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LKT\Dropbox\KPMG\Engagement\#보고서\부동산\1. 모델\2019-06 IBK, 코카콜라빌딩\"/>
    </mc:Choice>
  </mc:AlternateContent>
  <bookViews>
    <workbookView xWindow="0" yWindow="0" windowWidth="27855" windowHeight="13065" firstSheet="2" activeTab="3"/>
  </bookViews>
  <sheets>
    <sheet name="Report" sheetId="8" state="hidden" r:id="rId1"/>
    <sheet name="preiod" sheetId="9" state="hidden" r:id="rId2"/>
    <sheet name="감정평가서" sheetId="18" r:id="rId3"/>
    <sheet name="Property(Y)" sheetId="15" r:id="rId4"/>
    <sheet name="A&amp;R" sheetId="4" state="hidden" r:id="rId5"/>
    <sheet name="Simluation" sheetId="20" r:id="rId6"/>
    <sheet name="Rent" sheetId="10" r:id="rId7"/>
    <sheet name="Property(M)" sheetId="6" r:id="rId8"/>
    <sheet name="CF(M)" sheetId="5" r:id="rId9"/>
    <sheet name="주요가정 정리" sheetId="19" r:id="rId10"/>
    <sheet name="Reimbursement(Tax)" sheetId="12" r:id="rId11"/>
    <sheet name="NOI(14~18)" sheetId="17" r:id="rId12"/>
    <sheet name="note" sheetId="7" state="hidden" r:id="rId13"/>
  </sheets>
  <calcPr calcId="152511" iterateCount="20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20" l="1"/>
  <c r="O52" i="10"/>
  <c r="U62" i="10"/>
  <c r="U63" i="10"/>
  <c r="U61" i="10"/>
  <c r="U51" i="10"/>
  <c r="U52" i="10" s="1"/>
  <c r="U53" i="10" s="1"/>
  <c r="U54" i="10" s="1"/>
  <c r="U55" i="10" s="1"/>
  <c r="U56" i="10" s="1"/>
  <c r="U57" i="10" s="1"/>
  <c r="U58" i="10" s="1"/>
  <c r="U59" i="10" s="1"/>
  <c r="U60" i="10" s="1"/>
  <c r="O4" i="20" l="1"/>
  <c r="Q4" i="20" s="1"/>
  <c r="N7" i="20"/>
  <c r="Q6" i="20"/>
  <c r="Q5" i="20"/>
  <c r="Q3" i="20"/>
  <c r="H12" i="20"/>
  <c r="Q7" i="20" l="1"/>
  <c r="Q9" i="20" s="1"/>
  <c r="O7" i="20" l="1"/>
  <c r="Q46" i="4" l="1"/>
  <c r="J34" i="15"/>
  <c r="H58" i="6" l="1"/>
  <c r="H63" i="6" l="1"/>
  <c r="H67" i="6"/>
  <c r="H71" i="6"/>
  <c r="H75" i="6"/>
  <c r="H79" i="6"/>
  <c r="H62" i="6"/>
  <c r="H66" i="6"/>
  <c r="H70" i="6"/>
  <c r="H74" i="6"/>
  <c r="H78" i="6"/>
  <c r="H60" i="6"/>
  <c r="H64" i="6"/>
  <c r="H68" i="6"/>
  <c r="H72" i="6"/>
  <c r="H76" i="6"/>
  <c r="H61" i="6"/>
  <c r="H65" i="6"/>
  <c r="H69" i="6"/>
  <c r="H73" i="6"/>
  <c r="H77" i="6"/>
  <c r="Q33" i="18"/>
  <c r="R33" i="18"/>
  <c r="S33" i="18"/>
  <c r="T33" i="18"/>
  <c r="U33" i="18"/>
  <c r="V33" i="18"/>
  <c r="W33" i="18"/>
  <c r="X33" i="18"/>
  <c r="AJ8" i="4" l="1"/>
  <c r="AJ9" i="4" s="1"/>
  <c r="AJ10" i="4" s="1"/>
  <c r="AJ11" i="4" s="1"/>
  <c r="AJ12" i="4" s="1"/>
  <c r="AJ13" i="4" s="1"/>
  <c r="AJ14" i="4" s="1"/>
  <c r="AJ15" i="4" s="1"/>
  <c r="AJ16" i="4" s="1"/>
  <c r="AJ17" i="4" s="1"/>
  <c r="AJ18" i="4" s="1"/>
  <c r="AJ19" i="4" s="1"/>
  <c r="AJ20" i="4" s="1"/>
  <c r="AJ21" i="4" s="1"/>
  <c r="AJ22" i="4" s="1"/>
  <c r="AJ23" i="4" s="1"/>
  <c r="AJ24" i="4" s="1"/>
  <c r="AJ25" i="4" s="1"/>
  <c r="AJ26" i="4" s="1"/>
  <c r="AJ27" i="4" s="1"/>
  <c r="AJ28" i="4" s="1"/>
  <c r="AJ29" i="4" s="1"/>
  <c r="AJ30" i="4" s="1"/>
  <c r="AJ31" i="4" s="1"/>
  <c r="AJ32" i="4" s="1"/>
  <c r="AJ33" i="4" s="1"/>
  <c r="AJ34" i="4" s="1"/>
  <c r="AJ35" i="4" s="1"/>
  <c r="AJ36" i="4" s="1"/>
  <c r="AJ37" i="4" s="1"/>
  <c r="AJ38" i="4" s="1"/>
  <c r="AJ39" i="4" s="1"/>
  <c r="AJ40" i="4" s="1"/>
  <c r="AJ41" i="4" s="1"/>
  <c r="AJ42" i="4" s="1"/>
  <c r="AJ43" i="4" s="1"/>
  <c r="AJ44" i="4" s="1"/>
  <c r="AJ45" i="4" s="1"/>
  <c r="AJ46" i="4" s="1"/>
  <c r="AJ47" i="4" s="1"/>
  <c r="AJ48" i="4" s="1"/>
  <c r="Q244" i="10"/>
  <c r="R244" i="10" s="1"/>
  <c r="S244" i="10"/>
  <c r="W244" i="10"/>
  <c r="Z244" i="10"/>
  <c r="Z245" i="10" s="1"/>
  <c r="Z246" i="10" s="1"/>
  <c r="Z247" i="10" s="1"/>
  <c r="Z248" i="10" s="1"/>
  <c r="Z249" i="10" s="1"/>
  <c r="Z250" i="10" s="1"/>
  <c r="Z251" i="10" s="1"/>
  <c r="Z252" i="10" s="1"/>
  <c r="Z253" i="10" s="1"/>
  <c r="Z254" i="10" s="1"/>
  <c r="Q245" i="10"/>
  <c r="R245" i="10"/>
  <c r="AA245" i="10" s="1"/>
  <c r="S245" i="10"/>
  <c r="W245" i="10"/>
  <c r="X245" i="10"/>
  <c r="Y245" i="10"/>
  <c r="AB245" i="10"/>
  <c r="Q246" i="10"/>
  <c r="R246" i="10"/>
  <c r="Y246" i="10" s="1"/>
  <c r="W246" i="10"/>
  <c r="Q247" i="10"/>
  <c r="R247" i="10" s="1"/>
  <c r="W247" i="10"/>
  <c r="W248" i="10" s="1"/>
  <c r="V70" i="15"/>
  <c r="I3" i="6"/>
  <c r="I4" i="6" s="1"/>
  <c r="I3" i="15" s="1"/>
  <c r="X247" i="10" l="1"/>
  <c r="T247" i="10" s="1"/>
  <c r="AB247" i="10"/>
  <c r="Y247" i="10"/>
  <c r="AA247" i="10"/>
  <c r="W249" i="10"/>
  <c r="T245" i="10"/>
  <c r="AA244" i="10"/>
  <c r="X244" i="10"/>
  <c r="T244" i="10" s="1"/>
  <c r="AB244" i="10"/>
  <c r="Y244" i="10"/>
  <c r="AA246" i="10"/>
  <c r="AB246" i="10"/>
  <c r="X246" i="10"/>
  <c r="T246" i="10" s="1"/>
  <c r="Q248" i="10"/>
  <c r="S246" i="10"/>
  <c r="W250" i="10" l="1"/>
  <c r="S247" i="10"/>
  <c r="R248" i="10"/>
  <c r="Q249" i="10"/>
  <c r="R249" i="10" l="1"/>
  <c r="Q250" i="10"/>
  <c r="S248" i="10"/>
  <c r="W251" i="10"/>
  <c r="AA248" i="10"/>
  <c r="X248" i="10"/>
  <c r="T248" i="10" s="1"/>
  <c r="AB248" i="10"/>
  <c r="Y248" i="10"/>
  <c r="R250" i="10" l="1"/>
  <c r="Q251" i="10"/>
  <c r="S249" i="10"/>
  <c r="W252" i="10"/>
  <c r="AA249" i="10"/>
  <c r="X249" i="10"/>
  <c r="T249" i="10" s="1"/>
  <c r="AB249" i="10"/>
  <c r="Y249" i="10"/>
  <c r="S250" i="10" l="1"/>
  <c r="R251" i="10"/>
  <c r="Q252" i="10"/>
  <c r="W253" i="10"/>
  <c r="Y250" i="10"/>
  <c r="X250" i="10"/>
  <c r="AA250" i="10"/>
  <c r="AB250" i="10"/>
  <c r="W254" i="10" l="1"/>
  <c r="T250" i="10"/>
  <c r="R252" i="10"/>
  <c r="Q253" i="10"/>
  <c r="X251" i="10"/>
  <c r="T251" i="10" s="1"/>
  <c r="AB251" i="10"/>
  <c r="Y251" i="10"/>
  <c r="AA251" i="10"/>
  <c r="S251" i="10"/>
  <c r="Q254" i="10" l="1"/>
  <c r="R254" i="10" s="1"/>
  <c r="R253" i="10"/>
  <c r="AA252" i="10"/>
  <c r="Y252" i="10"/>
  <c r="X252" i="10"/>
  <c r="AB252" i="10"/>
  <c r="S252" i="10"/>
  <c r="S253" i="10" l="1"/>
  <c r="AB253" i="10"/>
  <c r="Y253" i="10"/>
  <c r="AA253" i="10"/>
  <c r="X253" i="10"/>
  <c r="T252" i="10"/>
  <c r="Y254" i="10"/>
  <c r="AB254" i="10"/>
  <c r="AA254" i="10"/>
  <c r="X254" i="10"/>
  <c r="T254" i="10" l="1"/>
  <c r="T253" i="10"/>
  <c r="S254" i="10"/>
  <c r="P101" i="15" l="1"/>
  <c r="P102" i="15"/>
  <c r="P103" i="15"/>
  <c r="P104" i="15"/>
  <c r="T96" i="15"/>
  <c r="T95" i="15"/>
  <c r="O105" i="15"/>
  <c r="N105" i="15"/>
  <c r="W36" i="15"/>
  <c r="X36" i="15"/>
  <c r="Y36" i="15"/>
  <c r="Z36" i="15"/>
  <c r="AA36" i="15"/>
  <c r="AB36" i="15"/>
  <c r="AC36" i="15"/>
  <c r="AD36" i="15"/>
  <c r="W37" i="15"/>
  <c r="X37" i="15"/>
  <c r="Y37" i="15"/>
  <c r="Z37" i="15"/>
  <c r="AA37" i="15"/>
  <c r="AB37" i="15"/>
  <c r="AC37" i="15"/>
  <c r="AD37" i="15"/>
  <c r="W13" i="15"/>
  <c r="X13" i="15"/>
  <c r="Y13" i="15"/>
  <c r="Z13" i="15"/>
  <c r="AA13" i="15"/>
  <c r="AB13" i="15"/>
  <c r="AC13" i="15"/>
  <c r="AD13" i="15"/>
  <c r="Q94" i="15"/>
  <c r="R96" i="15" s="1"/>
  <c r="P106" i="15" s="1"/>
  <c r="R95" i="15" l="1"/>
  <c r="P105" i="15" s="1"/>
  <c r="U112" i="15" s="1"/>
  <c r="R97" i="15"/>
  <c r="P107" i="15" s="1"/>
  <c r="R98" i="15"/>
  <c r="P108" i="15" s="1"/>
  <c r="O114" i="15"/>
  <c r="O115" i="15" s="1"/>
  <c r="O116" i="15" s="1"/>
  <c r="O117" i="15" s="1"/>
  <c r="O118" i="15" s="1"/>
  <c r="O119" i="15" s="1"/>
  <c r="O120" i="15" s="1"/>
  <c r="O121" i="15" s="1"/>
  <c r="O122" i="15" s="1"/>
  <c r="O123" i="15" s="1"/>
  <c r="O124" i="15" s="1"/>
  <c r="O125" i="15" s="1"/>
  <c r="O126" i="15" s="1"/>
  <c r="T120" i="15" s="1"/>
  <c r="U85" i="15"/>
  <c r="M85" i="15"/>
  <c r="P81" i="15"/>
  <c r="P83" i="15"/>
  <c r="P82" i="15"/>
  <c r="M83" i="15"/>
  <c r="M82" i="15"/>
  <c r="V73" i="15"/>
  <c r="V85" i="15" s="1"/>
  <c r="V69" i="15"/>
  <c r="W69" i="15" s="1"/>
  <c r="X69" i="15" s="1"/>
  <c r="Y69" i="15" s="1"/>
  <c r="Z69" i="15" s="1"/>
  <c r="AA69" i="15" s="1"/>
  <c r="AB69" i="15" s="1"/>
  <c r="AC69" i="15" s="1"/>
  <c r="AD69" i="15" s="1"/>
  <c r="V124" i="10"/>
  <c r="V125" i="10"/>
  <c r="V126" i="10"/>
  <c r="V127" i="10"/>
  <c r="V128" i="10" s="1"/>
  <c r="V129" i="10" s="1"/>
  <c r="P70" i="15"/>
  <c r="Q103" i="15" s="1"/>
  <c r="S103" i="15" s="1"/>
  <c r="U103" i="15" s="1"/>
  <c r="V103" i="15" s="1"/>
  <c r="P71" i="15"/>
  <c r="Q107" i="15" s="1"/>
  <c r="S107" i="15" s="1"/>
  <c r="U107" i="15" s="1"/>
  <c r="V107" i="15" s="1"/>
  <c r="EP2" i="12"/>
  <c r="EQ2" i="12"/>
  <c r="ER2" i="12"/>
  <c r="ES2" i="12"/>
  <c r="ET2" i="12" s="1"/>
  <c r="EU2" i="12" s="1"/>
  <c r="EV2" i="12" s="1"/>
  <c r="EW2" i="12" s="1"/>
  <c r="EX2" i="12" s="1"/>
  <c r="EY2" i="12" s="1"/>
  <c r="EZ2" i="12" s="1"/>
  <c r="FA2" i="12" s="1"/>
  <c r="FB2" i="12" s="1"/>
  <c r="FC2" i="12" s="1"/>
  <c r="FD2" i="12" s="1"/>
  <c r="FE2" i="12" s="1"/>
  <c r="FF2" i="12" s="1"/>
  <c r="FG2" i="12" s="1"/>
  <c r="FH2" i="12" s="1"/>
  <c r="FI2" i="12" s="1"/>
  <c r="FJ2" i="12" s="1"/>
  <c r="FK2" i="12" s="1"/>
  <c r="FL2" i="12" s="1"/>
  <c r="FM2" i="12" s="1"/>
  <c r="FN2" i="12" s="1"/>
  <c r="FO2" i="12" s="1"/>
  <c r="FP2" i="12" s="1"/>
  <c r="FQ2" i="12" s="1"/>
  <c r="FR2" i="12" s="1"/>
  <c r="FS2" i="12" s="1"/>
  <c r="FT2" i="12" s="1"/>
  <c r="FU2" i="12" s="1"/>
  <c r="FV2" i="12" s="1"/>
  <c r="FW2" i="12" s="1"/>
  <c r="FX2" i="12" s="1"/>
  <c r="FY2" i="12" s="1"/>
  <c r="FZ2" i="12" s="1"/>
  <c r="GA2" i="12" s="1"/>
  <c r="GB2" i="12" s="1"/>
  <c r="GC2" i="12" s="1"/>
  <c r="GD2" i="12" s="1"/>
  <c r="GE2" i="12" s="1"/>
  <c r="GF2" i="12" s="1"/>
  <c r="GG2" i="12" s="1"/>
  <c r="GH2" i="12" s="1"/>
  <c r="GI2" i="12" s="1"/>
  <c r="GJ2" i="12" s="1"/>
  <c r="GK2" i="12" s="1"/>
  <c r="GL2" i="12" s="1"/>
  <c r="GM2" i="12" s="1"/>
  <c r="GN2" i="12" s="1"/>
  <c r="GO2" i="12" s="1"/>
  <c r="GP2" i="12" s="1"/>
  <c r="GQ2" i="12" s="1"/>
  <c r="GR2" i="12" s="1"/>
  <c r="GS2" i="12" s="1"/>
  <c r="GT2" i="12" s="1"/>
  <c r="GU2" i="12" s="1"/>
  <c r="GV2" i="12" s="1"/>
  <c r="GW2" i="12" s="1"/>
  <c r="GX2" i="12" s="1"/>
  <c r="GY2" i="12" s="1"/>
  <c r="GZ2" i="12" s="1"/>
  <c r="HA2" i="12" s="1"/>
  <c r="HB2" i="12" s="1"/>
  <c r="HC2" i="12" s="1"/>
  <c r="HD2" i="12" s="1"/>
  <c r="HE2" i="12" s="1"/>
  <c r="HF2" i="12" s="1"/>
  <c r="HG2" i="12" s="1"/>
  <c r="HH2" i="12" s="1"/>
  <c r="HI2" i="12" s="1"/>
  <c r="HJ2" i="12" s="1"/>
  <c r="HK2" i="12" s="1"/>
  <c r="HL2" i="12" s="1"/>
  <c r="HM2" i="12" s="1"/>
  <c r="HN2" i="12" s="1"/>
  <c r="HO2" i="12" s="1"/>
  <c r="HP2" i="12" s="1"/>
  <c r="HQ2" i="12" s="1"/>
  <c r="HR2" i="12" s="1"/>
  <c r="HS2" i="12" s="1"/>
  <c r="HT2" i="12" s="1"/>
  <c r="HU2" i="12" s="1"/>
  <c r="HV2" i="12" s="1"/>
  <c r="HW2" i="12" s="1"/>
  <c r="HX2" i="12" s="1"/>
  <c r="HY2" i="12" s="1"/>
  <c r="HZ2" i="12" s="1"/>
  <c r="IA2" i="12" s="1"/>
  <c r="IB2" i="12" s="1"/>
  <c r="IC2" i="12" s="1"/>
  <c r="ID2" i="12" s="1"/>
  <c r="IE2" i="12" s="1"/>
  <c r="IF2" i="12" s="1"/>
  <c r="IG2" i="12" s="1"/>
  <c r="IH2" i="12" s="1"/>
  <c r="II2" i="12" s="1"/>
  <c r="IJ2" i="12" s="1"/>
  <c r="IK2" i="12" s="1"/>
  <c r="IL2" i="12" s="1"/>
  <c r="IM2" i="12" s="1"/>
  <c r="IN2" i="12" s="1"/>
  <c r="IO2" i="12" s="1"/>
  <c r="EP3" i="12"/>
  <c r="EQ3" i="12" s="1"/>
  <c r="ER3" i="12"/>
  <c r="EP36" i="12"/>
  <c r="EP16" i="12" s="1"/>
  <c r="EQ36" i="12"/>
  <c r="ER36" i="12"/>
  <c r="DQ2" i="12"/>
  <c r="DR2" i="12" s="1"/>
  <c r="DS2" i="12" s="1"/>
  <c r="DT2" i="12"/>
  <c r="DU2" i="12" s="1"/>
  <c r="DV2" i="12" s="1"/>
  <c r="DW2" i="12" s="1"/>
  <c r="DX2" i="12" s="1"/>
  <c r="DY2" i="12" s="1"/>
  <c r="DZ2" i="12" s="1"/>
  <c r="EA2" i="12" s="1"/>
  <c r="EB2" i="12" s="1"/>
  <c r="EC2" i="12" s="1"/>
  <c r="ED2" i="12" s="1"/>
  <c r="EE2" i="12" s="1"/>
  <c r="EF2" i="12" s="1"/>
  <c r="EG2" i="12" s="1"/>
  <c r="EH2" i="12" s="1"/>
  <c r="EI2" i="12" s="1"/>
  <c r="EJ2" i="12" s="1"/>
  <c r="EK2" i="12" s="1"/>
  <c r="EL2" i="12" s="1"/>
  <c r="EM2" i="12" s="1"/>
  <c r="EN2" i="12" s="1"/>
  <c r="EO2" i="12" s="1"/>
  <c r="DQ3" i="12"/>
  <c r="DR3" i="12" s="1"/>
  <c r="DQ36" i="12"/>
  <c r="CE18" i="6"/>
  <c r="CF18" i="6"/>
  <c r="CG18" i="6" s="1"/>
  <c r="CH18" i="6"/>
  <c r="CI18" i="6" s="1"/>
  <c r="CJ18" i="6" s="1"/>
  <c r="CK18" i="6" s="1"/>
  <c r="CL18" i="6" s="1"/>
  <c r="CM18" i="6" s="1"/>
  <c r="CN18" i="6" s="1"/>
  <c r="CO18" i="6" s="1"/>
  <c r="CP18" i="6" s="1"/>
  <c r="CQ18" i="6" s="1"/>
  <c r="CR18" i="6" s="1"/>
  <c r="CS18" i="6"/>
  <c r="CT18" i="6" s="1"/>
  <c r="CU18" i="6" s="1"/>
  <c r="CV18" i="6" s="1"/>
  <c r="CW18" i="6" s="1"/>
  <c r="CX18" i="6" s="1"/>
  <c r="CY18" i="6" s="1"/>
  <c r="CZ18" i="6" s="1"/>
  <c r="DA18" i="6" s="1"/>
  <c r="DB18" i="6" s="1"/>
  <c r="DC18" i="6" s="1"/>
  <c r="DD18" i="6" s="1"/>
  <c r="DE18" i="6" s="1"/>
  <c r="DF18" i="6" s="1"/>
  <c r="DG18" i="6" s="1"/>
  <c r="DH18" i="6" s="1"/>
  <c r="DI18" i="6" s="1"/>
  <c r="DJ18" i="6" s="1"/>
  <c r="DK18" i="6" s="1"/>
  <c r="DL18" i="6" s="1"/>
  <c r="DM18" i="6" s="1"/>
  <c r="DN18" i="6" s="1"/>
  <c r="DO18" i="6" s="1"/>
  <c r="DP18" i="6" s="1"/>
  <c r="DQ18" i="6" s="1"/>
  <c r="DR18" i="6" s="1"/>
  <c r="DS18" i="6" s="1"/>
  <c r="DT18" i="6" s="1"/>
  <c r="DU18" i="6" s="1"/>
  <c r="DV18" i="6" s="1"/>
  <c r="DW18" i="6" s="1"/>
  <c r="DX18" i="6" s="1"/>
  <c r="DY18" i="6" s="1"/>
  <c r="DZ18" i="6" s="1"/>
  <c r="EA18" i="6" s="1"/>
  <c r="EB18" i="6" s="1"/>
  <c r="EC18" i="6" s="1"/>
  <c r="ED18" i="6" s="1"/>
  <c r="EE18" i="6" s="1"/>
  <c r="EF18" i="6" s="1"/>
  <c r="EG18" i="6" s="1"/>
  <c r="EH18" i="6" s="1"/>
  <c r="EI18" i="6" s="1"/>
  <c r="EJ18" i="6" s="1"/>
  <c r="EK18" i="6" s="1"/>
  <c r="EL18" i="6" s="1"/>
  <c r="EM18" i="6" s="1"/>
  <c r="EN18" i="6" s="1"/>
  <c r="EO18" i="6" s="1"/>
  <c r="EP18" i="6" s="1"/>
  <c r="EQ18" i="6" s="1"/>
  <c r="ER18" i="6" s="1"/>
  <c r="ES18" i="6" s="1"/>
  <c r="ET18" i="6" s="1"/>
  <c r="EU18" i="6" s="1"/>
  <c r="EV18" i="6" s="1"/>
  <c r="EW18" i="6" s="1"/>
  <c r="EX18" i="6" s="1"/>
  <c r="EY18" i="6" s="1"/>
  <c r="EZ18" i="6" s="1"/>
  <c r="FA18" i="6" s="1"/>
  <c r="FB18" i="6" s="1"/>
  <c r="FC18" i="6" s="1"/>
  <c r="FD18" i="6" s="1"/>
  <c r="FE18" i="6" s="1"/>
  <c r="FF18" i="6" s="1"/>
  <c r="FG18" i="6" s="1"/>
  <c r="FH18" i="6" s="1"/>
  <c r="FI18" i="6" s="1"/>
  <c r="FJ18" i="6" s="1"/>
  <c r="FK18" i="6" s="1"/>
  <c r="FL18" i="6" s="1"/>
  <c r="FM18" i="6" s="1"/>
  <c r="FN18" i="6" s="1"/>
  <c r="FO18" i="6" s="1"/>
  <c r="FP18" i="6" s="1"/>
  <c r="FQ18" i="6" s="1"/>
  <c r="FR18" i="6" s="1"/>
  <c r="FS18" i="6" s="1"/>
  <c r="FT18" i="6" s="1"/>
  <c r="FU18" i="6" s="1"/>
  <c r="FV18" i="6" s="1"/>
  <c r="FW18" i="6" s="1"/>
  <c r="FX18" i="6" s="1"/>
  <c r="FY18" i="6" s="1"/>
  <c r="FZ18" i="6" s="1"/>
  <c r="GA18" i="6" s="1"/>
  <c r="GB18" i="6" s="1"/>
  <c r="GC18" i="6" s="1"/>
  <c r="GD18" i="6" s="1"/>
  <c r="GE18" i="6" s="1"/>
  <c r="GF18" i="6" s="1"/>
  <c r="GG18" i="6" s="1"/>
  <c r="GH18" i="6" s="1"/>
  <c r="GI18" i="6" s="1"/>
  <c r="GJ18" i="6" s="1"/>
  <c r="GK18" i="6" s="1"/>
  <c r="GL18" i="6" s="1"/>
  <c r="GM18" i="6" s="1"/>
  <c r="GN18" i="6" s="1"/>
  <c r="GO18" i="6" s="1"/>
  <c r="GP18" i="6" s="1"/>
  <c r="GQ18" i="6" s="1"/>
  <c r="GR18" i="6" s="1"/>
  <c r="GS18" i="6" s="1"/>
  <c r="GT18" i="6" s="1"/>
  <c r="GU18" i="6" s="1"/>
  <c r="GV18" i="6" s="1"/>
  <c r="GW18" i="6" s="1"/>
  <c r="GX18" i="6" s="1"/>
  <c r="GY18" i="6" s="1"/>
  <c r="GZ18" i="6" s="1"/>
  <c r="HA18" i="6" s="1"/>
  <c r="HB18" i="6" s="1"/>
  <c r="HC18" i="6" s="1"/>
  <c r="HD18" i="6" s="1"/>
  <c r="HE18" i="6" s="1"/>
  <c r="HF18" i="6" s="1"/>
  <c r="HG18" i="6" s="1"/>
  <c r="HH18" i="6" s="1"/>
  <c r="HI18" i="6" s="1"/>
  <c r="HJ18" i="6" s="1"/>
  <c r="HK18" i="6" s="1"/>
  <c r="HL18" i="6" s="1"/>
  <c r="HM18" i="6" s="1"/>
  <c r="HN18" i="6" s="1"/>
  <c r="HO18" i="6" s="1"/>
  <c r="HP18" i="6" s="1"/>
  <c r="HQ18" i="6" s="1"/>
  <c r="HR18" i="6" s="1"/>
  <c r="HS18" i="6" s="1"/>
  <c r="HT18" i="6" s="1"/>
  <c r="HU18" i="6" s="1"/>
  <c r="HV18" i="6" s="1"/>
  <c r="HW18" i="6" s="1"/>
  <c r="HX18" i="6" s="1"/>
  <c r="HY18" i="6" s="1"/>
  <c r="HZ18" i="6" s="1"/>
  <c r="IA18" i="6" s="1"/>
  <c r="IB18" i="6" s="1"/>
  <c r="IC18" i="6" s="1"/>
  <c r="ID18" i="6" s="1"/>
  <c r="IE18" i="6" s="1"/>
  <c r="IF18" i="6" s="1"/>
  <c r="IG18" i="6" s="1"/>
  <c r="IH18" i="6" s="1"/>
  <c r="II18" i="6" s="1"/>
  <c r="IJ18" i="6" s="1"/>
  <c r="IK18" i="6" s="1"/>
  <c r="IL18" i="6" s="1"/>
  <c r="IM18" i="6" s="1"/>
  <c r="IN18" i="6" s="1"/>
  <c r="IO18" i="6" s="1"/>
  <c r="IP18" i="6" s="1"/>
  <c r="D75" i="6"/>
  <c r="E75" i="6"/>
  <c r="F75" i="6"/>
  <c r="G75" i="6"/>
  <c r="D76" i="6"/>
  <c r="E76" i="6"/>
  <c r="F76" i="6"/>
  <c r="G76" i="6"/>
  <c r="D77" i="6"/>
  <c r="E77" i="6"/>
  <c r="F77" i="6"/>
  <c r="G77" i="6"/>
  <c r="D78" i="6"/>
  <c r="E78" i="6"/>
  <c r="F78" i="6"/>
  <c r="G78" i="6"/>
  <c r="G79" i="6" s="1"/>
  <c r="D79" i="6"/>
  <c r="E79" i="6"/>
  <c r="F79" i="6"/>
  <c r="E74" i="6"/>
  <c r="F74" i="6"/>
  <c r="G74" i="6"/>
  <c r="D74" i="6"/>
  <c r="E80" i="6"/>
  <c r="F80" i="6"/>
  <c r="G80" i="6"/>
  <c r="D80" i="6"/>
  <c r="C79" i="6"/>
  <c r="C77" i="6"/>
  <c r="C78" i="6"/>
  <c r="C67" i="6"/>
  <c r="C68" i="6"/>
  <c r="C69" i="6" s="1"/>
  <c r="C70" i="6" s="1"/>
  <c r="C71" i="6" s="1"/>
  <c r="C72" i="6" s="1"/>
  <c r="C73" i="6" s="1"/>
  <c r="C74" i="6" s="1"/>
  <c r="C75" i="6" s="1"/>
  <c r="C76" i="6" s="1"/>
  <c r="C65" i="6"/>
  <c r="C66" i="6" s="1"/>
  <c r="C64" i="6"/>
  <c r="Q76" i="10"/>
  <c r="R76" i="10" s="1"/>
  <c r="S76" i="10"/>
  <c r="V76" i="10"/>
  <c r="W76" i="10"/>
  <c r="W77" i="10" s="1"/>
  <c r="W78" i="10" s="1"/>
  <c r="W79" i="10" s="1"/>
  <c r="X76" i="10"/>
  <c r="Z76" i="10"/>
  <c r="AB76" i="10"/>
  <c r="Q77" i="10"/>
  <c r="R77" i="10" s="1"/>
  <c r="AA77" i="10" s="1"/>
  <c r="V77" i="10"/>
  <c r="X77" i="10"/>
  <c r="Y77" i="10"/>
  <c r="Z77" i="10"/>
  <c r="AB77" i="10"/>
  <c r="Q78" i="10"/>
  <c r="V78" i="10"/>
  <c r="Z78" i="10"/>
  <c r="V79" i="10"/>
  <c r="V80" i="10" s="1"/>
  <c r="V81" i="10" s="1"/>
  <c r="Z79" i="10"/>
  <c r="Z80" i="10" s="1"/>
  <c r="Z81" i="10" s="1"/>
  <c r="Z82" i="10" s="1"/>
  <c r="Z83" i="10" s="1"/>
  <c r="Z84" i="10" s="1"/>
  <c r="Z85" i="10" s="1"/>
  <c r="Z86" i="10" s="1"/>
  <c r="Z87" i="10" s="1"/>
  <c r="Z88" i="10" s="1"/>
  <c r="Z89" i="10" s="1"/>
  <c r="Z90" i="10" s="1"/>
  <c r="Z91" i="10" s="1"/>
  <c r="Z92" i="10" s="1"/>
  <c r="Z93" i="10" s="1"/>
  <c r="Z94" i="10" s="1"/>
  <c r="Z95" i="10" s="1"/>
  <c r="Z96" i="10" s="1"/>
  <c r="Z97" i="10" s="1"/>
  <c r="Z98" i="10" s="1"/>
  <c r="Z99" i="10" s="1"/>
  <c r="Z100" i="10" s="1"/>
  <c r="Z101" i="10" s="1"/>
  <c r="Z102" i="10" s="1"/>
  <c r="Z103" i="10" s="1"/>
  <c r="Z104" i="10" s="1"/>
  <c r="Z105" i="10" s="1"/>
  <c r="Z106" i="10" s="1"/>
  <c r="Z107" i="10" s="1"/>
  <c r="Z108" i="10" s="1"/>
  <c r="Z109" i="10" s="1"/>
  <c r="Z110" i="10" s="1"/>
  <c r="Z111" i="10" s="1"/>
  <c r="Z112" i="10" s="1"/>
  <c r="Z113" i="10" s="1"/>
  <c r="Z114" i="10" s="1"/>
  <c r="Z115" i="10" s="1"/>
  <c r="Z116" i="10" s="1"/>
  <c r="Z117" i="10" s="1"/>
  <c r="Z118" i="10" s="1"/>
  <c r="Z119" i="10" s="1"/>
  <c r="Z120" i="10" s="1"/>
  <c r="Z121" i="10" s="1"/>
  <c r="Z122" i="10" s="1"/>
  <c r="Z123" i="10" s="1"/>
  <c r="Z124" i="10" s="1"/>
  <c r="Z125" i="10" s="1"/>
  <c r="Z126" i="10" s="1"/>
  <c r="Z127" i="10" s="1"/>
  <c r="Z128" i="10" s="1"/>
  <c r="Z129" i="10" s="1"/>
  <c r="Z130" i="10" s="1"/>
  <c r="Z131" i="10" s="1"/>
  <c r="Z132" i="10" s="1"/>
  <c r="Z133" i="10" s="1"/>
  <c r="Z134" i="10" s="1"/>
  <c r="Z135" i="10" s="1"/>
  <c r="Z136" i="10" s="1"/>
  <c r="Z137" i="10" s="1"/>
  <c r="Z138" i="10" s="1"/>
  <c r="Z139" i="10" s="1"/>
  <c r="Z140" i="10" s="1"/>
  <c r="Z141" i="10" s="1"/>
  <c r="Z142" i="10" s="1"/>
  <c r="Z143" i="10" s="1"/>
  <c r="Z144" i="10" s="1"/>
  <c r="Z145" i="10" s="1"/>
  <c r="Z146" i="10" s="1"/>
  <c r="Z147" i="10" s="1"/>
  <c r="Z148" i="10" s="1"/>
  <c r="Z149" i="10" s="1"/>
  <c r="Z150" i="10" s="1"/>
  <c r="Z151" i="10" s="1"/>
  <c r="Z152" i="10" s="1"/>
  <c r="Z153" i="10" s="1"/>
  <c r="Z154" i="10" s="1"/>
  <c r="Z155" i="10" s="1"/>
  <c r="Z156" i="10" s="1"/>
  <c r="Z157" i="10" s="1"/>
  <c r="Z158" i="10" s="1"/>
  <c r="W80" i="10"/>
  <c r="W81" i="10" s="1"/>
  <c r="W82" i="10" s="1"/>
  <c r="W83" i="10" s="1"/>
  <c r="W84" i="10" s="1"/>
  <c r="W85" i="10" s="1"/>
  <c r="W86" i="10" s="1"/>
  <c r="W87" i="10" s="1"/>
  <c r="V83" i="10"/>
  <c r="V84" i="10" s="1"/>
  <c r="V85" i="10" s="1"/>
  <c r="V86" i="10" s="1"/>
  <c r="V87" i="10" s="1"/>
  <c r="V88" i="10" s="1"/>
  <c r="V89" i="10" s="1"/>
  <c r="V90" i="10" s="1"/>
  <c r="V91" i="10" s="1"/>
  <c r="V92" i="10" s="1"/>
  <c r="V93" i="10" s="1"/>
  <c r="V95" i="10" s="1"/>
  <c r="V96" i="10" s="1"/>
  <c r="V97" i="10" s="1"/>
  <c r="V98" i="10" s="1"/>
  <c r="V99" i="10" s="1"/>
  <c r="V100" i="10" s="1"/>
  <c r="V101" i="10" s="1"/>
  <c r="V102" i="10" s="1"/>
  <c r="V103" i="10" s="1"/>
  <c r="V104" i="10" s="1"/>
  <c r="V105" i="10" s="1"/>
  <c r="V107" i="10" s="1"/>
  <c r="V108" i="10" s="1"/>
  <c r="V109" i="10" s="1"/>
  <c r="V110" i="10" s="1"/>
  <c r="V111" i="10" s="1"/>
  <c r="V112" i="10" s="1"/>
  <c r="V113" i="10" s="1"/>
  <c r="V114" i="10" s="1"/>
  <c r="V115" i="10" s="1"/>
  <c r="V116" i="10" s="1"/>
  <c r="V117" i="10" s="1"/>
  <c r="V119" i="10" s="1"/>
  <c r="V120" i="10" s="1"/>
  <c r="V121" i="10" s="1"/>
  <c r="V122" i="10" s="1"/>
  <c r="V123" i="10" s="1"/>
  <c r="W88" i="10"/>
  <c r="W89" i="10" s="1"/>
  <c r="W90" i="10" s="1"/>
  <c r="W91" i="10" s="1"/>
  <c r="W92" i="10" s="1"/>
  <c r="W93" i="10" s="1"/>
  <c r="W94" i="10" s="1"/>
  <c r="W95" i="10" s="1"/>
  <c r="W96" i="10"/>
  <c r="W97" i="10" s="1"/>
  <c r="W98" i="10"/>
  <c r="W99" i="10" s="1"/>
  <c r="W100" i="10" s="1"/>
  <c r="W101" i="10" s="1"/>
  <c r="W102" i="10" s="1"/>
  <c r="W103" i="10" s="1"/>
  <c r="W104" i="10" s="1"/>
  <c r="W105" i="10" s="1"/>
  <c r="W106" i="10" s="1"/>
  <c r="W107" i="10" s="1"/>
  <c r="W108" i="10" s="1"/>
  <c r="W109" i="10" s="1"/>
  <c r="W110" i="10" s="1"/>
  <c r="W111" i="10" s="1"/>
  <c r="W112" i="10"/>
  <c r="W113" i="10" s="1"/>
  <c r="W114" i="10" s="1"/>
  <c r="W115" i="10" s="1"/>
  <c r="W116" i="10" s="1"/>
  <c r="W117" i="10" s="1"/>
  <c r="W118" i="10" s="1"/>
  <c r="W119" i="10" s="1"/>
  <c r="W120" i="10" s="1"/>
  <c r="W121" i="10" s="1"/>
  <c r="W122" i="10" s="1"/>
  <c r="W123" i="10" s="1"/>
  <c r="W124" i="10"/>
  <c r="W125" i="10" s="1"/>
  <c r="W126" i="10" s="1"/>
  <c r="W127" i="10" s="1"/>
  <c r="W128" i="10" s="1"/>
  <c r="W129" i="10" s="1"/>
  <c r="W130" i="10" s="1"/>
  <c r="W131" i="10" s="1"/>
  <c r="W132" i="10" s="1"/>
  <c r="W133" i="10" s="1"/>
  <c r="W134" i="10" s="1"/>
  <c r="W135" i="10" s="1"/>
  <c r="W136" i="10"/>
  <c r="W137" i="10" s="1"/>
  <c r="W138" i="10" s="1"/>
  <c r="W139" i="10" s="1"/>
  <c r="W140" i="10" s="1"/>
  <c r="W141" i="10" s="1"/>
  <c r="W142" i="10" s="1"/>
  <c r="W143" i="10" s="1"/>
  <c r="W144" i="10"/>
  <c r="W145" i="10" s="1"/>
  <c r="W146" i="10" s="1"/>
  <c r="W147" i="10" s="1"/>
  <c r="W148" i="10" s="1"/>
  <c r="W149" i="10" s="1"/>
  <c r="W150" i="10" s="1"/>
  <c r="W151" i="10" s="1"/>
  <c r="W152" i="10" s="1"/>
  <c r="W153" i="10" s="1"/>
  <c r="W154" i="10" s="1"/>
  <c r="W155" i="10" s="1"/>
  <c r="W156" i="10" s="1"/>
  <c r="W157" i="10" s="1"/>
  <c r="W158" i="10" s="1"/>
  <c r="W159" i="10" s="1"/>
  <c r="W160" i="10" s="1"/>
  <c r="W161" i="10" s="1"/>
  <c r="Z159" i="10"/>
  <c r="Z160" i="10" s="1"/>
  <c r="Z161" i="10" s="1"/>
  <c r="Z162" i="10" s="1"/>
  <c r="Z163" i="10" s="1"/>
  <c r="Z164" i="10" s="1"/>
  <c r="Z165" i="10" s="1"/>
  <c r="Z166" i="10" s="1"/>
  <c r="Z167" i="10" s="1"/>
  <c r="Z168" i="10" s="1"/>
  <c r="Z169" i="10" s="1"/>
  <c r="Z170" i="10" s="1"/>
  <c r="Z171" i="10" s="1"/>
  <c r="Z172" i="10" s="1"/>
  <c r="Z173" i="10" s="1"/>
  <c r="Z174" i="10" s="1"/>
  <c r="Z175" i="10" s="1"/>
  <c r="Z176" i="10" s="1"/>
  <c r="Z177" i="10" s="1"/>
  <c r="Z178" i="10" s="1"/>
  <c r="Z179" i="10" s="1"/>
  <c r="Z180" i="10" s="1"/>
  <c r="Z181" i="10" s="1"/>
  <c r="Z182" i="10" s="1"/>
  <c r="Z183" i="10" s="1"/>
  <c r="Z184" i="10" s="1"/>
  <c r="Z185" i="10" s="1"/>
  <c r="Z186" i="10" s="1"/>
  <c r="Z187" i="10" s="1"/>
  <c r="Z188" i="10" s="1"/>
  <c r="Z189" i="10" s="1"/>
  <c r="Z190" i="10" s="1"/>
  <c r="Z191" i="10" s="1"/>
  <c r="Z192" i="10" s="1"/>
  <c r="Z193" i="10" s="1"/>
  <c r="Z194" i="10" s="1"/>
  <c r="Z195" i="10" s="1"/>
  <c r="Z196" i="10" s="1"/>
  <c r="Z197" i="10" s="1"/>
  <c r="Z198" i="10" s="1"/>
  <c r="Z199" i="10" s="1"/>
  <c r="Z200" i="10" s="1"/>
  <c r="Z201" i="10" s="1"/>
  <c r="Z202" i="10" s="1"/>
  <c r="Z203" i="10" s="1"/>
  <c r="Z204" i="10" s="1"/>
  <c r="Z205" i="10" s="1"/>
  <c r="Z206" i="10" s="1"/>
  <c r="Z207" i="10" s="1"/>
  <c r="Z208" i="10" s="1"/>
  <c r="Z209" i="10" s="1"/>
  <c r="Z210" i="10" s="1"/>
  <c r="Z211" i="10" s="1"/>
  <c r="Z212" i="10" s="1"/>
  <c r="Z213" i="10" s="1"/>
  <c r="Z214" i="10" s="1"/>
  <c r="Z215" i="10" s="1"/>
  <c r="Z216" i="10" s="1"/>
  <c r="Z217" i="10" s="1"/>
  <c r="Z218" i="10" s="1"/>
  <c r="Z219" i="10" s="1"/>
  <c r="Z220" i="10" s="1"/>
  <c r="Z221" i="10" s="1"/>
  <c r="Z222" i="10" s="1"/>
  <c r="Z223" i="10" s="1"/>
  <c r="Z224" i="10" s="1"/>
  <c r="Z225" i="10" s="1"/>
  <c r="Z226" i="10" s="1"/>
  <c r="Z227" i="10" s="1"/>
  <c r="Z228" i="10" s="1"/>
  <c r="Z229" i="10" s="1"/>
  <c r="Z230" i="10" s="1"/>
  <c r="Z231" i="10" s="1"/>
  <c r="Z232" i="10" s="1"/>
  <c r="Z233" i="10" s="1"/>
  <c r="Z234" i="10" s="1"/>
  <c r="Z235" i="10" s="1"/>
  <c r="Z236" i="10" s="1"/>
  <c r="Z237" i="10" s="1"/>
  <c r="Z238" i="10" s="1"/>
  <c r="Z239" i="10" s="1"/>
  <c r="Z240" i="10" s="1"/>
  <c r="Z241" i="10" s="1"/>
  <c r="Z242" i="10" s="1"/>
  <c r="Z243" i="10" s="1"/>
  <c r="W162" i="10"/>
  <c r="W163" i="10" s="1"/>
  <c r="W164" i="10" s="1"/>
  <c r="W165" i="10" s="1"/>
  <c r="W166" i="10" s="1"/>
  <c r="W167" i="10" s="1"/>
  <c r="W168" i="10" s="1"/>
  <c r="W169" i="10" s="1"/>
  <c r="W170" i="10" s="1"/>
  <c r="W171" i="10" s="1"/>
  <c r="W172" i="10" s="1"/>
  <c r="W173" i="10" s="1"/>
  <c r="W174" i="10" s="1"/>
  <c r="W175" i="10" s="1"/>
  <c r="W176" i="10" s="1"/>
  <c r="W177" i="10" s="1"/>
  <c r="W178" i="10" s="1"/>
  <c r="W179" i="10" s="1"/>
  <c r="W180" i="10" s="1"/>
  <c r="W181" i="10" s="1"/>
  <c r="W182" i="10" s="1"/>
  <c r="W183" i="10" s="1"/>
  <c r="W184" i="10" s="1"/>
  <c r="W185" i="10" s="1"/>
  <c r="W186" i="10" s="1"/>
  <c r="W187" i="10" s="1"/>
  <c r="W188" i="10" s="1"/>
  <c r="W189" i="10" s="1"/>
  <c r="W190" i="10" s="1"/>
  <c r="W191" i="10" s="1"/>
  <c r="W192" i="10" s="1"/>
  <c r="W193" i="10" s="1"/>
  <c r="W194" i="10" s="1"/>
  <c r="W195" i="10" s="1"/>
  <c r="W196" i="10" s="1"/>
  <c r="W197" i="10" s="1"/>
  <c r="W198" i="10" s="1"/>
  <c r="W199" i="10" s="1"/>
  <c r="W200" i="10" s="1"/>
  <c r="W201" i="10" s="1"/>
  <c r="W202" i="10" s="1"/>
  <c r="W203" i="10" s="1"/>
  <c r="W204" i="10" s="1"/>
  <c r="W205" i="10" s="1"/>
  <c r="W206" i="10" s="1"/>
  <c r="W207" i="10" s="1"/>
  <c r="W208" i="10" s="1"/>
  <c r="W209" i="10" s="1"/>
  <c r="W210" i="10" s="1"/>
  <c r="W211" i="10" s="1"/>
  <c r="W212" i="10" s="1"/>
  <c r="W213" i="10" s="1"/>
  <c r="W214" i="10" s="1"/>
  <c r="W215" i="10" s="1"/>
  <c r="W216" i="10" s="1"/>
  <c r="W217" i="10" s="1"/>
  <c r="W218" i="10" s="1"/>
  <c r="W219" i="10" s="1"/>
  <c r="W220" i="10" s="1"/>
  <c r="W221" i="10" s="1"/>
  <c r="W222" i="10" s="1"/>
  <c r="W223" i="10" s="1"/>
  <c r="W224" i="10" s="1"/>
  <c r="W225" i="10" s="1"/>
  <c r="W226" i="10" s="1"/>
  <c r="W227" i="10" s="1"/>
  <c r="W228" i="10" s="1"/>
  <c r="W229" i="10" s="1"/>
  <c r="W230" i="10" s="1"/>
  <c r="W231" i="10" s="1"/>
  <c r="W232" i="10" s="1"/>
  <c r="W233" i="10" s="1"/>
  <c r="W234" i="10" s="1"/>
  <c r="W235" i="10" s="1"/>
  <c r="W236" i="10" s="1"/>
  <c r="W237" i="10" s="1"/>
  <c r="W238" i="10" s="1"/>
  <c r="W239" i="10" s="1"/>
  <c r="W240" i="10" s="1"/>
  <c r="W241" i="10" s="1"/>
  <c r="W242" i="10" s="1"/>
  <c r="W243" i="10" s="1"/>
  <c r="V36" i="15" l="1"/>
  <c r="Q71" i="15"/>
  <c r="Q70" i="15"/>
  <c r="R71" i="15"/>
  <c r="AC71" i="15" s="1"/>
  <c r="U36" i="15"/>
  <c r="W73" i="15"/>
  <c r="W85" i="15" s="1"/>
  <c r="ER16" i="12"/>
  <c r="ER10" i="12"/>
  <c r="ER12" i="12"/>
  <c r="ER14" i="12"/>
  <c r="ER18" i="12"/>
  <c r="ER20" i="12"/>
  <c r="ER22" i="12"/>
  <c r="EQ10" i="12"/>
  <c r="EQ12" i="12"/>
  <c r="EQ14" i="12"/>
  <c r="EQ16" i="12"/>
  <c r="EQ18" i="12"/>
  <c r="EQ20" i="12"/>
  <c r="EQ22" i="12"/>
  <c r="EP18" i="12"/>
  <c r="EP10" i="12"/>
  <c r="EP31" i="12" s="1"/>
  <c r="EP12" i="12"/>
  <c r="EP14" i="12"/>
  <c r="EP20" i="12"/>
  <c r="EP22" i="12"/>
  <c r="ES3" i="12"/>
  <c r="DS3" i="12"/>
  <c r="DR12" i="12"/>
  <c r="DR36" i="12"/>
  <c r="DR16" i="12" s="1"/>
  <c r="DR20" i="12"/>
  <c r="DQ10" i="12"/>
  <c r="DQ14" i="12"/>
  <c r="DQ12" i="12"/>
  <c r="DQ18" i="12"/>
  <c r="DQ22" i="12"/>
  <c r="DQ16" i="12"/>
  <c r="DQ20" i="12"/>
  <c r="DR18" i="12"/>
  <c r="Q79" i="10"/>
  <c r="R78" i="10"/>
  <c r="Y76" i="10"/>
  <c r="AA76" i="10"/>
  <c r="S77" i="10"/>
  <c r="A82" i="5"/>
  <c r="U59" i="4"/>
  <c r="V59" i="4" s="1"/>
  <c r="D40" i="4"/>
  <c r="D41" i="4"/>
  <c r="D42" i="4"/>
  <c r="C40" i="4"/>
  <c r="C41" i="4"/>
  <c r="G53" i="4" s="1"/>
  <c r="H53" i="4" s="1"/>
  <c r="C42" i="4"/>
  <c r="B40" i="4"/>
  <c r="B41" i="4"/>
  <c r="B42" i="4"/>
  <c r="D89" i="4"/>
  <c r="D88" i="4"/>
  <c r="W71" i="15" l="1"/>
  <c r="S106" i="15"/>
  <c r="S105" i="15"/>
  <c r="U105" i="15" s="1"/>
  <c r="V105" i="15" s="1"/>
  <c r="X71" i="15"/>
  <c r="Z71" i="15"/>
  <c r="S108" i="15"/>
  <c r="U108" i="15" s="1"/>
  <c r="V108" i="15" s="1"/>
  <c r="AD71" i="15"/>
  <c r="Y71" i="15"/>
  <c r="AA71" i="15"/>
  <c r="AB71" i="15"/>
  <c r="X73" i="15"/>
  <c r="X85" i="15" s="1"/>
  <c r="ET3" i="12"/>
  <c r="ES36" i="12"/>
  <c r="ES16" i="12" s="1"/>
  <c r="EQ31" i="12"/>
  <c r="ER31" i="12"/>
  <c r="DR22" i="12"/>
  <c r="DR10" i="12"/>
  <c r="DR31" i="12" s="1"/>
  <c r="DQ31" i="12"/>
  <c r="DT3" i="12"/>
  <c r="DS12" i="12"/>
  <c r="DS20" i="12"/>
  <c r="DS18" i="12"/>
  <c r="DS36" i="12"/>
  <c r="DS10" i="12" s="1"/>
  <c r="DR14" i="12"/>
  <c r="Q80" i="10"/>
  <c r="R79" i="10"/>
  <c r="S78" i="10"/>
  <c r="AA78" i="10"/>
  <c r="X78" i="10"/>
  <c r="AB78" i="10"/>
  <c r="Y78" i="10"/>
  <c r="F82" i="5"/>
  <c r="C45" i="4"/>
  <c r="E41" i="4"/>
  <c r="E42" i="4"/>
  <c r="D39" i="4"/>
  <c r="U106" i="15" l="1"/>
  <c r="V106" i="15" s="1"/>
  <c r="Y73" i="15"/>
  <c r="Y85" i="15" s="1"/>
  <c r="ES18" i="12"/>
  <c r="ES12" i="12"/>
  <c r="ES20" i="12"/>
  <c r="ES14" i="12"/>
  <c r="ES10" i="12"/>
  <c r="ES22" i="12"/>
  <c r="EU3" i="12"/>
  <c r="ET10" i="12"/>
  <c r="ET14" i="12"/>
  <c r="ET16" i="12"/>
  <c r="ET22" i="12"/>
  <c r="ET36" i="12"/>
  <c r="ET18" i="12" s="1"/>
  <c r="DS31" i="12"/>
  <c r="DS16" i="12"/>
  <c r="DS14" i="12"/>
  <c r="DS22" i="12"/>
  <c r="DU3" i="12"/>
  <c r="DT14" i="12"/>
  <c r="DT18" i="12"/>
  <c r="DT20" i="12"/>
  <c r="DT36" i="12"/>
  <c r="DT12" i="12" s="1"/>
  <c r="X79" i="10"/>
  <c r="AB79" i="10"/>
  <c r="Y79" i="10"/>
  <c r="AA79" i="10"/>
  <c r="S79" i="10"/>
  <c r="R80" i="10"/>
  <c r="Q81" i="10"/>
  <c r="H60" i="4"/>
  <c r="U110" i="15" l="1"/>
  <c r="Z73" i="15"/>
  <c r="Z85" i="15" s="1"/>
  <c r="ET20" i="12"/>
  <c r="ET12" i="12"/>
  <c r="EV3" i="12"/>
  <c r="EU10" i="12"/>
  <c r="EU14" i="12"/>
  <c r="EU16" i="12"/>
  <c r="EU18" i="12"/>
  <c r="EU36" i="12"/>
  <c r="EU20" i="12" s="1"/>
  <c r="ES31" i="12"/>
  <c r="DV3" i="12"/>
  <c r="DU12" i="12"/>
  <c r="DU36" i="12"/>
  <c r="DU10" i="12" s="1"/>
  <c r="DT22" i="12"/>
  <c r="DT16" i="12"/>
  <c r="DT10" i="12"/>
  <c r="DT31" i="12" s="1"/>
  <c r="S80" i="10"/>
  <c r="R81" i="10"/>
  <c r="Q82" i="10"/>
  <c r="Y80" i="10"/>
  <c r="AB80" i="10"/>
  <c r="X80" i="10"/>
  <c r="AA80" i="10"/>
  <c r="G30" i="19"/>
  <c r="G31" i="19"/>
  <c r="F31" i="19"/>
  <c r="F30" i="19"/>
  <c r="H17" i="19"/>
  <c r="F20" i="19"/>
  <c r="F21" i="19"/>
  <c r="F22" i="19"/>
  <c r="F23" i="19"/>
  <c r="F24" i="19"/>
  <c r="F25" i="19"/>
  <c r="F19" i="19"/>
  <c r="P35" i="4"/>
  <c r="AA73" i="15" l="1"/>
  <c r="AA85" i="15" s="1"/>
  <c r="ET31" i="12"/>
  <c r="EU22" i="12"/>
  <c r="EU12" i="12"/>
  <c r="EW3" i="12"/>
  <c r="EV36" i="12"/>
  <c r="EV12" i="12" s="1"/>
  <c r="EU31" i="12"/>
  <c r="DU20" i="12"/>
  <c r="DU22" i="12"/>
  <c r="DU16" i="12"/>
  <c r="DU18" i="12"/>
  <c r="DW3" i="12"/>
  <c r="DV36" i="12"/>
  <c r="DV10" i="12" s="1"/>
  <c r="DU14" i="12"/>
  <c r="DU31" i="12" s="1"/>
  <c r="AA81" i="10"/>
  <c r="Y81" i="10"/>
  <c r="X81" i="10"/>
  <c r="AB81" i="10"/>
  <c r="S81" i="10"/>
  <c r="Q83" i="10"/>
  <c r="R82" i="10"/>
  <c r="G52" i="4"/>
  <c r="F81" i="5" s="1"/>
  <c r="AB73" i="15" l="1"/>
  <c r="AB85" i="15" s="1"/>
  <c r="EV20" i="12"/>
  <c r="EV18" i="12"/>
  <c r="EV14" i="12"/>
  <c r="EV10" i="12"/>
  <c r="EV31" i="12" s="1"/>
  <c r="EV22" i="12"/>
  <c r="EV16" i="12"/>
  <c r="EX3" i="12"/>
  <c r="EW36" i="12"/>
  <c r="EW18" i="12" s="1"/>
  <c r="DX3" i="12"/>
  <c r="DW36" i="12"/>
  <c r="DW12" i="12" s="1"/>
  <c r="DV20" i="12"/>
  <c r="DV18" i="12"/>
  <c r="DV12" i="12"/>
  <c r="DV31" i="12" s="1"/>
  <c r="DV16" i="12"/>
  <c r="DV14" i="12"/>
  <c r="DV22" i="12"/>
  <c r="Q84" i="10"/>
  <c r="R83" i="10"/>
  <c r="AA82" i="10"/>
  <c r="X82" i="10"/>
  <c r="AB82" i="10"/>
  <c r="Y82" i="10"/>
  <c r="S82" i="10"/>
  <c r="G56" i="4"/>
  <c r="G65" i="4"/>
  <c r="H65" i="4" s="1"/>
  <c r="G86" i="5"/>
  <c r="P59" i="4"/>
  <c r="T76" i="4"/>
  <c r="T73" i="4"/>
  <c r="T74" i="4"/>
  <c r="T75" i="4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U74" i="4" s="1"/>
  <c r="V74" i="4" s="1"/>
  <c r="A96" i="5"/>
  <c r="A97" i="5"/>
  <c r="A98" i="5"/>
  <c r="A99" i="5"/>
  <c r="A100" i="5"/>
  <c r="A101" i="5"/>
  <c r="A102" i="5"/>
  <c r="A103" i="5"/>
  <c r="A104" i="5"/>
  <c r="A105" i="5"/>
  <c r="A106" i="5"/>
  <c r="T60" i="4"/>
  <c r="U60" i="4"/>
  <c r="V60" i="4" s="1"/>
  <c r="H61" i="4"/>
  <c r="F42" i="4"/>
  <c r="G42" i="4"/>
  <c r="AC73" i="15" l="1"/>
  <c r="AC85" i="15" s="1"/>
  <c r="EW14" i="12"/>
  <c r="EW10" i="12"/>
  <c r="EW20" i="12"/>
  <c r="EW16" i="12"/>
  <c r="EW22" i="12"/>
  <c r="EW12" i="12"/>
  <c r="EY3" i="12"/>
  <c r="EX12" i="12"/>
  <c r="EX36" i="12"/>
  <c r="EX20" i="12" s="1"/>
  <c r="DW14" i="12"/>
  <c r="DW22" i="12"/>
  <c r="DW20" i="12"/>
  <c r="DW10" i="12"/>
  <c r="DY3" i="12"/>
  <c r="DX12" i="12"/>
  <c r="DX14" i="12"/>
  <c r="DX10" i="12"/>
  <c r="DX20" i="12"/>
  <c r="DX22" i="12"/>
  <c r="DX18" i="12"/>
  <c r="DX36" i="12"/>
  <c r="DX16" i="12" s="1"/>
  <c r="DW18" i="12"/>
  <c r="DW16" i="12"/>
  <c r="S83" i="10"/>
  <c r="X83" i="10"/>
  <c r="AB83" i="10"/>
  <c r="Y83" i="10"/>
  <c r="AA83" i="10"/>
  <c r="R84" i="10"/>
  <c r="Q85" i="10"/>
  <c r="G83" i="5"/>
  <c r="K83" i="5" s="1"/>
  <c r="J83" i="5" s="1"/>
  <c r="R35" i="4"/>
  <c r="AD73" i="15" l="1"/>
  <c r="AD85" i="15" s="1"/>
  <c r="EX22" i="12"/>
  <c r="EX18" i="12"/>
  <c r="EZ3" i="12"/>
  <c r="EY36" i="12"/>
  <c r="EY12" i="12" s="1"/>
  <c r="EX16" i="12"/>
  <c r="EX14" i="12"/>
  <c r="EX10" i="12"/>
  <c r="EW31" i="12"/>
  <c r="DX31" i="12"/>
  <c r="DY10" i="12"/>
  <c r="DZ3" i="12"/>
  <c r="DY12" i="12"/>
  <c r="DY18" i="12"/>
  <c r="DY22" i="12"/>
  <c r="DY20" i="12"/>
  <c r="DY36" i="12"/>
  <c r="DY14" i="12" s="1"/>
  <c r="DW31" i="12"/>
  <c r="S84" i="10"/>
  <c r="R85" i="10"/>
  <c r="Q86" i="10"/>
  <c r="Y84" i="10"/>
  <c r="X84" i="10"/>
  <c r="AB84" i="10"/>
  <c r="AA84" i="10"/>
  <c r="K80" i="5"/>
  <c r="N28" i="4"/>
  <c r="N29" i="4"/>
  <c r="H59" i="4"/>
  <c r="O35" i="4"/>
  <c r="G19" i="4"/>
  <c r="E19" i="4"/>
  <c r="O18" i="10"/>
  <c r="O17" i="10"/>
  <c r="EY22" i="12" l="1"/>
  <c r="EY18" i="12"/>
  <c r="EY14" i="12"/>
  <c r="EY10" i="12"/>
  <c r="EY31" i="12" s="1"/>
  <c r="FA3" i="12"/>
  <c r="EZ18" i="12"/>
  <c r="EZ20" i="12"/>
  <c r="EZ36" i="12"/>
  <c r="EZ12" i="12" s="1"/>
  <c r="EX31" i="12"/>
  <c r="EY20" i="12"/>
  <c r="EY16" i="12"/>
  <c r="DY16" i="12"/>
  <c r="EA3" i="12"/>
  <c r="DZ36" i="12"/>
  <c r="DZ10" i="12" s="1"/>
  <c r="DZ16" i="12"/>
  <c r="DY31" i="12"/>
  <c r="Q87" i="10"/>
  <c r="R86" i="10"/>
  <c r="AA85" i="10"/>
  <c r="Y85" i="10"/>
  <c r="AB85" i="10"/>
  <c r="X85" i="10"/>
  <c r="S85" i="10"/>
  <c r="C80" i="12"/>
  <c r="C79" i="12"/>
  <c r="D79" i="12" s="1"/>
  <c r="Q35" i="4"/>
  <c r="AL32" i="10"/>
  <c r="AL33" i="10" s="1"/>
  <c r="AL34" i="10" s="1"/>
  <c r="AL35" i="10" s="1"/>
  <c r="AL31" i="10"/>
  <c r="FB3" i="12" l="1"/>
  <c r="FA10" i="12"/>
  <c r="FA14" i="12"/>
  <c r="FA16" i="12"/>
  <c r="FA20" i="12"/>
  <c r="FA36" i="12"/>
  <c r="FA12" i="12" s="1"/>
  <c r="FA22" i="12"/>
  <c r="EZ10" i="12"/>
  <c r="EZ31" i="12" s="1"/>
  <c r="EZ16" i="12"/>
  <c r="EZ22" i="12"/>
  <c r="EZ14" i="12"/>
  <c r="DZ12" i="12"/>
  <c r="DZ31" i="12" s="1"/>
  <c r="DZ22" i="12"/>
  <c r="DZ18" i="12"/>
  <c r="EB3" i="12"/>
  <c r="EA36" i="12"/>
  <c r="EA10" i="12" s="1"/>
  <c r="DZ14" i="12"/>
  <c r="DZ20" i="12"/>
  <c r="AA86" i="10"/>
  <c r="X86" i="10"/>
  <c r="AB86" i="10"/>
  <c r="Y86" i="10"/>
  <c r="S86" i="10"/>
  <c r="Q88" i="10"/>
  <c r="R87" i="10"/>
  <c r="T8" i="4"/>
  <c r="T9" i="4"/>
  <c r="T10" i="4"/>
  <c r="FC3" i="12" l="1"/>
  <c r="FB18" i="12"/>
  <c r="FB36" i="12"/>
  <c r="FB12" i="12" s="1"/>
  <c r="FA18" i="12"/>
  <c r="FA31" i="12"/>
  <c r="EA18" i="12"/>
  <c r="EA14" i="12"/>
  <c r="EA22" i="12"/>
  <c r="EA16" i="12"/>
  <c r="EA12" i="12"/>
  <c r="EA31" i="12" s="1"/>
  <c r="EA20" i="12"/>
  <c r="EC3" i="12"/>
  <c r="EB36" i="12"/>
  <c r="EB10" i="12" s="1"/>
  <c r="X87" i="10"/>
  <c r="AB87" i="10"/>
  <c r="Y87" i="10"/>
  <c r="AA87" i="10"/>
  <c r="R88" i="10"/>
  <c r="Q89" i="10"/>
  <c r="S87" i="10"/>
  <c r="H76" i="18"/>
  <c r="H69" i="18"/>
  <c r="K70" i="18" s="1"/>
  <c r="K71" i="18" s="1"/>
  <c r="K40" i="18" s="1"/>
  <c r="C76" i="18"/>
  <c r="C69" i="18"/>
  <c r="K77" i="18"/>
  <c r="K78" i="18" s="1"/>
  <c r="K41" i="18" s="1"/>
  <c r="C63" i="18"/>
  <c r="C49" i="18"/>
  <c r="C55" i="18" s="1"/>
  <c r="C61" i="18" s="1"/>
  <c r="C48" i="18"/>
  <c r="C54" i="18" s="1"/>
  <c r="C60" i="18" s="1"/>
  <c r="C47" i="18"/>
  <c r="C53" i="18" s="1"/>
  <c r="C59" i="18" s="1"/>
  <c r="C46" i="18"/>
  <c r="C52" i="18" s="1"/>
  <c r="C58" i="18" s="1"/>
  <c r="C41" i="18"/>
  <c r="C40" i="18"/>
  <c r="C39" i="18"/>
  <c r="C38" i="18"/>
  <c r="C37" i="18"/>
  <c r="C36" i="18"/>
  <c r="A19" i="18"/>
  <c r="A18" i="18"/>
  <c r="A17" i="18"/>
  <c r="A16" i="18"/>
  <c r="A15" i="18"/>
  <c r="A13" i="18"/>
  <c r="A11" i="18"/>
  <c r="I4" i="18"/>
  <c r="K2" i="18"/>
  <c r="K8" i="18" s="1"/>
  <c r="N31" i="4"/>
  <c r="AS12" i="10" s="1"/>
  <c r="N39" i="4"/>
  <c r="AS20" i="10" s="1"/>
  <c r="N40" i="4"/>
  <c r="N41" i="4"/>
  <c r="AS22" i="10" s="1"/>
  <c r="N37" i="4"/>
  <c r="AS18" i="10" s="1"/>
  <c r="N36" i="4"/>
  <c r="AS17" i="10" s="1"/>
  <c r="N32" i="4"/>
  <c r="N33" i="4"/>
  <c r="AS14" i="10" s="1"/>
  <c r="N38" i="4"/>
  <c r="N35" i="4"/>
  <c r="AU7" i="10"/>
  <c r="AV7" i="10"/>
  <c r="AW7" i="10"/>
  <c r="AX7" i="10"/>
  <c r="AU16" i="10"/>
  <c r="AV16" i="10"/>
  <c r="AW16" i="10"/>
  <c r="AX16" i="10"/>
  <c r="AS7" i="10"/>
  <c r="AS8" i="10"/>
  <c r="AS9" i="10"/>
  <c r="AS10" i="10"/>
  <c r="AS11" i="10"/>
  <c r="AS13" i="10"/>
  <c r="AS15" i="10"/>
  <c r="AS16" i="10"/>
  <c r="AS19" i="10"/>
  <c r="AS21" i="10"/>
  <c r="D2" i="17"/>
  <c r="E2" i="17" s="1"/>
  <c r="F2" i="17" s="1"/>
  <c r="G2" i="17" s="1"/>
  <c r="F64" i="15"/>
  <c r="E65" i="15"/>
  <c r="C63" i="15"/>
  <c r="C47" i="15"/>
  <c r="C53" i="15" s="1"/>
  <c r="C59" i="15" s="1"/>
  <c r="C48" i="15"/>
  <c r="C54" i="15" s="1"/>
  <c r="C60" i="15" s="1"/>
  <c r="C49" i="15"/>
  <c r="C55" i="15" s="1"/>
  <c r="C61" i="15" s="1"/>
  <c r="C46" i="15"/>
  <c r="C52" i="15" s="1"/>
  <c r="C58" i="15" s="1"/>
  <c r="F11" i="15"/>
  <c r="E12" i="15"/>
  <c r="E13" i="15" s="1"/>
  <c r="E14" i="15" s="1"/>
  <c r="E15" i="15" s="1"/>
  <c r="E16" i="15" s="1"/>
  <c r="E17" i="15" s="1"/>
  <c r="E18" i="15" s="1"/>
  <c r="E19" i="15" s="1"/>
  <c r="E20" i="15" s="1"/>
  <c r="E21" i="15" s="1"/>
  <c r="E22" i="15" s="1"/>
  <c r="E23" i="15" s="1"/>
  <c r="E24" i="15" s="1"/>
  <c r="E25" i="15" s="1"/>
  <c r="E26" i="15" s="1"/>
  <c r="E27" i="15" s="1"/>
  <c r="E28" i="15" s="1"/>
  <c r="E29" i="15" s="1"/>
  <c r="E30" i="15" s="1"/>
  <c r="E31" i="15" s="1"/>
  <c r="E32" i="15" s="1"/>
  <c r="E33" i="15" s="1"/>
  <c r="E34" i="15" s="1"/>
  <c r="E35" i="15" s="1"/>
  <c r="E36" i="15" s="1"/>
  <c r="E37" i="15" s="1"/>
  <c r="E38" i="15" s="1"/>
  <c r="E39" i="15" s="1"/>
  <c r="E40" i="15" s="1"/>
  <c r="E41" i="15" s="1"/>
  <c r="E42" i="15" s="1"/>
  <c r="F42" i="15" s="1"/>
  <c r="A12" i="6"/>
  <c r="G12" i="15" s="1"/>
  <c r="H12" i="15" s="1"/>
  <c r="A13" i="6"/>
  <c r="G13" i="15" s="1"/>
  <c r="H13" i="15" s="1"/>
  <c r="A14" i="6"/>
  <c r="G14" i="15" s="1"/>
  <c r="H14" i="15" s="1"/>
  <c r="A15" i="6"/>
  <c r="G15" i="15" s="1"/>
  <c r="H15" i="15" s="1"/>
  <c r="A16" i="6"/>
  <c r="G16" i="15" s="1"/>
  <c r="H16" i="15" s="1"/>
  <c r="A17" i="6"/>
  <c r="G17" i="15" s="1"/>
  <c r="H17" i="15" s="1"/>
  <c r="A18" i="6"/>
  <c r="G18" i="15" s="1"/>
  <c r="H18" i="15" s="1"/>
  <c r="A19" i="6"/>
  <c r="G19" i="15" s="1"/>
  <c r="H19" i="15" s="1"/>
  <c r="A20" i="6"/>
  <c r="G20" i="15" s="1"/>
  <c r="H20" i="15" s="1"/>
  <c r="A21" i="6"/>
  <c r="G21" i="15" s="1"/>
  <c r="H21" i="15" s="1"/>
  <c r="A22" i="6"/>
  <c r="G22" i="15" s="1"/>
  <c r="H22" i="15" s="1"/>
  <c r="A23" i="6"/>
  <c r="G23" i="15" s="1"/>
  <c r="H23" i="15" s="1"/>
  <c r="A24" i="6"/>
  <c r="G24" i="15" s="1"/>
  <c r="H24" i="15" s="1"/>
  <c r="A25" i="6"/>
  <c r="G25" i="15" s="1"/>
  <c r="H25" i="15" s="1"/>
  <c r="A26" i="6"/>
  <c r="G26" i="15" s="1"/>
  <c r="H26" i="15" s="1"/>
  <c r="A27" i="6"/>
  <c r="G27" i="15" s="1"/>
  <c r="H27" i="15" s="1"/>
  <c r="A28" i="6"/>
  <c r="G28" i="15" s="1"/>
  <c r="H28" i="15" s="1"/>
  <c r="A29" i="6"/>
  <c r="G29" i="15" s="1"/>
  <c r="H29" i="15" s="1"/>
  <c r="A30" i="6"/>
  <c r="G30" i="15" s="1"/>
  <c r="H30" i="15" s="1"/>
  <c r="A31" i="6"/>
  <c r="G31" i="15" s="1"/>
  <c r="H31" i="15" s="1"/>
  <c r="A32" i="6"/>
  <c r="G32" i="15" s="1"/>
  <c r="H32" i="15" s="1"/>
  <c r="A33" i="6"/>
  <c r="G33" i="15" s="1"/>
  <c r="H33" i="15" s="1"/>
  <c r="A34" i="6"/>
  <c r="G34" i="15" s="1"/>
  <c r="H34" i="15" s="1"/>
  <c r="A35" i="6"/>
  <c r="G35" i="15" s="1"/>
  <c r="H35" i="15" s="1"/>
  <c r="A36" i="6"/>
  <c r="G36" i="15" s="1"/>
  <c r="H36" i="15" s="1"/>
  <c r="A37" i="6"/>
  <c r="G37" i="15" s="1"/>
  <c r="H37" i="15" s="1"/>
  <c r="A38" i="6"/>
  <c r="G38" i="15" s="1"/>
  <c r="H38" i="15" s="1"/>
  <c r="A39" i="6"/>
  <c r="G39" i="15" s="1"/>
  <c r="H39" i="15" s="1"/>
  <c r="A40" i="6"/>
  <c r="G40" i="15" s="1"/>
  <c r="H40" i="15" s="1"/>
  <c r="A41" i="6"/>
  <c r="G41" i="15" s="1"/>
  <c r="H41" i="15" s="1"/>
  <c r="A42" i="6"/>
  <c r="G42" i="15" s="1"/>
  <c r="H42" i="15" s="1"/>
  <c r="A43" i="6"/>
  <c r="A44" i="6"/>
  <c r="A45" i="6"/>
  <c r="A46" i="6"/>
  <c r="A47" i="6"/>
  <c r="A48" i="6"/>
  <c r="G64" i="15" s="1"/>
  <c r="H64" i="15" s="1"/>
  <c r="A49" i="6"/>
  <c r="A50" i="6"/>
  <c r="A51" i="6"/>
  <c r="A52" i="6"/>
  <c r="A53" i="6"/>
  <c r="A54" i="6"/>
  <c r="A55" i="6"/>
  <c r="G65" i="15" s="1"/>
  <c r="H65" i="15" s="1"/>
  <c r="A56" i="6"/>
  <c r="A57" i="6"/>
  <c r="C36" i="15"/>
  <c r="C37" i="15"/>
  <c r="C38" i="15"/>
  <c r="C39" i="15"/>
  <c r="C40" i="15"/>
  <c r="C41" i="15"/>
  <c r="C19" i="5"/>
  <c r="C20" i="5"/>
  <c r="C21" i="5"/>
  <c r="C22" i="5"/>
  <c r="C23" i="5"/>
  <c r="C24" i="5"/>
  <c r="K3" i="18" l="1"/>
  <c r="F34" i="15"/>
  <c r="F18" i="15"/>
  <c r="F30" i="15"/>
  <c r="F14" i="15"/>
  <c r="F26" i="15"/>
  <c r="F38" i="15"/>
  <c r="F22" i="15"/>
  <c r="F37" i="15"/>
  <c r="F29" i="15"/>
  <c r="F21" i="15"/>
  <c r="F13" i="15"/>
  <c r="F41" i="15"/>
  <c r="F33" i="15"/>
  <c r="F25" i="15"/>
  <c r="F17" i="15"/>
  <c r="FB22" i="12"/>
  <c r="FB14" i="12"/>
  <c r="FB10" i="12"/>
  <c r="FB16" i="12"/>
  <c r="FB20" i="12"/>
  <c r="FD3" i="12"/>
  <c r="FC10" i="12"/>
  <c r="FC18" i="12"/>
  <c r="FC16" i="12"/>
  <c r="FC22" i="12"/>
  <c r="FC36" i="12"/>
  <c r="FC12" i="12" s="1"/>
  <c r="EB22" i="12"/>
  <c r="EB14" i="12"/>
  <c r="EC14" i="12"/>
  <c r="ED3" i="12"/>
  <c r="EC12" i="12"/>
  <c r="EC18" i="12"/>
  <c r="EC20" i="12"/>
  <c r="EC36" i="12"/>
  <c r="EC22" i="12" s="1"/>
  <c r="EB18" i="12"/>
  <c r="EB20" i="12"/>
  <c r="EB12" i="12"/>
  <c r="EB31" i="12" s="1"/>
  <c r="EB16" i="12"/>
  <c r="F40" i="15"/>
  <c r="F36" i="15"/>
  <c r="F32" i="15"/>
  <c r="F28" i="15"/>
  <c r="F24" i="15"/>
  <c r="F20" i="15"/>
  <c r="F16" i="15"/>
  <c r="F12" i="15"/>
  <c r="F65" i="15"/>
  <c r="F39" i="15"/>
  <c r="F35" i="15"/>
  <c r="F31" i="15"/>
  <c r="F27" i="15"/>
  <c r="F23" i="15"/>
  <c r="F19" i="15"/>
  <c r="F15" i="15"/>
  <c r="R89" i="10"/>
  <c r="Q90" i="10"/>
  <c r="S88" i="10"/>
  <c r="Y88" i="10"/>
  <c r="AB88" i="10"/>
  <c r="X88" i="10"/>
  <c r="AA88" i="10"/>
  <c r="K72" i="18"/>
  <c r="K6" i="18"/>
  <c r="K7" i="18"/>
  <c r="K5" i="18"/>
  <c r="L2" i="18"/>
  <c r="K4" i="18"/>
  <c r="F26" i="6"/>
  <c r="AN24" i="10"/>
  <c r="R36" i="4"/>
  <c r="Q36" i="4"/>
  <c r="P36" i="4"/>
  <c r="O36" i="4"/>
  <c r="O27" i="4"/>
  <c r="P27" i="4"/>
  <c r="Q27" i="4"/>
  <c r="R27" i="4"/>
  <c r="J26" i="4"/>
  <c r="K26" i="4"/>
  <c r="L26" i="4"/>
  <c r="J27" i="4"/>
  <c r="K27" i="4"/>
  <c r="L27" i="4"/>
  <c r="J28" i="4"/>
  <c r="K28" i="4"/>
  <c r="L28" i="4"/>
  <c r="J29" i="4"/>
  <c r="K29" i="4"/>
  <c r="L29" i="4"/>
  <c r="J30" i="4"/>
  <c r="K30" i="4"/>
  <c r="L30" i="4"/>
  <c r="J31" i="4"/>
  <c r="K31" i="4"/>
  <c r="L31" i="4"/>
  <c r="J32" i="4"/>
  <c r="K32" i="4"/>
  <c r="L32" i="4"/>
  <c r="J33" i="4"/>
  <c r="K33" i="4"/>
  <c r="L33" i="4"/>
  <c r="J34" i="4"/>
  <c r="K34" i="4"/>
  <c r="L34" i="4"/>
  <c r="M34" i="4"/>
  <c r="J35" i="4"/>
  <c r="K35" i="4"/>
  <c r="L35" i="4"/>
  <c r="M35" i="4"/>
  <c r="J36" i="4"/>
  <c r="K36" i="4"/>
  <c r="L36" i="4"/>
  <c r="M36" i="4"/>
  <c r="J37" i="4"/>
  <c r="K37" i="4"/>
  <c r="L37" i="4"/>
  <c r="M37" i="4"/>
  <c r="J38" i="4"/>
  <c r="K38" i="4"/>
  <c r="L38" i="4"/>
  <c r="M38" i="4"/>
  <c r="J39" i="4"/>
  <c r="K39" i="4"/>
  <c r="L39" i="4"/>
  <c r="M39" i="4"/>
  <c r="J40" i="4"/>
  <c r="K40" i="4"/>
  <c r="L40" i="4"/>
  <c r="M40" i="4"/>
  <c r="J41" i="4"/>
  <c r="K41" i="4"/>
  <c r="L41" i="4"/>
  <c r="M41" i="4"/>
  <c r="T19" i="4"/>
  <c r="T20" i="4"/>
  <c r="T21" i="4"/>
  <c r="A20" i="5"/>
  <c r="U19" i="4" s="1"/>
  <c r="V19" i="4" s="1"/>
  <c r="A21" i="5"/>
  <c r="U20" i="4" s="1"/>
  <c r="V20" i="4" s="1"/>
  <c r="A23" i="5"/>
  <c r="U22" i="4" s="1"/>
  <c r="V22" i="4" s="1"/>
  <c r="A24" i="5"/>
  <c r="U23" i="4" s="1"/>
  <c r="V23" i="4" s="1"/>
  <c r="T22" i="4"/>
  <c r="T23" i="4"/>
  <c r="T15" i="4"/>
  <c r="T11" i="4"/>
  <c r="T16" i="4"/>
  <c r="H52" i="6"/>
  <c r="K53" i="6" s="1"/>
  <c r="H45" i="6"/>
  <c r="K46" i="6" s="1"/>
  <c r="C52" i="6"/>
  <c r="C45" i="6"/>
  <c r="C29" i="5"/>
  <c r="C30" i="5"/>
  <c r="B6" i="9"/>
  <c r="B7" i="9"/>
  <c r="B8" i="9"/>
  <c r="E39" i="4"/>
  <c r="D19" i="4"/>
  <c r="F19" i="4" s="1"/>
  <c r="H19" i="4" s="1"/>
  <c r="V11" i="10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3" i="10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5" i="10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7" i="10"/>
  <c r="V48" i="10"/>
  <c r="V49" i="10" s="1"/>
  <c r="V50" i="10" s="1"/>
  <c r="V51" i="10" s="1"/>
  <c r="V52" i="10" s="1"/>
  <c r="V53" i="10" s="1"/>
  <c r="V54" i="10" s="1"/>
  <c r="V55" i="10" s="1"/>
  <c r="V56" i="10" s="1"/>
  <c r="V57" i="10" s="1"/>
  <c r="V59" i="10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1" i="10"/>
  <c r="V72" i="10"/>
  <c r="V73" i="10" s="1"/>
  <c r="V74" i="10" s="1"/>
  <c r="V75" i="10" s="1"/>
  <c r="O2" i="10"/>
  <c r="O1" i="10"/>
  <c r="A19" i="15"/>
  <c r="A18" i="15"/>
  <c r="A17" i="15"/>
  <c r="A16" i="15"/>
  <c r="A15" i="15"/>
  <c r="A13" i="15"/>
  <c r="A11" i="15"/>
  <c r="I4" i="15"/>
  <c r="H37" i="6"/>
  <c r="H36" i="6"/>
  <c r="AF1" i="10"/>
  <c r="AG1" i="10"/>
  <c r="AH1" i="10"/>
  <c r="AI1" i="10"/>
  <c r="AJ1" i="10"/>
  <c r="H59" i="6"/>
  <c r="G59" i="6"/>
  <c r="AW35" i="10"/>
  <c r="AX35" i="10"/>
  <c r="AY35" i="10"/>
  <c r="AV35" i="10"/>
  <c r="AY7" i="10"/>
  <c r="AY16" i="10"/>
  <c r="I32" i="6"/>
  <c r="K18" i="6"/>
  <c r="D80" i="12"/>
  <c r="K2" i="15" l="1"/>
  <c r="Y7" i="4" s="1"/>
  <c r="FE3" i="12"/>
  <c r="FD36" i="12"/>
  <c r="FD10" i="12" s="1"/>
  <c r="FB31" i="12"/>
  <c r="FC31" i="12"/>
  <c r="FC20" i="12"/>
  <c r="FC14" i="12"/>
  <c r="EC16" i="12"/>
  <c r="EE3" i="12"/>
  <c r="ED16" i="12"/>
  <c r="ED36" i="12"/>
  <c r="ED20" i="12" s="1"/>
  <c r="ED12" i="12"/>
  <c r="EC10" i="12"/>
  <c r="EC31" i="12" s="1"/>
  <c r="Q91" i="10"/>
  <c r="R90" i="10"/>
  <c r="AA89" i="10"/>
  <c r="Y89" i="10"/>
  <c r="X89" i="10"/>
  <c r="AB89" i="10"/>
  <c r="S89" i="10"/>
  <c r="D46" i="18"/>
  <c r="E46" i="18" s="1"/>
  <c r="E52" i="18" s="1"/>
  <c r="E58" i="18" s="1"/>
  <c r="D46" i="15"/>
  <c r="E46" i="15" s="1"/>
  <c r="E52" i="15" s="1"/>
  <c r="E58" i="15" s="1"/>
  <c r="O28" i="4"/>
  <c r="AU8" i="10"/>
  <c r="R37" i="4"/>
  <c r="AX17" i="10"/>
  <c r="Q37" i="4"/>
  <c r="AW17" i="10"/>
  <c r="AY17" i="10" s="1"/>
  <c r="P28" i="4"/>
  <c r="AV8" i="10"/>
  <c r="L69" i="18"/>
  <c r="K64" i="18"/>
  <c r="L3" i="18"/>
  <c r="L8" i="18"/>
  <c r="L4" i="18"/>
  <c r="M2" i="18"/>
  <c r="P37" i="4"/>
  <c r="AV17" i="10"/>
  <c r="O37" i="4"/>
  <c r="AU17" i="10"/>
  <c r="R28" i="4"/>
  <c r="AX8" i="10"/>
  <c r="Q28" i="4"/>
  <c r="AW8" i="10"/>
  <c r="AY8" i="10" s="1"/>
  <c r="L18" i="6"/>
  <c r="M18" i="6" s="1"/>
  <c r="N18" i="6" s="1"/>
  <c r="O18" i="6" s="1"/>
  <c r="P18" i="6" s="1"/>
  <c r="Q18" i="6" s="1"/>
  <c r="R18" i="6" s="1"/>
  <c r="S18" i="6" s="1"/>
  <c r="T18" i="6" s="1"/>
  <c r="U18" i="6" s="1"/>
  <c r="V18" i="6" s="1"/>
  <c r="W18" i="6" s="1"/>
  <c r="X18" i="6" s="1"/>
  <c r="Y18" i="6" s="1"/>
  <c r="Z18" i="6" s="1"/>
  <c r="AA18" i="6" s="1"/>
  <c r="AB18" i="6" s="1"/>
  <c r="AC18" i="6" s="1"/>
  <c r="AD18" i="6" s="1"/>
  <c r="AE18" i="6" s="1"/>
  <c r="AF18" i="6" s="1"/>
  <c r="AG18" i="6" s="1"/>
  <c r="AH18" i="6" s="1"/>
  <c r="AI18" i="6" s="1"/>
  <c r="AJ18" i="6" s="1"/>
  <c r="AK18" i="6" s="1"/>
  <c r="AL18" i="6" s="1"/>
  <c r="AM18" i="6" s="1"/>
  <c r="AN18" i="6" s="1"/>
  <c r="AO18" i="6" s="1"/>
  <c r="AP18" i="6" s="1"/>
  <c r="AQ18" i="6" s="1"/>
  <c r="AR18" i="6" s="1"/>
  <c r="AS18" i="6" s="1"/>
  <c r="AT18" i="6" s="1"/>
  <c r="AU18" i="6" s="1"/>
  <c r="AV18" i="6" s="1"/>
  <c r="AW18" i="6" s="1"/>
  <c r="AX18" i="6" s="1"/>
  <c r="AY18" i="6" s="1"/>
  <c r="AZ18" i="6" s="1"/>
  <c r="BA18" i="6" s="1"/>
  <c r="BB18" i="6" s="1"/>
  <c r="BC18" i="6" s="1"/>
  <c r="BD18" i="6" s="1"/>
  <c r="BE18" i="6" s="1"/>
  <c r="BF18" i="6" s="1"/>
  <c r="BG18" i="6" s="1"/>
  <c r="BH18" i="6" s="1"/>
  <c r="BI18" i="6" s="1"/>
  <c r="BJ18" i="6" s="1"/>
  <c r="BK18" i="6" s="1"/>
  <c r="BL18" i="6" s="1"/>
  <c r="BM18" i="6" s="1"/>
  <c r="BN18" i="6" s="1"/>
  <c r="BO18" i="6" s="1"/>
  <c r="BP18" i="6" s="1"/>
  <c r="BQ18" i="6" s="1"/>
  <c r="BR18" i="6" s="1"/>
  <c r="BS18" i="6" s="1"/>
  <c r="BT18" i="6" s="1"/>
  <c r="BU18" i="6" s="1"/>
  <c r="BV18" i="6" s="1"/>
  <c r="BW18" i="6" s="1"/>
  <c r="BX18" i="6" s="1"/>
  <c r="BY18" i="6" s="1"/>
  <c r="BZ18" i="6" s="1"/>
  <c r="CA18" i="6" s="1"/>
  <c r="CB18" i="6" s="1"/>
  <c r="CC18" i="6" s="1"/>
  <c r="CD18" i="6" s="1"/>
  <c r="I24" i="12"/>
  <c r="I8" i="12"/>
  <c r="K2" i="12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AG2" i="12" s="1"/>
  <c r="AH2" i="12" s="1"/>
  <c r="AI2" i="12" s="1"/>
  <c r="AJ2" i="12" s="1"/>
  <c r="AK2" i="12" s="1"/>
  <c r="AL2" i="12" s="1"/>
  <c r="AM2" i="12" s="1"/>
  <c r="AN2" i="12" s="1"/>
  <c r="AO2" i="12" s="1"/>
  <c r="AP2" i="12" s="1"/>
  <c r="AQ2" i="12" s="1"/>
  <c r="AR2" i="12" s="1"/>
  <c r="AS2" i="12" s="1"/>
  <c r="AT2" i="12" s="1"/>
  <c r="AU2" i="12" s="1"/>
  <c r="AV2" i="12" s="1"/>
  <c r="AW2" i="12" s="1"/>
  <c r="AX2" i="12" s="1"/>
  <c r="AY2" i="12" s="1"/>
  <c r="AZ2" i="12" s="1"/>
  <c r="BA2" i="12" s="1"/>
  <c r="BB2" i="12" s="1"/>
  <c r="BC2" i="12" s="1"/>
  <c r="BD2" i="12" s="1"/>
  <c r="BE2" i="12" s="1"/>
  <c r="BF2" i="12" s="1"/>
  <c r="BG2" i="12" s="1"/>
  <c r="BH2" i="12" s="1"/>
  <c r="BI2" i="12" s="1"/>
  <c r="BJ2" i="12" s="1"/>
  <c r="BK2" i="12" s="1"/>
  <c r="BL2" i="12" s="1"/>
  <c r="BM2" i="12" s="1"/>
  <c r="BN2" i="12" s="1"/>
  <c r="BO2" i="12" s="1"/>
  <c r="BP2" i="12" s="1"/>
  <c r="BQ2" i="12" s="1"/>
  <c r="BR2" i="12" s="1"/>
  <c r="BS2" i="12" s="1"/>
  <c r="BT2" i="12" s="1"/>
  <c r="BU2" i="12" s="1"/>
  <c r="BV2" i="12" s="1"/>
  <c r="BW2" i="12" s="1"/>
  <c r="BX2" i="12" s="1"/>
  <c r="BY2" i="12" s="1"/>
  <c r="BZ2" i="12" s="1"/>
  <c r="CA2" i="12" s="1"/>
  <c r="CB2" i="12" s="1"/>
  <c r="CC2" i="12" s="1"/>
  <c r="CD2" i="12" s="1"/>
  <c r="CE2" i="12" s="1"/>
  <c r="CF2" i="12" s="1"/>
  <c r="CG2" i="12" s="1"/>
  <c r="CH2" i="12" s="1"/>
  <c r="CI2" i="12" s="1"/>
  <c r="CJ2" i="12" s="1"/>
  <c r="CK2" i="12" s="1"/>
  <c r="CL2" i="12" s="1"/>
  <c r="CM2" i="12" s="1"/>
  <c r="CN2" i="12" s="1"/>
  <c r="CO2" i="12" s="1"/>
  <c r="CP2" i="12" s="1"/>
  <c r="CQ2" i="12" s="1"/>
  <c r="CR2" i="12" s="1"/>
  <c r="CS2" i="12" s="1"/>
  <c r="CT2" i="12" s="1"/>
  <c r="CU2" i="12" s="1"/>
  <c r="CV2" i="12" s="1"/>
  <c r="CW2" i="12" s="1"/>
  <c r="CX2" i="12" s="1"/>
  <c r="CY2" i="12" s="1"/>
  <c r="CZ2" i="12" s="1"/>
  <c r="DA2" i="12" s="1"/>
  <c r="DB2" i="12" s="1"/>
  <c r="DC2" i="12" s="1"/>
  <c r="DD2" i="12" s="1"/>
  <c r="DE2" i="12" s="1"/>
  <c r="DF2" i="12" s="1"/>
  <c r="DG2" i="12" s="1"/>
  <c r="DH2" i="12" s="1"/>
  <c r="DI2" i="12" s="1"/>
  <c r="DJ2" i="12" s="1"/>
  <c r="DK2" i="12" s="1"/>
  <c r="DL2" i="12" s="1"/>
  <c r="DM2" i="12" s="1"/>
  <c r="DN2" i="12" s="1"/>
  <c r="DO2" i="12" s="1"/>
  <c r="DP2" i="12" s="1"/>
  <c r="L2" i="15" l="1"/>
  <c r="Z7" i="4" s="1"/>
  <c r="K4" i="15"/>
  <c r="K8" i="15"/>
  <c r="L8" i="15" s="1"/>
  <c r="M8" i="15" s="1"/>
  <c r="N8" i="15" s="1"/>
  <c r="O8" i="15" s="1"/>
  <c r="P8" i="15" s="1"/>
  <c r="Q8" i="15" s="1"/>
  <c r="R8" i="15" s="1"/>
  <c r="S8" i="15" s="1"/>
  <c r="T8" i="15" s="1"/>
  <c r="U8" i="15" s="1"/>
  <c r="V8" i="15" s="1"/>
  <c r="W8" i="15" s="1"/>
  <c r="X8" i="15" s="1"/>
  <c r="Y8" i="15" s="1"/>
  <c r="Z8" i="15" s="1"/>
  <c r="AA8" i="15" s="1"/>
  <c r="AB8" i="15" s="1"/>
  <c r="AC8" i="15" s="1"/>
  <c r="AD8" i="15" s="1"/>
  <c r="K3" i="15"/>
  <c r="FD22" i="12"/>
  <c r="FD16" i="12"/>
  <c r="FD12" i="12"/>
  <c r="FD31" i="12" s="1"/>
  <c r="FF3" i="12"/>
  <c r="FE36" i="12"/>
  <c r="FE16" i="12" s="1"/>
  <c r="FD20" i="12"/>
  <c r="FD18" i="12"/>
  <c r="FD14" i="12"/>
  <c r="ED18" i="12"/>
  <c r="ED22" i="12"/>
  <c r="ED14" i="12"/>
  <c r="EF3" i="12"/>
  <c r="EE10" i="12"/>
  <c r="EE20" i="12"/>
  <c r="EE18" i="12"/>
  <c r="EE36" i="12"/>
  <c r="EE14" i="12" s="1"/>
  <c r="ED10" i="12"/>
  <c r="ED31" i="12" s="1"/>
  <c r="S90" i="10"/>
  <c r="AA90" i="10"/>
  <c r="X90" i="10"/>
  <c r="AB90" i="10"/>
  <c r="Y90" i="10"/>
  <c r="Q92" i="10"/>
  <c r="R91" i="10"/>
  <c r="O29" i="4"/>
  <c r="AU9" i="10"/>
  <c r="R38" i="4"/>
  <c r="AX18" i="10"/>
  <c r="Q38" i="4"/>
  <c r="AW18" i="10"/>
  <c r="AY18" i="10" s="1"/>
  <c r="P29" i="4"/>
  <c r="AV9" i="10"/>
  <c r="L71" i="18"/>
  <c r="L40" i="18" s="1"/>
  <c r="M3" i="18"/>
  <c r="M8" i="18"/>
  <c r="M4" i="18"/>
  <c r="N2" i="18"/>
  <c r="L7" i="18"/>
  <c r="L5" i="18"/>
  <c r="L6" i="18"/>
  <c r="P38" i="4"/>
  <c r="AV18" i="10"/>
  <c r="O38" i="4"/>
  <c r="AU18" i="10"/>
  <c r="R29" i="4"/>
  <c r="AX9" i="10"/>
  <c r="Q29" i="4"/>
  <c r="AW9" i="10"/>
  <c r="AY9" i="10" s="1"/>
  <c r="L4" i="15"/>
  <c r="M2" i="15"/>
  <c r="AA7" i="4" s="1"/>
  <c r="L3" i="15"/>
  <c r="J18" i="6"/>
  <c r="L7" i="15" l="1"/>
  <c r="L6" i="15"/>
  <c r="K5" i="15"/>
  <c r="K6" i="15"/>
  <c r="K7" i="15"/>
  <c r="L5" i="15"/>
  <c r="N2" i="15"/>
  <c r="AB7" i="4" s="1"/>
  <c r="M5" i="15"/>
  <c r="M4" i="15"/>
  <c r="FE12" i="12"/>
  <c r="FE18" i="12"/>
  <c r="FE14" i="12"/>
  <c r="FE10" i="12"/>
  <c r="FE22" i="12"/>
  <c r="FE20" i="12"/>
  <c r="FG3" i="12"/>
  <c r="FF12" i="12"/>
  <c r="FF20" i="12"/>
  <c r="FF22" i="12"/>
  <c r="FF16" i="12"/>
  <c r="FF18" i="12"/>
  <c r="FF36" i="12"/>
  <c r="FF10" i="12" s="1"/>
  <c r="EE22" i="12"/>
  <c r="EE16" i="12"/>
  <c r="EE12" i="12"/>
  <c r="EE31" i="12"/>
  <c r="EG3" i="12"/>
  <c r="EF10" i="12"/>
  <c r="EF18" i="12"/>
  <c r="EF36" i="12"/>
  <c r="EF22" i="12" s="1"/>
  <c r="X91" i="10"/>
  <c r="AB91" i="10"/>
  <c r="Y91" i="10"/>
  <c r="AA91" i="10"/>
  <c r="R92" i="10"/>
  <c r="Q93" i="10"/>
  <c r="S91" i="10"/>
  <c r="O30" i="4"/>
  <c r="AU10" i="10"/>
  <c r="R39" i="4"/>
  <c r="AX19" i="10"/>
  <c r="Q39" i="4"/>
  <c r="AW19" i="10"/>
  <c r="AY19" i="10" s="1"/>
  <c r="P30" i="4"/>
  <c r="AV10" i="10"/>
  <c r="L72" i="18"/>
  <c r="L64" i="18" s="1"/>
  <c r="N3" i="18"/>
  <c r="N8" i="18"/>
  <c r="N4" i="18"/>
  <c r="O2" i="18"/>
  <c r="M7" i="18"/>
  <c r="M5" i="18"/>
  <c r="M6" i="18"/>
  <c r="P39" i="4"/>
  <c r="AV19" i="10"/>
  <c r="O39" i="4"/>
  <c r="AU19" i="10"/>
  <c r="R30" i="4"/>
  <c r="AX10" i="10"/>
  <c r="Q30" i="4"/>
  <c r="AW10" i="10"/>
  <c r="AY10" i="10" s="1"/>
  <c r="M3" i="15"/>
  <c r="M69" i="18" l="1"/>
  <c r="N3" i="15"/>
  <c r="N4" i="15"/>
  <c r="O2" i="15"/>
  <c r="AC7" i="4" s="1"/>
  <c r="M6" i="15"/>
  <c r="FH3" i="12"/>
  <c r="FG12" i="12"/>
  <c r="FG16" i="12"/>
  <c r="FG20" i="12"/>
  <c r="FG36" i="12"/>
  <c r="FG10" i="12" s="1"/>
  <c r="FE31" i="12"/>
  <c r="FF14" i="12"/>
  <c r="FF31" i="12" s="1"/>
  <c r="EH3" i="12"/>
  <c r="EG22" i="12"/>
  <c r="EG36" i="12"/>
  <c r="EG12" i="12" s="1"/>
  <c r="EF16" i="12"/>
  <c r="EF20" i="12"/>
  <c r="EF14" i="12"/>
  <c r="EF12" i="12"/>
  <c r="M7" i="15"/>
  <c r="Y92" i="10"/>
  <c r="X92" i="10"/>
  <c r="AB92" i="10"/>
  <c r="AA92" i="10"/>
  <c r="R93" i="10"/>
  <c r="Q94" i="10"/>
  <c r="S92" i="10"/>
  <c r="O31" i="4"/>
  <c r="AU11" i="10"/>
  <c r="R40" i="4"/>
  <c r="AX20" i="10"/>
  <c r="Q40" i="4"/>
  <c r="AW20" i="10"/>
  <c r="AY20" i="10" s="1"/>
  <c r="P31" i="4"/>
  <c r="AV11" i="10"/>
  <c r="M71" i="18"/>
  <c r="M40" i="18" s="1"/>
  <c r="N6" i="18"/>
  <c r="N7" i="18"/>
  <c r="N5" i="18"/>
  <c r="O8" i="18"/>
  <c r="O4" i="18"/>
  <c r="P2" i="18"/>
  <c r="Q2" i="18" s="1"/>
  <c r="O3" i="18"/>
  <c r="P40" i="4"/>
  <c r="AV20" i="10"/>
  <c r="O40" i="4"/>
  <c r="AU20" i="10"/>
  <c r="R31" i="4"/>
  <c r="AX11" i="10"/>
  <c r="Q31" i="4"/>
  <c r="AW11" i="10"/>
  <c r="AY11" i="10" s="1"/>
  <c r="N7" i="15"/>
  <c r="N6" i="15"/>
  <c r="N5" i="15"/>
  <c r="R2" i="18" l="1"/>
  <c r="Q8" i="18"/>
  <c r="Q3" i="18"/>
  <c r="Q4" i="18"/>
  <c r="O3" i="15"/>
  <c r="O4" i="15"/>
  <c r="P2" i="15"/>
  <c r="AD7" i="4" s="1"/>
  <c r="O6" i="15"/>
  <c r="FI3" i="12"/>
  <c r="FH10" i="12"/>
  <c r="FH18" i="12"/>
  <c r="FH36" i="12"/>
  <c r="FH12" i="12" s="1"/>
  <c r="FG22" i="12"/>
  <c r="FG18" i="12"/>
  <c r="FG14" i="12"/>
  <c r="FG31" i="12" s="1"/>
  <c r="EF31" i="12"/>
  <c r="EG20" i="12"/>
  <c r="EG18" i="12"/>
  <c r="EG14" i="12"/>
  <c r="EI3" i="12"/>
  <c r="EH18" i="12"/>
  <c r="EH36" i="12"/>
  <c r="EH14" i="12" s="1"/>
  <c r="EG16" i="12"/>
  <c r="EG10" i="12"/>
  <c r="EG31" i="12" s="1"/>
  <c r="R94" i="10"/>
  <c r="Q95" i="10"/>
  <c r="S93" i="10"/>
  <c r="AA93" i="10"/>
  <c r="Y93" i="10"/>
  <c r="AB93" i="10"/>
  <c r="X93" i="10"/>
  <c r="O32" i="4"/>
  <c r="AU12" i="10"/>
  <c r="R41" i="4"/>
  <c r="AX22" i="10" s="1"/>
  <c r="AX21" i="10"/>
  <c r="Q41" i="4"/>
  <c r="AW22" i="10" s="1"/>
  <c r="AY22" i="10" s="1"/>
  <c r="AW21" i="10"/>
  <c r="AY21" i="10" s="1"/>
  <c r="P32" i="4"/>
  <c r="AV12" i="10"/>
  <c r="M72" i="18"/>
  <c r="M64" i="18" s="1"/>
  <c r="P4" i="18"/>
  <c r="P3" i="18"/>
  <c r="P8" i="18"/>
  <c r="O6" i="18"/>
  <c r="O7" i="18"/>
  <c r="O5" i="18"/>
  <c r="P41" i="4"/>
  <c r="AV22" i="10" s="1"/>
  <c r="AV21" i="10"/>
  <c r="O41" i="4"/>
  <c r="AU22" i="10" s="1"/>
  <c r="AU21" i="10"/>
  <c r="R32" i="4"/>
  <c r="AX12" i="10"/>
  <c r="Q32" i="4"/>
  <c r="AW12" i="10"/>
  <c r="AY12" i="10" s="1"/>
  <c r="O7" i="15"/>
  <c r="O5" i="15"/>
  <c r="Q6" i="18" l="1"/>
  <c r="Q7" i="18"/>
  <c r="Q5" i="18"/>
  <c r="R4" i="18"/>
  <c r="S2" i="18"/>
  <c r="R3" i="18"/>
  <c r="R8" i="18"/>
  <c r="P4" i="15"/>
  <c r="P3" i="15"/>
  <c r="P7" i="15"/>
  <c r="Q2" i="15"/>
  <c r="AE7" i="4" s="1"/>
  <c r="FH22" i="12"/>
  <c r="FH20" i="12"/>
  <c r="FH14" i="12"/>
  <c r="FH16" i="12"/>
  <c r="FJ3" i="12"/>
  <c r="FI16" i="12"/>
  <c r="FI20" i="12"/>
  <c r="FI36" i="12"/>
  <c r="FI10" i="12" s="1"/>
  <c r="FI22" i="12"/>
  <c r="FH31" i="12"/>
  <c r="EJ3" i="12"/>
  <c r="EI12" i="12"/>
  <c r="EI20" i="12"/>
  <c r="EI18" i="12"/>
  <c r="EI36" i="12"/>
  <c r="EI10" i="12" s="1"/>
  <c r="EH10" i="12"/>
  <c r="EH16" i="12"/>
  <c r="EH20" i="12"/>
  <c r="EH22" i="12"/>
  <c r="EH12" i="12"/>
  <c r="X94" i="10"/>
  <c r="AB94" i="10"/>
  <c r="AA94" i="10"/>
  <c r="Y94" i="10"/>
  <c r="Q96" i="10"/>
  <c r="R95" i="10"/>
  <c r="S94" i="10"/>
  <c r="N69" i="18"/>
  <c r="N71" i="18" s="1"/>
  <c r="N40" i="18" s="1"/>
  <c r="O33" i="4"/>
  <c r="AU13" i="10"/>
  <c r="P33" i="4"/>
  <c r="P34" i="4" s="1"/>
  <c r="AV13" i="10"/>
  <c r="P7" i="18"/>
  <c r="P5" i="18"/>
  <c r="P6" i="18"/>
  <c r="R33" i="4"/>
  <c r="AX13" i="10"/>
  <c r="Q33" i="4"/>
  <c r="AW13" i="10"/>
  <c r="AY13" i="10" s="1"/>
  <c r="P5" i="15"/>
  <c r="P6" i="15"/>
  <c r="R5" i="18" l="1"/>
  <c r="R7" i="18"/>
  <c r="R6" i="18"/>
  <c r="S4" i="18"/>
  <c r="S3" i="18"/>
  <c r="S8" i="18"/>
  <c r="T2" i="18"/>
  <c r="Q3" i="15"/>
  <c r="R2" i="15"/>
  <c r="AF7" i="4" s="1"/>
  <c r="Q4" i="15"/>
  <c r="FI31" i="12"/>
  <c r="FI12" i="12"/>
  <c r="FK3" i="12"/>
  <c r="FJ10" i="12"/>
  <c r="FJ12" i="12"/>
  <c r="FJ14" i="12"/>
  <c r="FJ16" i="12"/>
  <c r="FJ22" i="12"/>
  <c r="FJ18" i="12"/>
  <c r="FJ36" i="12"/>
  <c r="FJ20" i="12" s="1"/>
  <c r="FI18" i="12"/>
  <c r="FI14" i="12"/>
  <c r="EI16" i="12"/>
  <c r="EH31" i="12"/>
  <c r="EI14" i="12"/>
  <c r="EI22" i="12"/>
  <c r="EI31" i="12" s="1"/>
  <c r="EK3" i="12"/>
  <c r="EJ12" i="12"/>
  <c r="EJ10" i="12"/>
  <c r="EJ20" i="12"/>
  <c r="EJ36" i="12"/>
  <c r="EJ16" i="12" s="1"/>
  <c r="S95" i="10"/>
  <c r="Y95" i="10"/>
  <c r="AA95" i="10"/>
  <c r="AB95" i="10"/>
  <c r="X95" i="10"/>
  <c r="R96" i="10"/>
  <c r="Q97" i="10"/>
  <c r="O34" i="4"/>
  <c r="AU15" i="10" s="1"/>
  <c r="AU14" i="10"/>
  <c r="N72" i="18"/>
  <c r="O69" i="18" s="1"/>
  <c r="AV15" i="10"/>
  <c r="AV14" i="10"/>
  <c r="R34" i="4"/>
  <c r="AX15" i="10" s="1"/>
  <c r="AX14" i="10"/>
  <c r="Q34" i="4"/>
  <c r="AW15" i="10" s="1"/>
  <c r="AY15" i="10" s="1"/>
  <c r="AW14" i="10"/>
  <c r="AY14" i="10" s="1"/>
  <c r="S7" i="18" l="1"/>
  <c r="S5" i="18"/>
  <c r="S6" i="18"/>
  <c r="T4" i="18"/>
  <c r="U2" i="18"/>
  <c r="T8" i="18"/>
  <c r="T3" i="18"/>
  <c r="S2" i="15"/>
  <c r="AG7" i="4" s="1"/>
  <c r="R3" i="15"/>
  <c r="R4" i="15"/>
  <c r="Q5" i="15"/>
  <c r="Q6" i="15"/>
  <c r="Q7" i="15"/>
  <c r="FL3" i="12"/>
  <c r="FK10" i="12"/>
  <c r="FK12" i="12"/>
  <c r="FK14" i="12"/>
  <c r="FK16" i="12"/>
  <c r="FK22" i="12"/>
  <c r="FK18" i="12"/>
  <c r="FK36" i="12"/>
  <c r="FK20" i="12" s="1"/>
  <c r="FJ31" i="12"/>
  <c r="EJ18" i="12"/>
  <c r="EJ22" i="12"/>
  <c r="EL3" i="12"/>
  <c r="EK36" i="12"/>
  <c r="EK12" i="12" s="1"/>
  <c r="EJ14" i="12"/>
  <c r="EJ31" i="12" s="1"/>
  <c r="S96" i="10"/>
  <c r="Q98" i="10"/>
  <c r="R97" i="10"/>
  <c r="X96" i="10"/>
  <c r="AB96" i="10"/>
  <c r="Y96" i="10"/>
  <c r="AA96" i="10"/>
  <c r="N64" i="18"/>
  <c r="O71" i="18"/>
  <c r="O40" i="18" s="1"/>
  <c r="J16" i="18"/>
  <c r="J12" i="18"/>
  <c r="J17" i="18"/>
  <c r="J18" i="18"/>
  <c r="J13" i="18"/>
  <c r="J11" i="18"/>
  <c r="T6" i="18" l="1"/>
  <c r="T7" i="18"/>
  <c r="T5" i="18"/>
  <c r="U4" i="18"/>
  <c r="U3" i="18"/>
  <c r="U8" i="18"/>
  <c r="V2" i="18"/>
  <c r="S3" i="15"/>
  <c r="T2" i="15"/>
  <c r="S4" i="15"/>
  <c r="R6" i="15"/>
  <c r="R5" i="15"/>
  <c r="R7" i="15"/>
  <c r="FK31" i="12"/>
  <c r="FM3" i="12"/>
  <c r="FL36" i="12"/>
  <c r="FL22" i="12" s="1"/>
  <c r="EK14" i="12"/>
  <c r="EK16" i="12"/>
  <c r="EK18" i="12"/>
  <c r="EL14" i="12"/>
  <c r="EM3" i="12"/>
  <c r="EL16" i="12"/>
  <c r="EL36" i="12"/>
  <c r="EL18" i="12" s="1"/>
  <c r="EL20" i="12"/>
  <c r="EK10" i="12"/>
  <c r="EK31" i="12" s="1"/>
  <c r="EK20" i="12"/>
  <c r="EK22" i="12"/>
  <c r="Q99" i="10"/>
  <c r="R98" i="10"/>
  <c r="AA97" i="10"/>
  <c r="Y97" i="10"/>
  <c r="X97" i="10"/>
  <c r="AB97" i="10"/>
  <c r="S97" i="10"/>
  <c r="O72" i="18"/>
  <c r="P69" i="18" s="1"/>
  <c r="J19" i="18"/>
  <c r="U6" i="18" l="1"/>
  <c r="U7" i="18"/>
  <c r="U5" i="18"/>
  <c r="V4" i="18"/>
  <c r="V8" i="18"/>
  <c r="W2" i="18"/>
  <c r="V3" i="18"/>
  <c r="T77" i="15"/>
  <c r="T70" i="15" s="1"/>
  <c r="T72" i="15" s="1"/>
  <c r="T74" i="15" s="1"/>
  <c r="AH7" i="4"/>
  <c r="U70" i="15"/>
  <c r="U2" i="15"/>
  <c r="T3" i="15"/>
  <c r="T4" i="15"/>
  <c r="S5" i="15"/>
  <c r="S7" i="15"/>
  <c r="S6" i="15"/>
  <c r="FN3" i="12"/>
  <c r="FM36" i="12"/>
  <c r="FM10" i="12" s="1"/>
  <c r="FL20" i="12"/>
  <c r="FL18" i="12"/>
  <c r="FL14" i="12"/>
  <c r="FL10" i="12"/>
  <c r="FL31" i="12" s="1"/>
  <c r="FL16" i="12"/>
  <c r="FL12" i="12"/>
  <c r="EL22" i="12"/>
  <c r="EL10" i="12"/>
  <c r="EL31" i="12" s="1"/>
  <c r="EL12" i="12"/>
  <c r="EN3" i="12"/>
  <c r="EM36" i="12"/>
  <c r="EM12" i="12" s="1"/>
  <c r="R99" i="10"/>
  <c r="Q100" i="10"/>
  <c r="S98" i="10"/>
  <c r="X98" i="10"/>
  <c r="AB98" i="10"/>
  <c r="AA98" i="10"/>
  <c r="Y98" i="10"/>
  <c r="O64" i="18"/>
  <c r="P71" i="18"/>
  <c r="P40" i="18" s="1"/>
  <c r="J20" i="18"/>
  <c r="V5" i="18" l="1"/>
  <c r="V6" i="18"/>
  <c r="V7" i="18"/>
  <c r="W8" i="18"/>
  <c r="X2" i="18"/>
  <c r="W3" i="18"/>
  <c r="W4" i="18"/>
  <c r="U78" i="15"/>
  <c r="V2" i="15"/>
  <c r="U4" i="15"/>
  <c r="U3" i="15"/>
  <c r="T6" i="15"/>
  <c r="T5" i="15"/>
  <c r="T7" i="15"/>
  <c r="FM12" i="12"/>
  <c r="FM31" i="12" s="1"/>
  <c r="FM18" i="12"/>
  <c r="FM22" i="12"/>
  <c r="FM20" i="12"/>
  <c r="FM16" i="12"/>
  <c r="FM14" i="12"/>
  <c r="FO3" i="12"/>
  <c r="FN12" i="12"/>
  <c r="FN18" i="12"/>
  <c r="FN22" i="12"/>
  <c r="FN16" i="12"/>
  <c r="FN36" i="12"/>
  <c r="FN10" i="12" s="1"/>
  <c r="EM18" i="12"/>
  <c r="EM16" i="12"/>
  <c r="EM14" i="12"/>
  <c r="EM10" i="12"/>
  <c r="EO3" i="12"/>
  <c r="EN12" i="12"/>
  <c r="EN14" i="12"/>
  <c r="EN20" i="12"/>
  <c r="EN22" i="12"/>
  <c r="EN10" i="12"/>
  <c r="EN18" i="12"/>
  <c r="EN36" i="12"/>
  <c r="EN16" i="12" s="1"/>
  <c r="EM22" i="12"/>
  <c r="EM20" i="12"/>
  <c r="R100" i="10"/>
  <c r="Q101" i="10"/>
  <c r="S99" i="10"/>
  <c r="Y99" i="10"/>
  <c r="AA99" i="10"/>
  <c r="X99" i="10"/>
  <c r="AB99" i="10"/>
  <c r="P72" i="18"/>
  <c r="W5" i="18" l="1"/>
  <c r="W6" i="18"/>
  <c r="W7" i="18"/>
  <c r="P64" i="18"/>
  <c r="Q69" i="18"/>
  <c r="X3" i="18"/>
  <c r="X4" i="18"/>
  <c r="X8" i="18"/>
  <c r="V71" i="15"/>
  <c r="U71" i="15"/>
  <c r="V4" i="15"/>
  <c r="V3" i="15"/>
  <c r="W2" i="15"/>
  <c r="U7" i="15"/>
  <c r="U6" i="15"/>
  <c r="U5" i="15"/>
  <c r="FP3" i="12"/>
  <c r="FO10" i="12"/>
  <c r="FO31" i="12" s="1"/>
  <c r="FO12" i="12"/>
  <c r="FO14" i="12"/>
  <c r="FO16" i="12"/>
  <c r="FO18" i="12"/>
  <c r="FO20" i="12"/>
  <c r="FO22" i="12"/>
  <c r="FO36" i="12"/>
  <c r="FN20" i="12"/>
  <c r="FN14" i="12"/>
  <c r="FN31" i="12" s="1"/>
  <c r="EO14" i="12"/>
  <c r="EO12" i="12"/>
  <c r="EO22" i="12"/>
  <c r="EO36" i="12"/>
  <c r="EO16" i="12" s="1"/>
  <c r="EN31" i="12"/>
  <c r="EM31" i="12"/>
  <c r="S100" i="10"/>
  <c r="X100" i="10"/>
  <c r="AB100" i="10"/>
  <c r="Y100" i="10"/>
  <c r="AA100" i="10"/>
  <c r="R101" i="10"/>
  <c r="Q102" i="10"/>
  <c r="J25" i="18"/>
  <c r="X7" i="18" l="1"/>
  <c r="X5" i="18"/>
  <c r="X6" i="18"/>
  <c r="Q71" i="18"/>
  <c r="Q40" i="18" s="1"/>
  <c r="W4" i="15"/>
  <c r="X2" i="15"/>
  <c r="W3" i="15"/>
  <c r="V6" i="15"/>
  <c r="V5" i="15"/>
  <c r="V7" i="15"/>
  <c r="FQ3" i="12"/>
  <c r="FP20" i="12"/>
  <c r="FP10" i="12"/>
  <c r="FP14" i="12"/>
  <c r="FP12" i="12"/>
  <c r="FP22" i="12"/>
  <c r="FP36" i="12"/>
  <c r="FP16" i="12" s="1"/>
  <c r="EO20" i="12"/>
  <c r="EO18" i="12"/>
  <c r="EO10" i="12"/>
  <c r="EO31" i="12" s="1"/>
  <c r="AA101" i="10"/>
  <c r="Y101" i="10"/>
  <c r="X101" i="10"/>
  <c r="AB101" i="10"/>
  <c r="S101" i="10"/>
  <c r="Q103" i="10"/>
  <c r="R102" i="10"/>
  <c r="J26" i="18"/>
  <c r="Q72" i="18" l="1"/>
  <c r="Q64" i="18"/>
  <c r="R69" i="18"/>
  <c r="Y2" i="15"/>
  <c r="X4" i="15"/>
  <c r="X3" i="15"/>
  <c r="W5" i="15"/>
  <c r="W7" i="15"/>
  <c r="W6" i="15"/>
  <c r="FP18" i="12"/>
  <c r="FR3" i="12"/>
  <c r="FQ10" i="12"/>
  <c r="FQ14" i="12"/>
  <c r="FQ16" i="12"/>
  <c r="FQ20" i="12"/>
  <c r="FQ36" i="12"/>
  <c r="FQ22" i="12" s="1"/>
  <c r="S102" i="10"/>
  <c r="X102" i="10"/>
  <c r="AB102" i="10"/>
  <c r="Y102" i="10"/>
  <c r="AA102" i="10"/>
  <c r="Q104" i="10"/>
  <c r="R103" i="10"/>
  <c r="J27" i="18"/>
  <c r="R71" i="18" l="1"/>
  <c r="R40" i="18" s="1"/>
  <c r="Y3" i="15"/>
  <c r="Z2" i="15"/>
  <c r="Y4" i="15"/>
  <c r="X7" i="15"/>
  <c r="X6" i="15"/>
  <c r="X5" i="15"/>
  <c r="FQ31" i="12"/>
  <c r="FQ18" i="12"/>
  <c r="FQ12" i="12"/>
  <c r="FP31" i="12"/>
  <c r="FS3" i="12"/>
  <c r="FR16" i="12"/>
  <c r="FR20" i="12"/>
  <c r="FR36" i="12"/>
  <c r="FR12" i="12" s="1"/>
  <c r="S103" i="10"/>
  <c r="Y103" i="10"/>
  <c r="AA103" i="10"/>
  <c r="AB103" i="10"/>
  <c r="X103" i="10"/>
  <c r="Q105" i="10"/>
  <c r="R104" i="10"/>
  <c r="J28" i="18"/>
  <c r="R72" i="18" l="1"/>
  <c r="AA2" i="15"/>
  <c r="Z4" i="15"/>
  <c r="Z3" i="15"/>
  <c r="Y6" i="15"/>
  <c r="Y7" i="15"/>
  <c r="Y5" i="15"/>
  <c r="FR22" i="12"/>
  <c r="FR18" i="12"/>
  <c r="FR14" i="12"/>
  <c r="FR10" i="12"/>
  <c r="FR31" i="12" s="1"/>
  <c r="FT3" i="12"/>
  <c r="FS36" i="12"/>
  <c r="FS10" i="12" s="1"/>
  <c r="X104" i="10"/>
  <c r="AB104" i="10"/>
  <c r="AA104" i="10"/>
  <c r="Y104" i="10"/>
  <c r="Q106" i="10"/>
  <c r="R105" i="10"/>
  <c r="S104" i="10"/>
  <c r="J29" i="18"/>
  <c r="R64" i="18" l="1"/>
  <c r="S69" i="18"/>
  <c r="AA3" i="15"/>
  <c r="AA4" i="15"/>
  <c r="AB2" i="15"/>
  <c r="Z6" i="15"/>
  <c r="Z5" i="15"/>
  <c r="Z7" i="15"/>
  <c r="FS20" i="12"/>
  <c r="FS16" i="12"/>
  <c r="FS14" i="12"/>
  <c r="FS12" i="12"/>
  <c r="FS31" i="12" s="1"/>
  <c r="FS22" i="12"/>
  <c r="FS18" i="12"/>
  <c r="FU3" i="12"/>
  <c r="FT36" i="12"/>
  <c r="FT10" i="12" s="1"/>
  <c r="Y105" i="10"/>
  <c r="X105" i="10"/>
  <c r="AA105" i="10"/>
  <c r="AB105" i="10"/>
  <c r="R106" i="10"/>
  <c r="Q107" i="10"/>
  <c r="S105" i="10"/>
  <c r="J30" i="18"/>
  <c r="S71" i="18" l="1"/>
  <c r="S40" i="18" s="1"/>
  <c r="N114" i="15" a="1"/>
  <c r="AB4" i="15"/>
  <c r="AC2" i="15"/>
  <c r="AB3" i="15"/>
  <c r="AA5" i="15"/>
  <c r="AA6" i="15"/>
  <c r="AA7" i="15"/>
  <c r="FT22" i="12"/>
  <c r="FT16" i="12"/>
  <c r="FT12" i="12"/>
  <c r="FV3" i="12"/>
  <c r="FU36" i="12"/>
  <c r="FU12" i="12" s="1"/>
  <c r="FT20" i="12"/>
  <c r="FT18" i="12"/>
  <c r="FT31" i="12" s="1"/>
  <c r="FT14" i="12"/>
  <c r="S106" i="10"/>
  <c r="R107" i="10"/>
  <c r="Q108" i="10"/>
  <c r="AA106" i="10"/>
  <c r="AB106" i="10"/>
  <c r="X106" i="10"/>
  <c r="Y106" i="10"/>
  <c r="J31" i="18"/>
  <c r="S72" i="18" l="1"/>
  <c r="S64" i="18" s="1"/>
  <c r="T69" i="18"/>
  <c r="S115" i="15"/>
  <c r="AC4" i="15"/>
  <c r="AC3" i="15"/>
  <c r="AD2" i="15"/>
  <c r="AB5" i="15"/>
  <c r="AB6" i="15"/>
  <c r="AB7" i="15"/>
  <c r="N116" i="15"/>
  <c r="N117" i="15"/>
  <c r="N125" i="15"/>
  <c r="N122" i="15"/>
  <c r="N121" i="15"/>
  <c r="N123" i="15"/>
  <c r="N119" i="15"/>
  <c r="N115" i="15"/>
  <c r="N126" i="15"/>
  <c r="N114" i="15"/>
  <c r="N113" i="15" s="1"/>
  <c r="N124" i="15"/>
  <c r="N120" i="15"/>
  <c r="N118" i="15"/>
  <c r="FU18" i="12"/>
  <c r="FU14" i="12"/>
  <c r="FU10" i="12"/>
  <c r="FU31" i="12" s="1"/>
  <c r="FU22" i="12"/>
  <c r="FU20" i="12"/>
  <c r="FU16" i="12"/>
  <c r="FW3" i="12"/>
  <c r="FV36" i="12"/>
  <c r="FV10" i="12" s="1"/>
  <c r="AA107" i="10"/>
  <c r="X107" i="10"/>
  <c r="Y107" i="10"/>
  <c r="AB107" i="10"/>
  <c r="Q109" i="10"/>
  <c r="R108" i="10"/>
  <c r="S107" i="10"/>
  <c r="J32" i="18"/>
  <c r="K33" i="18"/>
  <c r="M33" i="18"/>
  <c r="L33" i="18"/>
  <c r="N33" i="18"/>
  <c r="P33" i="18"/>
  <c r="O33" i="18"/>
  <c r="T71" i="18" l="1"/>
  <c r="T40" i="18" s="1"/>
  <c r="AC5" i="15"/>
  <c r="AC7" i="15"/>
  <c r="AC6" i="15"/>
  <c r="AD3" i="15"/>
  <c r="AD4" i="15"/>
  <c r="FV16" i="12"/>
  <c r="FV22" i="12"/>
  <c r="FV18" i="12"/>
  <c r="FV12" i="12"/>
  <c r="FV31" i="12" s="1"/>
  <c r="FX3" i="12"/>
  <c r="FW10" i="12"/>
  <c r="FW14" i="12"/>
  <c r="FW16" i="12"/>
  <c r="FW18" i="12"/>
  <c r="FW20" i="12"/>
  <c r="FW22" i="12"/>
  <c r="FW36" i="12"/>
  <c r="FW12" i="12" s="1"/>
  <c r="FV20" i="12"/>
  <c r="FV14" i="12"/>
  <c r="S108" i="10"/>
  <c r="X108" i="10"/>
  <c r="AB108" i="10"/>
  <c r="AA108" i="10"/>
  <c r="Y108" i="10"/>
  <c r="R109" i="10"/>
  <c r="Q110" i="10"/>
  <c r="J33" i="18"/>
  <c r="T72" i="18" l="1"/>
  <c r="U69" i="18" s="1"/>
  <c r="T64" i="18"/>
  <c r="AD7" i="15"/>
  <c r="AD6" i="15"/>
  <c r="AD5" i="15"/>
  <c r="FW31" i="12"/>
  <c r="FY3" i="12"/>
  <c r="FX10" i="12"/>
  <c r="FX18" i="12"/>
  <c r="FX36" i="12"/>
  <c r="FX12" i="12" s="1"/>
  <c r="R110" i="10"/>
  <c r="Q111" i="10"/>
  <c r="Y109" i="10"/>
  <c r="AB109" i="10"/>
  <c r="X109" i="10"/>
  <c r="AA109" i="10"/>
  <c r="S109" i="10"/>
  <c r="U71" i="18" l="1"/>
  <c r="U40" i="18" s="1"/>
  <c r="FX22" i="12"/>
  <c r="FX14" i="12"/>
  <c r="FX16" i="12"/>
  <c r="FZ3" i="12"/>
  <c r="FY12" i="12"/>
  <c r="FY16" i="12"/>
  <c r="FY20" i="12"/>
  <c r="FY36" i="12"/>
  <c r="FY10" i="12" s="1"/>
  <c r="FY22" i="12"/>
  <c r="FX20" i="12"/>
  <c r="FX31" i="12" s="1"/>
  <c r="S110" i="10"/>
  <c r="R111" i="10"/>
  <c r="Q112" i="10"/>
  <c r="Y110" i="10"/>
  <c r="AA110" i="10"/>
  <c r="AB110" i="10"/>
  <c r="X110" i="10"/>
  <c r="J36" i="18"/>
  <c r="U72" i="18" l="1"/>
  <c r="U64" i="18" s="1"/>
  <c r="V69" i="18"/>
  <c r="FY31" i="12"/>
  <c r="FY18" i="12"/>
  <c r="FY14" i="12"/>
  <c r="GA3" i="12"/>
  <c r="FZ10" i="12"/>
  <c r="FZ14" i="12"/>
  <c r="FZ18" i="12"/>
  <c r="FZ22" i="12"/>
  <c r="FZ36" i="12"/>
  <c r="FZ12" i="12" s="1"/>
  <c r="AA111" i="10"/>
  <c r="AB111" i="10"/>
  <c r="X111" i="10"/>
  <c r="Y111" i="10"/>
  <c r="Q113" i="10"/>
  <c r="R112" i="10"/>
  <c r="S111" i="10"/>
  <c r="J37" i="18"/>
  <c r="V71" i="18" l="1"/>
  <c r="V40" i="18" s="1"/>
  <c r="FZ31" i="12"/>
  <c r="FZ20" i="12"/>
  <c r="FZ16" i="12"/>
  <c r="GB3" i="12"/>
  <c r="GA14" i="12"/>
  <c r="GA18" i="12"/>
  <c r="GA22" i="12"/>
  <c r="GA36" i="12"/>
  <c r="GA10" i="12" s="1"/>
  <c r="X112" i="10"/>
  <c r="AB112" i="10"/>
  <c r="Y112" i="10"/>
  <c r="AA112" i="10"/>
  <c r="R113" i="10"/>
  <c r="Q114" i="10"/>
  <c r="S112" i="10"/>
  <c r="J38" i="18"/>
  <c r="V72" i="18" l="1"/>
  <c r="V64" i="18" s="1"/>
  <c r="W69" i="18"/>
  <c r="GA12" i="12"/>
  <c r="GA20" i="12"/>
  <c r="GA16" i="12"/>
  <c r="GA31" i="12" s="1"/>
  <c r="GC3" i="12"/>
  <c r="GB10" i="12"/>
  <c r="GB12" i="12"/>
  <c r="GB14" i="12"/>
  <c r="GB16" i="12"/>
  <c r="GB22" i="12"/>
  <c r="GB18" i="12"/>
  <c r="GB20" i="12"/>
  <c r="GB36" i="12"/>
  <c r="S113" i="10"/>
  <c r="R114" i="10"/>
  <c r="Q115" i="10"/>
  <c r="Y113" i="10"/>
  <c r="AA113" i="10"/>
  <c r="AB113" i="10"/>
  <c r="X113" i="10"/>
  <c r="J39" i="18"/>
  <c r="W71" i="18" l="1"/>
  <c r="W40" i="18" s="1"/>
  <c r="GD3" i="12"/>
  <c r="GC12" i="12"/>
  <c r="GC16" i="12"/>
  <c r="GC20" i="12"/>
  <c r="GC36" i="12"/>
  <c r="GC18" i="12" s="1"/>
  <c r="GC22" i="12"/>
  <c r="GB31" i="12"/>
  <c r="Q116" i="10"/>
  <c r="R115" i="10"/>
  <c r="S114" i="10"/>
  <c r="AA114" i="10"/>
  <c r="X114" i="10"/>
  <c r="AB114" i="10"/>
  <c r="Y114" i="10"/>
  <c r="J40" i="18"/>
  <c r="W72" i="18" l="1"/>
  <c r="GC14" i="12"/>
  <c r="GC10" i="12"/>
  <c r="GC31" i="12" s="1"/>
  <c r="GE3" i="12"/>
  <c r="GD10" i="12"/>
  <c r="GD12" i="12"/>
  <c r="GD14" i="12"/>
  <c r="GD18" i="12"/>
  <c r="GD22" i="12"/>
  <c r="GD36" i="12"/>
  <c r="GD20" i="12" s="1"/>
  <c r="GD16" i="12"/>
  <c r="S115" i="10"/>
  <c r="AA115" i="10"/>
  <c r="X115" i="10"/>
  <c r="AB115" i="10"/>
  <c r="Y115" i="10"/>
  <c r="Q117" i="10"/>
  <c r="R116" i="10"/>
  <c r="W64" i="18" l="1"/>
  <c r="X69" i="18"/>
  <c r="GD31" i="12"/>
  <c r="GF3" i="12"/>
  <c r="GE36" i="12"/>
  <c r="GE12" i="12" s="1"/>
  <c r="X116" i="10"/>
  <c r="AB116" i="10"/>
  <c r="Y116" i="10"/>
  <c r="AA116" i="10"/>
  <c r="R117" i="10"/>
  <c r="Q118" i="10"/>
  <c r="S116" i="10"/>
  <c r="X71" i="18" l="1"/>
  <c r="X40" i="18" s="1"/>
  <c r="GE22" i="12"/>
  <c r="GE18" i="12"/>
  <c r="GE14" i="12"/>
  <c r="GE10" i="12"/>
  <c r="GE31" i="12" s="1"/>
  <c r="GE20" i="12"/>
  <c r="GE16" i="12"/>
  <c r="GG3" i="12"/>
  <c r="GF18" i="12"/>
  <c r="GF36" i="12"/>
  <c r="GF20" i="12" s="1"/>
  <c r="Y117" i="10"/>
  <c r="AA117" i="10"/>
  <c r="X117" i="10"/>
  <c r="AB117" i="10"/>
  <c r="S117" i="10"/>
  <c r="R118" i="10"/>
  <c r="Q119" i="10"/>
  <c r="K79" i="18"/>
  <c r="X72" i="18" l="1"/>
  <c r="X64" i="18" s="1"/>
  <c r="GF22" i="12"/>
  <c r="GF14" i="12"/>
  <c r="GF16" i="12"/>
  <c r="GH3" i="12"/>
  <c r="GG36" i="12"/>
  <c r="GG10" i="12" s="1"/>
  <c r="GG22" i="12"/>
  <c r="GF10" i="12"/>
  <c r="GF31" i="12" s="1"/>
  <c r="GF12" i="12"/>
  <c r="Q120" i="10"/>
  <c r="R119" i="10"/>
  <c r="S118" i="10"/>
  <c r="AA118" i="10"/>
  <c r="X118" i="10"/>
  <c r="AB118" i="10"/>
  <c r="Y118" i="10"/>
  <c r="L76" i="18"/>
  <c r="L78" i="18" s="1"/>
  <c r="L41" i="18" s="1"/>
  <c r="K65" i="18"/>
  <c r="GG31" i="12" l="1"/>
  <c r="GI3" i="12"/>
  <c r="GH10" i="12"/>
  <c r="GH14" i="12"/>
  <c r="GH16" i="12"/>
  <c r="GH18" i="12"/>
  <c r="GH20" i="12"/>
  <c r="GH22" i="12"/>
  <c r="GH36" i="12"/>
  <c r="GH12" i="12" s="1"/>
  <c r="GG18" i="12"/>
  <c r="GG12" i="12"/>
  <c r="GG20" i="12"/>
  <c r="GG16" i="12"/>
  <c r="GG14" i="12"/>
  <c r="S119" i="10"/>
  <c r="AA119" i="10"/>
  <c r="X119" i="10"/>
  <c r="AB119" i="10"/>
  <c r="Y119" i="10"/>
  <c r="Q121" i="10"/>
  <c r="R120" i="10"/>
  <c r="L79" i="18"/>
  <c r="L65" i="18" s="1"/>
  <c r="GH31" i="12" l="1"/>
  <c r="GJ3" i="12"/>
  <c r="GI36" i="12"/>
  <c r="GI12" i="12" s="1"/>
  <c r="X120" i="10"/>
  <c r="AB120" i="10"/>
  <c r="Y120" i="10"/>
  <c r="AA120" i="10"/>
  <c r="R121" i="10"/>
  <c r="Q122" i="10"/>
  <c r="S120" i="10"/>
  <c r="M76" i="18"/>
  <c r="M78" i="18" s="1"/>
  <c r="M41" i="18" s="1"/>
  <c r="GI22" i="12" l="1"/>
  <c r="GI18" i="12"/>
  <c r="GI10" i="12"/>
  <c r="GI20" i="12"/>
  <c r="GI16" i="12"/>
  <c r="GI14" i="12"/>
  <c r="GK3" i="12"/>
  <c r="GJ36" i="12"/>
  <c r="GJ12" i="12" s="1"/>
  <c r="R122" i="10"/>
  <c r="Q123" i="10"/>
  <c r="Y121" i="10"/>
  <c r="AA121" i="10"/>
  <c r="X121" i="10"/>
  <c r="AB121" i="10"/>
  <c r="S121" i="10"/>
  <c r="M79" i="18"/>
  <c r="N76" i="18" s="1"/>
  <c r="N78" i="18" s="1"/>
  <c r="N41" i="18" s="1"/>
  <c r="GJ20" i="12" l="1"/>
  <c r="GI31" i="12"/>
  <c r="GJ18" i="12"/>
  <c r="GJ14" i="12"/>
  <c r="GJ10" i="12"/>
  <c r="GJ31" i="12" s="1"/>
  <c r="GJ22" i="12"/>
  <c r="GJ16" i="12"/>
  <c r="GL3" i="12"/>
  <c r="GK10" i="12"/>
  <c r="GK14" i="12"/>
  <c r="GK36" i="12"/>
  <c r="GK16" i="12" s="1"/>
  <c r="S122" i="10"/>
  <c r="Q124" i="10"/>
  <c r="R123" i="10"/>
  <c r="AA122" i="10"/>
  <c r="X122" i="10"/>
  <c r="AB122" i="10"/>
  <c r="Y122" i="10"/>
  <c r="M65" i="18"/>
  <c r="N79" i="18"/>
  <c r="N65" i="18" s="1"/>
  <c r="GK12" i="12" l="1"/>
  <c r="GK31" i="12" s="1"/>
  <c r="GK18" i="12"/>
  <c r="GK22" i="12"/>
  <c r="GK20" i="12"/>
  <c r="GM3" i="12"/>
  <c r="GL12" i="12"/>
  <c r="GL18" i="12"/>
  <c r="GL22" i="12"/>
  <c r="GL16" i="12"/>
  <c r="GL36" i="12"/>
  <c r="GL10" i="12" s="1"/>
  <c r="AA123" i="10"/>
  <c r="X123" i="10"/>
  <c r="AB123" i="10"/>
  <c r="Y123" i="10"/>
  <c r="S123" i="10"/>
  <c r="Q125" i="10"/>
  <c r="R124" i="10"/>
  <c r="O76" i="18"/>
  <c r="O78" i="18" s="1"/>
  <c r="O41" i="18" s="1"/>
  <c r="GL31" i="12" l="1"/>
  <c r="GL20" i="12"/>
  <c r="GL14" i="12"/>
  <c r="GN3" i="12"/>
  <c r="GM10" i="12"/>
  <c r="GM14" i="12"/>
  <c r="GM18" i="12"/>
  <c r="GM22" i="12"/>
  <c r="GM36" i="12"/>
  <c r="GM12" i="12" s="1"/>
  <c r="X124" i="10"/>
  <c r="AB124" i="10"/>
  <c r="Y124" i="10"/>
  <c r="AA124" i="10"/>
  <c r="S124" i="10"/>
  <c r="R125" i="10"/>
  <c r="Q126" i="10"/>
  <c r="O79" i="18"/>
  <c r="P76" i="18" s="1"/>
  <c r="P78" i="18" s="1"/>
  <c r="P41" i="18" s="1"/>
  <c r="GM20" i="12" l="1"/>
  <c r="GM16" i="12"/>
  <c r="GO3" i="12"/>
  <c r="GN36" i="12"/>
  <c r="GN10" i="12" s="1"/>
  <c r="GM31" i="12"/>
  <c r="R126" i="10"/>
  <c r="Q127" i="10"/>
  <c r="Y125" i="10"/>
  <c r="AA125" i="10"/>
  <c r="X125" i="10"/>
  <c r="AB125" i="10"/>
  <c r="S125" i="10"/>
  <c r="T124" i="10"/>
  <c r="O65" i="18"/>
  <c r="P79" i="18"/>
  <c r="J41" i="18"/>
  <c r="P65" i="18" l="1"/>
  <c r="Q76" i="18"/>
  <c r="GN22" i="12"/>
  <c r="GN14" i="12"/>
  <c r="GN16" i="12"/>
  <c r="GP3" i="12"/>
  <c r="GO36" i="12"/>
  <c r="GO12" i="12" s="1"/>
  <c r="GN20" i="12"/>
  <c r="GN12" i="12"/>
  <c r="GN31" i="12" s="1"/>
  <c r="GN18" i="12"/>
  <c r="S126" i="10"/>
  <c r="T125" i="10"/>
  <c r="Q128" i="10"/>
  <c r="R127" i="10"/>
  <c r="AA126" i="10"/>
  <c r="X126" i="10"/>
  <c r="AB126" i="10"/>
  <c r="Y126" i="10"/>
  <c r="Q78" i="18" l="1"/>
  <c r="Q41" i="18" s="1"/>
  <c r="GO18" i="12"/>
  <c r="GO10" i="12"/>
  <c r="GO14" i="12"/>
  <c r="GO22" i="12"/>
  <c r="GO20" i="12"/>
  <c r="GO16" i="12"/>
  <c r="GQ3" i="12"/>
  <c r="GP10" i="12"/>
  <c r="GP31" i="12" s="1"/>
  <c r="GP12" i="12"/>
  <c r="GP14" i="12"/>
  <c r="GP16" i="12"/>
  <c r="GP18" i="12"/>
  <c r="GP20" i="12"/>
  <c r="GP22" i="12"/>
  <c r="GP36" i="12"/>
  <c r="S127" i="10"/>
  <c r="AA127" i="10"/>
  <c r="X127" i="10"/>
  <c r="AB127" i="10"/>
  <c r="Y127" i="10"/>
  <c r="Q129" i="10"/>
  <c r="R128" i="10"/>
  <c r="T126" i="10"/>
  <c r="Q79" i="18" l="1"/>
  <c r="GR3" i="12"/>
  <c r="GQ10" i="12"/>
  <c r="GQ16" i="12"/>
  <c r="GQ20" i="12"/>
  <c r="GQ36" i="12"/>
  <c r="GQ12" i="12" s="1"/>
  <c r="GO31" i="12"/>
  <c r="T127" i="10"/>
  <c r="S128" i="10"/>
  <c r="R129" i="10"/>
  <c r="Q130" i="10"/>
  <c r="X128" i="10"/>
  <c r="T128" i="10" s="1"/>
  <c r="AB128" i="10"/>
  <c r="Y128" i="10"/>
  <c r="AA128" i="10"/>
  <c r="F90" i="12"/>
  <c r="G90" i="12"/>
  <c r="H90" i="12"/>
  <c r="J90" i="12"/>
  <c r="K90" i="12"/>
  <c r="I5" i="12"/>
  <c r="I6" i="12"/>
  <c r="I7" i="12"/>
  <c r="I9" i="12"/>
  <c r="I11" i="12"/>
  <c r="I13" i="12"/>
  <c r="I15" i="12"/>
  <c r="I17" i="12"/>
  <c r="I21" i="12"/>
  <c r="I23" i="12"/>
  <c r="I25" i="12"/>
  <c r="I4" i="12"/>
  <c r="J3" i="12"/>
  <c r="H41" i="12"/>
  <c r="I41" i="12"/>
  <c r="H43" i="12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63" i="12" s="1"/>
  <c r="H64" i="12" s="1"/>
  <c r="H65" i="12" s="1"/>
  <c r="H66" i="12" s="1"/>
  <c r="H67" i="12" s="1"/>
  <c r="I43" i="12"/>
  <c r="I46" i="12"/>
  <c r="I47" i="12" s="1"/>
  <c r="D3" i="12"/>
  <c r="H36" i="12"/>
  <c r="F22" i="12"/>
  <c r="F20" i="12"/>
  <c r="F18" i="12"/>
  <c r="F16" i="12"/>
  <c r="F14" i="12"/>
  <c r="F12" i="12"/>
  <c r="C87" i="12"/>
  <c r="D87" i="12" s="1"/>
  <c r="C86" i="12"/>
  <c r="D86" i="12" s="1"/>
  <c r="F10" i="12"/>
  <c r="C85" i="12"/>
  <c r="D85" i="12" s="1"/>
  <c r="C84" i="12"/>
  <c r="D84" i="12" s="1"/>
  <c r="C83" i="12"/>
  <c r="D83" i="12" s="1"/>
  <c r="C82" i="12"/>
  <c r="D82" i="12" s="1"/>
  <c r="L79" i="12"/>
  <c r="C81" i="12"/>
  <c r="B81" i="12"/>
  <c r="L78" i="12"/>
  <c r="K78" i="12"/>
  <c r="J78" i="12"/>
  <c r="H78" i="12"/>
  <c r="G78" i="12"/>
  <c r="F78" i="12"/>
  <c r="D78" i="12"/>
  <c r="C78" i="12"/>
  <c r="B78" i="12"/>
  <c r="F77" i="12"/>
  <c r="B77" i="12"/>
  <c r="H14" i="6"/>
  <c r="K14" i="6" s="1"/>
  <c r="K14" i="18" s="1"/>
  <c r="AU28" i="10"/>
  <c r="AU27" i="10"/>
  <c r="Q65" i="18" l="1"/>
  <c r="R76" i="18"/>
  <c r="K15" i="18"/>
  <c r="GQ22" i="12"/>
  <c r="GQ18" i="12"/>
  <c r="GQ14" i="12"/>
  <c r="GQ31" i="12" s="1"/>
  <c r="GS3" i="12"/>
  <c r="GR12" i="12"/>
  <c r="GR16" i="12"/>
  <c r="GR22" i="12"/>
  <c r="GR36" i="12"/>
  <c r="GR18" i="12" s="1"/>
  <c r="R130" i="10"/>
  <c r="Q131" i="10"/>
  <c r="S129" i="10"/>
  <c r="Y129" i="10"/>
  <c r="AA129" i="10"/>
  <c r="AB129" i="10"/>
  <c r="X129" i="10"/>
  <c r="T129" i="10" s="1"/>
  <c r="L14" i="6"/>
  <c r="L14" i="18" s="1"/>
  <c r="L15" i="18" s="1"/>
  <c r="L21" i="18" s="1"/>
  <c r="L35" i="18" s="1"/>
  <c r="K14" i="15"/>
  <c r="D81" i="12"/>
  <c r="H19" i="12"/>
  <c r="I19" i="12" s="1"/>
  <c r="K3" i="12"/>
  <c r="J36" i="12"/>
  <c r="J20" i="12" s="1"/>
  <c r="I48" i="12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27" i="6"/>
  <c r="I28" i="6"/>
  <c r="I29" i="6"/>
  <c r="I30" i="6"/>
  <c r="I31" i="6"/>
  <c r="I26" i="6"/>
  <c r="F27" i="6"/>
  <c r="C61" i="6"/>
  <c r="S1" i="10"/>
  <c r="U1" i="10"/>
  <c r="V1" i="10"/>
  <c r="W1" i="10"/>
  <c r="X1" i="10"/>
  <c r="Y1" i="10"/>
  <c r="Z1" i="10"/>
  <c r="AA1" i="10"/>
  <c r="AB1" i="10"/>
  <c r="AC1" i="10"/>
  <c r="AD1" i="10"/>
  <c r="H12" i="6" s="1"/>
  <c r="AE1" i="10"/>
  <c r="H13" i="6" s="1"/>
  <c r="T1" i="10"/>
  <c r="H11" i="6" s="1"/>
  <c r="BD4" i="10"/>
  <c r="BE4" i="10" s="1"/>
  <c r="AR15" i="10"/>
  <c r="AR16" i="10"/>
  <c r="L91" i="12" s="1"/>
  <c r="M91" i="12" s="1"/>
  <c r="AR17" i="10"/>
  <c r="L92" i="12" s="1"/>
  <c r="M92" i="12" s="1"/>
  <c r="AR18" i="10"/>
  <c r="L93" i="12" s="1"/>
  <c r="M93" i="12" s="1"/>
  <c r="AR19" i="10"/>
  <c r="L94" i="12" s="1"/>
  <c r="M94" i="12" s="1"/>
  <c r="AR20" i="10"/>
  <c r="L95" i="12" s="1"/>
  <c r="M95" i="12" s="1"/>
  <c r="AR21" i="10"/>
  <c r="L96" i="12" s="1"/>
  <c r="M96" i="12" s="1"/>
  <c r="AR22" i="10"/>
  <c r="L97" i="12" s="1"/>
  <c r="M97" i="12" s="1"/>
  <c r="BB15" i="10"/>
  <c r="BB16" i="10"/>
  <c r="BB17" i="10"/>
  <c r="BB18" i="10"/>
  <c r="BB19" i="10"/>
  <c r="BB20" i="10"/>
  <c r="BB21" i="10"/>
  <c r="BB22" i="10"/>
  <c r="AQ22" i="10"/>
  <c r="AQ16" i="10"/>
  <c r="AQ15" i="10"/>
  <c r="BC4" i="10"/>
  <c r="BF4" i="10" s="1"/>
  <c r="BG4" i="10" s="1"/>
  <c r="AR5" i="10"/>
  <c r="L80" i="12" s="1"/>
  <c r="AN25" i="10"/>
  <c r="AQ4" i="10" s="1"/>
  <c r="BB4" i="10" s="1"/>
  <c r="AL22" i="10"/>
  <c r="F97" i="12" s="1"/>
  <c r="AM22" i="10"/>
  <c r="G97" i="12" s="1"/>
  <c r="AN22" i="10"/>
  <c r="H97" i="12" s="1"/>
  <c r="AO22" i="10"/>
  <c r="J97" i="12" s="1"/>
  <c r="AP22" i="10"/>
  <c r="AM16" i="10"/>
  <c r="G91" i="12" s="1"/>
  <c r="AN16" i="10"/>
  <c r="H91" i="12" s="1"/>
  <c r="AO16" i="10"/>
  <c r="J91" i="12" s="1"/>
  <c r="AP16" i="10"/>
  <c r="AM17" i="10"/>
  <c r="G92" i="12" s="1"/>
  <c r="AN17" i="10"/>
  <c r="H92" i="12" s="1"/>
  <c r="AO17" i="10"/>
  <c r="J92" i="12" s="1"/>
  <c r="AP17" i="10"/>
  <c r="AM18" i="10"/>
  <c r="G93" i="12" s="1"/>
  <c r="AN18" i="10"/>
  <c r="H93" i="12" s="1"/>
  <c r="AO18" i="10"/>
  <c r="J93" i="12" s="1"/>
  <c r="AP18" i="10"/>
  <c r="AM19" i="10"/>
  <c r="G94" i="12" s="1"/>
  <c r="AN19" i="10"/>
  <c r="H94" i="12" s="1"/>
  <c r="AO19" i="10"/>
  <c r="J94" i="12" s="1"/>
  <c r="AP19" i="10"/>
  <c r="AM20" i="10"/>
  <c r="G95" i="12" s="1"/>
  <c r="AN20" i="10"/>
  <c r="H95" i="12" s="1"/>
  <c r="AO20" i="10"/>
  <c r="J95" i="12" s="1"/>
  <c r="AP20" i="10"/>
  <c r="AM21" i="10"/>
  <c r="G96" i="12" s="1"/>
  <c r="AN21" i="10"/>
  <c r="H96" i="12" s="1"/>
  <c r="AO21" i="10"/>
  <c r="J96" i="12" s="1"/>
  <c r="AP21" i="10"/>
  <c r="AL17" i="10"/>
  <c r="F92" i="12" s="1"/>
  <c r="AL18" i="10"/>
  <c r="F93" i="12" s="1"/>
  <c r="AL19" i="10"/>
  <c r="F94" i="12" s="1"/>
  <c r="AL20" i="10"/>
  <c r="F95" i="12" s="1"/>
  <c r="AL21" i="10"/>
  <c r="F96" i="12" s="1"/>
  <c r="AL16" i="10"/>
  <c r="F91" i="12" s="1"/>
  <c r="AT8" i="10"/>
  <c r="AZ8" i="10" s="1"/>
  <c r="AL15" i="10"/>
  <c r="AM15" i="10"/>
  <c r="AN15" i="10"/>
  <c r="AO15" i="10"/>
  <c r="AP15" i="10"/>
  <c r="AT15" i="10" s="1"/>
  <c r="AZ15" i="10" s="1"/>
  <c r="AL4" i="10"/>
  <c r="F79" i="12" s="1"/>
  <c r="AM4" i="10"/>
  <c r="G79" i="12" s="1"/>
  <c r="AN4" i="10"/>
  <c r="H79" i="12" s="1"/>
  <c r="AO4" i="10"/>
  <c r="J79" i="12" s="1"/>
  <c r="AP4" i="10"/>
  <c r="AL5" i="10"/>
  <c r="F80" i="12" s="1"/>
  <c r="AM5" i="10"/>
  <c r="G80" i="12" s="1"/>
  <c r="AN5" i="10"/>
  <c r="H80" i="12" s="1"/>
  <c r="AO5" i="10"/>
  <c r="J80" i="12" s="1"/>
  <c r="AP5" i="10"/>
  <c r="AL6" i="10"/>
  <c r="F81" i="12" s="1"/>
  <c r="AM6" i="10"/>
  <c r="G81" i="12" s="1"/>
  <c r="AN6" i="10"/>
  <c r="H81" i="12" s="1"/>
  <c r="AO6" i="10"/>
  <c r="J81" i="12" s="1"/>
  <c r="AP6" i="10"/>
  <c r="AL14" i="10"/>
  <c r="F89" i="12" s="1"/>
  <c r="AL13" i="10"/>
  <c r="F88" i="12" s="1"/>
  <c r="AL12" i="10"/>
  <c r="F87" i="12" s="1"/>
  <c r="AL11" i="10"/>
  <c r="F86" i="12" s="1"/>
  <c r="AL10" i="10"/>
  <c r="F85" i="12" s="1"/>
  <c r="AL9" i="10"/>
  <c r="F84" i="12" s="1"/>
  <c r="AL8" i="10"/>
  <c r="F83" i="12" s="1"/>
  <c r="AL7" i="10"/>
  <c r="F82" i="12" s="1"/>
  <c r="AL3" i="10"/>
  <c r="AM3" i="10"/>
  <c r="AN3" i="10"/>
  <c r="AO3" i="10"/>
  <c r="AM7" i="10"/>
  <c r="G82" i="12" s="1"/>
  <c r="AN7" i="10"/>
  <c r="H82" i="12" s="1"/>
  <c r="AO7" i="10"/>
  <c r="J82" i="12" s="1"/>
  <c r="AP7" i="10"/>
  <c r="AM8" i="10"/>
  <c r="G83" i="12" s="1"/>
  <c r="AN8" i="10"/>
  <c r="H83" i="12" s="1"/>
  <c r="AO8" i="10"/>
  <c r="J83" i="12" s="1"/>
  <c r="AP8" i="10"/>
  <c r="K83" i="12" s="1"/>
  <c r="AM9" i="10"/>
  <c r="G84" i="12" s="1"/>
  <c r="AN9" i="10"/>
  <c r="H84" i="12" s="1"/>
  <c r="AO9" i="10"/>
  <c r="J84" i="12" s="1"/>
  <c r="AP9" i="10"/>
  <c r="K84" i="12" s="1"/>
  <c r="AM10" i="10"/>
  <c r="G85" i="12" s="1"/>
  <c r="AN10" i="10"/>
  <c r="H85" i="12" s="1"/>
  <c r="AO10" i="10"/>
  <c r="J85" i="12" s="1"/>
  <c r="AP10" i="10"/>
  <c r="AM11" i="10"/>
  <c r="G86" i="12" s="1"/>
  <c r="AN11" i="10"/>
  <c r="H86" i="12" s="1"/>
  <c r="AO11" i="10"/>
  <c r="J86" i="12" s="1"/>
  <c r="AP11" i="10"/>
  <c r="AM12" i="10"/>
  <c r="G87" i="12" s="1"/>
  <c r="AN12" i="10"/>
  <c r="H87" i="12" s="1"/>
  <c r="AO12" i="10"/>
  <c r="J87" i="12" s="1"/>
  <c r="AP12" i="10"/>
  <c r="AM13" i="10"/>
  <c r="G88" i="12" s="1"/>
  <c r="AN13" i="10"/>
  <c r="H88" i="12" s="1"/>
  <c r="AO13" i="10"/>
  <c r="J88" i="12" s="1"/>
  <c r="AP13" i="10"/>
  <c r="AM14" i="10"/>
  <c r="G89" i="12" s="1"/>
  <c r="AN14" i="10"/>
  <c r="H89" i="12" s="1"/>
  <c r="AO14" i="10"/>
  <c r="J89" i="12" s="1"/>
  <c r="AP14" i="10"/>
  <c r="AR3" i="10"/>
  <c r="AP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R78" i="18" l="1"/>
  <c r="R41" i="18" s="1"/>
  <c r="L46" i="18"/>
  <c r="L42" i="18"/>
  <c r="K21" i="18"/>
  <c r="GT3" i="12"/>
  <c r="GS36" i="12"/>
  <c r="GS10" i="12" s="1"/>
  <c r="GR20" i="12"/>
  <c r="GR14" i="12"/>
  <c r="GR10" i="12"/>
  <c r="GR31" i="12" s="1"/>
  <c r="S130" i="10"/>
  <c r="Q132" i="10"/>
  <c r="R131" i="10"/>
  <c r="AA130" i="10"/>
  <c r="X130" i="10"/>
  <c r="T130" i="10" s="1"/>
  <c r="AB130" i="10"/>
  <c r="Y130" i="10"/>
  <c r="BC5" i="10"/>
  <c r="BF5" i="10" s="1"/>
  <c r="BG5" i="10" s="1"/>
  <c r="AR6" i="10"/>
  <c r="BD5" i="10"/>
  <c r="BE5" i="10" s="1"/>
  <c r="BC16" i="10"/>
  <c r="BF16" i="10" s="1"/>
  <c r="BG16" i="10" s="1"/>
  <c r="M14" i="6"/>
  <c r="M14" i="18" s="1"/>
  <c r="M15" i="18" s="1"/>
  <c r="M21" i="18" s="1"/>
  <c r="M35" i="18" s="1"/>
  <c r="L14" i="15"/>
  <c r="AA2" i="10"/>
  <c r="AT14" i="10"/>
  <c r="AZ14" i="10" s="1"/>
  <c r="K89" i="12"/>
  <c r="AT13" i="10"/>
  <c r="AZ13" i="10" s="1"/>
  <c r="K88" i="12"/>
  <c r="AT12" i="10"/>
  <c r="AZ12" i="10" s="1"/>
  <c r="K87" i="12"/>
  <c r="AT11" i="10"/>
  <c r="AZ11" i="10" s="1"/>
  <c r="K86" i="12"/>
  <c r="AT10" i="10"/>
  <c r="AZ10" i="10" s="1"/>
  <c r="K85" i="12"/>
  <c r="AT7" i="10"/>
  <c r="AZ7" i="10" s="1"/>
  <c r="K82" i="12"/>
  <c r="AT6" i="10"/>
  <c r="K81" i="12"/>
  <c r="AT9" i="10"/>
  <c r="AZ9" i="10" s="1"/>
  <c r="AT21" i="10"/>
  <c r="AZ21" i="10" s="1"/>
  <c r="K96" i="12"/>
  <c r="AT20" i="10"/>
  <c r="AZ20" i="10" s="1"/>
  <c r="K95" i="12"/>
  <c r="AT19" i="10"/>
  <c r="AZ19" i="10" s="1"/>
  <c r="K94" i="12"/>
  <c r="AT18" i="10"/>
  <c r="AZ18" i="10" s="1"/>
  <c r="K93" i="12"/>
  <c r="AT17" i="10"/>
  <c r="AZ17" i="10" s="1"/>
  <c r="K92" i="12"/>
  <c r="AT16" i="10"/>
  <c r="AZ16" i="10" s="1"/>
  <c r="K91" i="12"/>
  <c r="AT22" i="10"/>
  <c r="AZ22" i="10" s="1"/>
  <c r="K97" i="12"/>
  <c r="AT5" i="10"/>
  <c r="K80" i="12"/>
  <c r="AT4" i="10"/>
  <c r="K79" i="12"/>
  <c r="BD22" i="10"/>
  <c r="BE22" i="10" s="1"/>
  <c r="BD18" i="10"/>
  <c r="BE18" i="10" s="1"/>
  <c r="BD21" i="10"/>
  <c r="BE21" i="10" s="1"/>
  <c r="BD17" i="10"/>
  <c r="BE17" i="10" s="1"/>
  <c r="BC22" i="10"/>
  <c r="BF22" i="10" s="1"/>
  <c r="BG22" i="10" s="1"/>
  <c r="BD20" i="10"/>
  <c r="BE20" i="10" s="1"/>
  <c r="BD16" i="10"/>
  <c r="BE16" i="10" s="1"/>
  <c r="BC15" i="10"/>
  <c r="BF15" i="10" s="1"/>
  <c r="BG15" i="10" s="1"/>
  <c r="L90" i="12"/>
  <c r="M90" i="12" s="1"/>
  <c r="BD19" i="10"/>
  <c r="BE19" i="10" s="1"/>
  <c r="C62" i="6"/>
  <c r="B82" i="12"/>
  <c r="F28" i="6"/>
  <c r="F29" i="6" s="1"/>
  <c r="F30" i="6" s="1"/>
  <c r="F31" i="6" s="1"/>
  <c r="F32" i="6" s="1"/>
  <c r="J10" i="12"/>
  <c r="J16" i="12"/>
  <c r="L3" i="12"/>
  <c r="K36" i="12"/>
  <c r="K14" i="12" s="1"/>
  <c r="J18" i="12"/>
  <c r="J22" i="12"/>
  <c r="J12" i="12"/>
  <c r="J14" i="12"/>
  <c r="BD15" i="10"/>
  <c r="BE15" i="10" s="1"/>
  <c r="AQ5" i="10"/>
  <c r="AQ17" i="10"/>
  <c r="AQ18" i="10"/>
  <c r="R4" i="10"/>
  <c r="H31" i="4"/>
  <c r="Z34" i="10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W30" i="10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N14" i="10"/>
  <c r="M14" i="10"/>
  <c r="L14" i="10"/>
  <c r="N13" i="10"/>
  <c r="M13" i="10"/>
  <c r="L13" i="10"/>
  <c r="N12" i="10"/>
  <c r="M12" i="10"/>
  <c r="L12" i="10"/>
  <c r="N11" i="10"/>
  <c r="M11" i="10"/>
  <c r="L11" i="10"/>
  <c r="N10" i="10"/>
  <c r="M10" i="10"/>
  <c r="L10" i="10"/>
  <c r="N9" i="10"/>
  <c r="M9" i="10"/>
  <c r="L9" i="10"/>
  <c r="N8" i="10"/>
  <c r="M8" i="10"/>
  <c r="L8" i="10"/>
  <c r="N7" i="10"/>
  <c r="M7" i="10"/>
  <c r="L7" i="10"/>
  <c r="N6" i="10"/>
  <c r="M6" i="10"/>
  <c r="L6" i="10"/>
  <c r="AA5" i="10"/>
  <c r="AA6" i="10" s="1"/>
  <c r="AA7" i="10" s="1"/>
  <c r="AA8" i="10" s="1"/>
  <c r="AA9" i="10" s="1"/>
  <c r="AA10" i="10" s="1"/>
  <c r="AA11" i="10" s="1"/>
  <c r="AA12" i="10" s="1"/>
  <c r="AA13" i="10" s="1"/>
  <c r="AA14" i="10" s="1"/>
  <c r="AA15" i="10" s="1"/>
  <c r="Z5" i="10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Y5" i="10"/>
  <c r="Y6" i="10" s="1"/>
  <c r="Y7" i="10" s="1"/>
  <c r="Y8" i="10" s="1"/>
  <c r="Y9" i="10" s="1"/>
  <c r="Y10" i="10" s="1"/>
  <c r="V5" i="10"/>
  <c r="V6" i="10" s="1"/>
  <c r="V7" i="10" s="1"/>
  <c r="V8" i="10" s="1"/>
  <c r="V9" i="10" s="1"/>
  <c r="S5" i="10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Q5" i="10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R75" i="10" s="1"/>
  <c r="N5" i="10"/>
  <c r="M5" i="10"/>
  <c r="L5" i="10"/>
  <c r="X4" i="10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W4" i="10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W18" i="10" s="1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U4" i="10"/>
  <c r="U5" i="10" s="1"/>
  <c r="N4" i="10"/>
  <c r="M4" i="10"/>
  <c r="L4" i="10"/>
  <c r="R79" i="18" l="1"/>
  <c r="M46" i="18"/>
  <c r="M42" i="18"/>
  <c r="L52" i="18"/>
  <c r="L63" i="18"/>
  <c r="L66" i="18" s="1"/>
  <c r="L58" i="18" s="1"/>
  <c r="K35" i="18"/>
  <c r="GS18" i="12"/>
  <c r="GS12" i="12"/>
  <c r="GS31" i="12" s="1"/>
  <c r="GS22" i="12"/>
  <c r="GS20" i="12"/>
  <c r="GS16" i="12"/>
  <c r="GS14" i="12"/>
  <c r="GU3" i="12"/>
  <c r="GT12" i="12"/>
  <c r="GT18" i="12"/>
  <c r="GT22" i="12"/>
  <c r="GT16" i="12"/>
  <c r="GT36" i="12"/>
  <c r="GT20" i="12" s="1"/>
  <c r="AA131" i="10"/>
  <c r="X131" i="10"/>
  <c r="AB131" i="10"/>
  <c r="Y131" i="10"/>
  <c r="S131" i="10"/>
  <c r="Q133" i="10"/>
  <c r="R132" i="10"/>
  <c r="L81" i="12"/>
  <c r="BD6" i="10"/>
  <c r="BE6" i="10" s="1"/>
  <c r="BC6" i="10"/>
  <c r="BF6" i="10" s="1"/>
  <c r="BG6" i="10" s="1"/>
  <c r="N90" i="12"/>
  <c r="AB2" i="10"/>
  <c r="AB13" i="10" s="1"/>
  <c r="N14" i="6"/>
  <c r="N14" i="18" s="1"/>
  <c r="N15" i="18" s="1"/>
  <c r="M14" i="15"/>
  <c r="Y2" i="10"/>
  <c r="X2" i="10"/>
  <c r="C63" i="6"/>
  <c r="B83" i="12"/>
  <c r="K22" i="12"/>
  <c r="K20" i="12"/>
  <c r="K10" i="12"/>
  <c r="K12" i="12"/>
  <c r="K16" i="12"/>
  <c r="K18" i="12"/>
  <c r="M3" i="12"/>
  <c r="L36" i="12"/>
  <c r="L20" i="12" s="1"/>
  <c r="J31" i="12"/>
  <c r="AQ6" i="10"/>
  <c r="BB5" i="10"/>
  <c r="BC18" i="10"/>
  <c r="BF18" i="10" s="1"/>
  <c r="BG18" i="10" s="1"/>
  <c r="BC17" i="10"/>
  <c r="BF17" i="10" s="1"/>
  <c r="BG17" i="10" s="1"/>
  <c r="AQ19" i="10"/>
  <c r="AA75" i="10"/>
  <c r="Y11" i="10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R10" i="10"/>
  <c r="R65" i="10"/>
  <c r="R49" i="10"/>
  <c r="AA49" i="10" s="1"/>
  <c r="R33" i="10"/>
  <c r="AA33" i="10" s="1"/>
  <c r="R6" i="10"/>
  <c r="R61" i="10"/>
  <c r="R45" i="10"/>
  <c r="AA45" i="10" s="1"/>
  <c r="R29" i="10"/>
  <c r="AA29" i="10" s="1"/>
  <c r="R18" i="10"/>
  <c r="AA18" i="10" s="1"/>
  <c r="R73" i="10"/>
  <c r="R57" i="10"/>
  <c r="R41" i="10"/>
  <c r="AA41" i="10" s="1"/>
  <c r="R25" i="10"/>
  <c r="AA25" i="10" s="1"/>
  <c r="R14" i="10"/>
  <c r="R69" i="10"/>
  <c r="R53" i="10"/>
  <c r="AA53" i="10" s="1"/>
  <c r="R37" i="10"/>
  <c r="AA37" i="10" s="1"/>
  <c r="R21" i="10"/>
  <c r="AA21" i="10" s="1"/>
  <c r="R17" i="10"/>
  <c r="AA17" i="10" s="1"/>
  <c r="R13" i="10"/>
  <c r="R9" i="10"/>
  <c r="R5" i="10"/>
  <c r="R72" i="10"/>
  <c r="R68" i="10"/>
  <c r="R64" i="10"/>
  <c r="R60" i="10"/>
  <c r="R56" i="10"/>
  <c r="AA56" i="10" s="1"/>
  <c r="R52" i="10"/>
  <c r="AA52" i="10" s="1"/>
  <c r="R48" i="10"/>
  <c r="AA48" i="10" s="1"/>
  <c r="R44" i="10"/>
  <c r="AA44" i="10" s="1"/>
  <c r="R40" i="10"/>
  <c r="AA40" i="10" s="1"/>
  <c r="R36" i="10"/>
  <c r="AA36" i="10" s="1"/>
  <c r="R32" i="10"/>
  <c r="AA32" i="10" s="1"/>
  <c r="R28" i="10"/>
  <c r="AA28" i="10" s="1"/>
  <c r="R24" i="10"/>
  <c r="AA24" i="10" s="1"/>
  <c r="R20" i="10"/>
  <c r="AA20" i="10" s="1"/>
  <c r="R16" i="10"/>
  <c r="AA16" i="10" s="1"/>
  <c r="R12" i="10"/>
  <c r="R8" i="10"/>
  <c r="R71" i="10"/>
  <c r="R67" i="10"/>
  <c r="R63" i="10"/>
  <c r="R59" i="10"/>
  <c r="R55" i="10"/>
  <c r="AA55" i="10" s="1"/>
  <c r="R51" i="10"/>
  <c r="AA51" i="10" s="1"/>
  <c r="R47" i="10"/>
  <c r="AA47" i="10" s="1"/>
  <c r="R43" i="10"/>
  <c r="AA43" i="10" s="1"/>
  <c r="R39" i="10"/>
  <c r="AA39" i="10" s="1"/>
  <c r="R35" i="10"/>
  <c r="AA35" i="10" s="1"/>
  <c r="R31" i="10"/>
  <c r="AA31" i="10" s="1"/>
  <c r="R27" i="10"/>
  <c r="AA27" i="10" s="1"/>
  <c r="R23" i="10"/>
  <c r="AA23" i="10" s="1"/>
  <c r="R19" i="10"/>
  <c r="AA19" i="10" s="1"/>
  <c r="R15" i="10"/>
  <c r="R11" i="10"/>
  <c r="R7" i="10"/>
  <c r="R74" i="10"/>
  <c r="R70" i="10"/>
  <c r="R66" i="10"/>
  <c r="R62" i="10"/>
  <c r="R58" i="10"/>
  <c r="R54" i="10"/>
  <c r="AA54" i="10" s="1"/>
  <c r="R50" i="10"/>
  <c r="AA50" i="10" s="1"/>
  <c r="R46" i="10"/>
  <c r="AA46" i="10" s="1"/>
  <c r="R42" i="10"/>
  <c r="AA42" i="10" s="1"/>
  <c r="R38" i="10"/>
  <c r="AA38" i="10" s="1"/>
  <c r="R34" i="10"/>
  <c r="AA34" i="10" s="1"/>
  <c r="R30" i="10"/>
  <c r="AA30" i="10" s="1"/>
  <c r="R26" i="10"/>
  <c r="AA26" i="10" s="1"/>
  <c r="R22" i="10"/>
  <c r="AA22" i="10" s="1"/>
  <c r="N15" i="10"/>
  <c r="N16" i="10" s="1"/>
  <c r="O8" i="10"/>
  <c r="O13" i="10"/>
  <c r="O5" i="10"/>
  <c r="O7" i="10"/>
  <c r="O11" i="10"/>
  <c r="L15" i="10"/>
  <c r="L16" i="10" s="1"/>
  <c r="O6" i="10"/>
  <c r="M15" i="10"/>
  <c r="M16" i="10" s="1"/>
  <c r="O9" i="10"/>
  <c r="O10" i="10"/>
  <c r="U6" i="10"/>
  <c r="O4" i="10"/>
  <c r="O12" i="10"/>
  <c r="O14" i="10"/>
  <c r="U64" i="10"/>
  <c r="R65" i="18" l="1"/>
  <c r="S76" i="18"/>
  <c r="N21" i="18"/>
  <c r="K46" i="18"/>
  <c r="K42" i="18"/>
  <c r="M52" i="18"/>
  <c r="M63" i="18"/>
  <c r="M66" i="18" s="1"/>
  <c r="M58" i="18" s="1"/>
  <c r="GV3" i="12"/>
  <c r="GU10" i="12"/>
  <c r="GU31" i="12" s="1"/>
  <c r="GU12" i="12"/>
  <c r="GU14" i="12"/>
  <c r="GU16" i="12"/>
  <c r="GU18" i="12"/>
  <c r="GU20" i="12"/>
  <c r="GU22" i="12"/>
  <c r="GU36" i="12"/>
  <c r="GT14" i="12"/>
  <c r="GT10" i="12"/>
  <c r="K31" i="12"/>
  <c r="S132" i="10"/>
  <c r="X132" i="10"/>
  <c r="AB132" i="10"/>
  <c r="Y132" i="10"/>
  <c r="AA132" i="10"/>
  <c r="T131" i="10"/>
  <c r="R133" i="10"/>
  <c r="Q134" i="10"/>
  <c r="AB11" i="10"/>
  <c r="AB59" i="10"/>
  <c r="AB70" i="10"/>
  <c r="AB15" i="10"/>
  <c r="AB12" i="10"/>
  <c r="AB10" i="10"/>
  <c r="AB75" i="10"/>
  <c r="AB57" i="10"/>
  <c r="AB54" i="10"/>
  <c r="AB14" i="10"/>
  <c r="AB61" i="10"/>
  <c r="Y66" i="10"/>
  <c r="Y70" i="10"/>
  <c r="Y58" i="10"/>
  <c r="Y74" i="10"/>
  <c r="Y62" i="10"/>
  <c r="Y73" i="10"/>
  <c r="Y57" i="10"/>
  <c r="Y72" i="10"/>
  <c r="Y75" i="10"/>
  <c r="Y59" i="10"/>
  <c r="Y69" i="10"/>
  <c r="Y68" i="10"/>
  <c r="Y71" i="10"/>
  <c r="Y65" i="10"/>
  <c r="Y64" i="10"/>
  <c r="Y67" i="10"/>
  <c r="Y61" i="10"/>
  <c r="Y60" i="10"/>
  <c r="Y63" i="10"/>
  <c r="X66" i="10"/>
  <c r="X70" i="10"/>
  <c r="X74" i="10"/>
  <c r="X62" i="10"/>
  <c r="X63" i="10"/>
  <c r="X73" i="10"/>
  <c r="X72" i="10"/>
  <c r="X75" i="10"/>
  <c r="X69" i="10"/>
  <c r="X68" i="10"/>
  <c r="X71" i="10"/>
  <c r="X65" i="10"/>
  <c r="X64" i="10"/>
  <c r="X67" i="10"/>
  <c r="O14" i="6"/>
  <c r="O14" i="18" s="1"/>
  <c r="O15" i="18" s="1"/>
  <c r="O21" i="18" s="1"/>
  <c r="O35" i="18" s="1"/>
  <c r="N14" i="15"/>
  <c r="B84" i="12"/>
  <c r="L16" i="12"/>
  <c r="L18" i="12"/>
  <c r="L14" i="12"/>
  <c r="L12" i="12"/>
  <c r="N3" i="12"/>
  <c r="M36" i="12"/>
  <c r="M12" i="12" s="1"/>
  <c r="L10" i="12"/>
  <c r="L22" i="12"/>
  <c r="AQ7" i="10"/>
  <c r="M26" i="4" s="1"/>
  <c r="BB6" i="10"/>
  <c r="BC19" i="10"/>
  <c r="BF19" i="10" s="1"/>
  <c r="BG19" i="10" s="1"/>
  <c r="AB38" i="10"/>
  <c r="AB36" i="10"/>
  <c r="AB22" i="10"/>
  <c r="AB64" i="10"/>
  <c r="AB18" i="10"/>
  <c r="AB29" i="10"/>
  <c r="AQ20" i="10"/>
  <c r="AA72" i="10"/>
  <c r="AB56" i="10"/>
  <c r="AA70" i="10"/>
  <c r="AA63" i="10"/>
  <c r="AA60" i="10"/>
  <c r="AA73" i="10"/>
  <c r="AA61" i="10"/>
  <c r="AA65" i="10"/>
  <c r="AB44" i="10"/>
  <c r="AB71" i="10"/>
  <c r="AB55" i="10"/>
  <c r="AB39" i="10"/>
  <c r="AB23" i="10"/>
  <c r="AB72" i="10"/>
  <c r="AB24" i="10"/>
  <c r="AB66" i="10"/>
  <c r="AB50" i="10"/>
  <c r="AB34" i="10"/>
  <c r="AB52" i="10"/>
  <c r="AB73" i="10"/>
  <c r="AB41" i="10"/>
  <c r="AB25" i="10"/>
  <c r="AA66" i="10"/>
  <c r="AA59" i="10"/>
  <c r="AA69" i="10"/>
  <c r="AB43" i="10"/>
  <c r="AB27" i="10"/>
  <c r="AB45" i="10"/>
  <c r="AA58" i="10"/>
  <c r="AA74" i="10"/>
  <c r="AA67" i="10"/>
  <c r="AA64" i="10"/>
  <c r="AB32" i="10"/>
  <c r="AB67" i="10"/>
  <c r="AB51" i="10"/>
  <c r="AB35" i="10"/>
  <c r="AB19" i="10"/>
  <c r="AB60" i="10"/>
  <c r="AB20" i="10"/>
  <c r="AB62" i="10"/>
  <c r="AB46" i="10"/>
  <c r="AB30" i="10"/>
  <c r="AB40" i="10"/>
  <c r="AB69" i="10"/>
  <c r="AB53" i="10"/>
  <c r="AB37" i="10"/>
  <c r="AB21" i="10"/>
  <c r="AA57" i="10"/>
  <c r="AA62" i="10"/>
  <c r="AA71" i="10"/>
  <c r="AA68" i="10"/>
  <c r="AB68" i="10"/>
  <c r="AB16" i="10"/>
  <c r="AB63" i="10"/>
  <c r="AB47" i="10"/>
  <c r="AB31" i="10"/>
  <c r="AB48" i="10"/>
  <c r="AB74" i="10"/>
  <c r="AB58" i="10"/>
  <c r="AB42" i="10"/>
  <c r="AB26" i="10"/>
  <c r="AB28" i="10"/>
  <c r="AB65" i="10"/>
  <c r="AB49" i="10"/>
  <c r="AB33" i="10"/>
  <c r="AB17" i="10"/>
  <c r="AB4" i="10"/>
  <c r="T4" i="10" s="1"/>
  <c r="AB8" i="10"/>
  <c r="AB5" i="10"/>
  <c r="T5" i="10" s="1"/>
  <c r="AB9" i="10"/>
  <c r="AB6" i="10"/>
  <c r="T6" i="10" s="1"/>
  <c r="AB7" i="10"/>
  <c r="O15" i="10"/>
  <c r="U65" i="10"/>
  <c r="U7" i="10"/>
  <c r="G71" i="5"/>
  <c r="S78" i="18" l="1"/>
  <c r="S41" i="18" s="1"/>
  <c r="O46" i="18"/>
  <c r="O42" i="18"/>
  <c r="K52" i="18"/>
  <c r="K63" i="18"/>
  <c r="K66" i="18" s="1"/>
  <c r="K58" i="18" s="1"/>
  <c r="N35" i="18"/>
  <c r="GW3" i="12"/>
  <c r="GV14" i="12"/>
  <c r="GV36" i="12"/>
  <c r="GV22" i="12" s="1"/>
  <c r="GT31" i="12"/>
  <c r="Q135" i="10"/>
  <c r="R134" i="10"/>
  <c r="Y133" i="10"/>
  <c r="AA133" i="10"/>
  <c r="X133" i="10"/>
  <c r="AB133" i="10"/>
  <c r="S133" i="10"/>
  <c r="T132" i="10"/>
  <c r="P14" i="6"/>
  <c r="P14" i="18" s="1"/>
  <c r="O14" i="15"/>
  <c r="G32" i="6"/>
  <c r="K77" i="12"/>
  <c r="AH2" i="10"/>
  <c r="B85" i="12"/>
  <c r="N95" i="12" s="1"/>
  <c r="M18" i="12"/>
  <c r="M16" i="12"/>
  <c r="M14" i="12"/>
  <c r="M20" i="12"/>
  <c r="M22" i="12"/>
  <c r="M10" i="12"/>
  <c r="L31" i="12"/>
  <c r="O3" i="12"/>
  <c r="N36" i="12"/>
  <c r="N10" i="12" s="1"/>
  <c r="M31" i="12"/>
  <c r="G26" i="6"/>
  <c r="G30" i="6"/>
  <c r="G27" i="6"/>
  <c r="G31" i="6"/>
  <c r="G28" i="6"/>
  <c r="G29" i="6"/>
  <c r="O16" i="10"/>
  <c r="AQ8" i="10"/>
  <c r="M27" i="4" s="1"/>
  <c r="AR7" i="10"/>
  <c r="L82" i="12" s="1"/>
  <c r="M82" i="12" s="1"/>
  <c r="BB7" i="10"/>
  <c r="T61" i="10"/>
  <c r="BC20" i="10"/>
  <c r="BF20" i="10" s="1"/>
  <c r="BG20" i="10" s="1"/>
  <c r="T64" i="10"/>
  <c r="T62" i="10"/>
  <c r="T63" i="10"/>
  <c r="AQ21" i="10"/>
  <c r="T7" i="10"/>
  <c r="U8" i="10"/>
  <c r="T65" i="10"/>
  <c r="U66" i="10"/>
  <c r="S79" i="18" l="1"/>
  <c r="N46" i="18"/>
  <c r="N42" i="18"/>
  <c r="O63" i="18"/>
  <c r="O66" i="18" s="1"/>
  <c r="O58" i="18" s="1"/>
  <c r="O52" i="18"/>
  <c r="P15" i="18"/>
  <c r="J14" i="18"/>
  <c r="GV20" i="12"/>
  <c r="GV18" i="12"/>
  <c r="GV10" i="12"/>
  <c r="GV31" i="12" s="1"/>
  <c r="GV12" i="12"/>
  <c r="GV16" i="12"/>
  <c r="GX3" i="12"/>
  <c r="GW10" i="12"/>
  <c r="GW14" i="12"/>
  <c r="GW16" i="12"/>
  <c r="GW20" i="12"/>
  <c r="GW36" i="12"/>
  <c r="GW12" i="12" s="1"/>
  <c r="GW22" i="12"/>
  <c r="S134" i="10"/>
  <c r="X134" i="10"/>
  <c r="AB134" i="10"/>
  <c r="AA134" i="10"/>
  <c r="Y134" i="10"/>
  <c r="T133" i="10"/>
  <c r="R135" i="10"/>
  <c r="Q136" i="10"/>
  <c r="N97" i="12"/>
  <c r="N91" i="12"/>
  <c r="N92" i="12"/>
  <c r="N82" i="12"/>
  <c r="Q14" i="6"/>
  <c r="Q14" i="18" s="1"/>
  <c r="Q15" i="18" s="1"/>
  <c r="Q21" i="18" s="1"/>
  <c r="Q35" i="18" s="1"/>
  <c r="P14" i="15"/>
  <c r="O97" i="12"/>
  <c r="O94" i="12"/>
  <c r="O93" i="12"/>
  <c r="O88" i="12"/>
  <c r="O79" i="12"/>
  <c r="O83" i="12"/>
  <c r="O86" i="12"/>
  <c r="O82" i="12"/>
  <c r="O92" i="12"/>
  <c r="O80" i="12"/>
  <c r="O81" i="12"/>
  <c r="O96" i="12"/>
  <c r="O90" i="12"/>
  <c r="O87" i="12"/>
  <c r="O89" i="12"/>
  <c r="O84" i="12"/>
  <c r="O95" i="12"/>
  <c r="O91" i="12"/>
  <c r="O85" i="12"/>
  <c r="B87" i="12"/>
  <c r="B86" i="12"/>
  <c r="N22" i="12"/>
  <c r="N12" i="12"/>
  <c r="N18" i="12"/>
  <c r="N20" i="12"/>
  <c r="N14" i="12"/>
  <c r="N16" i="12"/>
  <c r="P3" i="12"/>
  <c r="O36" i="12"/>
  <c r="O10" i="12" s="1"/>
  <c r="BD7" i="10"/>
  <c r="BC7" i="10"/>
  <c r="AQ9" i="10"/>
  <c r="M28" i="4" s="1"/>
  <c r="AR8" i="10"/>
  <c r="L83" i="12" s="1"/>
  <c r="M83" i="12" s="1"/>
  <c r="BB8" i="10"/>
  <c r="BC21" i="10"/>
  <c r="BF21" i="10" s="1"/>
  <c r="BG21" i="10" s="1"/>
  <c r="U9" i="10"/>
  <c r="T8" i="10"/>
  <c r="U67" i="10"/>
  <c r="T66" i="10"/>
  <c r="J97" i="5"/>
  <c r="Q46" i="18" l="1"/>
  <c r="Q42" i="18"/>
  <c r="T76" i="18"/>
  <c r="S65" i="18"/>
  <c r="BF7" i="10"/>
  <c r="R14" i="6"/>
  <c r="R14" i="18" s="1"/>
  <c r="R15" i="18" s="1"/>
  <c r="R21" i="18" s="1"/>
  <c r="R35" i="18" s="1"/>
  <c r="Q14" i="15"/>
  <c r="P21" i="18"/>
  <c r="J15" i="18"/>
  <c r="N63" i="18"/>
  <c r="N66" i="18" s="1"/>
  <c r="N58" i="18" s="1"/>
  <c r="N52" i="18"/>
  <c r="GY3" i="12"/>
  <c r="GX10" i="12"/>
  <c r="GX12" i="12"/>
  <c r="GX14" i="12"/>
  <c r="GX36" i="12"/>
  <c r="GX16" i="12" s="1"/>
  <c r="GW31" i="12"/>
  <c r="GW18" i="12"/>
  <c r="R136" i="10"/>
  <c r="Q137" i="10"/>
  <c r="Y135" i="10"/>
  <c r="AB135" i="10"/>
  <c r="X135" i="10"/>
  <c r="AA135" i="10"/>
  <c r="S135" i="10"/>
  <c r="T134" i="10"/>
  <c r="N94" i="12"/>
  <c r="N96" i="12"/>
  <c r="N93" i="12"/>
  <c r="N83" i="12"/>
  <c r="N31" i="12"/>
  <c r="O20" i="12"/>
  <c r="O18" i="12"/>
  <c r="O22" i="12"/>
  <c r="O14" i="12"/>
  <c r="O16" i="12"/>
  <c r="O12" i="12"/>
  <c r="Q3" i="12"/>
  <c r="P36" i="12"/>
  <c r="P22" i="12" s="1"/>
  <c r="BE7" i="10"/>
  <c r="BD8" i="10"/>
  <c r="BE8" i="10" s="1"/>
  <c r="BC8" i="10"/>
  <c r="AQ10" i="10"/>
  <c r="M29" i="4" s="1"/>
  <c r="BB9" i="10"/>
  <c r="AR9" i="10"/>
  <c r="L84" i="12" s="1"/>
  <c r="M84" i="12" s="1"/>
  <c r="T67" i="10"/>
  <c r="U68" i="10"/>
  <c r="U10" i="10"/>
  <c r="T9" i="10"/>
  <c r="H6" i="4"/>
  <c r="R46" i="18" l="1"/>
  <c r="R42" i="18"/>
  <c r="Q63" i="18"/>
  <c r="Q66" i="18" s="1"/>
  <c r="Q58" i="18" s="1"/>
  <c r="Q52" i="18"/>
  <c r="T78" i="18"/>
  <c r="T41" i="18" s="1"/>
  <c r="BF8" i="10"/>
  <c r="BG8" i="10" s="1"/>
  <c r="P35" i="18"/>
  <c r="J21" i="18"/>
  <c r="S14" i="6"/>
  <c r="S14" i="18" s="1"/>
  <c r="S15" i="18" s="1"/>
  <c r="S21" i="18" s="1"/>
  <c r="S35" i="18" s="1"/>
  <c r="R14" i="15"/>
  <c r="GX22" i="12"/>
  <c r="GX18" i="12"/>
  <c r="GX31" i="12"/>
  <c r="GX20" i="12"/>
  <c r="GZ3" i="12"/>
  <c r="GY10" i="12"/>
  <c r="GY14" i="12"/>
  <c r="GY16" i="12"/>
  <c r="GY18" i="12"/>
  <c r="GY20" i="12"/>
  <c r="GY22" i="12"/>
  <c r="GY36" i="12"/>
  <c r="GY12" i="12" s="1"/>
  <c r="S136" i="10"/>
  <c r="R137" i="10"/>
  <c r="Q138" i="10"/>
  <c r="T135" i="10"/>
  <c r="X136" i="10"/>
  <c r="T136" i="10" s="1"/>
  <c r="AB136" i="10"/>
  <c r="Y136" i="10"/>
  <c r="AA136" i="10"/>
  <c r="N84" i="12"/>
  <c r="BG7" i="10"/>
  <c r="O31" i="12"/>
  <c r="P18" i="12"/>
  <c r="P16" i="12"/>
  <c r="P14" i="12"/>
  <c r="P10" i="12"/>
  <c r="P20" i="12"/>
  <c r="P12" i="12"/>
  <c r="R3" i="12"/>
  <c r="Q36" i="12"/>
  <c r="Q20" i="12" s="1"/>
  <c r="AQ11" i="10"/>
  <c r="BB10" i="10"/>
  <c r="AR10" i="10"/>
  <c r="L85" i="12" s="1"/>
  <c r="M85" i="12" s="1"/>
  <c r="BD9" i="10"/>
  <c r="BC9" i="10"/>
  <c r="U11" i="10"/>
  <c r="T10" i="10"/>
  <c r="U69" i="10"/>
  <c r="T68" i="10"/>
  <c r="C305" i="8"/>
  <c r="D305" i="8"/>
  <c r="C304" i="8"/>
  <c r="D304" i="8"/>
  <c r="C303" i="8"/>
  <c r="D303" i="8"/>
  <c r="F297" i="8"/>
  <c r="G297" i="8" s="1"/>
  <c r="H297" i="8" s="1"/>
  <c r="I297" i="8" s="1"/>
  <c r="J297" i="8" s="1"/>
  <c r="K297" i="8" s="1"/>
  <c r="L297" i="8" s="1"/>
  <c r="M297" i="8" s="1"/>
  <c r="N297" i="8" s="1"/>
  <c r="D294" i="8"/>
  <c r="D293" i="8"/>
  <c r="D292" i="8"/>
  <c r="C294" i="8"/>
  <c r="C293" i="8"/>
  <c r="C292" i="8"/>
  <c r="F286" i="8"/>
  <c r="G286" i="8" s="1"/>
  <c r="H286" i="8" s="1"/>
  <c r="I286" i="8" s="1"/>
  <c r="J286" i="8" s="1"/>
  <c r="K286" i="8" s="1"/>
  <c r="L286" i="8" s="1"/>
  <c r="M286" i="8" s="1"/>
  <c r="N286" i="8" s="1"/>
  <c r="B278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36" i="8"/>
  <c r="B271" i="8" s="1"/>
  <c r="B232" i="8"/>
  <c r="B267" i="8" s="1"/>
  <c r="B206" i="8"/>
  <c r="B228" i="8"/>
  <c r="B263" i="8" s="1"/>
  <c r="B229" i="8"/>
  <c r="B264" i="8" s="1"/>
  <c r="B230" i="8"/>
  <c r="B265" i="8" s="1"/>
  <c r="C230" i="8"/>
  <c r="C265" i="8" s="1"/>
  <c r="D230" i="8"/>
  <c r="D265" i="8" s="1"/>
  <c r="E230" i="8"/>
  <c r="E265" i="8" s="1"/>
  <c r="F230" i="8"/>
  <c r="F265" i="8" s="1"/>
  <c r="G230" i="8"/>
  <c r="G265" i="8" s="1"/>
  <c r="H230" i="8"/>
  <c r="H265" i="8" s="1"/>
  <c r="I230" i="8"/>
  <c r="I265" i="8" s="1"/>
  <c r="J230" i="8"/>
  <c r="J265" i="8" s="1"/>
  <c r="K230" i="8"/>
  <c r="K265" i="8" s="1"/>
  <c r="L230" i="8"/>
  <c r="L265" i="8" s="1"/>
  <c r="B231" i="8"/>
  <c r="B266" i="8" s="1"/>
  <c r="B194" i="8"/>
  <c r="B199" i="8"/>
  <c r="B200" i="8"/>
  <c r="B201" i="8"/>
  <c r="B202" i="8"/>
  <c r="E160" i="8"/>
  <c r="D161" i="8"/>
  <c r="E161" i="8"/>
  <c r="F161" i="8"/>
  <c r="D162" i="8"/>
  <c r="E162" i="8"/>
  <c r="F162" i="8"/>
  <c r="D163" i="8"/>
  <c r="E163" i="8"/>
  <c r="F163" i="8"/>
  <c r="B164" i="8"/>
  <c r="E164" i="8"/>
  <c r="F164" i="8"/>
  <c r="E165" i="8"/>
  <c r="E166" i="8"/>
  <c r="E167" i="8"/>
  <c r="F168" i="8"/>
  <c r="F169" i="8"/>
  <c r="F170" i="8"/>
  <c r="F171" i="8"/>
  <c r="E172" i="8"/>
  <c r="F172" i="8"/>
  <c r="E173" i="8"/>
  <c r="F173" i="8"/>
  <c r="E174" i="8"/>
  <c r="F174" i="8"/>
  <c r="E175" i="8"/>
  <c r="F175" i="8"/>
  <c r="E176" i="8"/>
  <c r="F176" i="8"/>
  <c r="E177" i="8"/>
  <c r="F177" i="8"/>
  <c r="B128" i="8"/>
  <c r="C128" i="8"/>
  <c r="D128" i="8"/>
  <c r="C119" i="8"/>
  <c r="C118" i="8"/>
  <c r="S46" i="18" l="1"/>
  <c r="S42" i="18"/>
  <c r="R63" i="18"/>
  <c r="R66" i="18" s="1"/>
  <c r="R58" i="18" s="1"/>
  <c r="R52" i="18"/>
  <c r="T79" i="18"/>
  <c r="U76" i="18" s="1"/>
  <c r="T65" i="18"/>
  <c r="BF9" i="10"/>
  <c r="T14" i="6"/>
  <c r="T14" i="18" s="1"/>
  <c r="T15" i="18" s="1"/>
  <c r="T21" i="18" s="1"/>
  <c r="T35" i="18" s="1"/>
  <c r="T46" i="18" s="1"/>
  <c r="S14" i="15"/>
  <c r="P46" i="18"/>
  <c r="P42" i="18"/>
  <c r="J35" i="18"/>
  <c r="HA3" i="12"/>
  <c r="GZ10" i="12"/>
  <c r="GZ14" i="12"/>
  <c r="GZ18" i="12"/>
  <c r="GZ36" i="12"/>
  <c r="GZ20" i="12" s="1"/>
  <c r="GY31" i="12"/>
  <c r="S137" i="10"/>
  <c r="R138" i="10"/>
  <c r="Q139" i="10"/>
  <c r="Y137" i="10"/>
  <c r="AA137" i="10"/>
  <c r="X137" i="10"/>
  <c r="AB137" i="10"/>
  <c r="N85" i="12"/>
  <c r="AR11" i="10"/>
  <c r="BC11" i="10" s="1"/>
  <c r="BF11" i="10" s="1"/>
  <c r="BG11" i="10" s="1"/>
  <c r="M30" i="4"/>
  <c r="E168" i="8" s="1"/>
  <c r="Q14" i="12"/>
  <c r="Q18" i="12"/>
  <c r="Q22" i="12"/>
  <c r="Q16" i="12"/>
  <c r="Q10" i="12"/>
  <c r="P31" i="12"/>
  <c r="Q12" i="12"/>
  <c r="S3" i="12"/>
  <c r="R36" i="12"/>
  <c r="R14" i="12" s="1"/>
  <c r="AQ12" i="10"/>
  <c r="M31" i="4" s="1"/>
  <c r="E169" i="8" s="1"/>
  <c r="BB11" i="10"/>
  <c r="BD10" i="10"/>
  <c r="BC10" i="10"/>
  <c r="BE9" i="10"/>
  <c r="T69" i="10"/>
  <c r="U70" i="10"/>
  <c r="T11" i="10"/>
  <c r="U12" i="10"/>
  <c r="F41" i="4"/>
  <c r="E18" i="8" s="1"/>
  <c r="B18" i="8"/>
  <c r="C18" i="8"/>
  <c r="D18" i="8"/>
  <c r="T42" i="18" l="1"/>
  <c r="S63" i="18"/>
  <c r="S66" i="18" s="1"/>
  <c r="S58" i="18" s="1"/>
  <c r="S52" i="18"/>
  <c r="U78" i="18"/>
  <c r="U41" i="18" s="1"/>
  <c r="P63" i="18"/>
  <c r="P66" i="18" s="1"/>
  <c r="P58" i="18" s="1"/>
  <c r="P52" i="18"/>
  <c r="J42" i="18"/>
  <c r="U14" i="6"/>
  <c r="U14" i="18" s="1"/>
  <c r="U15" i="18" s="1"/>
  <c r="U21" i="18" s="1"/>
  <c r="U35" i="18" s="1"/>
  <c r="U46" i="18" s="1"/>
  <c r="T14" i="15"/>
  <c r="GZ22" i="12"/>
  <c r="GZ16" i="12"/>
  <c r="GZ12" i="12"/>
  <c r="GZ31" i="12" s="1"/>
  <c r="HB3" i="12"/>
  <c r="HA36" i="12"/>
  <c r="HA10" i="12" s="1"/>
  <c r="R139" i="10"/>
  <c r="Q140" i="10"/>
  <c r="T137" i="10"/>
  <c r="X138" i="10"/>
  <c r="T138" i="10" s="1"/>
  <c r="AB138" i="10"/>
  <c r="AA138" i="10"/>
  <c r="Y138" i="10"/>
  <c r="S138" i="10"/>
  <c r="L86" i="12"/>
  <c r="M86" i="12" s="1"/>
  <c r="BD11" i="10"/>
  <c r="BE11" i="10" s="1"/>
  <c r="BF10" i="10"/>
  <c r="BG9" i="10"/>
  <c r="R18" i="12"/>
  <c r="R10" i="12"/>
  <c r="R16" i="12"/>
  <c r="Q31" i="12"/>
  <c r="R20" i="12"/>
  <c r="T3" i="12"/>
  <c r="S36" i="12"/>
  <c r="S20" i="12" s="1"/>
  <c r="R22" i="12"/>
  <c r="R12" i="12"/>
  <c r="BE10" i="10"/>
  <c r="AQ13" i="10"/>
  <c r="BB12" i="10"/>
  <c r="AR12" i="10"/>
  <c r="L87" i="12" s="1"/>
  <c r="M87" i="12" s="1"/>
  <c r="U13" i="10"/>
  <c r="T12" i="10"/>
  <c r="U71" i="10"/>
  <c r="T70" i="10"/>
  <c r="AK2" i="4"/>
  <c r="U70" i="4"/>
  <c r="V70" i="4" s="1"/>
  <c r="U42" i="18" l="1"/>
  <c r="T52" i="18"/>
  <c r="T63" i="18"/>
  <c r="T66" i="18" s="1"/>
  <c r="T58" i="18" s="1"/>
  <c r="U79" i="18"/>
  <c r="U65" i="18"/>
  <c r="V76" i="18"/>
  <c r="U52" i="18"/>
  <c r="U63" i="18"/>
  <c r="V14" i="6"/>
  <c r="U14" i="15"/>
  <c r="HA18" i="12"/>
  <c r="HA14" i="12"/>
  <c r="HA22" i="12"/>
  <c r="HA20" i="12"/>
  <c r="HA16" i="12"/>
  <c r="HA12" i="12"/>
  <c r="HA31" i="12" s="1"/>
  <c r="HC3" i="12"/>
  <c r="HB10" i="12"/>
  <c r="HB12" i="12"/>
  <c r="HB14" i="12"/>
  <c r="HB18" i="12"/>
  <c r="HB20" i="12"/>
  <c r="HB22" i="12"/>
  <c r="HB36" i="12"/>
  <c r="HB16" i="12"/>
  <c r="S139" i="10"/>
  <c r="Q141" i="10"/>
  <c r="R140" i="10"/>
  <c r="AA139" i="10"/>
  <c r="Y139" i="10"/>
  <c r="X139" i="10"/>
  <c r="AB139" i="10"/>
  <c r="N87" i="12"/>
  <c r="N86" i="12"/>
  <c r="AR13" i="10"/>
  <c r="L88" i="12" s="1"/>
  <c r="M88" i="12" s="1"/>
  <c r="M32" i="4"/>
  <c r="E170" i="8" s="1"/>
  <c r="BG10" i="10"/>
  <c r="R31" i="12"/>
  <c r="S16" i="12"/>
  <c r="S10" i="12"/>
  <c r="S18" i="12"/>
  <c r="S22" i="12"/>
  <c r="S12" i="12"/>
  <c r="S14" i="12"/>
  <c r="U3" i="12"/>
  <c r="T36" i="12"/>
  <c r="T12" i="12" s="1"/>
  <c r="AQ14" i="10"/>
  <c r="M33" i="4" s="1"/>
  <c r="E171" i="8" s="1"/>
  <c r="BB13" i="10"/>
  <c r="BD12" i="10"/>
  <c r="BC12" i="10"/>
  <c r="BF12" i="10" s="1"/>
  <c r="BG12" i="10" s="1"/>
  <c r="T71" i="10"/>
  <c r="U72" i="10"/>
  <c r="T13" i="10"/>
  <c r="U14" i="10"/>
  <c r="C93" i="8"/>
  <c r="A2" i="9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B10" i="9"/>
  <c r="B13" i="9" s="1"/>
  <c r="B16" i="9" s="1"/>
  <c r="B19" i="9" s="1"/>
  <c r="B22" i="9" s="1"/>
  <c r="B25" i="9" s="1"/>
  <c r="B28" i="9" s="1"/>
  <c r="B31" i="9" s="1"/>
  <c r="B34" i="9" s="1"/>
  <c r="B37" i="9" s="1"/>
  <c r="B40" i="9" s="1"/>
  <c r="B43" i="9" s="1"/>
  <c r="B46" i="9" s="1"/>
  <c r="B49" i="9" s="1"/>
  <c r="B52" i="9" s="1"/>
  <c r="B55" i="9" s="1"/>
  <c r="B58" i="9" s="1"/>
  <c r="B61" i="9" s="1"/>
  <c r="B64" i="9" s="1"/>
  <c r="B67" i="9" s="1"/>
  <c r="B70" i="9" s="1"/>
  <c r="B73" i="9" s="1"/>
  <c r="B76" i="9" s="1"/>
  <c r="B79" i="9" s="1"/>
  <c r="B82" i="9" s="1"/>
  <c r="B85" i="9" s="1"/>
  <c r="B88" i="9" s="1"/>
  <c r="B91" i="9" s="1"/>
  <c r="B94" i="9" s="1"/>
  <c r="B97" i="9" s="1"/>
  <c r="B100" i="9" s="1"/>
  <c r="B103" i="9" s="1"/>
  <c r="B106" i="9" s="1"/>
  <c r="B109" i="9" s="1"/>
  <c r="B112" i="9" s="1"/>
  <c r="B115" i="9" s="1"/>
  <c r="B118" i="9" s="1"/>
  <c r="B121" i="9" s="1"/>
  <c r="B122" i="9" s="1"/>
  <c r="B11" i="9"/>
  <c r="B14" i="9" s="1"/>
  <c r="B17" i="9" s="1"/>
  <c r="B20" i="9" s="1"/>
  <c r="B23" i="9" s="1"/>
  <c r="B26" i="9" s="1"/>
  <c r="B29" i="9" s="1"/>
  <c r="B32" i="9" s="1"/>
  <c r="B35" i="9" s="1"/>
  <c r="B38" i="9" s="1"/>
  <c r="B41" i="9" s="1"/>
  <c r="B44" i="9" s="1"/>
  <c r="B47" i="9" s="1"/>
  <c r="B50" i="9" s="1"/>
  <c r="B53" i="9" s="1"/>
  <c r="B56" i="9" s="1"/>
  <c r="B59" i="9" s="1"/>
  <c r="B62" i="9" s="1"/>
  <c r="B65" i="9" s="1"/>
  <c r="B68" i="9" s="1"/>
  <c r="B71" i="9" s="1"/>
  <c r="B74" i="9" s="1"/>
  <c r="B77" i="9" s="1"/>
  <c r="B80" i="9" s="1"/>
  <c r="B83" i="9" s="1"/>
  <c r="B86" i="9" s="1"/>
  <c r="B89" i="9" s="1"/>
  <c r="B92" i="9" s="1"/>
  <c r="B95" i="9" s="1"/>
  <c r="B98" i="9" s="1"/>
  <c r="B101" i="9" s="1"/>
  <c r="B104" i="9" s="1"/>
  <c r="B107" i="9" s="1"/>
  <c r="B110" i="9" s="1"/>
  <c r="B113" i="9" s="1"/>
  <c r="B116" i="9" s="1"/>
  <c r="B119" i="9" s="1"/>
  <c r="B9" i="9"/>
  <c r="B12" i="9" s="1"/>
  <c r="B15" i="9" s="1"/>
  <c r="B18" i="9" s="1"/>
  <c r="B21" i="9" s="1"/>
  <c r="B24" i="9" s="1"/>
  <c r="B27" i="9" s="1"/>
  <c r="B30" i="9" s="1"/>
  <c r="B33" i="9" s="1"/>
  <c r="B36" i="9" s="1"/>
  <c r="B39" i="9" s="1"/>
  <c r="B42" i="9" s="1"/>
  <c r="B45" i="9" s="1"/>
  <c r="B48" i="9" s="1"/>
  <c r="B51" i="9" s="1"/>
  <c r="B54" i="9" s="1"/>
  <c r="B57" i="9" s="1"/>
  <c r="B60" i="9" s="1"/>
  <c r="B63" i="9" s="1"/>
  <c r="B66" i="9" s="1"/>
  <c r="B69" i="9" s="1"/>
  <c r="B72" i="9" s="1"/>
  <c r="B75" i="9" s="1"/>
  <c r="B78" i="9" s="1"/>
  <c r="B81" i="9" s="1"/>
  <c r="B84" i="9" s="1"/>
  <c r="B87" i="9" s="1"/>
  <c r="B90" i="9" s="1"/>
  <c r="B93" i="9" s="1"/>
  <c r="B96" i="9" s="1"/>
  <c r="B99" i="9" s="1"/>
  <c r="B102" i="9" s="1"/>
  <c r="B105" i="9" s="1"/>
  <c r="B108" i="9" s="1"/>
  <c r="B111" i="9" s="1"/>
  <c r="B114" i="9" s="1"/>
  <c r="B117" i="9" s="1"/>
  <c r="B120" i="9" s="1"/>
  <c r="L8" i="5"/>
  <c r="V14" i="15" l="1"/>
  <c r="V14" i="18"/>
  <c r="V15" i="18" s="1"/>
  <c r="V21" i="18" s="1"/>
  <c r="V35" i="18" s="1"/>
  <c r="V46" i="18" s="1"/>
  <c r="U66" i="18"/>
  <c r="U58" i="18" s="1"/>
  <c r="V78" i="18"/>
  <c r="V41" i="18" s="1"/>
  <c r="HD3" i="12"/>
  <c r="HC36" i="12"/>
  <c r="HC10" i="12" s="1"/>
  <c r="HB31" i="12"/>
  <c r="S140" i="10"/>
  <c r="X140" i="10"/>
  <c r="AB140" i="10"/>
  <c r="Y140" i="10"/>
  <c r="AA140" i="10"/>
  <c r="T139" i="10"/>
  <c r="R141" i="10"/>
  <c r="Q142" i="10"/>
  <c r="N88" i="12"/>
  <c r="BB14" i="10"/>
  <c r="AR14" i="10"/>
  <c r="S31" i="12"/>
  <c r="T18" i="12"/>
  <c r="T22" i="12"/>
  <c r="T16" i="12"/>
  <c r="T10" i="12"/>
  <c r="T14" i="12"/>
  <c r="T20" i="12"/>
  <c r="V3" i="12"/>
  <c r="U36" i="12"/>
  <c r="U22" i="12" s="1"/>
  <c r="BE12" i="10"/>
  <c r="BD13" i="10"/>
  <c r="BC13" i="10"/>
  <c r="BF13" i="10" s="1"/>
  <c r="T14" i="10"/>
  <c r="U15" i="10"/>
  <c r="T72" i="10"/>
  <c r="U73" i="10"/>
  <c r="T40" i="4"/>
  <c r="H25" i="7"/>
  <c r="H24" i="7"/>
  <c r="G25" i="7"/>
  <c r="V42" i="18" l="1"/>
  <c r="V79" i="18"/>
  <c r="V52" i="18"/>
  <c r="V63" i="18"/>
  <c r="HC20" i="12"/>
  <c r="HC16" i="12"/>
  <c r="HC12" i="12"/>
  <c r="HC31" i="12" s="1"/>
  <c r="HE3" i="12"/>
  <c r="HD12" i="12"/>
  <c r="HD20" i="12"/>
  <c r="HD36" i="12"/>
  <c r="HD16" i="12" s="1"/>
  <c r="HC22" i="12"/>
  <c r="HC18" i="12"/>
  <c r="HC14" i="12"/>
  <c r="S141" i="10"/>
  <c r="AF140" i="10"/>
  <c r="AG140" i="10" s="1"/>
  <c r="AH140" i="10" s="1"/>
  <c r="Y141" i="10"/>
  <c r="AA141" i="10"/>
  <c r="AB141" i="10"/>
  <c r="X141" i="10"/>
  <c r="R142" i="10"/>
  <c r="Q143" i="10"/>
  <c r="T140" i="10"/>
  <c r="E128" i="8"/>
  <c r="D48" i="18"/>
  <c r="D48" i="15"/>
  <c r="BG13" i="10"/>
  <c r="L89" i="12"/>
  <c r="M89" i="12" s="1"/>
  <c r="BD14" i="10"/>
  <c r="BC14" i="10"/>
  <c r="AD134" i="10" s="1"/>
  <c r="T31" i="12"/>
  <c r="U12" i="12"/>
  <c r="W3" i="12"/>
  <c r="V36" i="12"/>
  <c r="V14" i="12" s="1"/>
  <c r="U18" i="12"/>
  <c r="U16" i="12"/>
  <c r="U20" i="12"/>
  <c r="U14" i="12"/>
  <c r="U10" i="12"/>
  <c r="BE13" i="10"/>
  <c r="AE15" i="10"/>
  <c r="AE7" i="10"/>
  <c r="AE6" i="10"/>
  <c r="T73" i="10"/>
  <c r="U74" i="10"/>
  <c r="T15" i="10"/>
  <c r="AO1" i="10" s="1"/>
  <c r="U16" i="10"/>
  <c r="C45" i="8"/>
  <c r="I25" i="7"/>
  <c r="D43" i="8"/>
  <c r="D44" i="8"/>
  <c r="AJ7" i="4"/>
  <c r="H33" i="4"/>
  <c r="Y56" i="4" s="1"/>
  <c r="Z56" i="4" s="1"/>
  <c r="AA56" i="4" s="1"/>
  <c r="AB56" i="4" s="1"/>
  <c r="AC56" i="4" s="1"/>
  <c r="AD56" i="4" s="1"/>
  <c r="AE56" i="4" s="1"/>
  <c r="AF56" i="4" s="1"/>
  <c r="AG56" i="4" s="1"/>
  <c r="AH56" i="4" s="1"/>
  <c r="H36" i="4"/>
  <c r="F54" i="4" s="1"/>
  <c r="G54" i="4" s="1"/>
  <c r="W76" i="18" l="1"/>
  <c r="V65" i="18"/>
  <c r="V66" i="18" s="1"/>
  <c r="AF136" i="10"/>
  <c r="AG136" i="10" s="1"/>
  <c r="AH136" i="10" s="1"/>
  <c r="AF139" i="10"/>
  <c r="AG139" i="10" s="1"/>
  <c r="AH139" i="10" s="1"/>
  <c r="AD135" i="10"/>
  <c r="AF138" i="10"/>
  <c r="AG138" i="10" s="1"/>
  <c r="AH138" i="10" s="1"/>
  <c r="AD139" i="10"/>
  <c r="AF84" i="10"/>
  <c r="AG84" i="10" s="1"/>
  <c r="AH84" i="10" s="1"/>
  <c r="AF137" i="10"/>
  <c r="AG137" i="10" s="1"/>
  <c r="AH137" i="10" s="1"/>
  <c r="AD138" i="10"/>
  <c r="AD137" i="10"/>
  <c r="AF135" i="10"/>
  <c r="AG135" i="10" s="1"/>
  <c r="AH135" i="10" s="1"/>
  <c r="AD131" i="10"/>
  <c r="BF14" i="10"/>
  <c r="AD248" i="10"/>
  <c r="AF100" i="10"/>
  <c r="AG100" i="10" s="1"/>
  <c r="AH100" i="10" s="1"/>
  <c r="AF110" i="10"/>
  <c r="AG110" i="10" s="1"/>
  <c r="AH110" i="10" s="1"/>
  <c r="AD126" i="10"/>
  <c r="AF99" i="10"/>
  <c r="AG99" i="10" s="1"/>
  <c r="AH99" i="10" s="1"/>
  <c r="AF126" i="10"/>
  <c r="AG126" i="10" s="1"/>
  <c r="AH126" i="10" s="1"/>
  <c r="AF87" i="10"/>
  <c r="AG87" i="10" s="1"/>
  <c r="AH87" i="10" s="1"/>
  <c r="AD86" i="10"/>
  <c r="AF118" i="10"/>
  <c r="AG118" i="10" s="1"/>
  <c r="AH118" i="10" s="1"/>
  <c r="AF83" i="10"/>
  <c r="AG83" i="10" s="1"/>
  <c r="AH83" i="10" s="1"/>
  <c r="AF120" i="10"/>
  <c r="AG120" i="10" s="1"/>
  <c r="AH120" i="10" s="1"/>
  <c r="AD125" i="10"/>
  <c r="AD245" i="10"/>
  <c r="AD115" i="10"/>
  <c r="AF80" i="10"/>
  <c r="AG80" i="10" s="1"/>
  <c r="AH80" i="10" s="1"/>
  <c r="AD119" i="10"/>
  <c r="AD81" i="10"/>
  <c r="AF124" i="10"/>
  <c r="AG124" i="10" s="1"/>
  <c r="AH124" i="10" s="1"/>
  <c r="AD109" i="10"/>
  <c r="AD88" i="10"/>
  <c r="AF111" i="10"/>
  <c r="AG111" i="10" s="1"/>
  <c r="AH111" i="10" s="1"/>
  <c r="AD252" i="10"/>
  <c r="AF115" i="10"/>
  <c r="AG115" i="10" s="1"/>
  <c r="AH115" i="10" s="1"/>
  <c r="AF104" i="10"/>
  <c r="AG104" i="10" s="1"/>
  <c r="AH104" i="10" s="1"/>
  <c r="AD107" i="10"/>
  <c r="AF86" i="10"/>
  <c r="AG86" i="10" s="1"/>
  <c r="AH86" i="10" s="1"/>
  <c r="AD94" i="10"/>
  <c r="AF97" i="10"/>
  <c r="AG97" i="10" s="1"/>
  <c r="AH97" i="10" s="1"/>
  <c r="AF121" i="10"/>
  <c r="AG121" i="10" s="1"/>
  <c r="AH121" i="10" s="1"/>
  <c r="AD103" i="10"/>
  <c r="AF92" i="10"/>
  <c r="AG92" i="10" s="1"/>
  <c r="AH92" i="10" s="1"/>
  <c r="AF81" i="10"/>
  <c r="AG81" i="10" s="1"/>
  <c r="AH81" i="10" s="1"/>
  <c r="AF114" i="10"/>
  <c r="AG114" i="10" s="1"/>
  <c r="AH114" i="10" s="1"/>
  <c r="AF105" i="10"/>
  <c r="AG105" i="10" s="1"/>
  <c r="AH105" i="10" s="1"/>
  <c r="AF244" i="10"/>
  <c r="AG244" i="10" s="1"/>
  <c r="AH244" i="10" s="1"/>
  <c r="AF249" i="10"/>
  <c r="AG249" i="10" s="1"/>
  <c r="AH249" i="10" s="1"/>
  <c r="AD247" i="10"/>
  <c r="AF252" i="10"/>
  <c r="AG252" i="10" s="1"/>
  <c r="AH252" i="10" s="1"/>
  <c r="AF88" i="10"/>
  <c r="AG88" i="10" s="1"/>
  <c r="AH88" i="10" s="1"/>
  <c r="AD77" i="10"/>
  <c r="AD102" i="10"/>
  <c r="AF79" i="10"/>
  <c r="AG79" i="10" s="1"/>
  <c r="AH79" i="10" s="1"/>
  <c r="AF102" i="10"/>
  <c r="AG102" i="10" s="1"/>
  <c r="AH102" i="10" s="1"/>
  <c r="AF254" i="10"/>
  <c r="AG254" i="10" s="1"/>
  <c r="AH254" i="10" s="1"/>
  <c r="AD105" i="10"/>
  <c r="AD246" i="10"/>
  <c r="AF246" i="10"/>
  <c r="AG246" i="10" s="1"/>
  <c r="AH246" i="10" s="1"/>
  <c r="AD101" i="10"/>
  <c r="AD124" i="10"/>
  <c r="AD91" i="10"/>
  <c r="AF85" i="10"/>
  <c r="AG85" i="10" s="1"/>
  <c r="AH85" i="10" s="1"/>
  <c r="AF77" i="10"/>
  <c r="AG77" i="10" s="1"/>
  <c r="AH77" i="10" s="1"/>
  <c r="AD123" i="10"/>
  <c r="AD98" i="10"/>
  <c r="AD78" i="10"/>
  <c r="AF94" i="10"/>
  <c r="AG94" i="10" s="1"/>
  <c r="AH94" i="10" s="1"/>
  <c r="AD83" i="10"/>
  <c r="AD113" i="10"/>
  <c r="AF91" i="10"/>
  <c r="AG91" i="10" s="1"/>
  <c r="AH91" i="10" s="1"/>
  <c r="AD90" i="10"/>
  <c r="AD253" i="10"/>
  <c r="AD251" i="10"/>
  <c r="AD95" i="10"/>
  <c r="AD96" i="10"/>
  <c r="AD128" i="10"/>
  <c r="AF119" i="10"/>
  <c r="AG119" i="10" s="1"/>
  <c r="AH119" i="10" s="1"/>
  <c r="AF76" i="10"/>
  <c r="AG76" i="10" s="1"/>
  <c r="AH76" i="10" s="1"/>
  <c r="AD82" i="10"/>
  <c r="AF113" i="10"/>
  <c r="AG113" i="10" s="1"/>
  <c r="AH113" i="10" s="1"/>
  <c r="AD112" i="10"/>
  <c r="AD114" i="10"/>
  <c r="AF125" i="10"/>
  <c r="AG125" i="10" s="1"/>
  <c r="AH125" i="10" s="1"/>
  <c r="AF93" i="10"/>
  <c r="AG93" i="10" s="1"/>
  <c r="AH93" i="10" s="1"/>
  <c r="AF129" i="10"/>
  <c r="AG129" i="10" s="1"/>
  <c r="AH129" i="10" s="1"/>
  <c r="AD127" i="10"/>
  <c r="AF107" i="10"/>
  <c r="AG107" i="10" s="1"/>
  <c r="AH107" i="10" s="1"/>
  <c r="AD254" i="10"/>
  <c r="AD99" i="10"/>
  <c r="AD80" i="10"/>
  <c r="AD117" i="10"/>
  <c r="AF82" i="10"/>
  <c r="AG82" i="10" s="1"/>
  <c r="AH82" i="10" s="1"/>
  <c r="AF101" i="10"/>
  <c r="AG101" i="10" s="1"/>
  <c r="AH101" i="10" s="1"/>
  <c r="AF78" i="10"/>
  <c r="AG78" i="10" s="1"/>
  <c r="AH78" i="10" s="1"/>
  <c r="AD106" i="10"/>
  <c r="AF122" i="10"/>
  <c r="AG122" i="10" s="1"/>
  <c r="AH122" i="10" s="1"/>
  <c r="AF106" i="10"/>
  <c r="AG106" i="10" s="1"/>
  <c r="AH106" i="10" s="1"/>
  <c r="AD100" i="10"/>
  <c r="AD79" i="10"/>
  <c r="AD111" i="10"/>
  <c r="AF112" i="10"/>
  <c r="AG112" i="10" s="1"/>
  <c r="AH112" i="10" s="1"/>
  <c r="AD93" i="10"/>
  <c r="AF247" i="10"/>
  <c r="AG247" i="10" s="1"/>
  <c r="AH247" i="10" s="1"/>
  <c r="AD97" i="10"/>
  <c r="AD85" i="10"/>
  <c r="AD118" i="10"/>
  <c r="AF90" i="10"/>
  <c r="AG90" i="10" s="1"/>
  <c r="AH90" i="10" s="1"/>
  <c r="AD121" i="10"/>
  <c r="AD249" i="10"/>
  <c r="AF250" i="10"/>
  <c r="AG250" i="10" s="1"/>
  <c r="AH250" i="10" s="1"/>
  <c r="AD89" i="10"/>
  <c r="AD76" i="10"/>
  <c r="AF109" i="10"/>
  <c r="AG109" i="10" s="1"/>
  <c r="AH109" i="10" s="1"/>
  <c r="AD84" i="10"/>
  <c r="AF127" i="10"/>
  <c r="AG127" i="10" s="1"/>
  <c r="AH127" i="10" s="1"/>
  <c r="AF89" i="10"/>
  <c r="AG89" i="10" s="1"/>
  <c r="AH89" i="10" s="1"/>
  <c r="AD120" i="10"/>
  <c r="AF103" i="10"/>
  <c r="AG103" i="10" s="1"/>
  <c r="AH103" i="10" s="1"/>
  <c r="AD92" i="10"/>
  <c r="AF123" i="10"/>
  <c r="AG123" i="10" s="1"/>
  <c r="AH123" i="10" s="1"/>
  <c r="AF95" i="10"/>
  <c r="AG95" i="10" s="1"/>
  <c r="AH95" i="10" s="1"/>
  <c r="AD129" i="10"/>
  <c r="AD110" i="10"/>
  <c r="AF98" i="10"/>
  <c r="AG98" i="10" s="1"/>
  <c r="AH98" i="10" s="1"/>
  <c r="AF128" i="10"/>
  <c r="AG128" i="10" s="1"/>
  <c r="AH128" i="10" s="1"/>
  <c r="AF116" i="10"/>
  <c r="AG116" i="10" s="1"/>
  <c r="AH116" i="10" s="1"/>
  <c r="AD116" i="10"/>
  <c r="AF245" i="10"/>
  <c r="AG245" i="10" s="1"/>
  <c r="AH245" i="10" s="1"/>
  <c r="AF253" i="10"/>
  <c r="AG253" i="10" s="1"/>
  <c r="AH253" i="10" s="1"/>
  <c r="AD108" i="10"/>
  <c r="AF108" i="10"/>
  <c r="AG108" i="10" s="1"/>
  <c r="AH108" i="10" s="1"/>
  <c r="AF251" i="10"/>
  <c r="AG251" i="10" s="1"/>
  <c r="AH251" i="10" s="1"/>
  <c r="AD244" i="10"/>
  <c r="AF117" i="10"/>
  <c r="AG117" i="10" s="1"/>
  <c r="AH117" i="10" s="1"/>
  <c r="AD104" i="10"/>
  <c r="AF248" i="10"/>
  <c r="AG248" i="10" s="1"/>
  <c r="AH248" i="10" s="1"/>
  <c r="AD130" i="10"/>
  <c r="AD87" i="10"/>
  <c r="AF96" i="10"/>
  <c r="AG96" i="10" s="1"/>
  <c r="AH96" i="10" s="1"/>
  <c r="AD250" i="10"/>
  <c r="AD122" i="10"/>
  <c r="AF130" i="10"/>
  <c r="AG130" i="10" s="1"/>
  <c r="AH130" i="10" s="1"/>
  <c r="AF133" i="10"/>
  <c r="AG133" i="10" s="1"/>
  <c r="AH133" i="10" s="1"/>
  <c r="AF132" i="10"/>
  <c r="AG132" i="10" s="1"/>
  <c r="AH132" i="10" s="1"/>
  <c r="AD133" i="10"/>
  <c r="AF134" i="10"/>
  <c r="AG134" i="10" s="1"/>
  <c r="AH134" i="10" s="1"/>
  <c r="AD140" i="10"/>
  <c r="AF131" i="10"/>
  <c r="AG131" i="10" s="1"/>
  <c r="AH131" i="10" s="1"/>
  <c r="BE14" i="10"/>
  <c r="AE116" i="10" s="1"/>
  <c r="AE105" i="10"/>
  <c r="AD132" i="10"/>
  <c r="AD136" i="10"/>
  <c r="HD18" i="12"/>
  <c r="HD10" i="12"/>
  <c r="HD22" i="12"/>
  <c r="HD14" i="12"/>
  <c r="HF3" i="12"/>
  <c r="HE10" i="12"/>
  <c r="HE12" i="12"/>
  <c r="HE14" i="12"/>
  <c r="HE36" i="12"/>
  <c r="HE16" i="12" s="1"/>
  <c r="HE22" i="12"/>
  <c r="X142" i="10"/>
  <c r="AB142" i="10"/>
  <c r="Y142" i="10"/>
  <c r="AA142" i="10"/>
  <c r="AD141" i="10"/>
  <c r="AF141" i="10"/>
  <c r="AG141" i="10" s="1"/>
  <c r="AH141" i="10" s="1"/>
  <c r="S142" i="10"/>
  <c r="Q144" i="10"/>
  <c r="R143" i="10"/>
  <c r="T141" i="10"/>
  <c r="N89" i="12"/>
  <c r="AE8" i="10"/>
  <c r="AE4" i="10"/>
  <c r="AE5" i="10"/>
  <c r="AE10" i="10"/>
  <c r="AE11" i="10"/>
  <c r="AE13" i="10"/>
  <c r="AE9" i="10"/>
  <c r="AD46" i="10"/>
  <c r="AD26" i="10"/>
  <c r="AF28" i="10"/>
  <c r="AG28" i="10" s="1"/>
  <c r="AF5" i="10"/>
  <c r="AD19" i="10"/>
  <c r="AF75" i="10"/>
  <c r="AD63" i="10"/>
  <c r="AD14" i="10"/>
  <c r="AF26" i="10"/>
  <c r="AD39" i="10"/>
  <c r="AD45" i="10"/>
  <c r="AD49" i="10"/>
  <c r="AD56" i="10"/>
  <c r="AF19" i="10"/>
  <c r="AF52" i="10"/>
  <c r="AG52" i="10" s="1"/>
  <c r="AF45" i="10"/>
  <c r="AD72" i="10"/>
  <c r="AD70" i="10"/>
  <c r="AD23" i="10"/>
  <c r="AD44" i="10"/>
  <c r="AD61" i="10"/>
  <c r="AD11" i="10"/>
  <c r="AF40" i="10"/>
  <c r="AG40" i="10" s="1"/>
  <c r="AF72" i="10"/>
  <c r="AF18" i="10"/>
  <c r="AF65" i="10"/>
  <c r="AD41" i="10"/>
  <c r="AD73" i="10"/>
  <c r="AD10" i="10"/>
  <c r="AD15" i="10"/>
  <c r="AF64" i="10"/>
  <c r="AG64" i="10" s="1"/>
  <c r="AF11" i="10"/>
  <c r="AF55" i="10"/>
  <c r="AF9" i="10"/>
  <c r="AD20" i="10"/>
  <c r="AD30" i="10"/>
  <c r="AF4" i="10"/>
  <c r="AG4" i="10" s="1"/>
  <c r="AD66" i="10"/>
  <c r="AD47" i="10"/>
  <c r="AD58" i="10"/>
  <c r="AD36" i="10"/>
  <c r="AD54" i="10"/>
  <c r="AD31" i="10"/>
  <c r="AD13" i="10"/>
  <c r="AD33" i="10"/>
  <c r="AD8" i="10"/>
  <c r="AF24" i="10"/>
  <c r="AF54" i="10"/>
  <c r="AF51" i="10"/>
  <c r="AF63" i="10"/>
  <c r="AF56" i="10"/>
  <c r="AF14" i="10"/>
  <c r="AF53" i="10"/>
  <c r="AF38" i="10"/>
  <c r="AF43" i="10"/>
  <c r="AF47" i="10"/>
  <c r="AF73" i="10"/>
  <c r="AF67" i="10"/>
  <c r="AF71" i="10"/>
  <c r="AF31" i="10"/>
  <c r="AF37" i="10"/>
  <c r="AF30" i="10"/>
  <c r="AF34" i="10"/>
  <c r="AF68" i="10"/>
  <c r="AF69" i="10"/>
  <c r="AD68" i="10"/>
  <c r="AD22" i="10"/>
  <c r="AD51" i="10"/>
  <c r="AD75" i="10"/>
  <c r="AD67" i="10"/>
  <c r="AD60" i="10"/>
  <c r="AD34" i="10"/>
  <c r="AD50" i="10"/>
  <c r="AD7" i="10"/>
  <c r="AD5" i="10"/>
  <c r="AD37" i="10"/>
  <c r="AD6" i="10"/>
  <c r="AD16" i="10"/>
  <c r="AD53" i="10"/>
  <c r="AD62" i="10"/>
  <c r="AD27" i="10"/>
  <c r="AF20" i="10"/>
  <c r="AF62" i="10"/>
  <c r="AF25" i="10"/>
  <c r="AF61" i="10"/>
  <c r="AF16" i="10"/>
  <c r="AG16" i="10" s="1"/>
  <c r="AF58" i="10"/>
  <c r="AF23" i="10"/>
  <c r="AF8" i="10"/>
  <c r="AF50" i="10"/>
  <c r="AF41" i="10"/>
  <c r="AF59" i="10"/>
  <c r="AF29" i="10"/>
  <c r="AF12" i="10"/>
  <c r="AF42" i="10"/>
  <c r="AF49" i="10"/>
  <c r="AF32" i="10"/>
  <c r="AF60" i="10"/>
  <c r="AF36" i="10"/>
  <c r="AD64" i="10"/>
  <c r="AD48" i="10"/>
  <c r="AD40" i="10"/>
  <c r="AD4" i="10"/>
  <c r="AD65" i="10"/>
  <c r="AD69" i="10"/>
  <c r="AD59" i="10"/>
  <c r="AD24" i="10"/>
  <c r="AD29" i="10"/>
  <c r="AD55" i="10"/>
  <c r="AD18" i="10"/>
  <c r="AD52" i="10"/>
  <c r="AD43" i="10"/>
  <c r="AD21" i="10"/>
  <c r="AD9" i="10"/>
  <c r="AD12" i="10"/>
  <c r="AD35" i="10"/>
  <c r="AF35" i="10"/>
  <c r="AF27" i="10"/>
  <c r="AF70" i="10"/>
  <c r="AF21" i="10"/>
  <c r="AF57" i="10"/>
  <c r="AF33" i="10"/>
  <c r="AF10" i="10"/>
  <c r="AF22" i="10"/>
  <c r="AF44" i="10"/>
  <c r="AF6" i="10"/>
  <c r="AF39" i="10"/>
  <c r="AF15" i="10"/>
  <c r="AF46" i="10"/>
  <c r="AF7" i="10"/>
  <c r="AF17" i="10"/>
  <c r="AF66" i="10"/>
  <c r="AF74" i="10"/>
  <c r="AF13" i="10"/>
  <c r="AD74" i="10"/>
  <c r="AD17" i="10"/>
  <c r="AD57" i="10"/>
  <c r="AD25" i="10"/>
  <c r="AD42" i="10"/>
  <c r="AD38" i="10"/>
  <c r="AD28" i="10"/>
  <c r="AF48" i="10"/>
  <c r="AD71" i="10"/>
  <c r="AD32" i="10"/>
  <c r="AE19" i="10"/>
  <c r="AE16" i="10"/>
  <c r="AE70" i="10"/>
  <c r="AE17" i="10"/>
  <c r="AE20" i="10"/>
  <c r="AE24" i="10"/>
  <c r="V16" i="12"/>
  <c r="V20" i="12"/>
  <c r="V18" i="12"/>
  <c r="V22" i="12"/>
  <c r="V10" i="12"/>
  <c r="V12" i="12"/>
  <c r="U31" i="12"/>
  <c r="X3" i="12"/>
  <c r="W36" i="12"/>
  <c r="W16" i="12" s="1"/>
  <c r="AE33" i="10"/>
  <c r="AE21" i="10"/>
  <c r="AE27" i="10"/>
  <c r="AE23" i="10"/>
  <c r="AE73" i="10"/>
  <c r="AE12" i="10"/>
  <c r="AE44" i="10"/>
  <c r="AE25" i="10"/>
  <c r="AE14" i="10"/>
  <c r="AE18" i="10"/>
  <c r="AE22" i="10"/>
  <c r="AE26" i="10"/>
  <c r="AE52" i="10"/>
  <c r="AE38" i="10"/>
  <c r="AE37" i="10"/>
  <c r="AE41" i="10"/>
  <c r="AE74" i="10"/>
  <c r="AE34" i="10"/>
  <c r="AE75" i="10"/>
  <c r="AE53" i="10"/>
  <c r="AE42" i="10"/>
  <c r="AE36" i="10"/>
  <c r="AE51" i="10"/>
  <c r="AE35" i="10"/>
  <c r="AE43" i="10"/>
  <c r="AE71" i="10"/>
  <c r="AE45" i="10"/>
  <c r="AE59" i="10"/>
  <c r="AE31" i="10"/>
  <c r="AE56" i="10"/>
  <c r="AE39" i="10"/>
  <c r="AE60" i="10"/>
  <c r="AE40" i="10"/>
  <c r="AE66" i="10"/>
  <c r="AE48" i="10"/>
  <c r="AE49" i="10"/>
  <c r="AE63" i="10"/>
  <c r="AE65" i="10"/>
  <c r="AE32" i="10"/>
  <c r="AE58" i="10"/>
  <c r="AE50" i="10"/>
  <c r="AE28" i="10"/>
  <c r="AE67" i="10"/>
  <c r="AE61" i="10"/>
  <c r="AE72" i="10"/>
  <c r="AE55" i="10"/>
  <c r="AE29" i="10"/>
  <c r="AE64" i="10"/>
  <c r="AE57" i="10"/>
  <c r="AE69" i="10"/>
  <c r="AE62" i="10"/>
  <c r="AE68" i="10"/>
  <c r="AE30" i="10"/>
  <c r="AE46" i="10"/>
  <c r="AE47" i="10"/>
  <c r="AE54" i="10"/>
  <c r="T16" i="10"/>
  <c r="U17" i="10"/>
  <c r="T74" i="10"/>
  <c r="U75" i="10"/>
  <c r="N74" i="4"/>
  <c r="O74" i="4" s="1"/>
  <c r="E38" i="5"/>
  <c r="AE132" i="10" l="1"/>
  <c r="AE118" i="10"/>
  <c r="AE92" i="10"/>
  <c r="AE129" i="10"/>
  <c r="T75" i="10"/>
  <c r="U76" i="10"/>
  <c r="V58" i="18"/>
  <c r="W78" i="18"/>
  <c r="W41" i="18" s="1"/>
  <c r="AE138" i="10"/>
  <c r="AE84" i="10"/>
  <c r="AE244" i="10"/>
  <c r="AE86" i="10"/>
  <c r="AE90" i="10"/>
  <c r="AE82" i="10"/>
  <c r="AE124" i="10"/>
  <c r="AE253" i="10"/>
  <c r="AE101" i="10"/>
  <c r="AE122" i="10"/>
  <c r="AE249" i="10"/>
  <c r="AE248" i="10"/>
  <c r="AE141" i="10"/>
  <c r="AE89" i="10"/>
  <c r="AE113" i="10"/>
  <c r="AE120" i="10"/>
  <c r="AE251" i="10"/>
  <c r="AE117" i="10"/>
  <c r="AE108" i="10"/>
  <c r="AE252" i="10"/>
  <c r="AE85" i="10"/>
  <c r="AE102" i="10"/>
  <c r="AE97" i="10"/>
  <c r="AE104" i="10"/>
  <c r="AE106" i="10"/>
  <c r="AE114" i="10"/>
  <c r="AE88" i="10"/>
  <c r="AE121" i="10"/>
  <c r="AE98" i="10"/>
  <c r="AE81" i="10"/>
  <c r="AE100" i="10"/>
  <c r="AE76" i="10"/>
  <c r="AE245" i="10"/>
  <c r="AE130" i="10"/>
  <c r="AE133" i="10"/>
  <c r="AE247" i="10"/>
  <c r="AE246" i="10"/>
  <c r="AE87" i="10"/>
  <c r="AE94" i="10"/>
  <c r="AE123" i="10"/>
  <c r="AE77" i="10"/>
  <c r="AE99" i="10"/>
  <c r="AE110" i="10"/>
  <c r="AE78" i="10"/>
  <c r="AE119" i="10"/>
  <c r="AE127" i="10"/>
  <c r="AE112" i="10"/>
  <c r="AE79" i="10"/>
  <c r="AE126" i="10"/>
  <c r="AE83" i="10"/>
  <c r="AE95" i="10"/>
  <c r="AE107" i="10"/>
  <c r="AE80" i="10"/>
  <c r="AE115" i="10"/>
  <c r="AE111" i="10"/>
  <c r="AE134" i="10"/>
  <c r="AE128" i="10"/>
  <c r="AE254" i="10"/>
  <c r="AE109" i="10"/>
  <c r="AE250" i="10"/>
  <c r="AE131" i="10"/>
  <c r="AE96" i="10"/>
  <c r="AE125" i="10"/>
  <c r="AE93" i="10"/>
  <c r="AE91" i="10"/>
  <c r="AE103" i="10"/>
  <c r="AE135" i="10"/>
  <c r="AE140" i="10"/>
  <c r="AE137" i="10"/>
  <c r="AE136" i="10"/>
  <c r="AE139" i="10"/>
  <c r="HE18" i="12"/>
  <c r="HG3" i="12"/>
  <c r="HF10" i="12"/>
  <c r="HF14" i="12"/>
  <c r="HF18" i="12"/>
  <c r="HF22" i="12"/>
  <c r="HF36" i="12"/>
  <c r="HF12" i="12" s="1"/>
  <c r="HD31" i="12"/>
  <c r="HE20" i="12"/>
  <c r="HE31" i="12" s="1"/>
  <c r="AA143" i="10"/>
  <c r="Y143" i="10"/>
  <c r="AB143" i="10"/>
  <c r="X143" i="10"/>
  <c r="T143" i="10" s="1"/>
  <c r="AE142" i="10"/>
  <c r="S143" i="10"/>
  <c r="AF142" i="10"/>
  <c r="AG142" i="10" s="1"/>
  <c r="AH142" i="10" s="1"/>
  <c r="AD142" i="10"/>
  <c r="Q145" i="10"/>
  <c r="R144" i="10"/>
  <c r="T142" i="10"/>
  <c r="AG66" i="10"/>
  <c r="AH66" i="10" s="1"/>
  <c r="AG15" i="10"/>
  <c r="AH15" i="10" s="1"/>
  <c r="AG22" i="10"/>
  <c r="AH22" i="10" s="1"/>
  <c r="AG21" i="10"/>
  <c r="AH21" i="10" s="1"/>
  <c r="AG49" i="10"/>
  <c r="AH49" i="10" s="1"/>
  <c r="AG59" i="10"/>
  <c r="AH59" i="10" s="1"/>
  <c r="AG23" i="10"/>
  <c r="AH23" i="10" s="1"/>
  <c r="AG25" i="10"/>
  <c r="AH25" i="10" s="1"/>
  <c r="AG68" i="10"/>
  <c r="AH68" i="10" s="1"/>
  <c r="AG31" i="10"/>
  <c r="AH31" i="10" s="1"/>
  <c r="AG47" i="10"/>
  <c r="AH47" i="10" s="1"/>
  <c r="AG14" i="10"/>
  <c r="AH14" i="10" s="1"/>
  <c r="AG54" i="10"/>
  <c r="AH54" i="10" s="1"/>
  <c r="AG11" i="10"/>
  <c r="AH11" i="10" s="1"/>
  <c r="AG72" i="10"/>
  <c r="AH72" i="10" s="1"/>
  <c r="AG45" i="10"/>
  <c r="AH45" i="10" s="1"/>
  <c r="AG5" i="10"/>
  <c r="AH5" i="10" s="1"/>
  <c r="AG17" i="10"/>
  <c r="AH17" i="10" s="1"/>
  <c r="AG39" i="10"/>
  <c r="AH39" i="10" s="1"/>
  <c r="AG10" i="10"/>
  <c r="AH10" i="10" s="1"/>
  <c r="AG70" i="10"/>
  <c r="AH70" i="10" s="1"/>
  <c r="AG36" i="10"/>
  <c r="AH36" i="10" s="1"/>
  <c r="AG42" i="10"/>
  <c r="AH42" i="10" s="1"/>
  <c r="AG41" i="10"/>
  <c r="AH41" i="10" s="1"/>
  <c r="AG58" i="10"/>
  <c r="AH58" i="10" s="1"/>
  <c r="AG62" i="10"/>
  <c r="AH62" i="10" s="1"/>
  <c r="AG34" i="10"/>
  <c r="AH34" i="10" s="1"/>
  <c r="AG71" i="10"/>
  <c r="AH71" i="10" s="1"/>
  <c r="AG43" i="10"/>
  <c r="AH43" i="10" s="1"/>
  <c r="AG56" i="10"/>
  <c r="AH56" i="10" s="1"/>
  <c r="AG24" i="10"/>
  <c r="AH24" i="10" s="1"/>
  <c r="AG48" i="10"/>
  <c r="AH48" i="10" s="1"/>
  <c r="AG13" i="10"/>
  <c r="AH13" i="10" s="1"/>
  <c r="AG7" i="10"/>
  <c r="AH7" i="10" s="1"/>
  <c r="AG6" i="10"/>
  <c r="AH6" i="10" s="1"/>
  <c r="AG33" i="10"/>
  <c r="AH33" i="10" s="1"/>
  <c r="AG27" i="10"/>
  <c r="AH27" i="10" s="1"/>
  <c r="AG60" i="10"/>
  <c r="AH60" i="10" s="1"/>
  <c r="AG12" i="10"/>
  <c r="AH12" i="10" s="1"/>
  <c r="AG50" i="10"/>
  <c r="AH50" i="10" s="1"/>
  <c r="AG20" i="10"/>
  <c r="AH20" i="10" s="1"/>
  <c r="AG30" i="10"/>
  <c r="AH30" i="10" s="1"/>
  <c r="AG67" i="10"/>
  <c r="AH67" i="10" s="1"/>
  <c r="AG38" i="10"/>
  <c r="AH38" i="10" s="1"/>
  <c r="AG63" i="10"/>
  <c r="AH63" i="10" s="1"/>
  <c r="AG9" i="10"/>
  <c r="AH9" i="10" s="1"/>
  <c r="AG65" i="10"/>
  <c r="AH65" i="10" s="1"/>
  <c r="AG19" i="10"/>
  <c r="AH19" i="10" s="1"/>
  <c r="AG75" i="10"/>
  <c r="AH75" i="10" s="1"/>
  <c r="AG74" i="10"/>
  <c r="AH74" i="10" s="1"/>
  <c r="AG46" i="10"/>
  <c r="AH46" i="10" s="1"/>
  <c r="AG44" i="10"/>
  <c r="AH44" i="10" s="1"/>
  <c r="AG57" i="10"/>
  <c r="AH57" i="10" s="1"/>
  <c r="AG35" i="10"/>
  <c r="AH35" i="10" s="1"/>
  <c r="AG32" i="10"/>
  <c r="AH32" i="10" s="1"/>
  <c r="AG29" i="10"/>
  <c r="AH29" i="10" s="1"/>
  <c r="AG8" i="10"/>
  <c r="AH8" i="10" s="1"/>
  <c r="AG61" i="10"/>
  <c r="AH61" i="10" s="1"/>
  <c r="AG69" i="10"/>
  <c r="AH69" i="10" s="1"/>
  <c r="AG37" i="10"/>
  <c r="AH37" i="10" s="1"/>
  <c r="AG73" i="10"/>
  <c r="AH73" i="10" s="1"/>
  <c r="AG53" i="10"/>
  <c r="AH53" i="10" s="1"/>
  <c r="AG51" i="10"/>
  <c r="AH51" i="10" s="1"/>
  <c r="AG55" i="10"/>
  <c r="AH55" i="10" s="1"/>
  <c r="AG18" i="10"/>
  <c r="AH18" i="10" s="1"/>
  <c r="AG26" i="10"/>
  <c r="AH26" i="10" s="1"/>
  <c r="AH64" i="10"/>
  <c r="AH40" i="10"/>
  <c r="AH52" i="10"/>
  <c r="AH28" i="10"/>
  <c r="AH16" i="10"/>
  <c r="AH4" i="10"/>
  <c r="BG14" i="10"/>
  <c r="AI139" i="10" s="1"/>
  <c r="AI12" i="10"/>
  <c r="AI8" i="10"/>
  <c r="AI10" i="10"/>
  <c r="AI46" i="10"/>
  <c r="AI5" i="10"/>
  <c r="AI4" i="10"/>
  <c r="AI6" i="10"/>
  <c r="AI11" i="10"/>
  <c r="AI9" i="10"/>
  <c r="AI13" i="10"/>
  <c r="AI7" i="10"/>
  <c r="V31" i="12"/>
  <c r="W20" i="12"/>
  <c r="W22" i="12"/>
  <c r="W10" i="12"/>
  <c r="W14" i="12"/>
  <c r="W18" i="12"/>
  <c r="W12" i="12"/>
  <c r="Y3" i="12"/>
  <c r="X36" i="12"/>
  <c r="X14" i="12" s="1"/>
  <c r="T17" i="10"/>
  <c r="U18" i="10"/>
  <c r="N76" i="4"/>
  <c r="G60" i="4"/>
  <c r="C44" i="8" s="1"/>
  <c r="G59" i="4"/>
  <c r="C43" i="8" s="1"/>
  <c r="U77" i="10" l="1"/>
  <c r="T76" i="10"/>
  <c r="W79" i="18"/>
  <c r="AI35" i="10"/>
  <c r="AI42" i="10"/>
  <c r="AI43" i="10"/>
  <c r="AI24" i="10"/>
  <c r="AI67" i="10"/>
  <c r="AI56" i="10"/>
  <c r="AI36" i="10"/>
  <c r="AI30" i="10"/>
  <c r="AI18" i="10"/>
  <c r="AI53" i="10"/>
  <c r="AI38" i="10"/>
  <c r="AJ142" i="10"/>
  <c r="AJ244" i="10"/>
  <c r="AI134" i="10"/>
  <c r="AJ136" i="10"/>
  <c r="AI135" i="10"/>
  <c r="AI140" i="10"/>
  <c r="AI138" i="10"/>
  <c r="AI31" i="10"/>
  <c r="AJ91" i="10"/>
  <c r="AI94" i="10"/>
  <c r="AI86" i="10"/>
  <c r="AI116" i="10"/>
  <c r="AI128" i="10"/>
  <c r="AI95" i="10"/>
  <c r="AI247" i="10"/>
  <c r="AJ79" i="10"/>
  <c r="AI252" i="10"/>
  <c r="AI125" i="10"/>
  <c r="AJ128" i="10"/>
  <c r="AI244" i="10"/>
  <c r="AI121" i="10"/>
  <c r="AJ120" i="10"/>
  <c r="AJ133" i="10"/>
  <c r="AI122" i="10"/>
  <c r="AJ96" i="10"/>
  <c r="AI105" i="10"/>
  <c r="AI130" i="10"/>
  <c r="AJ132" i="10"/>
  <c r="AI248" i="10"/>
  <c r="AJ113" i="10"/>
  <c r="AI79" i="10"/>
  <c r="AI111" i="10"/>
  <c r="AJ251" i="10"/>
  <c r="AI115" i="10"/>
  <c r="AJ115" i="10"/>
  <c r="AI118" i="10"/>
  <c r="AJ98" i="10"/>
  <c r="AJ100" i="10"/>
  <c r="AJ122" i="10"/>
  <c r="AJ124" i="10"/>
  <c r="AJ99" i="10"/>
  <c r="AJ94" i="10"/>
  <c r="AJ90" i="10"/>
  <c r="AI97" i="10"/>
  <c r="AJ127" i="10"/>
  <c r="AJ245" i="10"/>
  <c r="AJ247" i="10"/>
  <c r="AJ131" i="10"/>
  <c r="AJ112" i="10"/>
  <c r="AJ97" i="10"/>
  <c r="AI114" i="10"/>
  <c r="AJ116" i="10"/>
  <c r="AJ129" i="10"/>
  <c r="AI245" i="10"/>
  <c r="AJ89" i="10"/>
  <c r="AI96" i="10"/>
  <c r="AJ108" i="10"/>
  <c r="AJ107" i="10"/>
  <c r="AI131" i="10"/>
  <c r="AI84" i="10"/>
  <c r="AJ104" i="10"/>
  <c r="AI103" i="10"/>
  <c r="AI91" i="10"/>
  <c r="AJ250" i="10"/>
  <c r="AJ252" i="10"/>
  <c r="AI254" i="10"/>
  <c r="AJ78" i="10"/>
  <c r="AI88" i="10"/>
  <c r="AJ76" i="10"/>
  <c r="AI133" i="10"/>
  <c r="AI112" i="10"/>
  <c r="AI98" i="10"/>
  <c r="AI101" i="10"/>
  <c r="AJ118" i="10"/>
  <c r="AI93" i="10"/>
  <c r="AI100" i="10"/>
  <c r="AJ95" i="10"/>
  <c r="AI246" i="10"/>
  <c r="AI249" i="10"/>
  <c r="AJ123" i="10"/>
  <c r="AJ105" i="10"/>
  <c r="AI251" i="10"/>
  <c r="AJ77" i="10"/>
  <c r="AJ248" i="10"/>
  <c r="AI124" i="10"/>
  <c r="AJ121" i="10"/>
  <c r="AJ103" i="10"/>
  <c r="AI127" i="10"/>
  <c r="AJ106" i="10"/>
  <c r="AI108" i="10"/>
  <c r="AJ93" i="10"/>
  <c r="AI107" i="10"/>
  <c r="AI110" i="10"/>
  <c r="AJ246" i="10"/>
  <c r="AI80" i="10"/>
  <c r="AI113" i="10"/>
  <c r="AJ87" i="10"/>
  <c r="AJ253" i="10"/>
  <c r="AI76" i="10"/>
  <c r="AJ254" i="10"/>
  <c r="AI78" i="10"/>
  <c r="AJ92" i="10"/>
  <c r="AI99" i="10"/>
  <c r="AJ102" i="10"/>
  <c r="AI87" i="10"/>
  <c r="AI123" i="10"/>
  <c r="AI126" i="10"/>
  <c r="AI129" i="10"/>
  <c r="AI83" i="10"/>
  <c r="AI120" i="10"/>
  <c r="AJ249" i="10"/>
  <c r="AJ117" i="10"/>
  <c r="AJ80" i="10"/>
  <c r="AI109" i="10"/>
  <c r="AJ81" i="10"/>
  <c r="AJ83" i="10"/>
  <c r="AJ86" i="10"/>
  <c r="AI117" i="10"/>
  <c r="AJ88" i="10"/>
  <c r="AJ109" i="10"/>
  <c r="AI90" i="10"/>
  <c r="AI92" i="10"/>
  <c r="AJ85" i="10"/>
  <c r="AI132" i="10"/>
  <c r="AJ111" i="10"/>
  <c r="AJ110" i="10"/>
  <c r="AJ130" i="10"/>
  <c r="AI85" i="10"/>
  <c r="AJ114" i="10"/>
  <c r="AI82" i="10"/>
  <c r="AJ84" i="10"/>
  <c r="AI250" i="10"/>
  <c r="AJ101" i="10"/>
  <c r="AJ82" i="10"/>
  <c r="AI89" i="10"/>
  <c r="AI102" i="10"/>
  <c r="AI106" i="10"/>
  <c r="AJ126" i="10"/>
  <c r="AJ125" i="10"/>
  <c r="AI104" i="10"/>
  <c r="AI253" i="10"/>
  <c r="AJ119" i="10"/>
  <c r="AI119" i="10"/>
  <c r="AI81" i="10"/>
  <c r="AI77" i="10"/>
  <c r="AJ138" i="10"/>
  <c r="AI137" i="10"/>
  <c r="AJ139" i="10"/>
  <c r="AJ134" i="10"/>
  <c r="AJ135" i="10"/>
  <c r="AJ141" i="10"/>
  <c r="AJ137" i="10"/>
  <c r="AI141" i="10"/>
  <c r="AI142" i="10"/>
  <c r="AI136" i="10"/>
  <c r="AJ140" i="10"/>
  <c r="HF20" i="12"/>
  <c r="HF16" i="12"/>
  <c r="HH3" i="12"/>
  <c r="HG10" i="12"/>
  <c r="HG16" i="12"/>
  <c r="HG20" i="12"/>
  <c r="HG36" i="12"/>
  <c r="HG12" i="12" s="1"/>
  <c r="AF143" i="10"/>
  <c r="AG143" i="10" s="1"/>
  <c r="AH143" i="10" s="1"/>
  <c r="AJ143" i="10"/>
  <c r="AD143" i="10"/>
  <c r="AE143" i="10"/>
  <c r="S144" i="10"/>
  <c r="AI143" i="10"/>
  <c r="X144" i="10"/>
  <c r="AB144" i="10"/>
  <c r="Y144" i="10"/>
  <c r="AA144" i="10"/>
  <c r="R145" i="10"/>
  <c r="Q146" i="10"/>
  <c r="AI28" i="10"/>
  <c r="AI72" i="10"/>
  <c r="AI61" i="10"/>
  <c r="AI71" i="10"/>
  <c r="AI40" i="10"/>
  <c r="AI23" i="10"/>
  <c r="AI57" i="10"/>
  <c r="AI37" i="10"/>
  <c r="AM31" i="10"/>
  <c r="Z32" i="4" s="1"/>
  <c r="AM34" i="10"/>
  <c r="AC32" i="4" s="1"/>
  <c r="AM30" i="10"/>
  <c r="Y32" i="4" s="1"/>
  <c r="AM32" i="10"/>
  <c r="AA32" i="4" s="1"/>
  <c r="AM33" i="10"/>
  <c r="AB32" i="4" s="1"/>
  <c r="AM35" i="10"/>
  <c r="AI65" i="10"/>
  <c r="AI73" i="10"/>
  <c r="AI39" i="10"/>
  <c r="AI20" i="10"/>
  <c r="AI49" i="10"/>
  <c r="AI62" i="10"/>
  <c r="AI25" i="10"/>
  <c r="AI34" i="10"/>
  <c r="AI69" i="10"/>
  <c r="AI32" i="10"/>
  <c r="AI22" i="10"/>
  <c r="AI55" i="10"/>
  <c r="AI27" i="10"/>
  <c r="AI26" i="10"/>
  <c r="AI70" i="10"/>
  <c r="AI66" i="10"/>
  <c r="AI63" i="10"/>
  <c r="AI74" i="10"/>
  <c r="AI29" i="10"/>
  <c r="AI19" i="10"/>
  <c r="AJ5" i="10"/>
  <c r="AJ13" i="10"/>
  <c r="AJ14" i="10"/>
  <c r="AJ8" i="10"/>
  <c r="AJ11" i="10"/>
  <c r="AJ4" i="10"/>
  <c r="AJ6" i="10"/>
  <c r="AJ9" i="10"/>
  <c r="AJ7" i="10"/>
  <c r="AJ10" i="10"/>
  <c r="AJ12" i="10"/>
  <c r="AI21" i="10"/>
  <c r="AI75" i="10"/>
  <c r="AI60" i="10"/>
  <c r="AI48" i="10"/>
  <c r="AI17" i="10"/>
  <c r="AJ29" i="10"/>
  <c r="AJ46" i="10"/>
  <c r="AJ41" i="10"/>
  <c r="AJ63" i="10"/>
  <c r="AJ74" i="10"/>
  <c r="AJ59" i="10"/>
  <c r="AJ22" i="10"/>
  <c r="AJ47" i="10"/>
  <c r="AJ34" i="10"/>
  <c r="AJ68" i="10"/>
  <c r="AJ38" i="10"/>
  <c r="AJ33" i="10"/>
  <c r="AJ27" i="10"/>
  <c r="AJ31" i="10"/>
  <c r="AJ48" i="10"/>
  <c r="AJ54" i="10"/>
  <c r="AJ51" i="10"/>
  <c r="AJ67" i="10"/>
  <c r="AJ19" i="10"/>
  <c r="AJ20" i="10"/>
  <c r="AJ28" i="10"/>
  <c r="AJ36" i="10"/>
  <c r="AJ71" i="10"/>
  <c r="AJ24" i="10"/>
  <c r="AJ64" i="10"/>
  <c r="AJ37" i="10"/>
  <c r="AJ21" i="10"/>
  <c r="AJ23" i="10"/>
  <c r="AJ65" i="10"/>
  <c r="AJ44" i="10"/>
  <c r="AJ75" i="10"/>
  <c r="AJ35" i="10"/>
  <c r="AJ39" i="10"/>
  <c r="AJ30" i="10"/>
  <c r="AJ58" i="10"/>
  <c r="AJ62" i="10"/>
  <c r="AJ16" i="10"/>
  <c r="AJ15" i="10"/>
  <c r="AJ40" i="10"/>
  <c r="AJ32" i="10"/>
  <c r="AJ52" i="10"/>
  <c r="AJ70" i="10"/>
  <c r="AJ17" i="10"/>
  <c r="AJ56" i="10"/>
  <c r="AJ57" i="10"/>
  <c r="AJ25" i="10"/>
  <c r="AJ26" i="10"/>
  <c r="AJ53" i="10"/>
  <c r="AJ45" i="10"/>
  <c r="AJ50" i="10"/>
  <c r="AJ43" i="10"/>
  <c r="AJ73" i="10"/>
  <c r="AJ42" i="10"/>
  <c r="AJ66" i="10"/>
  <c r="AJ72" i="10"/>
  <c r="AJ60" i="10"/>
  <c r="AJ61" i="10"/>
  <c r="AJ18" i="10"/>
  <c r="AJ55" i="10"/>
  <c r="AJ69" i="10"/>
  <c r="AJ49" i="10"/>
  <c r="AI16" i="10"/>
  <c r="AI51" i="10"/>
  <c r="AI68" i="10"/>
  <c r="AI33" i="10"/>
  <c r="AI44" i="10"/>
  <c r="AI52" i="10"/>
  <c r="AI50" i="10"/>
  <c r="AI58" i="10"/>
  <c r="AI15" i="10"/>
  <c r="AI47" i="10"/>
  <c r="AI45" i="10"/>
  <c r="AI64" i="10"/>
  <c r="AI14" i="10"/>
  <c r="AI41" i="10"/>
  <c r="AI54" i="10"/>
  <c r="AI59" i="10"/>
  <c r="X10" i="12"/>
  <c r="X22" i="12"/>
  <c r="X20" i="12"/>
  <c r="Z3" i="12"/>
  <c r="Y36" i="12"/>
  <c r="Y16" i="12" s="1"/>
  <c r="W31" i="12"/>
  <c r="X18" i="12"/>
  <c r="X16" i="12"/>
  <c r="X12" i="12"/>
  <c r="T18" i="10"/>
  <c r="U19" i="10"/>
  <c r="H55" i="4"/>
  <c r="U78" i="10" l="1"/>
  <c r="T77" i="10"/>
  <c r="W65" i="18"/>
  <c r="X76" i="18"/>
  <c r="HG31" i="12"/>
  <c r="HG22" i="12"/>
  <c r="HG18" i="12"/>
  <c r="HG14" i="12"/>
  <c r="HF31" i="12"/>
  <c r="HI3" i="12"/>
  <c r="HH10" i="12"/>
  <c r="HH14" i="12"/>
  <c r="HH36" i="12"/>
  <c r="HH12" i="12" s="1"/>
  <c r="T144" i="10"/>
  <c r="R146" i="10"/>
  <c r="Q147" i="10"/>
  <c r="Y145" i="10"/>
  <c r="AA145" i="10"/>
  <c r="X145" i="10"/>
  <c r="T145" i="10" s="1"/>
  <c r="AB145" i="10"/>
  <c r="AE144" i="10"/>
  <c r="AI144" i="10"/>
  <c r="S145" i="10"/>
  <c r="AJ144" i="10"/>
  <c r="AD144" i="10"/>
  <c r="AF144" i="10"/>
  <c r="AG144" i="10" s="1"/>
  <c r="AH144" i="10" s="1"/>
  <c r="X31" i="12"/>
  <c r="Y12" i="12"/>
  <c r="Y22" i="12"/>
  <c r="Y10" i="12"/>
  <c r="AA3" i="12"/>
  <c r="Z36" i="12"/>
  <c r="Z14" i="12" s="1"/>
  <c r="Y20" i="12"/>
  <c r="Y18" i="12"/>
  <c r="Y14" i="12"/>
  <c r="T19" i="10"/>
  <c r="U20" i="10"/>
  <c r="AK9" i="4"/>
  <c r="AK10" i="4" s="1"/>
  <c r="AK11" i="4" s="1"/>
  <c r="AK12" i="4" s="1"/>
  <c r="AK13" i="4" s="1"/>
  <c r="AK14" i="4" s="1"/>
  <c r="AK15" i="4" s="1"/>
  <c r="AK16" i="4" s="1"/>
  <c r="AK17" i="4" s="1"/>
  <c r="AK18" i="4" s="1"/>
  <c r="AK19" i="4" s="1"/>
  <c r="AK20" i="4" s="1"/>
  <c r="AK21" i="4" s="1"/>
  <c r="AK22" i="4" s="1"/>
  <c r="AK23" i="4" s="1"/>
  <c r="AK24" i="4" s="1"/>
  <c r="AK25" i="4" s="1"/>
  <c r="AK26" i="4" s="1"/>
  <c r="AK27" i="4" s="1"/>
  <c r="AK28" i="4" s="1"/>
  <c r="AK29" i="4" s="1"/>
  <c r="AK30" i="4" s="1"/>
  <c r="AK31" i="4" s="1"/>
  <c r="AK32" i="4" s="1"/>
  <c r="AK33" i="4" s="1"/>
  <c r="AK34" i="4" s="1"/>
  <c r="AK35" i="4" s="1"/>
  <c r="AK36" i="4" s="1"/>
  <c r="AK37" i="4" s="1"/>
  <c r="AK38" i="4" s="1"/>
  <c r="AK39" i="4" s="1"/>
  <c r="AK40" i="4" s="1"/>
  <c r="AK41" i="4" s="1"/>
  <c r="AK42" i="4" s="1"/>
  <c r="AK43" i="4" s="1"/>
  <c r="AK44" i="4" s="1"/>
  <c r="AK45" i="4" s="1"/>
  <c r="AK46" i="4" s="1"/>
  <c r="AK47" i="4" s="1"/>
  <c r="U79" i="10" l="1"/>
  <c r="T78" i="10"/>
  <c r="X78" i="18"/>
  <c r="X41" i="18" s="1"/>
  <c r="HH20" i="12"/>
  <c r="HH18" i="12"/>
  <c r="HH22" i="12"/>
  <c r="HH16" i="12"/>
  <c r="HJ3" i="12"/>
  <c r="HI36" i="12"/>
  <c r="HI12" i="12" s="1"/>
  <c r="AD145" i="10"/>
  <c r="AF145" i="10"/>
  <c r="AG145" i="10" s="1"/>
  <c r="AH145" i="10" s="1"/>
  <c r="AJ145" i="10"/>
  <c r="AE145" i="10"/>
  <c r="S146" i="10"/>
  <c r="AI145" i="10"/>
  <c r="X146" i="10"/>
  <c r="AB146" i="10"/>
  <c r="AA146" i="10"/>
  <c r="Y146" i="10"/>
  <c r="R147" i="10"/>
  <c r="Q148" i="10"/>
  <c r="Z16" i="12"/>
  <c r="Z10" i="12"/>
  <c r="Z12" i="12"/>
  <c r="Z22" i="12"/>
  <c r="Z18" i="12"/>
  <c r="AB3" i="12"/>
  <c r="AA36" i="12"/>
  <c r="AA16" i="12" s="1"/>
  <c r="Z20" i="12"/>
  <c r="Y31" i="12"/>
  <c r="T20" i="10"/>
  <c r="U21" i="10"/>
  <c r="B93" i="8"/>
  <c r="AK48" i="4"/>
  <c r="B94" i="8" s="1"/>
  <c r="G108" i="8"/>
  <c r="G109" i="8"/>
  <c r="G110" i="8"/>
  <c r="U80" i="10" l="1"/>
  <c r="T79" i="10"/>
  <c r="X79" i="18"/>
  <c r="X65" i="18" s="1"/>
  <c r="HH31" i="12"/>
  <c r="HI22" i="12"/>
  <c r="HI20" i="12"/>
  <c r="HI16" i="12"/>
  <c r="HI14" i="12"/>
  <c r="HI10" i="12"/>
  <c r="HI18" i="12"/>
  <c r="HK3" i="12"/>
  <c r="HJ10" i="12"/>
  <c r="HJ12" i="12"/>
  <c r="HJ14" i="12"/>
  <c r="HJ18" i="12"/>
  <c r="HJ22" i="12"/>
  <c r="HJ36" i="12"/>
  <c r="HJ20" i="12" s="1"/>
  <c r="HJ16" i="12"/>
  <c r="AE146" i="10"/>
  <c r="AI146" i="10"/>
  <c r="S147" i="10"/>
  <c r="AJ146" i="10"/>
  <c r="AD146" i="10"/>
  <c r="AF146" i="10"/>
  <c r="AG146" i="10" s="1"/>
  <c r="AH146" i="10" s="1"/>
  <c r="Q149" i="10"/>
  <c r="R148" i="10"/>
  <c r="AA147" i="10"/>
  <c r="Y147" i="10"/>
  <c r="X147" i="10"/>
  <c r="AB147" i="10"/>
  <c r="T146" i="10"/>
  <c r="AA20" i="12"/>
  <c r="AA22" i="12"/>
  <c r="Z31" i="12"/>
  <c r="AA18" i="12"/>
  <c r="AA14" i="12"/>
  <c r="AA12" i="12"/>
  <c r="AC3" i="12"/>
  <c r="AB36" i="12"/>
  <c r="AB12" i="12" s="1"/>
  <c r="AA10" i="12"/>
  <c r="T21" i="10"/>
  <c r="U22" i="10"/>
  <c r="E109" i="8"/>
  <c r="E110" i="8"/>
  <c r="E108" i="8"/>
  <c r="G24" i="7"/>
  <c r="G23" i="7"/>
  <c r="B126" i="8"/>
  <c r="C126" i="8"/>
  <c r="B127" i="8"/>
  <c r="C127" i="8"/>
  <c r="D127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54" i="8"/>
  <c r="C53" i="8"/>
  <c r="C40" i="8"/>
  <c r="C16" i="8"/>
  <c r="C17" i="8"/>
  <c r="D17" i="8"/>
  <c r="B17" i="8"/>
  <c r="B16" i="8"/>
  <c r="D153" i="8"/>
  <c r="C153" i="8"/>
  <c r="D152" i="8"/>
  <c r="C152" i="8"/>
  <c r="D150" i="8"/>
  <c r="C150" i="8"/>
  <c r="D149" i="8"/>
  <c r="C149" i="8"/>
  <c r="D144" i="8"/>
  <c r="C144" i="8"/>
  <c r="D143" i="8"/>
  <c r="C143" i="8"/>
  <c r="D141" i="8"/>
  <c r="C141" i="8"/>
  <c r="D140" i="8"/>
  <c r="C140" i="8"/>
  <c r="U81" i="10" l="1"/>
  <c r="T80" i="10"/>
  <c r="HJ31" i="12"/>
  <c r="HL3" i="12"/>
  <c r="HK12" i="12"/>
  <c r="HK16" i="12"/>
  <c r="HK20" i="12"/>
  <c r="HK36" i="12"/>
  <c r="HK10" i="12" s="1"/>
  <c r="HI31" i="12"/>
  <c r="T147" i="10"/>
  <c r="R149" i="10"/>
  <c r="Q150" i="10"/>
  <c r="AF147" i="10"/>
  <c r="AG147" i="10" s="1"/>
  <c r="AH147" i="10" s="1"/>
  <c r="AJ147" i="10"/>
  <c r="AD147" i="10"/>
  <c r="AI147" i="10"/>
  <c r="S148" i="10"/>
  <c r="AE147" i="10"/>
  <c r="X148" i="10"/>
  <c r="T148" i="10" s="1"/>
  <c r="AB148" i="10"/>
  <c r="Y148" i="10"/>
  <c r="AA148" i="10"/>
  <c r="AA31" i="12"/>
  <c r="AB10" i="12"/>
  <c r="AB20" i="12"/>
  <c r="AB18" i="12"/>
  <c r="AB14" i="12"/>
  <c r="AB16" i="12"/>
  <c r="AD3" i="12"/>
  <c r="AC36" i="12"/>
  <c r="AC14" i="12" s="1"/>
  <c r="AB22" i="12"/>
  <c r="T22" i="10"/>
  <c r="U23" i="10"/>
  <c r="C19" i="8"/>
  <c r="C111" i="8"/>
  <c r="G27" i="7"/>
  <c r="U82" i="10" l="1"/>
  <c r="T81" i="10"/>
  <c r="HM3" i="12"/>
  <c r="HL16" i="12"/>
  <c r="HL18" i="12"/>
  <c r="HL20" i="12"/>
  <c r="HL14" i="12"/>
  <c r="HL36" i="12"/>
  <c r="HL10" i="12" s="1"/>
  <c r="HK22" i="12"/>
  <c r="HK18" i="12"/>
  <c r="HK14" i="12"/>
  <c r="HK31" i="12" s="1"/>
  <c r="Y149" i="10"/>
  <c r="AA149" i="10"/>
  <c r="AB149" i="10"/>
  <c r="X149" i="10"/>
  <c r="T149" i="10" s="1"/>
  <c r="AE148" i="10"/>
  <c r="AI148" i="10"/>
  <c r="S149" i="10"/>
  <c r="AD148" i="10"/>
  <c r="AF148" i="10"/>
  <c r="AG148" i="10" s="1"/>
  <c r="AH148" i="10" s="1"/>
  <c r="AJ148" i="10"/>
  <c r="R150" i="10"/>
  <c r="Q151" i="10"/>
  <c r="AC20" i="12"/>
  <c r="AC16" i="12"/>
  <c r="AC10" i="12"/>
  <c r="AC22" i="12"/>
  <c r="AB31" i="12"/>
  <c r="AC12" i="12"/>
  <c r="AC18" i="12"/>
  <c r="AD36" i="12"/>
  <c r="AD22" i="12" s="1"/>
  <c r="AE3" i="12"/>
  <c r="U24" i="10"/>
  <c r="T23" i="10"/>
  <c r="F165" i="8"/>
  <c r="I24" i="7"/>
  <c r="I27" i="7"/>
  <c r="I26" i="7"/>
  <c r="F26" i="7"/>
  <c r="U83" i="10" l="1"/>
  <c r="T82" i="10"/>
  <c r="HL22" i="12"/>
  <c r="HL12" i="12"/>
  <c r="HL31" i="12" s="1"/>
  <c r="HN3" i="12"/>
  <c r="HM12" i="12"/>
  <c r="HM36" i="12"/>
  <c r="HM16" i="12" s="1"/>
  <c r="AD149" i="10"/>
  <c r="AF149" i="10"/>
  <c r="AG149" i="10" s="1"/>
  <c r="AH149" i="10" s="1"/>
  <c r="AJ149" i="10"/>
  <c r="AI149" i="10"/>
  <c r="AE149" i="10"/>
  <c r="S150" i="10"/>
  <c r="Q152" i="10"/>
  <c r="R151" i="10"/>
  <c r="X150" i="10"/>
  <c r="AB150" i="10"/>
  <c r="Y150" i="10"/>
  <c r="AA150" i="10"/>
  <c r="I23" i="7"/>
  <c r="AC31" i="12"/>
  <c r="AD10" i="12"/>
  <c r="AD12" i="12"/>
  <c r="AD14" i="12"/>
  <c r="AD20" i="12"/>
  <c r="AD18" i="12"/>
  <c r="AE36" i="12"/>
  <c r="AE10" i="12" s="1"/>
  <c r="AF3" i="12"/>
  <c r="AD16" i="12"/>
  <c r="T24" i="10"/>
  <c r="U25" i="10"/>
  <c r="K24" i="7"/>
  <c r="C212" i="8"/>
  <c r="C247" i="8" s="1"/>
  <c r="C213" i="8"/>
  <c r="C248" i="8" s="1"/>
  <c r="U84" i="10" l="1"/>
  <c r="T83" i="10"/>
  <c r="HO3" i="12"/>
  <c r="HN10" i="12"/>
  <c r="HN14" i="12"/>
  <c r="HN36" i="12"/>
  <c r="HN20" i="12" s="1"/>
  <c r="HM22" i="12"/>
  <c r="HM14" i="12"/>
  <c r="HM10" i="12"/>
  <c r="HM31" i="12" s="1"/>
  <c r="HM18" i="12"/>
  <c r="HM20" i="12"/>
  <c r="AE150" i="10"/>
  <c r="AI150" i="10"/>
  <c r="S151" i="10"/>
  <c r="AF150" i="10"/>
  <c r="AG150" i="10" s="1"/>
  <c r="AH150" i="10" s="1"/>
  <c r="AJ150" i="10"/>
  <c r="AD150" i="10"/>
  <c r="Q153" i="10"/>
  <c r="R152" i="10"/>
  <c r="T150" i="10"/>
  <c r="AA151" i="10"/>
  <c r="Y151" i="10"/>
  <c r="AB151" i="10"/>
  <c r="X151" i="10"/>
  <c r="AD31" i="12"/>
  <c r="AE12" i="12"/>
  <c r="AE16" i="12"/>
  <c r="AE20" i="12"/>
  <c r="AE18" i="12"/>
  <c r="AG3" i="12"/>
  <c r="AF36" i="12"/>
  <c r="AF12" i="12" s="1"/>
  <c r="AE22" i="12"/>
  <c r="AE14" i="12"/>
  <c r="U26" i="10"/>
  <c r="T25" i="10"/>
  <c r="K23" i="7"/>
  <c r="H23" i="7"/>
  <c r="U85" i="10" l="1"/>
  <c r="T84" i="10"/>
  <c r="HN22" i="12"/>
  <c r="HN18" i="12"/>
  <c r="HN31" i="12"/>
  <c r="HN16" i="12"/>
  <c r="HN12" i="12"/>
  <c r="HP3" i="12"/>
  <c r="HO12" i="12"/>
  <c r="HO16" i="12"/>
  <c r="HO36" i="12"/>
  <c r="HO14" i="12" s="1"/>
  <c r="X152" i="10"/>
  <c r="AB152" i="10"/>
  <c r="Y152" i="10"/>
  <c r="AA152" i="10"/>
  <c r="R153" i="10"/>
  <c r="Q154" i="10"/>
  <c r="AF151" i="10"/>
  <c r="AG151" i="10" s="1"/>
  <c r="AH151" i="10" s="1"/>
  <c r="AJ151" i="10"/>
  <c r="AD151" i="10"/>
  <c r="AE151" i="10"/>
  <c r="S152" i="10"/>
  <c r="AI151" i="10"/>
  <c r="T151" i="10"/>
  <c r="AF18" i="12"/>
  <c r="AF14" i="12"/>
  <c r="AE31" i="12"/>
  <c r="AF16" i="12"/>
  <c r="AF20" i="12"/>
  <c r="AH3" i="12"/>
  <c r="AG36" i="12"/>
  <c r="AG10" i="12" s="1"/>
  <c r="AF22" i="12"/>
  <c r="AF10" i="12"/>
  <c r="U27" i="10"/>
  <c r="T26" i="10"/>
  <c r="D126" i="8"/>
  <c r="D16" i="8"/>
  <c r="M8" i="5"/>
  <c r="V45" i="4"/>
  <c r="V46" i="4"/>
  <c r="F43" i="5"/>
  <c r="E43" i="5"/>
  <c r="F43" i="4"/>
  <c r="E19" i="8" s="1"/>
  <c r="C43" i="4"/>
  <c r="C44" i="4" s="1"/>
  <c r="D43" i="5"/>
  <c r="U86" i="10" l="1"/>
  <c r="T85" i="10"/>
  <c r="HO22" i="12"/>
  <c r="HO18" i="12"/>
  <c r="HO10" i="12"/>
  <c r="HO31" i="12" s="1"/>
  <c r="HQ3" i="12"/>
  <c r="HP10" i="12"/>
  <c r="HP12" i="12"/>
  <c r="HP14" i="12"/>
  <c r="HP16" i="12"/>
  <c r="HP18" i="12"/>
  <c r="HP22" i="12"/>
  <c r="HP36" i="12"/>
  <c r="HP20" i="12" s="1"/>
  <c r="HO20" i="12"/>
  <c r="R154" i="10"/>
  <c r="Q155" i="10"/>
  <c r="Y153" i="10"/>
  <c r="AA153" i="10"/>
  <c r="X153" i="10"/>
  <c r="AB153" i="10"/>
  <c r="AE152" i="10"/>
  <c r="AI152" i="10"/>
  <c r="S153" i="10"/>
  <c r="AJ152" i="10"/>
  <c r="AD152" i="10"/>
  <c r="AF152" i="10"/>
  <c r="AG152" i="10" s="1"/>
  <c r="AH152" i="10" s="1"/>
  <c r="T152" i="10"/>
  <c r="D49" i="15"/>
  <c r="D49" i="18"/>
  <c r="C129" i="8"/>
  <c r="AG20" i="12"/>
  <c r="AG22" i="12"/>
  <c r="AF31" i="12"/>
  <c r="AG18" i="12"/>
  <c r="AG12" i="12"/>
  <c r="AG16" i="12"/>
  <c r="AG14" i="12"/>
  <c r="AI3" i="12"/>
  <c r="AH36" i="12"/>
  <c r="AH18" i="12" s="1"/>
  <c r="T27" i="10"/>
  <c r="U28" i="10"/>
  <c r="T41" i="4"/>
  <c r="T29" i="4" s="1"/>
  <c r="B198" i="8" s="1"/>
  <c r="N8" i="5"/>
  <c r="AL2" i="4"/>
  <c r="F40" i="4"/>
  <c r="E17" i="8" s="1"/>
  <c r="C206" i="8"/>
  <c r="L206" i="8"/>
  <c r="U87" i="10" l="1"/>
  <c r="T86" i="10"/>
  <c r="HP31" i="12"/>
  <c r="HR3" i="12"/>
  <c r="HQ36" i="12"/>
  <c r="HQ16" i="12" s="1"/>
  <c r="R155" i="10"/>
  <c r="Q156" i="10"/>
  <c r="AD153" i="10"/>
  <c r="AF153" i="10"/>
  <c r="AG153" i="10" s="1"/>
  <c r="AH153" i="10" s="1"/>
  <c r="AJ153" i="10"/>
  <c r="AE153" i="10"/>
  <c r="S154" i="10"/>
  <c r="AI153" i="10"/>
  <c r="T153" i="10"/>
  <c r="X154" i="10"/>
  <c r="T154" i="10" s="1"/>
  <c r="AB154" i="10"/>
  <c r="AA154" i="10"/>
  <c r="Y154" i="10"/>
  <c r="AG31" i="12"/>
  <c r="AH14" i="12"/>
  <c r="AJ3" i="12"/>
  <c r="AI36" i="12"/>
  <c r="AI22" i="12" s="1"/>
  <c r="AH22" i="12"/>
  <c r="AH12" i="12"/>
  <c r="AH16" i="12"/>
  <c r="AH10" i="12"/>
  <c r="AH20" i="12"/>
  <c r="U29" i="10"/>
  <c r="T28" i="10"/>
  <c r="O8" i="5"/>
  <c r="I206" i="8"/>
  <c r="E206" i="8"/>
  <c r="C38" i="8"/>
  <c r="K206" i="8"/>
  <c r="G206" i="8"/>
  <c r="H206" i="8"/>
  <c r="D206" i="8"/>
  <c r="J206" i="8"/>
  <c r="F206" i="8"/>
  <c r="T28" i="4"/>
  <c r="F160" i="8"/>
  <c r="Q64" i="4"/>
  <c r="Q58" i="4"/>
  <c r="T38" i="4"/>
  <c r="T39" i="4"/>
  <c r="U88" i="10" l="1"/>
  <c r="T87" i="10"/>
  <c r="HQ18" i="12"/>
  <c r="HQ22" i="12"/>
  <c r="HQ20" i="12"/>
  <c r="HQ14" i="12"/>
  <c r="HQ10" i="12"/>
  <c r="HQ12" i="12"/>
  <c r="HS3" i="12"/>
  <c r="HR12" i="12"/>
  <c r="HR18" i="12"/>
  <c r="HR22" i="12"/>
  <c r="HR16" i="12"/>
  <c r="HR36" i="12"/>
  <c r="HR10" i="12" s="1"/>
  <c r="Q157" i="10"/>
  <c r="R156" i="10"/>
  <c r="AE154" i="10"/>
  <c r="AI154" i="10"/>
  <c r="S155" i="10"/>
  <c r="AJ154" i="10"/>
  <c r="AD154" i="10"/>
  <c r="AF154" i="10"/>
  <c r="AG154" i="10" s="1"/>
  <c r="AH154" i="10" s="1"/>
  <c r="AA155" i="10"/>
  <c r="Y155" i="10"/>
  <c r="X155" i="10"/>
  <c r="AB155" i="10"/>
  <c r="P8" i="5"/>
  <c r="Q8" i="5" s="1"/>
  <c r="AI12" i="12"/>
  <c r="AI16" i="12"/>
  <c r="AH31" i="12"/>
  <c r="AI14" i="12"/>
  <c r="AI10" i="12"/>
  <c r="AJ36" i="12"/>
  <c r="AJ12" i="12" s="1"/>
  <c r="AK3" i="12"/>
  <c r="AI18" i="12"/>
  <c r="AI20" i="12"/>
  <c r="T29" i="10"/>
  <c r="U30" i="10"/>
  <c r="B197" i="8"/>
  <c r="B235" i="8"/>
  <c r="B270" i="8" s="1"/>
  <c r="C227" i="8"/>
  <c r="C262" i="8" s="1"/>
  <c r="C225" i="8"/>
  <c r="C260" i="8" s="1"/>
  <c r="U89" i="10" l="1"/>
  <c r="T88" i="10"/>
  <c r="HT3" i="12"/>
  <c r="HS36" i="12"/>
  <c r="HS12" i="12" s="1"/>
  <c r="HQ31" i="12"/>
  <c r="HR20" i="12"/>
  <c r="HR14" i="12"/>
  <c r="HR31" i="12" s="1"/>
  <c r="X156" i="10"/>
  <c r="AB156" i="10"/>
  <c r="Y156" i="10"/>
  <c r="AA156" i="10"/>
  <c r="AF155" i="10"/>
  <c r="AG155" i="10" s="1"/>
  <c r="AH155" i="10" s="1"/>
  <c r="AJ155" i="10"/>
  <c r="AD155" i="10"/>
  <c r="AI155" i="10"/>
  <c r="AE155" i="10"/>
  <c r="S156" i="10"/>
  <c r="R157" i="10"/>
  <c r="Q158" i="10"/>
  <c r="T155" i="10"/>
  <c r="AJ10" i="12"/>
  <c r="AJ20" i="12"/>
  <c r="AJ18" i="12"/>
  <c r="AJ16" i="12"/>
  <c r="AI31" i="12"/>
  <c r="AJ22" i="12"/>
  <c r="AL3" i="12"/>
  <c r="AK36" i="12"/>
  <c r="AK10" i="12" s="1"/>
  <c r="AJ14" i="12"/>
  <c r="U31" i="10"/>
  <c r="T30" i="10"/>
  <c r="C222" i="8"/>
  <c r="C257" i="8" s="1"/>
  <c r="C221" i="8"/>
  <c r="C256" i="8" s="1"/>
  <c r="C220" i="8"/>
  <c r="C255" i="8" s="1"/>
  <c r="C226" i="8"/>
  <c r="C261" i="8" s="1"/>
  <c r="C223" i="8"/>
  <c r="C258" i="8" s="1"/>
  <c r="R8" i="5"/>
  <c r="U90" i="10" l="1"/>
  <c r="T89" i="10"/>
  <c r="HS22" i="12"/>
  <c r="HS18" i="12"/>
  <c r="HS14" i="12"/>
  <c r="HS10" i="12"/>
  <c r="HS31" i="12" s="1"/>
  <c r="HS20" i="12"/>
  <c r="HS16" i="12"/>
  <c r="HU3" i="12"/>
  <c r="HT36" i="12"/>
  <c r="HT16" i="12" s="1"/>
  <c r="R158" i="10"/>
  <c r="Q159" i="10"/>
  <c r="Y157" i="10"/>
  <c r="AA157" i="10"/>
  <c r="AB157" i="10"/>
  <c r="X157" i="10"/>
  <c r="AE156" i="10"/>
  <c r="AI156" i="10"/>
  <c r="S157" i="10"/>
  <c r="AD156" i="10"/>
  <c r="AF156" i="10"/>
  <c r="AG156" i="10" s="1"/>
  <c r="AH156" i="10" s="1"/>
  <c r="AJ156" i="10"/>
  <c r="T156" i="10"/>
  <c r="S8" i="5"/>
  <c r="T8" i="5" s="1"/>
  <c r="AK18" i="12"/>
  <c r="AJ31" i="12"/>
  <c r="AK12" i="12"/>
  <c r="AK22" i="12"/>
  <c r="AK20" i="12"/>
  <c r="AL36" i="12"/>
  <c r="AL14" i="12" s="1"/>
  <c r="AM3" i="12"/>
  <c r="AK14" i="12"/>
  <c r="AK16" i="12"/>
  <c r="T31" i="10"/>
  <c r="U32" i="10"/>
  <c r="C209" i="8"/>
  <c r="C244" i="8" s="1"/>
  <c r="D40" i="8"/>
  <c r="U91" i="10" l="1"/>
  <c r="T90" i="10"/>
  <c r="HT10" i="12"/>
  <c r="HV3" i="12"/>
  <c r="HU10" i="12"/>
  <c r="HU31" i="12" s="1"/>
  <c r="HU12" i="12"/>
  <c r="HU14" i="12"/>
  <c r="HU16" i="12"/>
  <c r="HU18" i="12"/>
  <c r="HU20" i="12"/>
  <c r="HU36" i="12"/>
  <c r="HU22" i="12"/>
  <c r="HT20" i="12"/>
  <c r="HT14" i="12"/>
  <c r="HT18" i="12"/>
  <c r="HT12" i="12"/>
  <c r="HT22" i="12"/>
  <c r="AD157" i="10"/>
  <c r="AF157" i="10"/>
  <c r="AG157" i="10" s="1"/>
  <c r="AH157" i="10" s="1"/>
  <c r="AJ157" i="10"/>
  <c r="AI157" i="10"/>
  <c r="AE157" i="10"/>
  <c r="S158" i="10"/>
  <c r="T157" i="10"/>
  <c r="Q160" i="10"/>
  <c r="R159" i="10"/>
  <c r="X158" i="10"/>
  <c r="T158" i="10" s="1"/>
  <c r="AB158" i="10"/>
  <c r="Y158" i="10"/>
  <c r="AA158" i="10"/>
  <c r="AK31" i="12"/>
  <c r="AL22" i="12"/>
  <c r="AL18" i="12"/>
  <c r="AL12" i="12"/>
  <c r="AL20" i="12"/>
  <c r="AL16" i="12"/>
  <c r="AL10" i="12"/>
  <c r="AN3" i="12"/>
  <c r="AM36" i="12"/>
  <c r="AM10" i="12" s="1"/>
  <c r="U33" i="10"/>
  <c r="T32" i="10"/>
  <c r="U8" i="5"/>
  <c r="CD71" i="5"/>
  <c r="CE71" i="5"/>
  <c r="CF71" i="5"/>
  <c r="CG71" i="5"/>
  <c r="CH71" i="5"/>
  <c r="CI71" i="5"/>
  <c r="CJ71" i="5"/>
  <c r="CK71" i="5"/>
  <c r="CL71" i="5"/>
  <c r="CM71" i="5"/>
  <c r="CN71" i="5"/>
  <c r="CO71" i="5"/>
  <c r="CP71" i="5"/>
  <c r="CQ71" i="5"/>
  <c r="CR71" i="5"/>
  <c r="CS71" i="5"/>
  <c r="CT71" i="5"/>
  <c r="CU71" i="5"/>
  <c r="CV71" i="5"/>
  <c r="CW71" i="5"/>
  <c r="CX71" i="5"/>
  <c r="CY71" i="5"/>
  <c r="CZ71" i="5"/>
  <c r="DA71" i="5"/>
  <c r="DB71" i="5"/>
  <c r="DC71" i="5"/>
  <c r="DD71" i="5"/>
  <c r="DE71" i="5"/>
  <c r="DF71" i="5"/>
  <c r="DG71" i="5"/>
  <c r="DH71" i="5"/>
  <c r="DI71" i="5"/>
  <c r="DJ71" i="5"/>
  <c r="DK71" i="5"/>
  <c r="DL71" i="5"/>
  <c r="DM71" i="5"/>
  <c r="DN71" i="5"/>
  <c r="DO71" i="5"/>
  <c r="DP71" i="5"/>
  <c r="DQ71" i="5"/>
  <c r="DR71" i="5"/>
  <c r="DS71" i="5"/>
  <c r="DT71" i="5"/>
  <c r="DU71" i="5"/>
  <c r="DV71" i="5"/>
  <c r="DW71" i="5"/>
  <c r="DX71" i="5"/>
  <c r="DY71" i="5"/>
  <c r="DZ71" i="5"/>
  <c r="EA71" i="5"/>
  <c r="A11" i="6"/>
  <c r="G11" i="15" s="1"/>
  <c r="H11" i="15" s="1"/>
  <c r="K2" i="6"/>
  <c r="A115" i="5"/>
  <c r="A114" i="5"/>
  <c r="A113" i="5"/>
  <c r="A112" i="5"/>
  <c r="A111" i="5"/>
  <c r="A110" i="5"/>
  <c r="U79" i="4" s="1"/>
  <c r="V79" i="4" s="1"/>
  <c r="A109" i="5"/>
  <c r="U78" i="4" s="1"/>
  <c r="V78" i="4" s="1"/>
  <c r="A108" i="5"/>
  <c r="AK4" i="4" s="1"/>
  <c r="AL4" i="4" s="1"/>
  <c r="F107" i="5"/>
  <c r="A107" i="5"/>
  <c r="G102" i="5"/>
  <c r="U76" i="4"/>
  <c r="V76" i="4" s="1"/>
  <c r="G99" i="5"/>
  <c r="U75" i="4"/>
  <c r="V75" i="4" s="1"/>
  <c r="U73" i="4"/>
  <c r="V73" i="4" s="1"/>
  <c r="G91" i="5"/>
  <c r="H91" i="5" s="1"/>
  <c r="K95" i="5" s="1"/>
  <c r="U64" i="4"/>
  <c r="V64" i="4" s="1"/>
  <c r="U63" i="4"/>
  <c r="V63" i="4" s="1"/>
  <c r="U62" i="4"/>
  <c r="V62" i="4" s="1"/>
  <c r="G84" i="5"/>
  <c r="U61" i="4"/>
  <c r="V61" i="4" s="1"/>
  <c r="A81" i="5"/>
  <c r="U58" i="4" s="1"/>
  <c r="V58" i="4" s="1"/>
  <c r="A80" i="5"/>
  <c r="U57" i="4" s="1"/>
  <c r="V57" i="4" s="1"/>
  <c r="CC71" i="5"/>
  <c r="CB71" i="5"/>
  <c r="CA71" i="5"/>
  <c r="BZ71" i="5"/>
  <c r="BY71" i="5"/>
  <c r="BX71" i="5"/>
  <c r="BW71" i="5"/>
  <c r="BV71" i="5"/>
  <c r="BU71" i="5"/>
  <c r="BT71" i="5"/>
  <c r="BS71" i="5"/>
  <c r="BR71" i="5"/>
  <c r="BQ71" i="5"/>
  <c r="BP71" i="5"/>
  <c r="BO71" i="5"/>
  <c r="BN71" i="5"/>
  <c r="BM71" i="5"/>
  <c r="BL71" i="5"/>
  <c r="BK71" i="5"/>
  <c r="BJ71" i="5"/>
  <c r="BI71" i="5"/>
  <c r="BH71" i="5"/>
  <c r="BG71" i="5"/>
  <c r="BF71" i="5"/>
  <c r="BE71" i="5"/>
  <c r="BD71" i="5"/>
  <c r="BC71" i="5"/>
  <c r="BB71" i="5"/>
  <c r="BA71" i="5"/>
  <c r="AZ71" i="5"/>
  <c r="AY71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J70" i="5"/>
  <c r="J64" i="5"/>
  <c r="J58" i="5"/>
  <c r="J52" i="5"/>
  <c r="J46" i="5"/>
  <c r="I63" i="5"/>
  <c r="A43" i="5"/>
  <c r="D42" i="5"/>
  <c r="A42" i="5"/>
  <c r="F41" i="5"/>
  <c r="D41" i="5"/>
  <c r="A41" i="5"/>
  <c r="F40" i="5"/>
  <c r="E40" i="5"/>
  <c r="D40" i="5"/>
  <c r="A40" i="5"/>
  <c r="A39" i="5"/>
  <c r="A38" i="5"/>
  <c r="A37" i="5"/>
  <c r="A36" i="5"/>
  <c r="A35" i="5"/>
  <c r="A34" i="5"/>
  <c r="A33" i="5"/>
  <c r="A32" i="5"/>
  <c r="A31" i="5"/>
  <c r="U30" i="4" s="1"/>
  <c r="V30" i="4" s="1"/>
  <c r="A30" i="5"/>
  <c r="A29" i="5"/>
  <c r="C28" i="5"/>
  <c r="A28" i="5"/>
  <c r="C27" i="5"/>
  <c r="A27" i="5"/>
  <c r="A26" i="5"/>
  <c r="U25" i="4" s="1"/>
  <c r="V25" i="4" s="1"/>
  <c r="A25" i="5"/>
  <c r="U24" i="4" s="1"/>
  <c r="V24" i="4" s="1"/>
  <c r="A22" i="5"/>
  <c r="U21" i="4" s="1"/>
  <c r="V21" i="4" s="1"/>
  <c r="A19" i="5"/>
  <c r="U18" i="4" s="1"/>
  <c r="V18" i="4" s="1"/>
  <c r="A18" i="5"/>
  <c r="U17" i="4" s="1"/>
  <c r="V17" i="4" s="1"/>
  <c r="I3" i="5"/>
  <c r="X71" i="4"/>
  <c r="Y71" i="4" s="1"/>
  <c r="Z71" i="4" s="1"/>
  <c r="AA71" i="4" s="1"/>
  <c r="AB71" i="4" s="1"/>
  <c r="AC71" i="4" s="1"/>
  <c r="AD71" i="4" s="1"/>
  <c r="AE71" i="4" s="1"/>
  <c r="AF71" i="4" s="1"/>
  <c r="AG71" i="4" s="1"/>
  <c r="Z70" i="4"/>
  <c r="AA70" i="4" s="1"/>
  <c r="AB70" i="4" s="1"/>
  <c r="AC70" i="4" s="1"/>
  <c r="AD70" i="4" s="1"/>
  <c r="AE70" i="4" s="1"/>
  <c r="AF70" i="4" s="1"/>
  <c r="AG70" i="4" s="1"/>
  <c r="AH70" i="4" s="1"/>
  <c r="Z55" i="4"/>
  <c r="AA55" i="4" s="1"/>
  <c r="AB55" i="4" s="1"/>
  <c r="AC55" i="4" s="1"/>
  <c r="AD55" i="4" s="1"/>
  <c r="AE55" i="4" s="1"/>
  <c r="AF55" i="4" s="1"/>
  <c r="AG55" i="4" s="1"/>
  <c r="AH55" i="4" s="1"/>
  <c r="E42" i="5"/>
  <c r="G82" i="5" s="1"/>
  <c r="I82" i="5" s="1"/>
  <c r="T50" i="4"/>
  <c r="B290" i="8" s="1"/>
  <c r="B294" i="8" s="1"/>
  <c r="T49" i="4"/>
  <c r="B289" i="8" s="1"/>
  <c r="B293" i="8" s="1"/>
  <c r="V44" i="4"/>
  <c r="F39" i="4"/>
  <c r="E16" i="8" s="1"/>
  <c r="T45" i="4"/>
  <c r="T44" i="4"/>
  <c r="V43" i="4"/>
  <c r="T51" i="4"/>
  <c r="T43" i="4"/>
  <c r="Y35" i="4"/>
  <c r="Z35" i="4" s="1"/>
  <c r="AA35" i="4" s="1"/>
  <c r="AB35" i="4" s="1"/>
  <c r="AC35" i="4" s="1"/>
  <c r="AD35" i="4" s="1"/>
  <c r="AE35" i="4" s="1"/>
  <c r="AF35" i="4" s="1"/>
  <c r="AG35" i="4" s="1"/>
  <c r="AH35" i="4" s="1"/>
  <c r="U35" i="4"/>
  <c r="V35" i="4" s="1"/>
  <c r="T27" i="4"/>
  <c r="T24" i="4"/>
  <c r="B193" i="8" s="1"/>
  <c r="B192" i="8"/>
  <c r="T18" i="4"/>
  <c r="B191" i="8" s="1"/>
  <c r="T17" i="4"/>
  <c r="B190" i="8" s="1"/>
  <c r="B189" i="8"/>
  <c r="B188" i="8"/>
  <c r="B187" i="8"/>
  <c r="B186" i="8"/>
  <c r="Y6" i="4"/>
  <c r="U6" i="4"/>
  <c r="V6" i="4" s="1"/>
  <c r="T6" i="4"/>
  <c r="B184" i="8" s="1"/>
  <c r="C39" i="8"/>
  <c r="U92" i="10" l="1"/>
  <c r="T91" i="10"/>
  <c r="K8" i="6"/>
  <c r="K37" i="6"/>
  <c r="K36" i="6"/>
  <c r="K13" i="6"/>
  <c r="K12" i="6"/>
  <c r="K11" i="6"/>
  <c r="HW3" i="12"/>
  <c r="HV36" i="12"/>
  <c r="HV12" i="12" s="1"/>
  <c r="HT31" i="12"/>
  <c r="AA159" i="10"/>
  <c r="Y159" i="10"/>
  <c r="AB159" i="10"/>
  <c r="X159" i="10"/>
  <c r="T159" i="10" s="1"/>
  <c r="AE158" i="10"/>
  <c r="AI158" i="10"/>
  <c r="S159" i="10"/>
  <c r="AF158" i="10"/>
  <c r="AG158" i="10" s="1"/>
  <c r="AH158" i="10" s="1"/>
  <c r="AJ158" i="10"/>
  <c r="AD158" i="10"/>
  <c r="Q161" i="10"/>
  <c r="R160" i="10"/>
  <c r="J95" i="5"/>
  <c r="K93" i="5"/>
  <c r="K107" i="5" s="1"/>
  <c r="F102" i="5"/>
  <c r="V8" i="5"/>
  <c r="W8" i="5" s="1"/>
  <c r="U41" i="4"/>
  <c r="V41" i="4" s="1"/>
  <c r="U29" i="4"/>
  <c r="V29" i="4" s="1"/>
  <c r="U40" i="4"/>
  <c r="V40" i="4" s="1"/>
  <c r="U28" i="4"/>
  <c r="V28" i="4" s="1"/>
  <c r="U26" i="4"/>
  <c r="V26" i="4" s="1"/>
  <c r="U38" i="4"/>
  <c r="V38" i="4" s="1"/>
  <c r="U27" i="4"/>
  <c r="V27" i="4" s="1"/>
  <c r="U39" i="4"/>
  <c r="V39" i="4" s="1"/>
  <c r="AM20" i="12"/>
  <c r="AL31" i="12"/>
  <c r="AM14" i="12"/>
  <c r="AN36" i="12"/>
  <c r="AN12" i="12" s="1"/>
  <c r="AO3" i="12"/>
  <c r="AM18" i="12"/>
  <c r="AM12" i="12"/>
  <c r="AM16" i="12"/>
  <c r="AM22" i="12"/>
  <c r="I4" i="5"/>
  <c r="T33" i="10"/>
  <c r="U34" i="10"/>
  <c r="I57" i="5"/>
  <c r="I45" i="5"/>
  <c r="I51" i="5"/>
  <c r="N15" i="4"/>
  <c r="B281" i="8"/>
  <c r="AK3" i="4"/>
  <c r="AL3" i="4" s="1"/>
  <c r="U72" i="4"/>
  <c r="V72" i="4" s="1"/>
  <c r="J33" i="5"/>
  <c r="N14" i="4"/>
  <c r="B280" i="8"/>
  <c r="Z6" i="4"/>
  <c r="C184" i="8"/>
  <c r="B196" i="8"/>
  <c r="B234" i="8"/>
  <c r="B269" i="8" s="1"/>
  <c r="N13" i="4"/>
  <c r="B279" i="8"/>
  <c r="U77" i="4"/>
  <c r="V77" i="4" s="1"/>
  <c r="E126" i="8"/>
  <c r="I5" i="5"/>
  <c r="H52" i="4"/>
  <c r="D38" i="8" s="1"/>
  <c r="E41" i="5"/>
  <c r="G81" i="5" s="1"/>
  <c r="T26" i="4"/>
  <c r="K2" i="5"/>
  <c r="L2" i="5" s="1"/>
  <c r="G105" i="5"/>
  <c r="G110" i="5" s="1"/>
  <c r="T46" i="4"/>
  <c r="N16" i="4" s="1"/>
  <c r="T48" i="4"/>
  <c r="B288" i="8" s="1"/>
  <c r="B292" i="8" s="1"/>
  <c r="H57" i="4"/>
  <c r="T55" i="4"/>
  <c r="X56" i="4"/>
  <c r="Q59" i="4"/>
  <c r="F86" i="5"/>
  <c r="I7" i="5"/>
  <c r="H34" i="4"/>
  <c r="I12" i="5" s="1"/>
  <c r="H8" i="4"/>
  <c r="H7" i="4" s="1"/>
  <c r="T35" i="4"/>
  <c r="E40" i="4"/>
  <c r="J71" i="5"/>
  <c r="K4" i="6"/>
  <c r="K3" i="6"/>
  <c r="L2" i="6"/>
  <c r="U93" i="10" l="1"/>
  <c r="T92" i="10"/>
  <c r="L36" i="6"/>
  <c r="M19" i="5" s="1"/>
  <c r="L37" i="6"/>
  <c r="M20" i="5" s="1"/>
  <c r="L11" i="6"/>
  <c r="L13" i="6"/>
  <c r="L12" i="6"/>
  <c r="HX3" i="12"/>
  <c r="HW12" i="12"/>
  <c r="HW18" i="12"/>
  <c r="HW20" i="12"/>
  <c r="HW22" i="12"/>
  <c r="HW36" i="12"/>
  <c r="HW14" i="12" s="1"/>
  <c r="HV22" i="12"/>
  <c r="HV18" i="12"/>
  <c r="HV14" i="12"/>
  <c r="HV10" i="12"/>
  <c r="HV16" i="12"/>
  <c r="HV20" i="12"/>
  <c r="AM31" i="12"/>
  <c r="Q162" i="10"/>
  <c r="R161" i="10"/>
  <c r="AF159" i="10"/>
  <c r="AG159" i="10" s="1"/>
  <c r="AH159" i="10" s="1"/>
  <c r="AJ159" i="10"/>
  <c r="AD159" i="10"/>
  <c r="AE159" i="10"/>
  <c r="S160" i="10"/>
  <c r="AI159" i="10"/>
  <c r="X160" i="10"/>
  <c r="AB160" i="10"/>
  <c r="Y160" i="10"/>
  <c r="AA160" i="10"/>
  <c r="H42" i="4"/>
  <c r="K12" i="5"/>
  <c r="M2" i="5"/>
  <c r="D47" i="15"/>
  <c r="E47" i="15" s="1"/>
  <c r="D47" i="18"/>
  <c r="E47" i="18" s="1"/>
  <c r="D45" i="8"/>
  <c r="K54" i="6"/>
  <c r="K41" i="6" s="1"/>
  <c r="L20" i="5"/>
  <c r="L19" i="5"/>
  <c r="AN16" i="12"/>
  <c r="AN20" i="12"/>
  <c r="AN18" i="12"/>
  <c r="AN22" i="12"/>
  <c r="AN10" i="12"/>
  <c r="AN14" i="12"/>
  <c r="AP3" i="12"/>
  <c r="AO36" i="12"/>
  <c r="AO14" i="12" s="1"/>
  <c r="M2" i="6"/>
  <c r="T34" i="10"/>
  <c r="U35" i="10"/>
  <c r="N77" i="4"/>
  <c r="AH71" i="4"/>
  <c r="C94" i="8"/>
  <c r="AA6" i="4"/>
  <c r="D184" i="8"/>
  <c r="B233" i="8"/>
  <c r="B268" i="8" s="1"/>
  <c r="B195" i="8"/>
  <c r="K11" i="5"/>
  <c r="K10" i="5" s="1"/>
  <c r="X8" i="5"/>
  <c r="H56" i="4"/>
  <c r="D41" i="8" s="1"/>
  <c r="C41" i="8"/>
  <c r="C42" i="8" s="1"/>
  <c r="I13" i="5"/>
  <c r="I14" i="5"/>
  <c r="E43" i="4"/>
  <c r="E129" i="8" s="1"/>
  <c r="E127" i="8"/>
  <c r="Y36" i="4"/>
  <c r="K4" i="5"/>
  <c r="I81" i="5"/>
  <c r="L6" i="5"/>
  <c r="K3" i="5"/>
  <c r="F42" i="5"/>
  <c r="H54" i="4"/>
  <c r="D39" i="8" s="1"/>
  <c r="L8" i="6"/>
  <c r="L4" i="6"/>
  <c r="L3" i="6"/>
  <c r="K6" i="6"/>
  <c r="K5" i="6"/>
  <c r="K7" i="6"/>
  <c r="F105" i="5"/>
  <c r="I6" i="5"/>
  <c r="P57" i="4"/>
  <c r="Q57" i="4" s="1"/>
  <c r="U94" i="10" l="1"/>
  <c r="T93" i="10"/>
  <c r="U47" i="18"/>
  <c r="T47" i="18"/>
  <c r="S47" i="18"/>
  <c r="V47" i="18"/>
  <c r="R47" i="18"/>
  <c r="Q47" i="18"/>
  <c r="L12" i="5"/>
  <c r="M12" i="5" s="1"/>
  <c r="N12" i="5" s="1"/>
  <c r="O12" i="5" s="1"/>
  <c r="P12" i="5" s="1"/>
  <c r="Q12" i="5" s="1"/>
  <c r="R12" i="5" s="1"/>
  <c r="S12" i="5" s="1"/>
  <c r="T12" i="5" s="1"/>
  <c r="U12" i="5" s="1"/>
  <c r="V12" i="5" s="1"/>
  <c r="W12" i="5" s="1"/>
  <c r="X12" i="5" s="1"/>
  <c r="Y12" i="5" s="1"/>
  <c r="Z12" i="5" s="1"/>
  <c r="AA12" i="5" s="1"/>
  <c r="AB12" i="5" s="1"/>
  <c r="AC12" i="5" s="1"/>
  <c r="AD12" i="5" s="1"/>
  <c r="AE12" i="5" s="1"/>
  <c r="AF12" i="5" s="1"/>
  <c r="AG12" i="5" s="1"/>
  <c r="AH12" i="5" s="1"/>
  <c r="AI12" i="5" s="1"/>
  <c r="AJ12" i="5" s="1"/>
  <c r="AK12" i="5" s="1"/>
  <c r="AL12" i="5" s="1"/>
  <c r="AM12" i="5" s="1"/>
  <c r="AN12" i="5" s="1"/>
  <c r="AO12" i="5" s="1"/>
  <c r="AP12" i="5" s="1"/>
  <c r="AQ12" i="5" s="1"/>
  <c r="AR12" i="5" s="1"/>
  <c r="AS12" i="5" s="1"/>
  <c r="AT12" i="5" s="1"/>
  <c r="AU12" i="5" s="1"/>
  <c r="AV12" i="5" s="1"/>
  <c r="AW12" i="5" s="1"/>
  <c r="AX12" i="5" s="1"/>
  <c r="AY12" i="5" s="1"/>
  <c r="AZ12" i="5" s="1"/>
  <c r="BA12" i="5" s="1"/>
  <c r="BB12" i="5" s="1"/>
  <c r="BC12" i="5" s="1"/>
  <c r="BD12" i="5" s="1"/>
  <c r="BE12" i="5" s="1"/>
  <c r="BF12" i="5" s="1"/>
  <c r="BG12" i="5" s="1"/>
  <c r="BH12" i="5" s="1"/>
  <c r="BI12" i="5" s="1"/>
  <c r="BJ12" i="5" s="1"/>
  <c r="BK12" i="5" s="1"/>
  <c r="BL12" i="5" s="1"/>
  <c r="BM12" i="5" s="1"/>
  <c r="BN12" i="5" s="1"/>
  <c r="BO12" i="5" s="1"/>
  <c r="BP12" i="5" s="1"/>
  <c r="BQ12" i="5" s="1"/>
  <c r="BR12" i="5" s="1"/>
  <c r="BS12" i="5" s="1"/>
  <c r="BT12" i="5" s="1"/>
  <c r="BU12" i="5" s="1"/>
  <c r="BV12" i="5" s="1"/>
  <c r="BW12" i="5" s="1"/>
  <c r="BX12" i="5" s="1"/>
  <c r="BY12" i="5" s="1"/>
  <c r="BZ12" i="5" s="1"/>
  <c r="CA12" i="5" s="1"/>
  <c r="CB12" i="5" s="1"/>
  <c r="CC12" i="5" s="1"/>
  <c r="CD12" i="5" s="1"/>
  <c r="CE12" i="5" s="1"/>
  <c r="CF12" i="5" s="1"/>
  <c r="CG12" i="5" s="1"/>
  <c r="CH12" i="5" s="1"/>
  <c r="CI12" i="5" s="1"/>
  <c r="CJ12" i="5" s="1"/>
  <c r="CK12" i="5" s="1"/>
  <c r="CL12" i="5" s="1"/>
  <c r="CM12" i="5" s="1"/>
  <c r="CN12" i="5" s="1"/>
  <c r="CO12" i="5" s="1"/>
  <c r="CP12" i="5" s="1"/>
  <c r="CQ12" i="5" s="1"/>
  <c r="CR12" i="5" s="1"/>
  <c r="CS12" i="5" s="1"/>
  <c r="CT12" i="5" s="1"/>
  <c r="CU12" i="5" s="1"/>
  <c r="CV12" i="5" s="1"/>
  <c r="CW12" i="5" s="1"/>
  <c r="CX12" i="5" s="1"/>
  <c r="CY12" i="5" s="1"/>
  <c r="CZ12" i="5" s="1"/>
  <c r="DA12" i="5" s="1"/>
  <c r="DB12" i="5" s="1"/>
  <c r="DC12" i="5" s="1"/>
  <c r="DD12" i="5" s="1"/>
  <c r="DE12" i="5" s="1"/>
  <c r="DF12" i="5" s="1"/>
  <c r="DG12" i="5" s="1"/>
  <c r="DH12" i="5" s="1"/>
  <c r="DI12" i="5" s="1"/>
  <c r="DJ12" i="5" s="1"/>
  <c r="DK12" i="5" s="1"/>
  <c r="DL12" i="5" s="1"/>
  <c r="DM12" i="5" s="1"/>
  <c r="DN12" i="5" s="1"/>
  <c r="DO12" i="5" s="1"/>
  <c r="DP12" i="5" s="1"/>
  <c r="DQ12" i="5" s="1"/>
  <c r="DR12" i="5" s="1"/>
  <c r="DS12" i="5" s="1"/>
  <c r="DT12" i="5" s="1"/>
  <c r="DU12" i="5" s="1"/>
  <c r="DV12" i="5" s="1"/>
  <c r="DW12" i="5" s="1"/>
  <c r="DX12" i="5" s="1"/>
  <c r="DY12" i="5" s="1"/>
  <c r="DZ12" i="5" s="1"/>
  <c r="EA12" i="5" s="1"/>
  <c r="K13" i="5"/>
  <c r="K39" i="6"/>
  <c r="K47" i="6" s="1"/>
  <c r="K25" i="6"/>
  <c r="K19" i="6"/>
  <c r="K17" i="6"/>
  <c r="K38" i="6"/>
  <c r="M37" i="6"/>
  <c r="M36" i="6"/>
  <c r="M11" i="6"/>
  <c r="M12" i="6"/>
  <c r="M13" i="6"/>
  <c r="HW16" i="12"/>
  <c r="HW10" i="12"/>
  <c r="HW31" i="12" s="1"/>
  <c r="HY3" i="12"/>
  <c r="HX20" i="12"/>
  <c r="HX36" i="12"/>
  <c r="HX12" i="12" s="1"/>
  <c r="HV31" i="12"/>
  <c r="AE160" i="10"/>
  <c r="AI160" i="10"/>
  <c r="S161" i="10"/>
  <c r="AJ160" i="10"/>
  <c r="AD160" i="10"/>
  <c r="AF160" i="10"/>
  <c r="AG160" i="10" s="1"/>
  <c r="AH160" i="10" s="1"/>
  <c r="Y161" i="10"/>
  <c r="AA161" i="10"/>
  <c r="X161" i="10"/>
  <c r="AB161" i="10"/>
  <c r="T160" i="10"/>
  <c r="Q163" i="10"/>
  <c r="R162" i="10"/>
  <c r="N2" i="5"/>
  <c r="Y8" i="5"/>
  <c r="E53" i="18"/>
  <c r="E48" i="18"/>
  <c r="N47" i="18"/>
  <c r="O47" i="18"/>
  <c r="P47" i="18"/>
  <c r="L47" i="18"/>
  <c r="M47" i="18"/>
  <c r="K47" i="18"/>
  <c r="E48" i="15"/>
  <c r="E53" i="15"/>
  <c r="E59" i="15" s="1"/>
  <c r="L24" i="5"/>
  <c r="K55" i="6"/>
  <c r="L52" i="6" s="1"/>
  <c r="K32" i="6"/>
  <c r="K26" i="6"/>
  <c r="K27" i="6"/>
  <c r="K30" i="6"/>
  <c r="K28" i="6"/>
  <c r="K31" i="6"/>
  <c r="K29" i="6"/>
  <c r="AO18" i="12"/>
  <c r="AO16" i="12"/>
  <c r="AO10" i="12"/>
  <c r="AO12" i="12"/>
  <c r="AQ3" i="12"/>
  <c r="AP36" i="12"/>
  <c r="AP14" i="12" s="1"/>
  <c r="AO20" i="12"/>
  <c r="AO22" i="12"/>
  <c r="AN31" i="12"/>
  <c r="M11" i="5"/>
  <c r="M10" i="5" s="1"/>
  <c r="U36" i="10"/>
  <c r="T35" i="10"/>
  <c r="AB6" i="4"/>
  <c r="E184" i="8"/>
  <c r="D42" i="8"/>
  <c r="L11" i="5"/>
  <c r="L10" i="5" s="1"/>
  <c r="D43" i="4"/>
  <c r="D19" i="8" s="1"/>
  <c r="M3" i="5"/>
  <c r="M6" i="5"/>
  <c r="M4" i="5"/>
  <c r="L4" i="5"/>
  <c r="L3" i="5"/>
  <c r="Z36" i="4"/>
  <c r="L5" i="5"/>
  <c r="L7" i="5"/>
  <c r="N7" i="5"/>
  <c r="F84" i="5"/>
  <c r="O76" i="4"/>
  <c r="O75" i="4" s="1"/>
  <c r="M8" i="6"/>
  <c r="N2" i="6"/>
  <c r="M4" i="6"/>
  <c r="M3" i="6"/>
  <c r="G58" i="4"/>
  <c r="C46" i="8" s="1"/>
  <c r="C47" i="8" s="1"/>
  <c r="N78" i="4"/>
  <c r="F108" i="5"/>
  <c r="F110" i="5"/>
  <c r="L7" i="6"/>
  <c r="L6" i="6"/>
  <c r="L5" i="6"/>
  <c r="U95" i="10" l="1"/>
  <c r="T94" i="10"/>
  <c r="Q53" i="18"/>
  <c r="R53" i="18"/>
  <c r="S53" i="18"/>
  <c r="T53" i="18"/>
  <c r="U53" i="18"/>
  <c r="V53" i="18"/>
  <c r="S48" i="18"/>
  <c r="T48" i="18"/>
  <c r="U48" i="18"/>
  <c r="Q48" i="18"/>
  <c r="V48" i="18"/>
  <c r="R48" i="18"/>
  <c r="K14" i="5"/>
  <c r="L13" i="5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AI13" i="5" s="1"/>
  <c r="AJ13" i="5" s="1"/>
  <c r="AK13" i="5" s="1"/>
  <c r="AL13" i="5" s="1"/>
  <c r="AM13" i="5" s="1"/>
  <c r="AN13" i="5" s="1"/>
  <c r="AO13" i="5" s="1"/>
  <c r="AP13" i="5" s="1"/>
  <c r="AQ13" i="5" s="1"/>
  <c r="AR13" i="5" s="1"/>
  <c r="AS13" i="5" s="1"/>
  <c r="AT13" i="5" s="1"/>
  <c r="AU13" i="5" s="1"/>
  <c r="AV13" i="5" s="1"/>
  <c r="AW13" i="5" s="1"/>
  <c r="AX13" i="5" s="1"/>
  <c r="AY13" i="5" s="1"/>
  <c r="AZ13" i="5" s="1"/>
  <c r="BA13" i="5" s="1"/>
  <c r="BB13" i="5" s="1"/>
  <c r="BC13" i="5" s="1"/>
  <c r="BD13" i="5" s="1"/>
  <c r="BE13" i="5" s="1"/>
  <c r="BF13" i="5" s="1"/>
  <c r="BG13" i="5" s="1"/>
  <c r="BH13" i="5" s="1"/>
  <c r="BI13" i="5" s="1"/>
  <c r="BJ13" i="5" s="1"/>
  <c r="BK13" i="5" s="1"/>
  <c r="BL13" i="5" s="1"/>
  <c r="BM13" i="5" s="1"/>
  <c r="BN13" i="5" s="1"/>
  <c r="BO13" i="5" s="1"/>
  <c r="BP13" i="5" s="1"/>
  <c r="BQ13" i="5" s="1"/>
  <c r="BR13" i="5" s="1"/>
  <c r="BS13" i="5" s="1"/>
  <c r="BT13" i="5" s="1"/>
  <c r="BU13" i="5" s="1"/>
  <c r="BV13" i="5" s="1"/>
  <c r="BW13" i="5" s="1"/>
  <c r="BX13" i="5" s="1"/>
  <c r="BY13" i="5" s="1"/>
  <c r="BZ13" i="5" s="1"/>
  <c r="CA13" i="5" s="1"/>
  <c r="CB13" i="5" s="1"/>
  <c r="CC13" i="5" s="1"/>
  <c r="CD13" i="5" s="1"/>
  <c r="CE13" i="5" s="1"/>
  <c r="CF13" i="5" s="1"/>
  <c r="CG13" i="5" s="1"/>
  <c r="CH13" i="5" s="1"/>
  <c r="CI13" i="5" s="1"/>
  <c r="CJ13" i="5" s="1"/>
  <c r="CK13" i="5" s="1"/>
  <c r="CL13" i="5" s="1"/>
  <c r="CM13" i="5" s="1"/>
  <c r="CN13" i="5" s="1"/>
  <c r="CO13" i="5" s="1"/>
  <c r="CP13" i="5" s="1"/>
  <c r="CQ13" i="5" s="1"/>
  <c r="CR13" i="5" s="1"/>
  <c r="CS13" i="5" s="1"/>
  <c r="CT13" i="5" s="1"/>
  <c r="CU13" i="5" s="1"/>
  <c r="CV13" i="5" s="1"/>
  <c r="CW13" i="5" s="1"/>
  <c r="CX13" i="5" s="1"/>
  <c r="CY13" i="5" s="1"/>
  <c r="CZ13" i="5" s="1"/>
  <c r="DA13" i="5" s="1"/>
  <c r="DB13" i="5" s="1"/>
  <c r="DC13" i="5" s="1"/>
  <c r="DD13" i="5" s="1"/>
  <c r="DE13" i="5" s="1"/>
  <c r="DF13" i="5" s="1"/>
  <c r="DG13" i="5" s="1"/>
  <c r="DH13" i="5" s="1"/>
  <c r="DI13" i="5" s="1"/>
  <c r="DJ13" i="5" s="1"/>
  <c r="DK13" i="5" s="1"/>
  <c r="DL13" i="5" s="1"/>
  <c r="DM13" i="5" s="1"/>
  <c r="DN13" i="5" s="1"/>
  <c r="DO13" i="5" s="1"/>
  <c r="DP13" i="5" s="1"/>
  <c r="DQ13" i="5" s="1"/>
  <c r="DR13" i="5" s="1"/>
  <c r="DS13" i="5" s="1"/>
  <c r="DT13" i="5" s="1"/>
  <c r="DU13" i="5" s="1"/>
  <c r="DV13" i="5" s="1"/>
  <c r="DW13" i="5" s="1"/>
  <c r="DX13" i="5" s="1"/>
  <c r="DY13" i="5" s="1"/>
  <c r="DZ13" i="5" s="1"/>
  <c r="EA13" i="5" s="1"/>
  <c r="L38" i="6"/>
  <c r="L39" i="6"/>
  <c r="L19" i="6"/>
  <c r="L17" i="6"/>
  <c r="L25" i="6"/>
  <c r="N37" i="6"/>
  <c r="O20" i="5" s="1"/>
  <c r="N36" i="6"/>
  <c r="N12" i="6"/>
  <c r="N13" i="6"/>
  <c r="N11" i="6"/>
  <c r="HX18" i="12"/>
  <c r="HX14" i="12"/>
  <c r="HX10" i="12"/>
  <c r="HX22" i="12"/>
  <c r="HX16" i="12"/>
  <c r="HZ3" i="12"/>
  <c r="HY12" i="12"/>
  <c r="HY36" i="12"/>
  <c r="HY14" i="12" s="1"/>
  <c r="X162" i="10"/>
  <c r="AB162" i="10"/>
  <c r="Y162" i="10"/>
  <c r="AA162" i="10"/>
  <c r="AD161" i="10"/>
  <c r="AF161" i="10"/>
  <c r="AG161" i="10" s="1"/>
  <c r="AH161" i="10" s="1"/>
  <c r="AE161" i="10"/>
  <c r="AJ161" i="10"/>
  <c r="AI161" i="10"/>
  <c r="S162" i="10"/>
  <c r="R163" i="10"/>
  <c r="Q164" i="10"/>
  <c r="T161" i="10"/>
  <c r="Z8" i="5"/>
  <c r="AA8" i="5" s="1"/>
  <c r="O2" i="5"/>
  <c r="E54" i="18"/>
  <c r="P48" i="18"/>
  <c r="L48" i="18"/>
  <c r="N48" i="18"/>
  <c r="M48" i="18"/>
  <c r="O48" i="18"/>
  <c r="K48" i="18"/>
  <c r="E49" i="18"/>
  <c r="E54" i="15"/>
  <c r="E49" i="15"/>
  <c r="E59" i="18"/>
  <c r="K53" i="18"/>
  <c r="L53" i="18"/>
  <c r="M53" i="18"/>
  <c r="N53" i="18"/>
  <c r="O53" i="18"/>
  <c r="P53" i="18"/>
  <c r="L86" i="5"/>
  <c r="L38" i="5"/>
  <c r="L41" i="5" s="1"/>
  <c r="L53" i="5" s="1"/>
  <c r="M86" i="5"/>
  <c r="L22" i="5"/>
  <c r="L54" i="6"/>
  <c r="L41" i="6" s="1"/>
  <c r="L32" i="6"/>
  <c r="N19" i="5"/>
  <c r="L21" i="5"/>
  <c r="N20" i="5"/>
  <c r="J35" i="12"/>
  <c r="J4" i="12" s="1"/>
  <c r="AP22" i="12"/>
  <c r="AP16" i="12"/>
  <c r="AP20" i="12"/>
  <c r="AP12" i="12"/>
  <c r="AP18" i="12"/>
  <c r="AP10" i="12"/>
  <c r="J34" i="12"/>
  <c r="J26" i="12"/>
  <c r="L26" i="6"/>
  <c r="L29" i="6"/>
  <c r="L31" i="6"/>
  <c r="L27" i="6"/>
  <c r="L30" i="6"/>
  <c r="L28" i="6"/>
  <c r="AR3" i="12"/>
  <c r="AQ36" i="12"/>
  <c r="AQ18" i="12" s="1"/>
  <c r="AO31" i="12"/>
  <c r="N11" i="5"/>
  <c r="N10" i="5" s="1"/>
  <c r="T36" i="10"/>
  <c r="U37" i="10"/>
  <c r="AC6" i="4"/>
  <c r="F184" i="8"/>
  <c r="H62" i="4"/>
  <c r="D129" i="8"/>
  <c r="N4" i="5"/>
  <c r="H58" i="4"/>
  <c r="N3" i="5"/>
  <c r="M5" i="5"/>
  <c r="M7" i="5"/>
  <c r="AA36" i="4"/>
  <c r="N6" i="5"/>
  <c r="N5" i="5"/>
  <c r="O78" i="4"/>
  <c r="M6" i="6"/>
  <c r="M7" i="6"/>
  <c r="M5" i="6"/>
  <c r="G85" i="5"/>
  <c r="N8" i="6"/>
  <c r="N4" i="6"/>
  <c r="O2" i="6"/>
  <c r="N3" i="6"/>
  <c r="U96" i="10" l="1"/>
  <c r="T95" i="10"/>
  <c r="Q54" i="18"/>
  <c r="R54" i="18"/>
  <c r="S54" i="18"/>
  <c r="T54" i="18"/>
  <c r="U54" i="18"/>
  <c r="V54" i="18"/>
  <c r="U49" i="18"/>
  <c r="S49" i="18"/>
  <c r="T49" i="18"/>
  <c r="Q49" i="18"/>
  <c r="R49" i="18"/>
  <c r="V49" i="18"/>
  <c r="Q59" i="18"/>
  <c r="R59" i="18"/>
  <c r="S59" i="18"/>
  <c r="T59" i="18"/>
  <c r="U59" i="18"/>
  <c r="V59" i="18"/>
  <c r="L14" i="5"/>
  <c r="K9" i="5"/>
  <c r="O36" i="6"/>
  <c r="O37" i="6"/>
  <c r="O11" i="6"/>
  <c r="O12" i="6"/>
  <c r="O13" i="6"/>
  <c r="M38" i="6"/>
  <c r="M39" i="6"/>
  <c r="M25" i="6"/>
  <c r="M19" i="6"/>
  <c r="M17" i="6"/>
  <c r="HY10" i="12"/>
  <c r="HX31" i="12"/>
  <c r="HY22" i="12"/>
  <c r="HY20" i="12"/>
  <c r="HY16" i="12"/>
  <c r="IA3" i="12"/>
  <c r="HZ36" i="12"/>
  <c r="HZ14" i="12" s="1"/>
  <c r="HY18" i="12"/>
  <c r="E55" i="15"/>
  <c r="E60" i="15"/>
  <c r="R164" i="10"/>
  <c r="Q165" i="10"/>
  <c r="Y163" i="10"/>
  <c r="AA163" i="10"/>
  <c r="X163" i="10"/>
  <c r="AB163" i="10"/>
  <c r="AD162" i="10"/>
  <c r="AE162" i="10"/>
  <c r="AI162" i="10"/>
  <c r="S163" i="10"/>
  <c r="AF162" i="10"/>
  <c r="AG162" i="10" s="1"/>
  <c r="AH162" i="10" s="1"/>
  <c r="AJ162" i="10"/>
  <c r="T162" i="10"/>
  <c r="D46" i="8"/>
  <c r="D47" i="8" s="1"/>
  <c r="H63" i="4"/>
  <c r="G63" i="4" s="1"/>
  <c r="L40" i="5"/>
  <c r="L47" i="5" s="1"/>
  <c r="L43" i="5"/>
  <c r="L65" i="5" s="1"/>
  <c r="L42" i="5"/>
  <c r="L59" i="5" s="1"/>
  <c r="AB8" i="5"/>
  <c r="AC8" i="5" s="1"/>
  <c r="P2" i="5"/>
  <c r="E55" i="18"/>
  <c r="L49" i="18"/>
  <c r="N49" i="18"/>
  <c r="P49" i="18"/>
  <c r="M49" i="18"/>
  <c r="K49" i="18"/>
  <c r="O49" i="18"/>
  <c r="K59" i="18"/>
  <c r="L59" i="18"/>
  <c r="M59" i="18"/>
  <c r="N59" i="18"/>
  <c r="O59" i="18"/>
  <c r="P59" i="18"/>
  <c r="E60" i="18"/>
  <c r="K54" i="18"/>
  <c r="L54" i="18"/>
  <c r="M54" i="18"/>
  <c r="N54" i="18"/>
  <c r="O54" i="18"/>
  <c r="P54" i="18"/>
  <c r="L79" i="5"/>
  <c r="L84" i="5" s="1"/>
  <c r="N86" i="5"/>
  <c r="J6" i="12"/>
  <c r="J23" i="12"/>
  <c r="J15" i="12"/>
  <c r="J17" i="12"/>
  <c r="J19" i="12"/>
  <c r="J21" i="12"/>
  <c r="J5" i="12"/>
  <c r="M22" i="5"/>
  <c r="J9" i="12"/>
  <c r="J25" i="12"/>
  <c r="K40" i="6"/>
  <c r="K48" i="6"/>
  <c r="L45" i="6" s="1"/>
  <c r="K35" i="12"/>
  <c r="K6" i="12" s="1"/>
  <c r="J11" i="12"/>
  <c r="J7" i="12"/>
  <c r="M21" i="5"/>
  <c r="M24" i="5"/>
  <c r="L55" i="6"/>
  <c r="M52" i="6" s="1"/>
  <c r="O19" i="5"/>
  <c r="M32" i="6"/>
  <c r="J13" i="12"/>
  <c r="AP31" i="12"/>
  <c r="AQ22" i="12"/>
  <c r="AQ14" i="12"/>
  <c r="AQ12" i="12"/>
  <c r="K34" i="12"/>
  <c r="J24" i="12"/>
  <c r="J8" i="12"/>
  <c r="M28" i="6"/>
  <c r="M31" i="6"/>
  <c r="M26" i="6"/>
  <c r="M29" i="6"/>
  <c r="M30" i="6"/>
  <c r="M27" i="6"/>
  <c r="AS3" i="12"/>
  <c r="AR36" i="12"/>
  <c r="AR22" i="12" s="1"/>
  <c r="AQ10" i="12"/>
  <c r="AQ20" i="12"/>
  <c r="AQ16" i="12"/>
  <c r="O11" i="5"/>
  <c r="O10" i="5" s="1"/>
  <c r="U38" i="10"/>
  <c r="T37" i="10"/>
  <c r="AD6" i="4"/>
  <c r="G184" i="8"/>
  <c r="G64" i="4"/>
  <c r="O4" i="5"/>
  <c r="O3" i="5"/>
  <c r="C54" i="8"/>
  <c r="AB36" i="4"/>
  <c r="K85" i="5"/>
  <c r="J85" i="5" s="1"/>
  <c r="H86" i="5"/>
  <c r="O7" i="5"/>
  <c r="O6" i="5"/>
  <c r="O5" i="5"/>
  <c r="O8" i="6"/>
  <c r="O4" i="6"/>
  <c r="P2" i="6"/>
  <c r="O3" i="6"/>
  <c r="N7" i="6"/>
  <c r="N5" i="6"/>
  <c r="N6" i="6"/>
  <c r="U97" i="10" l="1"/>
  <c r="T96" i="10"/>
  <c r="Q60" i="18"/>
  <c r="R60" i="18"/>
  <c r="S60" i="18"/>
  <c r="T60" i="18"/>
  <c r="U60" i="18"/>
  <c r="V60" i="18"/>
  <c r="Q55" i="18"/>
  <c r="R55" i="18"/>
  <c r="S55" i="18"/>
  <c r="T55" i="18"/>
  <c r="U55" i="18"/>
  <c r="V55" i="18"/>
  <c r="M14" i="5"/>
  <c r="L9" i="5"/>
  <c r="L92" i="5" s="1"/>
  <c r="L102" i="5" s="1"/>
  <c r="L105" i="5"/>
  <c r="L103" i="5" s="1"/>
  <c r="L100" i="5"/>
  <c r="L107" i="5"/>
  <c r="N38" i="6"/>
  <c r="N25" i="6"/>
  <c r="N39" i="6"/>
  <c r="N17" i="6"/>
  <c r="N19" i="6"/>
  <c r="P36" i="6"/>
  <c r="Q19" i="5" s="1"/>
  <c r="P37" i="6"/>
  <c r="Q20" i="5" s="1"/>
  <c r="P11" i="6"/>
  <c r="P12" i="6"/>
  <c r="P13" i="6"/>
  <c r="HZ22" i="12"/>
  <c r="HZ18" i="12"/>
  <c r="HZ10" i="12"/>
  <c r="HZ31" i="12" s="1"/>
  <c r="HZ16" i="12"/>
  <c r="HZ20" i="12"/>
  <c r="HZ12" i="12"/>
  <c r="IB3" i="12"/>
  <c r="IA36" i="12"/>
  <c r="IA12" i="12" s="1"/>
  <c r="HY31" i="12"/>
  <c r="E61" i="15"/>
  <c r="K5" i="12"/>
  <c r="AD163" i="10"/>
  <c r="AE163" i="10"/>
  <c r="AI163" i="10"/>
  <c r="S164" i="10"/>
  <c r="AF163" i="10"/>
  <c r="AG163" i="10" s="1"/>
  <c r="AH163" i="10" s="1"/>
  <c r="AJ163" i="10"/>
  <c r="Q166" i="10"/>
  <c r="R165" i="10"/>
  <c r="T163" i="10"/>
  <c r="AA164" i="10"/>
  <c r="X164" i="10"/>
  <c r="AB164" i="10"/>
  <c r="Y164" i="10"/>
  <c r="K19" i="12"/>
  <c r="Q2" i="5"/>
  <c r="Q11" i="5" s="1"/>
  <c r="Q10" i="5" s="1"/>
  <c r="K60" i="18"/>
  <c r="L60" i="18"/>
  <c r="M60" i="18"/>
  <c r="N60" i="18"/>
  <c r="O60" i="18"/>
  <c r="P60" i="18"/>
  <c r="N55" i="18"/>
  <c r="K55" i="18"/>
  <c r="L55" i="18"/>
  <c r="P55" i="18"/>
  <c r="M55" i="18"/>
  <c r="E61" i="18"/>
  <c r="O55" i="18"/>
  <c r="O86" i="5"/>
  <c r="K17" i="12"/>
  <c r="K26" i="12"/>
  <c r="K9" i="12"/>
  <c r="K15" i="12"/>
  <c r="K11" i="12"/>
  <c r="K23" i="12"/>
  <c r="K13" i="12"/>
  <c r="K4" i="12"/>
  <c r="K25" i="12"/>
  <c r="J29" i="12"/>
  <c r="K16" i="6" s="1"/>
  <c r="K21" i="12"/>
  <c r="K7" i="12"/>
  <c r="N22" i="5"/>
  <c r="L47" i="6"/>
  <c r="L40" i="6" s="1"/>
  <c r="L23" i="5"/>
  <c r="M54" i="6"/>
  <c r="M41" i="6" s="1"/>
  <c r="N32" i="6"/>
  <c r="P20" i="5"/>
  <c r="P19" i="5"/>
  <c r="N21" i="5"/>
  <c r="J28" i="12"/>
  <c r="AQ31" i="12"/>
  <c r="N28" i="6"/>
  <c r="N27" i="6"/>
  <c r="N26" i="6"/>
  <c r="N30" i="6"/>
  <c r="N31" i="6"/>
  <c r="N29" i="6"/>
  <c r="L35" i="12"/>
  <c r="L34" i="12"/>
  <c r="J30" i="12"/>
  <c r="K24" i="12"/>
  <c r="K8" i="12"/>
  <c r="AR20" i="12"/>
  <c r="AR12" i="12"/>
  <c r="AR14" i="12"/>
  <c r="AR10" i="12"/>
  <c r="AR18" i="12"/>
  <c r="AR16" i="12"/>
  <c r="AS36" i="12"/>
  <c r="AS10" i="12" s="1"/>
  <c r="AT3" i="12"/>
  <c r="P11" i="5"/>
  <c r="P10" i="5" s="1"/>
  <c r="T38" i="10"/>
  <c r="U39" i="10"/>
  <c r="AE6" i="4"/>
  <c r="H184" i="8"/>
  <c r="P3" i="5"/>
  <c r="P4" i="5"/>
  <c r="AD8" i="5"/>
  <c r="K87" i="5"/>
  <c r="C55" i="8"/>
  <c r="AC36" i="4"/>
  <c r="P6" i="5"/>
  <c r="P7" i="5"/>
  <c r="P5" i="5"/>
  <c r="Q6" i="5"/>
  <c r="Q7" i="5"/>
  <c r="Q5" i="5"/>
  <c r="O5" i="6"/>
  <c r="O6" i="6"/>
  <c r="O7" i="6"/>
  <c r="P8" i="6"/>
  <c r="P4" i="6"/>
  <c r="P3" i="6"/>
  <c r="Q2" i="6"/>
  <c r="U98" i="10" l="1"/>
  <c r="T97" i="10"/>
  <c r="Q61" i="18"/>
  <c r="R61" i="18"/>
  <c r="S61" i="18"/>
  <c r="T61" i="18"/>
  <c r="U61" i="18"/>
  <c r="V61" i="18"/>
  <c r="N14" i="5"/>
  <c r="M9" i="5"/>
  <c r="M100" i="5"/>
  <c r="M107" i="5"/>
  <c r="M105" i="5"/>
  <c r="M103" i="5" s="1"/>
  <c r="M92" i="5"/>
  <c r="M102" i="5" s="1"/>
  <c r="Q4" i="5"/>
  <c r="O38" i="6"/>
  <c r="O39" i="6"/>
  <c r="O25" i="6"/>
  <c r="O19" i="6"/>
  <c r="O17" i="6"/>
  <c r="Q37" i="6"/>
  <c r="Q36" i="6"/>
  <c r="Q11" i="6"/>
  <c r="Q12" i="6"/>
  <c r="Q13" i="6"/>
  <c r="IA22" i="12"/>
  <c r="IA18" i="12"/>
  <c r="IA14" i="12"/>
  <c r="IA10" i="12"/>
  <c r="IC3" i="12"/>
  <c r="IB18" i="12"/>
  <c r="IB36" i="12"/>
  <c r="IB14" i="12" s="1"/>
  <c r="IA20" i="12"/>
  <c r="IA16" i="12"/>
  <c r="AE164" i="10"/>
  <c r="AI164" i="10"/>
  <c r="S165" i="10"/>
  <c r="AF164" i="10"/>
  <c r="AG164" i="10" s="1"/>
  <c r="AH164" i="10" s="1"/>
  <c r="AJ164" i="10"/>
  <c r="AD164" i="10"/>
  <c r="T164" i="10"/>
  <c r="Q167" i="10"/>
  <c r="R166" i="10"/>
  <c r="AA165" i="10"/>
  <c r="X165" i="10"/>
  <c r="AB165" i="10"/>
  <c r="Y165" i="10"/>
  <c r="Q3" i="5"/>
  <c r="AE8" i="5"/>
  <c r="AF8" i="5" s="1"/>
  <c r="R2" i="5"/>
  <c r="R11" i="5" s="1"/>
  <c r="R10" i="5" s="1"/>
  <c r="K61" i="18"/>
  <c r="L61" i="18"/>
  <c r="M61" i="18"/>
  <c r="N61" i="18"/>
  <c r="O61" i="18"/>
  <c r="P61" i="18"/>
  <c r="P86" i="5"/>
  <c r="K29" i="12"/>
  <c r="L16" i="6" s="1"/>
  <c r="L48" i="6"/>
  <c r="M45" i="6" s="1"/>
  <c r="M47" i="6" s="1"/>
  <c r="M40" i="6" s="1"/>
  <c r="N23" i="5" s="1"/>
  <c r="M35" i="12"/>
  <c r="M21" i="12" s="1"/>
  <c r="O22" i="5"/>
  <c r="O21" i="5"/>
  <c r="M23" i="5"/>
  <c r="N24" i="5"/>
  <c r="J32" i="12"/>
  <c r="M55" i="6"/>
  <c r="N52" i="6" s="1"/>
  <c r="O32" i="6"/>
  <c r="AS20" i="12"/>
  <c r="K28" i="12"/>
  <c r="O27" i="6"/>
  <c r="O30" i="6"/>
  <c r="O26" i="6"/>
  <c r="O29" i="6"/>
  <c r="O28" i="6"/>
  <c r="O31" i="6"/>
  <c r="L26" i="12"/>
  <c r="L5" i="12"/>
  <c r="L11" i="12"/>
  <c r="L7" i="12"/>
  <c r="L23" i="12"/>
  <c r="L19" i="12"/>
  <c r="L6" i="12"/>
  <c r="L13" i="12"/>
  <c r="L21" i="12"/>
  <c r="L9" i="12"/>
  <c r="L17" i="12"/>
  <c r="L15" i="12"/>
  <c r="L4" i="12"/>
  <c r="L25" i="12"/>
  <c r="M34" i="12"/>
  <c r="L8" i="12"/>
  <c r="L24" i="12"/>
  <c r="K30" i="12"/>
  <c r="AS12" i="12"/>
  <c r="AR31" i="12"/>
  <c r="AS14" i="12"/>
  <c r="AS18" i="12"/>
  <c r="AU3" i="12"/>
  <c r="AT36" i="12"/>
  <c r="AT16" i="12" s="1"/>
  <c r="AS16" i="12"/>
  <c r="AS22" i="12"/>
  <c r="U40" i="10"/>
  <c r="T39" i="10"/>
  <c r="AF6" i="4"/>
  <c r="I184" i="8"/>
  <c r="C56" i="8"/>
  <c r="AD36" i="4"/>
  <c r="H185" i="8" s="1"/>
  <c r="Q8" i="6"/>
  <c r="Q4" i="6"/>
  <c r="R2" i="6"/>
  <c r="Q3" i="6"/>
  <c r="P7" i="6"/>
  <c r="P6" i="6"/>
  <c r="P5" i="6"/>
  <c r="R5" i="5"/>
  <c r="R6" i="5"/>
  <c r="R7" i="5"/>
  <c r="U99" i="10" l="1"/>
  <c r="T98" i="10"/>
  <c r="M11" i="12"/>
  <c r="M79" i="5"/>
  <c r="M84" i="5" s="1"/>
  <c r="M38" i="5"/>
  <c r="O14" i="5"/>
  <c r="N9" i="5"/>
  <c r="N92" i="5" s="1"/>
  <c r="N102" i="5" s="1"/>
  <c r="N105" i="5"/>
  <c r="N103" i="5" s="1"/>
  <c r="M19" i="12"/>
  <c r="M26" i="12"/>
  <c r="M6" i="12"/>
  <c r="P38" i="6"/>
  <c r="P39" i="6"/>
  <c r="P25" i="6"/>
  <c r="P19" i="6"/>
  <c r="P17" i="6"/>
  <c r="R36" i="6"/>
  <c r="R12" i="6"/>
  <c r="R37" i="6"/>
  <c r="S20" i="5" s="1"/>
  <c r="R11" i="6"/>
  <c r="R13" i="6"/>
  <c r="M4" i="12"/>
  <c r="IB22" i="12"/>
  <c r="IB20" i="12"/>
  <c r="IB16" i="12"/>
  <c r="ID3" i="12"/>
  <c r="IC36" i="12"/>
  <c r="IC14" i="12" s="1"/>
  <c r="IC22" i="12"/>
  <c r="IA31" i="12"/>
  <c r="IB12" i="12"/>
  <c r="IB10" i="12"/>
  <c r="M7" i="12"/>
  <c r="M9" i="12"/>
  <c r="M15" i="12"/>
  <c r="M13" i="12"/>
  <c r="M23" i="12"/>
  <c r="M25" i="12"/>
  <c r="X166" i="10"/>
  <c r="AB166" i="10"/>
  <c r="Y166" i="10"/>
  <c r="AA166" i="10"/>
  <c r="AF165" i="10"/>
  <c r="AG165" i="10" s="1"/>
  <c r="AH165" i="10" s="1"/>
  <c r="AJ165" i="10"/>
  <c r="AD165" i="10"/>
  <c r="AI165" i="10"/>
  <c r="S166" i="10"/>
  <c r="AE165" i="10"/>
  <c r="R167" i="10"/>
  <c r="Q168" i="10"/>
  <c r="T165" i="10"/>
  <c r="M48" i="6"/>
  <c r="N45" i="6" s="1"/>
  <c r="N47" i="6" s="1"/>
  <c r="N40" i="6" s="1"/>
  <c r="O23" i="5" s="1"/>
  <c r="R4" i="5"/>
  <c r="R3" i="5"/>
  <c r="Q86" i="5"/>
  <c r="S2" i="5"/>
  <c r="S4" i="5" s="1"/>
  <c r="M5" i="12"/>
  <c r="M17" i="12"/>
  <c r="P22" i="5"/>
  <c r="N54" i="6"/>
  <c r="N41" i="6" s="1"/>
  <c r="K32" i="12"/>
  <c r="R20" i="5"/>
  <c r="P21" i="5"/>
  <c r="P32" i="6"/>
  <c r="R19" i="5"/>
  <c r="AT10" i="12"/>
  <c r="AT12" i="12"/>
  <c r="AT22" i="12"/>
  <c r="L30" i="12"/>
  <c r="AT20" i="12"/>
  <c r="L29" i="12"/>
  <c r="L28" i="12"/>
  <c r="P31" i="6"/>
  <c r="P27" i="6"/>
  <c r="P28" i="6"/>
  <c r="P26" i="6"/>
  <c r="P30" i="6"/>
  <c r="P29" i="6"/>
  <c r="M8" i="12"/>
  <c r="M24" i="12"/>
  <c r="N34" i="12"/>
  <c r="N35" i="12"/>
  <c r="AT14" i="12"/>
  <c r="AT18" i="12"/>
  <c r="AV3" i="12"/>
  <c r="AU36" i="12"/>
  <c r="AU18" i="12" s="1"/>
  <c r="AS31" i="12"/>
  <c r="T40" i="10"/>
  <c r="U41" i="10"/>
  <c r="AG6" i="4"/>
  <c r="J184" i="8"/>
  <c r="AG8" i="5"/>
  <c r="C57" i="8"/>
  <c r="AE36" i="4"/>
  <c r="I185" i="8" s="1"/>
  <c r="R4" i="6"/>
  <c r="R8" i="6"/>
  <c r="S2" i="6"/>
  <c r="R3" i="6"/>
  <c r="Q6" i="6"/>
  <c r="Q7" i="6"/>
  <c r="Q5" i="6"/>
  <c r="U100" i="10" l="1"/>
  <c r="T99" i="10"/>
  <c r="P14" i="5"/>
  <c r="O9" i="5"/>
  <c r="O92" i="5" s="1"/>
  <c r="O102" i="5" s="1"/>
  <c r="O107" i="5"/>
  <c r="O105" i="5"/>
  <c r="O103" i="5" s="1"/>
  <c r="O100" i="5"/>
  <c r="M40" i="5"/>
  <c r="M47" i="5" s="1"/>
  <c r="M42" i="5"/>
  <c r="M59" i="5" s="1"/>
  <c r="M41" i="5"/>
  <c r="M53" i="5" s="1"/>
  <c r="M43" i="5"/>
  <c r="M65" i="5" s="1"/>
  <c r="N79" i="5"/>
  <c r="N84" i="5" s="1"/>
  <c r="N38" i="5"/>
  <c r="Q38" i="6"/>
  <c r="Q39" i="6"/>
  <c r="Q25" i="6"/>
  <c r="Q19" i="6"/>
  <c r="Q17" i="6"/>
  <c r="S37" i="6"/>
  <c r="T20" i="5" s="1"/>
  <c r="S11" i="6"/>
  <c r="S36" i="6"/>
  <c r="S12" i="6"/>
  <c r="S13" i="6"/>
  <c r="IC20" i="12"/>
  <c r="IC16" i="12"/>
  <c r="IC10" i="12"/>
  <c r="IC12" i="12"/>
  <c r="IE3" i="12"/>
  <c r="ID14" i="12"/>
  <c r="ID36" i="12"/>
  <c r="ID12" i="12" s="1"/>
  <c r="IB31" i="12"/>
  <c r="IC18" i="12"/>
  <c r="N48" i="6"/>
  <c r="O45" i="6" s="1"/>
  <c r="O47" i="6" s="1"/>
  <c r="O40" i="6" s="1"/>
  <c r="M29" i="12"/>
  <c r="N16" i="6" s="1"/>
  <c r="R168" i="10"/>
  <c r="Q169" i="10"/>
  <c r="Y167" i="10"/>
  <c r="AA167" i="10"/>
  <c r="AB167" i="10"/>
  <c r="X167" i="10"/>
  <c r="T167" i="10" s="1"/>
  <c r="AD166" i="10"/>
  <c r="AE166" i="10"/>
  <c r="AI166" i="10"/>
  <c r="S167" i="10"/>
  <c r="AF166" i="10"/>
  <c r="AG166" i="10" s="1"/>
  <c r="AH166" i="10" s="1"/>
  <c r="AJ166" i="10"/>
  <c r="T166" i="10"/>
  <c r="R86" i="5"/>
  <c r="T2" i="5"/>
  <c r="T3" i="5" s="1"/>
  <c r="S3" i="5"/>
  <c r="AH8" i="5"/>
  <c r="AI8" i="5" s="1"/>
  <c r="S11" i="5"/>
  <c r="S10" i="5" s="1"/>
  <c r="Q22" i="5"/>
  <c r="O35" i="12"/>
  <c r="O15" i="12" s="1"/>
  <c r="Q21" i="5"/>
  <c r="O24" i="5"/>
  <c r="S19" i="5"/>
  <c r="N55" i="6"/>
  <c r="O52" i="6" s="1"/>
  <c r="Q32" i="6"/>
  <c r="AT31" i="12"/>
  <c r="M30" i="12"/>
  <c r="O34" i="12"/>
  <c r="N24" i="12"/>
  <c r="N8" i="12"/>
  <c r="M16" i="6"/>
  <c r="L32" i="12"/>
  <c r="N26" i="12"/>
  <c r="N4" i="12"/>
  <c r="N17" i="12"/>
  <c r="N9" i="12"/>
  <c r="N19" i="12"/>
  <c r="N15" i="12"/>
  <c r="N11" i="12"/>
  <c r="N13" i="12"/>
  <c r="N25" i="12"/>
  <c r="N6" i="12"/>
  <c r="N5" i="12"/>
  <c r="N7" i="12"/>
  <c r="N21" i="12"/>
  <c r="N23" i="12"/>
  <c r="Q26" i="6"/>
  <c r="Q29" i="6"/>
  <c r="Q30" i="6"/>
  <c r="Q27" i="6"/>
  <c r="Q28" i="6"/>
  <c r="Q31" i="6"/>
  <c r="M28" i="12"/>
  <c r="AW3" i="12"/>
  <c r="AV36" i="12"/>
  <c r="AV20" i="12" s="1"/>
  <c r="AU10" i="12"/>
  <c r="AU16" i="12"/>
  <c r="AU20" i="12"/>
  <c r="AU14" i="12"/>
  <c r="AU12" i="12"/>
  <c r="AU22" i="12"/>
  <c r="U42" i="10"/>
  <c r="T41" i="10"/>
  <c r="AH6" i="4"/>
  <c r="L184" i="8" s="1"/>
  <c r="K184" i="8"/>
  <c r="C58" i="8"/>
  <c r="S5" i="5"/>
  <c r="S6" i="5"/>
  <c r="AF36" i="4"/>
  <c r="J185" i="8" s="1"/>
  <c r="T5" i="5"/>
  <c r="S7" i="5"/>
  <c r="T4" i="5"/>
  <c r="S4" i="6"/>
  <c r="S8" i="6"/>
  <c r="T2" i="6"/>
  <c r="S3" i="6"/>
  <c r="R6" i="6"/>
  <c r="R7" i="6"/>
  <c r="R5" i="6"/>
  <c r="U101" i="10" l="1"/>
  <c r="T100" i="10"/>
  <c r="N40" i="5"/>
  <c r="N47" i="5" s="1"/>
  <c r="N41" i="5"/>
  <c r="N53" i="5" s="1"/>
  <c r="N42" i="5"/>
  <c r="N59" i="5" s="1"/>
  <c r="N43" i="5"/>
  <c r="N65" i="5" s="1"/>
  <c r="O79" i="5"/>
  <c r="O84" i="5" s="1"/>
  <c r="O38" i="5"/>
  <c r="Q14" i="5"/>
  <c r="P9" i="5"/>
  <c r="P92" i="5" s="1"/>
  <c r="P102" i="5" s="1"/>
  <c r="P100" i="5"/>
  <c r="P105" i="5"/>
  <c r="P103" i="5" s="1"/>
  <c r="P107" i="5"/>
  <c r="T36" i="6"/>
  <c r="T37" i="6"/>
  <c r="U20" i="5" s="1"/>
  <c r="T11" i="6"/>
  <c r="T12" i="6"/>
  <c r="T13" i="6"/>
  <c r="R25" i="6"/>
  <c r="R38" i="6"/>
  <c r="R39" i="6"/>
  <c r="R19" i="6"/>
  <c r="R17" i="6"/>
  <c r="ID22" i="12"/>
  <c r="ID18" i="12"/>
  <c r="ID10" i="12"/>
  <c r="ID16" i="12"/>
  <c r="IC31" i="12"/>
  <c r="ID20" i="12"/>
  <c r="IF3" i="12"/>
  <c r="IE12" i="12"/>
  <c r="IE14" i="12"/>
  <c r="IE16" i="12"/>
  <c r="IE36" i="12"/>
  <c r="IE10" i="12" s="1"/>
  <c r="O4" i="12"/>
  <c r="O26" i="12"/>
  <c r="AD167" i="10"/>
  <c r="AE167" i="10"/>
  <c r="AI167" i="10"/>
  <c r="S168" i="10"/>
  <c r="AF167" i="10"/>
  <c r="AG167" i="10" s="1"/>
  <c r="AH167" i="10" s="1"/>
  <c r="AJ167" i="10"/>
  <c r="Q170" i="10"/>
  <c r="R169" i="10"/>
  <c r="AA168" i="10"/>
  <c r="X168" i="10"/>
  <c r="AB168" i="10"/>
  <c r="Y168" i="10"/>
  <c r="O11" i="12"/>
  <c r="O5" i="12"/>
  <c r="O23" i="12"/>
  <c r="O6" i="12"/>
  <c r="O21" i="12"/>
  <c r="T11" i="5"/>
  <c r="T10" i="5" s="1"/>
  <c r="S86" i="5"/>
  <c r="U2" i="5"/>
  <c r="U4" i="5" s="1"/>
  <c r="O13" i="12"/>
  <c r="O7" i="12"/>
  <c r="O19" i="12"/>
  <c r="O25" i="12"/>
  <c r="O17" i="12"/>
  <c r="O9" i="12"/>
  <c r="O48" i="6"/>
  <c r="P45" i="6" s="1"/>
  <c r="P47" i="6" s="1"/>
  <c r="P40" i="6" s="1"/>
  <c r="R21" i="5"/>
  <c r="R22" i="5"/>
  <c r="P23" i="5"/>
  <c r="O54" i="6"/>
  <c r="O41" i="6" s="1"/>
  <c r="T19" i="5"/>
  <c r="R32" i="6"/>
  <c r="N30" i="12"/>
  <c r="M32" i="12"/>
  <c r="P34" i="12"/>
  <c r="P24" i="12" s="1"/>
  <c r="R26" i="6"/>
  <c r="R29" i="6"/>
  <c r="R28" i="6"/>
  <c r="R30" i="6"/>
  <c r="R27" i="6"/>
  <c r="R31" i="6"/>
  <c r="N29" i="12"/>
  <c r="O16" i="6" s="1"/>
  <c r="N28" i="12"/>
  <c r="P35" i="12"/>
  <c r="O24" i="12"/>
  <c r="O8" i="12"/>
  <c r="AV10" i="12"/>
  <c r="AV16" i="12"/>
  <c r="AV14" i="12"/>
  <c r="AU31" i="12"/>
  <c r="AV12" i="12"/>
  <c r="AV22" i="12"/>
  <c r="AW36" i="12"/>
  <c r="AW10" i="12" s="1"/>
  <c r="AX3" i="12"/>
  <c r="AV18" i="12"/>
  <c r="T42" i="10"/>
  <c r="U43" i="10"/>
  <c r="AJ8" i="5"/>
  <c r="C59" i="8"/>
  <c r="T6" i="5"/>
  <c r="T7" i="5"/>
  <c r="AG36" i="4"/>
  <c r="K185" i="8" s="1"/>
  <c r="U6" i="5"/>
  <c r="U7" i="5"/>
  <c r="U5" i="5"/>
  <c r="T8" i="6"/>
  <c r="T4" i="6"/>
  <c r="T3" i="6"/>
  <c r="U2" i="6"/>
  <c r="S7" i="6"/>
  <c r="S5" i="6"/>
  <c r="S6" i="6"/>
  <c r="U102" i="10" l="1"/>
  <c r="T101" i="10"/>
  <c r="R14" i="5"/>
  <c r="Q9" i="5"/>
  <c r="Q92" i="5" s="1"/>
  <c r="Q102" i="5" s="1"/>
  <c r="Q105" i="5"/>
  <c r="Q103" i="5" s="1"/>
  <c r="P79" i="5"/>
  <c r="P84" i="5" s="1"/>
  <c r="P38" i="5"/>
  <c r="O42" i="5"/>
  <c r="O59" i="5" s="1"/>
  <c r="O41" i="5"/>
  <c r="O53" i="5" s="1"/>
  <c r="O40" i="5"/>
  <c r="O47" i="5" s="1"/>
  <c r="O43" i="5"/>
  <c r="O65" i="5" s="1"/>
  <c r="S38" i="6"/>
  <c r="S39" i="6"/>
  <c r="S25" i="6"/>
  <c r="S19" i="6"/>
  <c r="S17" i="6"/>
  <c r="U36" i="6"/>
  <c r="U37" i="6"/>
  <c r="V20" i="5" s="1"/>
  <c r="U11" i="6"/>
  <c r="U12" i="6"/>
  <c r="U13" i="6"/>
  <c r="IE20" i="12"/>
  <c r="IG3" i="12"/>
  <c r="IF10" i="12"/>
  <c r="IF14" i="12"/>
  <c r="IF16" i="12"/>
  <c r="IF18" i="12"/>
  <c r="IF22" i="12"/>
  <c r="IF36" i="12"/>
  <c r="IF20" i="12" s="1"/>
  <c r="IE22" i="12"/>
  <c r="IE18" i="12"/>
  <c r="IE31" i="12" s="1"/>
  <c r="ID31" i="12"/>
  <c r="T168" i="10"/>
  <c r="AE168" i="10"/>
  <c r="AI168" i="10"/>
  <c r="S169" i="10"/>
  <c r="AF168" i="10"/>
  <c r="AG168" i="10" s="1"/>
  <c r="AH168" i="10" s="1"/>
  <c r="AJ168" i="10"/>
  <c r="AD168" i="10"/>
  <c r="Q171" i="10"/>
  <c r="R170" i="10"/>
  <c r="AA169" i="10"/>
  <c r="X169" i="10"/>
  <c r="AB169" i="10"/>
  <c r="Y169" i="10"/>
  <c r="O29" i="12"/>
  <c r="P16" i="6" s="1"/>
  <c r="U3" i="5"/>
  <c r="U11" i="5"/>
  <c r="U10" i="5" s="1"/>
  <c r="T86" i="5"/>
  <c r="AK8" i="5"/>
  <c r="AL8" i="5" s="1"/>
  <c r="V2" i="5"/>
  <c r="V4" i="5" s="1"/>
  <c r="P48" i="6"/>
  <c r="Q45" i="6" s="1"/>
  <c r="Q47" i="6" s="1"/>
  <c r="Q40" i="6" s="1"/>
  <c r="Q35" i="12"/>
  <c r="Q25" i="12" s="1"/>
  <c r="S22" i="5"/>
  <c r="Q23" i="5"/>
  <c r="P24" i="5"/>
  <c r="P8" i="12"/>
  <c r="P30" i="12" s="1"/>
  <c r="U19" i="5"/>
  <c r="O55" i="6"/>
  <c r="P52" i="6" s="1"/>
  <c r="S32" i="6"/>
  <c r="S21" i="5"/>
  <c r="AW12" i="12"/>
  <c r="O30" i="12"/>
  <c r="AW16" i="12"/>
  <c r="N32" i="12"/>
  <c r="Q34" i="12"/>
  <c r="Q24" i="12" s="1"/>
  <c r="S30" i="6"/>
  <c r="S28" i="6"/>
  <c r="S26" i="6"/>
  <c r="S27" i="6"/>
  <c r="S31" i="6"/>
  <c r="S29" i="6"/>
  <c r="O28" i="12"/>
  <c r="P26" i="12"/>
  <c r="P17" i="12"/>
  <c r="P15" i="12"/>
  <c r="P23" i="12"/>
  <c r="P7" i="12"/>
  <c r="P9" i="12"/>
  <c r="P25" i="12"/>
  <c r="P13" i="12"/>
  <c r="P11" i="12"/>
  <c r="P4" i="12"/>
  <c r="P21" i="12"/>
  <c r="P6" i="12"/>
  <c r="P5" i="12"/>
  <c r="P19" i="12"/>
  <c r="AW14" i="12"/>
  <c r="AV31" i="12"/>
  <c r="AW20" i="12"/>
  <c r="AY3" i="12"/>
  <c r="AX36" i="12"/>
  <c r="AX14" i="12" s="1"/>
  <c r="AW18" i="12"/>
  <c r="AW22" i="12"/>
  <c r="U44" i="10"/>
  <c r="T43" i="10"/>
  <c r="C60" i="8"/>
  <c r="AH36" i="4"/>
  <c r="L185" i="8" s="1"/>
  <c r="U8" i="6"/>
  <c r="U4" i="6"/>
  <c r="V2" i="6"/>
  <c r="U3" i="6"/>
  <c r="V5" i="5"/>
  <c r="V6" i="5"/>
  <c r="V7" i="5"/>
  <c r="T7" i="6"/>
  <c r="T6" i="6"/>
  <c r="T5" i="6"/>
  <c r="U103" i="10" l="1"/>
  <c r="T102" i="10"/>
  <c r="P42" i="5"/>
  <c r="P59" i="5" s="1"/>
  <c r="P41" i="5"/>
  <c r="P53" i="5" s="1"/>
  <c r="P40" i="5"/>
  <c r="P47" i="5" s="1"/>
  <c r="P43" i="5"/>
  <c r="P65" i="5" s="1"/>
  <c r="Q79" i="5"/>
  <c r="Q84" i="5" s="1"/>
  <c r="Q38" i="5"/>
  <c r="S14" i="5"/>
  <c r="R105" i="5"/>
  <c r="R103" i="5" s="1"/>
  <c r="R9" i="5"/>
  <c r="R92" i="5" s="1"/>
  <c r="R102" i="5" s="1"/>
  <c r="R107" i="5"/>
  <c r="R100" i="5"/>
  <c r="Q13" i="12"/>
  <c r="V37" i="6"/>
  <c r="W20" i="5" s="1"/>
  <c r="V12" i="6"/>
  <c r="V36" i="6"/>
  <c r="V13" i="6"/>
  <c r="V11" i="6"/>
  <c r="T38" i="6"/>
  <c r="T39" i="6"/>
  <c r="T19" i="6"/>
  <c r="T17" i="6"/>
  <c r="T25" i="6"/>
  <c r="IF12" i="12"/>
  <c r="IH3" i="12"/>
  <c r="IG36" i="12"/>
  <c r="IG10" i="12" s="1"/>
  <c r="IF31" i="12"/>
  <c r="Q15" i="12"/>
  <c r="Q17" i="12"/>
  <c r="Q7" i="12"/>
  <c r="Q6" i="12"/>
  <c r="Q19" i="12"/>
  <c r="Q4" i="12"/>
  <c r="Q11" i="12"/>
  <c r="Q23" i="12"/>
  <c r="Q21" i="12"/>
  <c r="Q26" i="12"/>
  <c r="Q9" i="12"/>
  <c r="Q5" i="12"/>
  <c r="X170" i="10"/>
  <c r="AB170" i="10"/>
  <c r="Y170" i="10"/>
  <c r="AA170" i="10"/>
  <c r="R171" i="10"/>
  <c r="Q172" i="10"/>
  <c r="AF169" i="10"/>
  <c r="AG169" i="10" s="1"/>
  <c r="AH169" i="10" s="1"/>
  <c r="AJ169" i="10"/>
  <c r="AD169" i="10"/>
  <c r="S170" i="10"/>
  <c r="AE169" i="10"/>
  <c r="AI169" i="10"/>
  <c r="T169" i="10"/>
  <c r="V3" i="5"/>
  <c r="V11" i="5"/>
  <c r="V10" i="5" s="1"/>
  <c r="W2" i="5"/>
  <c r="W4" i="5" s="1"/>
  <c r="U86" i="5"/>
  <c r="Q48" i="6"/>
  <c r="R45" i="6" s="1"/>
  <c r="R47" i="6" s="1"/>
  <c r="R40" i="6" s="1"/>
  <c r="R23" i="5"/>
  <c r="T22" i="5"/>
  <c r="T21" i="5"/>
  <c r="P54" i="6"/>
  <c r="P41" i="6" s="1"/>
  <c r="V19" i="5"/>
  <c r="T32" i="6"/>
  <c r="O32" i="12"/>
  <c r="Q8" i="12"/>
  <c r="T29" i="6"/>
  <c r="T30" i="6"/>
  <c r="T31" i="6"/>
  <c r="T26" i="6"/>
  <c r="T27" i="6"/>
  <c r="T28" i="6"/>
  <c r="R35" i="12"/>
  <c r="R34" i="12"/>
  <c r="P29" i="12"/>
  <c r="P28" i="12"/>
  <c r="AW31" i="12"/>
  <c r="AX18" i="12"/>
  <c r="AX22" i="12"/>
  <c r="AX10" i="12"/>
  <c r="AX16" i="12"/>
  <c r="AX20" i="12"/>
  <c r="AZ3" i="12"/>
  <c r="AY36" i="12"/>
  <c r="AY12" i="12" s="1"/>
  <c r="AY16" i="12"/>
  <c r="AX12" i="12"/>
  <c r="T44" i="10"/>
  <c r="U45" i="10"/>
  <c r="AM8" i="5"/>
  <c r="C61" i="8"/>
  <c r="W6" i="5"/>
  <c r="W7" i="5"/>
  <c r="W5" i="5"/>
  <c r="V8" i="6"/>
  <c r="V4" i="6"/>
  <c r="W2" i="6"/>
  <c r="V3" i="6"/>
  <c r="U6" i="6"/>
  <c r="U5" i="6"/>
  <c r="U7" i="6"/>
  <c r="U104" i="10" l="1"/>
  <c r="T103" i="10"/>
  <c r="W11" i="5"/>
  <c r="W10" i="5" s="1"/>
  <c r="T14" i="5"/>
  <c r="S105" i="5"/>
  <c r="S103" i="5" s="1"/>
  <c r="S100" i="5"/>
  <c r="S107" i="5"/>
  <c r="S9" i="5"/>
  <c r="Q40" i="5"/>
  <c r="Q47" i="5" s="1"/>
  <c r="Q43" i="5"/>
  <c r="Q65" i="5" s="1"/>
  <c r="Q41" i="5"/>
  <c r="Q53" i="5" s="1"/>
  <c r="Q42" i="5"/>
  <c r="Q59" i="5" s="1"/>
  <c r="R38" i="5"/>
  <c r="R79" i="5"/>
  <c r="R84" i="5" s="1"/>
  <c r="V86" i="5"/>
  <c r="W36" i="6"/>
  <c r="W37" i="6"/>
  <c r="X20" i="5" s="1"/>
  <c r="W11" i="6"/>
  <c r="W12" i="6"/>
  <c r="W13" i="6"/>
  <c r="U39" i="6"/>
  <c r="U38" i="6"/>
  <c r="U25" i="6"/>
  <c r="U19" i="6"/>
  <c r="U17" i="6"/>
  <c r="IG31" i="12"/>
  <c r="IG14" i="12"/>
  <c r="IG18" i="12"/>
  <c r="IG12" i="12"/>
  <c r="IG22" i="12"/>
  <c r="IG20" i="12"/>
  <c r="IG16" i="12"/>
  <c r="II3" i="12"/>
  <c r="IH12" i="12"/>
  <c r="IH20" i="12"/>
  <c r="IH22" i="12"/>
  <c r="IH14" i="12"/>
  <c r="IH36" i="12"/>
  <c r="IH10" i="12" s="1"/>
  <c r="IH16" i="12"/>
  <c r="Q29" i="12"/>
  <c r="R16" i="6" s="1"/>
  <c r="Q28" i="12"/>
  <c r="AD170" i="10"/>
  <c r="AE170" i="10"/>
  <c r="AI170" i="10"/>
  <c r="S171" i="10"/>
  <c r="AJ170" i="10"/>
  <c r="AF170" i="10"/>
  <c r="AG170" i="10" s="1"/>
  <c r="AH170" i="10" s="1"/>
  <c r="Y171" i="10"/>
  <c r="AA171" i="10"/>
  <c r="X171" i="10"/>
  <c r="T171" i="10" s="1"/>
  <c r="AB171" i="10"/>
  <c r="T170" i="10"/>
  <c r="R172" i="10"/>
  <c r="Q173" i="10"/>
  <c r="W3" i="5"/>
  <c r="AN8" i="5"/>
  <c r="AO8" i="5" s="1"/>
  <c r="X2" i="5"/>
  <c r="X4" i="5" s="1"/>
  <c r="U21" i="5"/>
  <c r="R48" i="6"/>
  <c r="S45" i="6" s="1"/>
  <c r="S35" i="12"/>
  <c r="S26" i="12" s="1"/>
  <c r="Q30" i="12"/>
  <c r="U22" i="5"/>
  <c r="S23" i="5"/>
  <c r="Q24" i="5"/>
  <c r="P55" i="6"/>
  <c r="Q52" i="6" s="1"/>
  <c r="Q54" i="6" s="1"/>
  <c r="Q41" i="6" s="1"/>
  <c r="W19" i="5"/>
  <c r="U32" i="6"/>
  <c r="AY18" i="12"/>
  <c r="AY14" i="12"/>
  <c r="R26" i="12"/>
  <c r="R13" i="12"/>
  <c r="R6" i="12"/>
  <c r="R23" i="12"/>
  <c r="R5" i="12"/>
  <c r="R17" i="12"/>
  <c r="R9" i="12"/>
  <c r="R15" i="12"/>
  <c r="R4" i="12"/>
  <c r="R19" i="12"/>
  <c r="R11" i="12"/>
  <c r="R7" i="12"/>
  <c r="R21" i="12"/>
  <c r="R25" i="12"/>
  <c r="R24" i="12"/>
  <c r="R8" i="12"/>
  <c r="S34" i="12"/>
  <c r="U31" i="6"/>
  <c r="U30" i="6"/>
  <c r="U27" i="6"/>
  <c r="U29" i="6"/>
  <c r="U28" i="6"/>
  <c r="U26" i="6"/>
  <c r="Q16" i="6"/>
  <c r="P32" i="12"/>
  <c r="AY20" i="12"/>
  <c r="AY22" i="12"/>
  <c r="AZ36" i="12"/>
  <c r="AZ14" i="12" s="1"/>
  <c r="BA3" i="12"/>
  <c r="AX31" i="12"/>
  <c r="AY10" i="12"/>
  <c r="X11" i="5"/>
  <c r="X10" i="5" s="1"/>
  <c r="U46" i="10"/>
  <c r="T45" i="10"/>
  <c r="C62" i="8"/>
  <c r="X3" i="5"/>
  <c r="W8" i="6"/>
  <c r="W4" i="6"/>
  <c r="X2" i="6"/>
  <c r="W3" i="6"/>
  <c r="V6" i="6"/>
  <c r="V7" i="6"/>
  <c r="V5" i="6"/>
  <c r="X7" i="5"/>
  <c r="X5" i="5"/>
  <c r="X6" i="5"/>
  <c r="U105" i="10" l="1"/>
  <c r="T104" i="10"/>
  <c r="R42" i="5"/>
  <c r="R59" i="5" s="1"/>
  <c r="R43" i="5"/>
  <c r="R65" i="5" s="1"/>
  <c r="R40" i="5"/>
  <c r="R47" i="5" s="1"/>
  <c r="R41" i="5"/>
  <c r="R53" i="5" s="1"/>
  <c r="S92" i="5"/>
  <c r="S102" i="5" s="1"/>
  <c r="S79" i="5"/>
  <c r="S84" i="5" s="1"/>
  <c r="S38" i="5"/>
  <c r="U14" i="5"/>
  <c r="T9" i="5"/>
  <c r="T92" i="5" s="1"/>
  <c r="T102" i="5" s="1"/>
  <c r="T105" i="5"/>
  <c r="T103" i="5" s="1"/>
  <c r="X36" i="6"/>
  <c r="X37" i="6"/>
  <c r="Y20" i="5" s="1"/>
  <c r="X11" i="6"/>
  <c r="X12" i="6"/>
  <c r="X13" i="6"/>
  <c r="V38" i="6"/>
  <c r="V39" i="6"/>
  <c r="V25" i="6"/>
  <c r="V17" i="6"/>
  <c r="V19" i="6"/>
  <c r="IH31" i="12"/>
  <c r="IH18" i="12"/>
  <c r="IJ3" i="12"/>
  <c r="II36" i="12"/>
  <c r="II12" i="12" s="1"/>
  <c r="Q32" i="12"/>
  <c r="S11" i="12"/>
  <c r="S23" i="12"/>
  <c r="S25" i="12"/>
  <c r="AA172" i="10"/>
  <c r="X172" i="10"/>
  <c r="AB172" i="10"/>
  <c r="Y172" i="10"/>
  <c r="AD171" i="10"/>
  <c r="AE171" i="10"/>
  <c r="AI171" i="10"/>
  <c r="S172" i="10"/>
  <c r="AF171" i="10"/>
  <c r="AG171" i="10" s="1"/>
  <c r="AH171" i="10" s="1"/>
  <c r="AJ171" i="10"/>
  <c r="Q174" i="10"/>
  <c r="R173" i="10"/>
  <c r="W86" i="5"/>
  <c r="Y2" i="5"/>
  <c r="Y3" i="5" s="1"/>
  <c r="S17" i="12"/>
  <c r="S6" i="12"/>
  <c r="S9" i="12"/>
  <c r="V22" i="5"/>
  <c r="R24" i="5"/>
  <c r="V21" i="5"/>
  <c r="S7" i="12"/>
  <c r="S21" i="12"/>
  <c r="S19" i="12"/>
  <c r="S13" i="12"/>
  <c r="S47" i="6"/>
  <c r="S40" i="6" s="1"/>
  <c r="S15" i="12"/>
  <c r="S4" i="12"/>
  <c r="S5" i="12"/>
  <c r="Q55" i="6"/>
  <c r="R52" i="6" s="1"/>
  <c r="X19" i="5"/>
  <c r="V32" i="6"/>
  <c r="R30" i="12"/>
  <c r="T34" i="12"/>
  <c r="T8" i="12" s="1"/>
  <c r="T35" i="12"/>
  <c r="V26" i="6"/>
  <c r="V29" i="6"/>
  <c r="V31" i="6"/>
  <c r="V28" i="6"/>
  <c r="V27" i="6"/>
  <c r="V30" i="6"/>
  <c r="S8" i="12"/>
  <c r="S24" i="12"/>
  <c r="R29" i="12"/>
  <c r="S16" i="6" s="1"/>
  <c r="R28" i="12"/>
  <c r="AY31" i="12"/>
  <c r="AZ16" i="12"/>
  <c r="AZ12" i="12"/>
  <c r="AZ20" i="12"/>
  <c r="AZ22" i="12"/>
  <c r="AZ10" i="12"/>
  <c r="AZ18" i="12"/>
  <c r="BA36" i="12"/>
  <c r="BA10" i="12" s="1"/>
  <c r="BB3" i="12"/>
  <c r="T46" i="10"/>
  <c r="U47" i="10"/>
  <c r="AP8" i="5"/>
  <c r="C63" i="8"/>
  <c r="X8" i="6"/>
  <c r="X4" i="6"/>
  <c r="X3" i="6"/>
  <c r="Y2" i="6"/>
  <c r="W6" i="6"/>
  <c r="W7" i="6"/>
  <c r="W5" i="6"/>
  <c r="Y6" i="5"/>
  <c r="Y5" i="5"/>
  <c r="Y7" i="5"/>
  <c r="U106" i="10" l="1"/>
  <c r="T105" i="10"/>
  <c r="V14" i="5"/>
  <c r="U9" i="5"/>
  <c r="U100" i="5"/>
  <c r="U107" i="5"/>
  <c r="U105" i="5"/>
  <c r="U103" i="5" s="1"/>
  <c r="U92" i="5"/>
  <c r="U102" i="5" s="1"/>
  <c r="S41" i="5"/>
  <c r="S53" i="5" s="1"/>
  <c r="S42" i="5"/>
  <c r="S59" i="5" s="1"/>
  <c r="S43" i="5"/>
  <c r="S65" i="5" s="1"/>
  <c r="S40" i="5"/>
  <c r="S47" i="5" s="1"/>
  <c r="T38" i="5"/>
  <c r="T79" i="5"/>
  <c r="T84" i="5" s="1"/>
  <c r="W38" i="6"/>
  <c r="W39" i="6"/>
  <c r="W25" i="6"/>
  <c r="W19" i="6"/>
  <c r="W17" i="6"/>
  <c r="Y36" i="6"/>
  <c r="Y37" i="6"/>
  <c r="Z20" i="5" s="1"/>
  <c r="Y11" i="6"/>
  <c r="Y12" i="6"/>
  <c r="Y13" i="6"/>
  <c r="II22" i="12"/>
  <c r="II18" i="12"/>
  <c r="II14" i="12"/>
  <c r="II10" i="12"/>
  <c r="IK3" i="12"/>
  <c r="IJ10" i="12"/>
  <c r="IJ20" i="12"/>
  <c r="IJ36" i="12"/>
  <c r="IJ14" i="12" s="1"/>
  <c r="II20" i="12"/>
  <c r="II16" i="12"/>
  <c r="AE172" i="10"/>
  <c r="AI172" i="10"/>
  <c r="S173" i="10"/>
  <c r="AF172" i="10"/>
  <c r="AG172" i="10" s="1"/>
  <c r="AH172" i="10" s="1"/>
  <c r="AJ172" i="10"/>
  <c r="AD172" i="10"/>
  <c r="X173" i="10"/>
  <c r="AB173" i="10"/>
  <c r="Y173" i="10"/>
  <c r="AA173" i="10"/>
  <c r="T172" i="10"/>
  <c r="R174" i="10"/>
  <c r="Q175" i="10"/>
  <c r="X86" i="5"/>
  <c r="Y4" i="5"/>
  <c r="Y11" i="5"/>
  <c r="Y10" i="5" s="1"/>
  <c r="AQ8" i="5"/>
  <c r="AR8" i="5" s="1"/>
  <c r="Z2" i="5"/>
  <c r="Z4" i="5" s="1"/>
  <c r="S29" i="12"/>
  <c r="T16" i="6" s="1"/>
  <c r="U35" i="12"/>
  <c r="U23" i="12" s="1"/>
  <c r="W21" i="5"/>
  <c r="T23" i="5"/>
  <c r="W22" i="5"/>
  <c r="S48" i="6"/>
  <c r="T45" i="6" s="1"/>
  <c r="Y19" i="5"/>
  <c r="R54" i="6"/>
  <c r="R41" i="6" s="1"/>
  <c r="W32" i="6"/>
  <c r="BA14" i="12"/>
  <c r="BA16" i="12"/>
  <c r="T24" i="12"/>
  <c r="T30" i="12" s="1"/>
  <c r="S30" i="12"/>
  <c r="S28" i="12"/>
  <c r="W26" i="6"/>
  <c r="W29" i="6"/>
  <c r="W30" i="6"/>
  <c r="W27" i="6"/>
  <c r="W28" i="6"/>
  <c r="W31" i="6"/>
  <c r="T26" i="12"/>
  <c r="T17" i="12"/>
  <c r="T13" i="12"/>
  <c r="T11" i="12"/>
  <c r="T15" i="12"/>
  <c r="T25" i="12"/>
  <c r="T6" i="12"/>
  <c r="T5" i="12"/>
  <c r="T7" i="12"/>
  <c r="T4" i="12"/>
  <c r="T21" i="12"/>
  <c r="T9" i="12"/>
  <c r="T19" i="12"/>
  <c r="T23" i="12"/>
  <c r="R32" i="12"/>
  <c r="U34" i="12"/>
  <c r="AZ31" i="12"/>
  <c r="BA18" i="12"/>
  <c r="BA20" i="12"/>
  <c r="BA22" i="12"/>
  <c r="BA12" i="12"/>
  <c r="BC3" i="12"/>
  <c r="BB36" i="12"/>
  <c r="BB14" i="12" s="1"/>
  <c r="T47" i="10"/>
  <c r="U48" i="10"/>
  <c r="C64" i="8"/>
  <c r="Z5" i="5"/>
  <c r="Z6" i="5"/>
  <c r="Z7" i="5"/>
  <c r="X7" i="6"/>
  <c r="X6" i="6"/>
  <c r="X5" i="6"/>
  <c r="Y8" i="6"/>
  <c r="Y4" i="6"/>
  <c r="Z2" i="6"/>
  <c r="Y3" i="6"/>
  <c r="U107" i="10" l="1"/>
  <c r="T106" i="10"/>
  <c r="T41" i="5"/>
  <c r="T53" i="5" s="1"/>
  <c r="T42" i="5"/>
  <c r="T59" i="5" s="1"/>
  <c r="T40" i="5"/>
  <c r="T47" i="5" s="1"/>
  <c r="T43" i="5"/>
  <c r="T65" i="5" s="1"/>
  <c r="U79" i="5"/>
  <c r="U84" i="5" s="1"/>
  <c r="U38" i="5"/>
  <c r="W14" i="5"/>
  <c r="V105" i="5"/>
  <c r="V103" i="5" s="1"/>
  <c r="V9" i="5"/>
  <c r="V107" i="5"/>
  <c r="V100" i="5"/>
  <c r="X38" i="6"/>
  <c r="X25" i="6"/>
  <c r="X19" i="6"/>
  <c r="X17" i="6"/>
  <c r="X39" i="6"/>
  <c r="Z36" i="6"/>
  <c r="Z12" i="6"/>
  <c r="Z37" i="6"/>
  <c r="AA20" i="5" s="1"/>
  <c r="Z11" i="6"/>
  <c r="Z13" i="6"/>
  <c r="IJ18" i="12"/>
  <c r="IJ16" i="12"/>
  <c r="IL3" i="12"/>
  <c r="IK10" i="12"/>
  <c r="IK16" i="12"/>
  <c r="IK20" i="12"/>
  <c r="IK36" i="12"/>
  <c r="IK12" i="12" s="1"/>
  <c r="IJ22" i="12"/>
  <c r="II31" i="12"/>
  <c r="IJ12" i="12"/>
  <c r="U25" i="12"/>
  <c r="U5" i="12"/>
  <c r="U19" i="12"/>
  <c r="U6" i="12"/>
  <c r="U7" i="12"/>
  <c r="U26" i="12"/>
  <c r="U17" i="12"/>
  <c r="U4" i="12"/>
  <c r="Y174" i="10"/>
  <c r="AB174" i="10"/>
  <c r="X174" i="10"/>
  <c r="AA174" i="10"/>
  <c r="R175" i="10"/>
  <c r="Q176" i="10"/>
  <c r="T173" i="10"/>
  <c r="AD173" i="10"/>
  <c r="AF173" i="10"/>
  <c r="AG173" i="10" s="1"/>
  <c r="AH173" i="10" s="1"/>
  <c r="AI173" i="10"/>
  <c r="AJ173" i="10"/>
  <c r="S174" i="10"/>
  <c r="AE173" i="10"/>
  <c r="Z3" i="5"/>
  <c r="AA2" i="5"/>
  <c r="Z11" i="5"/>
  <c r="Z10" i="5" s="1"/>
  <c r="Y86" i="5"/>
  <c r="X22" i="5"/>
  <c r="U11" i="12"/>
  <c r="U15" i="12"/>
  <c r="U21" i="12"/>
  <c r="U13" i="12"/>
  <c r="U9" i="12"/>
  <c r="S24" i="5"/>
  <c r="X21" i="5"/>
  <c r="T47" i="6"/>
  <c r="T40" i="6" s="1"/>
  <c r="R55" i="6"/>
  <c r="S52" i="6" s="1"/>
  <c r="Z19" i="5"/>
  <c r="X32" i="6"/>
  <c r="V35" i="12"/>
  <c r="V21" i="12" s="1"/>
  <c r="BA31" i="12"/>
  <c r="V34" i="12"/>
  <c r="V24" i="12" s="1"/>
  <c r="S32" i="12"/>
  <c r="T29" i="12"/>
  <c r="U16" i="6" s="1"/>
  <c r="T28" i="12"/>
  <c r="U8" i="12"/>
  <c r="U24" i="12"/>
  <c r="X31" i="6"/>
  <c r="X27" i="6"/>
  <c r="X28" i="6"/>
  <c r="X30" i="6"/>
  <c r="X26" i="6"/>
  <c r="X29" i="6"/>
  <c r="BB16" i="12"/>
  <c r="BB20" i="12"/>
  <c r="BB22" i="12"/>
  <c r="BB18" i="12"/>
  <c r="BB12" i="12"/>
  <c r="BC36" i="12"/>
  <c r="BC16" i="12" s="1"/>
  <c r="BD3" i="12"/>
  <c r="BB10" i="12"/>
  <c r="U49" i="10"/>
  <c r="T48" i="10"/>
  <c r="AS8" i="5"/>
  <c r="C65" i="8"/>
  <c r="Y7" i="6"/>
  <c r="Y6" i="6"/>
  <c r="Y5" i="6"/>
  <c r="Z4" i="6"/>
  <c r="Z8" i="6"/>
  <c r="AA2" i="6"/>
  <c r="Z3" i="6"/>
  <c r="AA6" i="5"/>
  <c r="AA7" i="5"/>
  <c r="AA5" i="5"/>
  <c r="U108" i="10" l="1"/>
  <c r="T107" i="10"/>
  <c r="X14" i="5"/>
  <c r="W9" i="5"/>
  <c r="W92" i="5" s="1"/>
  <c r="W102" i="5" s="1"/>
  <c r="W105" i="5"/>
  <c r="W103" i="5" s="1"/>
  <c r="U41" i="5"/>
  <c r="U53" i="5" s="1"/>
  <c r="U42" i="5"/>
  <c r="U59" i="5" s="1"/>
  <c r="U40" i="5"/>
  <c r="U47" i="5" s="1"/>
  <c r="U43" i="5"/>
  <c r="U65" i="5" s="1"/>
  <c r="V92" i="5"/>
  <c r="V102" i="5" s="1"/>
  <c r="V79" i="5"/>
  <c r="V84" i="5" s="1"/>
  <c r="V38" i="5"/>
  <c r="AA37" i="6"/>
  <c r="AB20" i="5" s="1"/>
  <c r="AA11" i="6"/>
  <c r="AA12" i="6"/>
  <c r="AA13" i="6"/>
  <c r="AA36" i="6"/>
  <c r="Y39" i="6"/>
  <c r="Y38" i="6"/>
  <c r="Y19" i="6"/>
  <c r="Y17" i="6"/>
  <c r="Y25" i="6"/>
  <c r="IJ31" i="12"/>
  <c r="IK22" i="12"/>
  <c r="IM3" i="12"/>
  <c r="IL18" i="12"/>
  <c r="IL22" i="12"/>
  <c r="IL36" i="12"/>
  <c r="IL12" i="12" s="1"/>
  <c r="IK18" i="12"/>
  <c r="IK14" i="12"/>
  <c r="BC10" i="12"/>
  <c r="V25" i="12"/>
  <c r="V4" i="12"/>
  <c r="Q177" i="10"/>
  <c r="R176" i="10"/>
  <c r="AA175" i="10"/>
  <c r="Y175" i="10"/>
  <c r="AB175" i="10"/>
  <c r="X175" i="10"/>
  <c r="T174" i="10"/>
  <c r="AD174" i="10"/>
  <c r="AE174" i="10"/>
  <c r="AI174" i="10"/>
  <c r="S175" i="10"/>
  <c r="AF174" i="10"/>
  <c r="AG174" i="10" s="1"/>
  <c r="AH174" i="10" s="1"/>
  <c r="AJ174" i="10"/>
  <c r="V5" i="12"/>
  <c r="Z86" i="5"/>
  <c r="AT8" i="5"/>
  <c r="AU8" i="5" s="1"/>
  <c r="AB2" i="5"/>
  <c r="AA11" i="5"/>
  <c r="AA10" i="5" s="1"/>
  <c r="AA4" i="5"/>
  <c r="AA3" i="5"/>
  <c r="V17" i="12"/>
  <c r="U29" i="12"/>
  <c r="V16" i="6" s="1"/>
  <c r="U23" i="5"/>
  <c r="Y22" i="5"/>
  <c r="Y21" i="5"/>
  <c r="T48" i="6"/>
  <c r="U45" i="6" s="1"/>
  <c r="W35" i="12"/>
  <c r="W19" i="12" s="1"/>
  <c r="V19" i="12"/>
  <c r="V6" i="12"/>
  <c r="V11" i="12"/>
  <c r="V26" i="12"/>
  <c r="V15" i="12"/>
  <c r="V9" i="12"/>
  <c r="V13" i="12"/>
  <c r="V23" i="12"/>
  <c r="V7" i="12"/>
  <c r="AA19" i="5"/>
  <c r="S54" i="6"/>
  <c r="S41" i="6" s="1"/>
  <c r="Y32" i="6"/>
  <c r="V8" i="12"/>
  <c r="V30" i="12" s="1"/>
  <c r="U30" i="12"/>
  <c r="BB31" i="12"/>
  <c r="BC18" i="12"/>
  <c r="BC14" i="12"/>
  <c r="Y31" i="6"/>
  <c r="Y27" i="6"/>
  <c r="Y28" i="6"/>
  <c r="Y30" i="6"/>
  <c r="Y26" i="6"/>
  <c r="Y29" i="6"/>
  <c r="W34" i="12"/>
  <c r="U28" i="12"/>
  <c r="T32" i="12"/>
  <c r="BC22" i="12"/>
  <c r="BD36" i="12"/>
  <c r="BD12" i="12" s="1"/>
  <c r="BE3" i="12"/>
  <c r="BC20" i="12"/>
  <c r="BC12" i="12"/>
  <c r="T49" i="10"/>
  <c r="U50" i="10"/>
  <c r="C66" i="8"/>
  <c r="AA4" i="6"/>
  <c r="AA8" i="6"/>
  <c r="AB2" i="6"/>
  <c r="AA3" i="6"/>
  <c r="Z6" i="6"/>
  <c r="Z5" i="6"/>
  <c r="Z7" i="6"/>
  <c r="AB7" i="5"/>
  <c r="AB5" i="5"/>
  <c r="AB6" i="5"/>
  <c r="U109" i="10" l="1"/>
  <c r="T108" i="10"/>
  <c r="V40" i="5"/>
  <c r="V47" i="5" s="1"/>
  <c r="V41" i="5"/>
  <c r="V53" i="5" s="1"/>
  <c r="V42" i="5"/>
  <c r="V59" i="5" s="1"/>
  <c r="V43" i="5"/>
  <c r="V65" i="5" s="1"/>
  <c r="W38" i="5"/>
  <c r="W79" i="5"/>
  <c r="W84" i="5" s="1"/>
  <c r="Y14" i="5"/>
  <c r="X105" i="5"/>
  <c r="X103" i="5" s="1"/>
  <c r="X107" i="5"/>
  <c r="X100" i="5"/>
  <c r="X9" i="5"/>
  <c r="X92" i="5" s="1"/>
  <c r="X102" i="5" s="1"/>
  <c r="AB36" i="6"/>
  <c r="AB37" i="6"/>
  <c r="AC20" i="5" s="1"/>
  <c r="AB11" i="6"/>
  <c r="AB13" i="6"/>
  <c r="AB12" i="6"/>
  <c r="W26" i="12"/>
  <c r="Z39" i="6"/>
  <c r="Z25" i="6"/>
  <c r="Z38" i="6"/>
  <c r="Z19" i="6"/>
  <c r="Z17" i="6"/>
  <c r="IL16" i="12"/>
  <c r="IL10" i="12"/>
  <c r="IL20" i="12"/>
  <c r="IK31" i="12"/>
  <c r="IL14" i="12"/>
  <c r="IN3" i="12"/>
  <c r="IM10" i="12"/>
  <c r="IM12" i="12"/>
  <c r="IM16" i="12"/>
  <c r="IM18" i="12"/>
  <c r="IM20" i="12"/>
  <c r="IM22" i="12"/>
  <c r="IM36" i="12"/>
  <c r="IM14" i="12" s="1"/>
  <c r="AE175" i="10"/>
  <c r="AI175" i="10"/>
  <c r="S176" i="10"/>
  <c r="AF175" i="10"/>
  <c r="AG175" i="10" s="1"/>
  <c r="AH175" i="10" s="1"/>
  <c r="AJ175" i="10"/>
  <c r="AD175" i="10"/>
  <c r="T175" i="10"/>
  <c r="AA176" i="10"/>
  <c r="X176" i="10"/>
  <c r="AB176" i="10"/>
  <c r="Y176" i="10"/>
  <c r="Q178" i="10"/>
  <c r="R177" i="10"/>
  <c r="W15" i="12"/>
  <c r="AC2" i="5"/>
  <c r="AB11" i="5"/>
  <c r="AB10" i="5" s="1"/>
  <c r="AB4" i="5"/>
  <c r="AB3" i="5"/>
  <c r="AA86" i="5"/>
  <c r="W6" i="12"/>
  <c r="W13" i="12"/>
  <c r="W23" i="12"/>
  <c r="W21" i="12"/>
  <c r="W9" i="12"/>
  <c r="W17" i="12"/>
  <c r="V29" i="12"/>
  <c r="Z22" i="5"/>
  <c r="T24" i="5"/>
  <c r="U47" i="6"/>
  <c r="U40" i="6" s="1"/>
  <c r="W4" i="12"/>
  <c r="W5" i="12"/>
  <c r="W7" i="12"/>
  <c r="W11" i="12"/>
  <c r="W25" i="12"/>
  <c r="Z21" i="5"/>
  <c r="V28" i="12"/>
  <c r="S55" i="6"/>
  <c r="T52" i="6" s="1"/>
  <c r="AB19" i="5"/>
  <c r="Z32" i="6"/>
  <c r="X35" i="12"/>
  <c r="X9" i="12" s="1"/>
  <c r="U32" i="12"/>
  <c r="W8" i="12"/>
  <c r="W24" i="12"/>
  <c r="X26" i="12"/>
  <c r="X34" i="12"/>
  <c r="Z26" i="6"/>
  <c r="Z29" i="6"/>
  <c r="Z31" i="6"/>
  <c r="Z28" i="6"/>
  <c r="Z30" i="6"/>
  <c r="Z27" i="6"/>
  <c r="BC31" i="12"/>
  <c r="BD16" i="12"/>
  <c r="BD14" i="12"/>
  <c r="BD22" i="12"/>
  <c r="BD18" i="12"/>
  <c r="BD10" i="12"/>
  <c r="BD20" i="12"/>
  <c r="BF3" i="12"/>
  <c r="BE36" i="12"/>
  <c r="BE16" i="12" s="1"/>
  <c r="T50" i="10"/>
  <c r="AV8" i="5"/>
  <c r="C67" i="8"/>
  <c r="AA6" i="6"/>
  <c r="AA5" i="6"/>
  <c r="AA7" i="6"/>
  <c r="AC6" i="5"/>
  <c r="AC5" i="5"/>
  <c r="AC7" i="5"/>
  <c r="AB8" i="6"/>
  <c r="AB4" i="6"/>
  <c r="AB3" i="6"/>
  <c r="AC2" i="6"/>
  <c r="U110" i="10" l="1"/>
  <c r="T109" i="10"/>
  <c r="X79" i="5"/>
  <c r="X84" i="5" s="1"/>
  <c r="X38" i="5"/>
  <c r="Z14" i="5"/>
  <c r="Y107" i="5"/>
  <c r="Y9" i="5"/>
  <c r="Y100" i="5"/>
  <c r="Y105" i="5"/>
  <c r="Y103" i="5" s="1"/>
  <c r="W42" i="5"/>
  <c r="W59" i="5" s="1"/>
  <c r="W40" i="5"/>
  <c r="W47" i="5" s="1"/>
  <c r="W43" i="5"/>
  <c r="W65" i="5" s="1"/>
  <c r="W41" i="5"/>
  <c r="W53" i="5" s="1"/>
  <c r="AC36" i="6"/>
  <c r="AC11" i="6"/>
  <c r="AC37" i="6"/>
  <c r="AD20" i="5" s="1"/>
  <c r="AC12" i="6"/>
  <c r="AC13" i="6"/>
  <c r="AA38" i="6"/>
  <c r="AA39" i="6"/>
  <c r="AA25" i="6"/>
  <c r="AA19" i="6"/>
  <c r="AA17" i="6"/>
  <c r="IM31" i="12"/>
  <c r="IL31" i="12"/>
  <c r="IO3" i="12"/>
  <c r="IN36" i="12"/>
  <c r="IN12" i="12" s="1"/>
  <c r="X13" i="12"/>
  <c r="X4" i="12"/>
  <c r="X11" i="12"/>
  <c r="X6" i="12"/>
  <c r="X177" i="10"/>
  <c r="AB177" i="10"/>
  <c r="Y177" i="10"/>
  <c r="AA177" i="10"/>
  <c r="T176" i="10"/>
  <c r="R178" i="10"/>
  <c r="Q179" i="10"/>
  <c r="AF176" i="10"/>
  <c r="AG176" i="10" s="1"/>
  <c r="AH176" i="10" s="1"/>
  <c r="AJ176" i="10"/>
  <c r="AE176" i="10"/>
  <c r="S177" i="10"/>
  <c r="AI176" i="10"/>
  <c r="AD176" i="10"/>
  <c r="AB86" i="5"/>
  <c r="AW8" i="5"/>
  <c r="AX8" i="5" s="1"/>
  <c r="AD2" i="5"/>
  <c r="AC11" i="5"/>
  <c r="AC10" i="5" s="1"/>
  <c r="AC4" i="5"/>
  <c r="AC3" i="5"/>
  <c r="X19" i="12"/>
  <c r="X23" i="12"/>
  <c r="X5" i="12"/>
  <c r="X25" i="12"/>
  <c r="V32" i="12"/>
  <c r="W29" i="12"/>
  <c r="X16" i="6" s="1"/>
  <c r="U48" i="6"/>
  <c r="V45" i="6" s="1"/>
  <c r="V47" i="6" s="1"/>
  <c r="V40" i="6" s="1"/>
  <c r="W16" i="6"/>
  <c r="V23" i="5"/>
  <c r="AA22" i="5"/>
  <c r="AA21" i="5"/>
  <c r="Y35" i="12"/>
  <c r="Y26" i="12" s="1"/>
  <c r="W28" i="12"/>
  <c r="AC19" i="5"/>
  <c r="T54" i="6"/>
  <c r="T41" i="6" s="1"/>
  <c r="X17" i="12"/>
  <c r="X21" i="12"/>
  <c r="X7" i="12"/>
  <c r="X15" i="12"/>
  <c r="AA32" i="6"/>
  <c r="W30" i="12"/>
  <c r="X24" i="12"/>
  <c r="X8" i="12"/>
  <c r="AA29" i="6"/>
  <c r="AA28" i="6"/>
  <c r="AA31" i="6"/>
  <c r="AA27" i="6"/>
  <c r="AA26" i="6"/>
  <c r="AA30" i="6"/>
  <c r="Y34" i="12"/>
  <c r="BE10" i="12"/>
  <c r="BD31" i="12"/>
  <c r="BE12" i="12"/>
  <c r="BE14" i="12"/>
  <c r="BE18" i="12"/>
  <c r="BE22" i="12"/>
  <c r="BE20" i="12"/>
  <c r="BG3" i="12"/>
  <c r="BF36" i="12"/>
  <c r="BF12" i="12" s="1"/>
  <c r="BF10" i="12"/>
  <c r="T51" i="10"/>
  <c r="C68" i="8"/>
  <c r="AD5" i="5"/>
  <c r="AD6" i="5"/>
  <c r="AD7" i="5"/>
  <c r="AB7" i="6"/>
  <c r="AB6" i="6"/>
  <c r="AB5" i="6"/>
  <c r="AC8" i="6"/>
  <c r="AD2" i="6"/>
  <c r="AC4" i="6"/>
  <c r="AC3" i="6"/>
  <c r="U111" i="10" l="1"/>
  <c r="T110" i="10"/>
  <c r="AA14" i="5"/>
  <c r="Z105" i="5"/>
  <c r="Z103" i="5" s="1"/>
  <c r="Z9" i="5"/>
  <c r="Z92" i="5" s="1"/>
  <c r="Z102" i="5" s="1"/>
  <c r="X43" i="5"/>
  <c r="X65" i="5" s="1"/>
  <c r="X42" i="5"/>
  <c r="X59" i="5" s="1"/>
  <c r="X41" i="5"/>
  <c r="X53" i="5" s="1"/>
  <c r="X40" i="5"/>
  <c r="X47" i="5" s="1"/>
  <c r="Y92" i="5"/>
  <c r="Y102" i="5" s="1"/>
  <c r="Y38" i="5"/>
  <c r="Y79" i="5"/>
  <c r="Y84" i="5" s="1"/>
  <c r="AB38" i="6"/>
  <c r="AB39" i="6"/>
  <c r="AB19" i="6"/>
  <c r="AB17" i="6"/>
  <c r="AB25" i="6"/>
  <c r="Y17" i="12"/>
  <c r="AD36" i="6"/>
  <c r="AD37" i="6"/>
  <c r="AE20" i="5" s="1"/>
  <c r="AD12" i="6"/>
  <c r="AD11" i="6"/>
  <c r="AD13" i="6"/>
  <c r="IN14" i="12"/>
  <c r="IN10" i="12"/>
  <c r="IN31" i="12" s="1"/>
  <c r="IN20" i="12"/>
  <c r="IN18" i="12"/>
  <c r="IN22" i="12"/>
  <c r="IN16" i="12"/>
  <c r="IO36" i="12"/>
  <c r="IO10" i="12" s="1"/>
  <c r="BF16" i="12"/>
  <c r="BF14" i="12"/>
  <c r="Y178" i="10"/>
  <c r="X178" i="10"/>
  <c r="AA178" i="10"/>
  <c r="AB178" i="10"/>
  <c r="AD177" i="10"/>
  <c r="AJ177" i="10"/>
  <c r="AE177" i="10"/>
  <c r="S178" i="10"/>
  <c r="AF177" i="10"/>
  <c r="AG177" i="10" s="1"/>
  <c r="AH177" i="10" s="1"/>
  <c r="AI177" i="10"/>
  <c r="R179" i="10"/>
  <c r="Q180" i="10"/>
  <c r="T177" i="10"/>
  <c r="AC86" i="5"/>
  <c r="AE2" i="5"/>
  <c r="AD3" i="5"/>
  <c r="AD11" i="5"/>
  <c r="AD10" i="5" s="1"/>
  <c r="AD4" i="5"/>
  <c r="Y5" i="12"/>
  <c r="Y7" i="12"/>
  <c r="Y13" i="12"/>
  <c r="W32" i="12"/>
  <c r="Y23" i="12"/>
  <c r="Y9" i="12"/>
  <c r="Y25" i="12"/>
  <c r="Y4" i="12"/>
  <c r="Y19" i="12"/>
  <c r="Y6" i="12"/>
  <c r="X29" i="12"/>
  <c r="Y16" i="6" s="1"/>
  <c r="Y15" i="12"/>
  <c r="Y11" i="12"/>
  <c r="Y21" i="12"/>
  <c r="AB22" i="5"/>
  <c r="Z35" i="12"/>
  <c r="Z17" i="12" s="1"/>
  <c r="V48" i="6"/>
  <c r="AB21" i="5"/>
  <c r="W23" i="5"/>
  <c r="U24" i="5"/>
  <c r="T55" i="6"/>
  <c r="U52" i="6" s="1"/>
  <c r="AD19" i="5"/>
  <c r="AB32" i="6"/>
  <c r="X30" i="12"/>
  <c r="BE31" i="12"/>
  <c r="X28" i="12"/>
  <c r="AB26" i="6"/>
  <c r="AB31" i="6"/>
  <c r="AB28" i="6"/>
  <c r="AB30" i="6"/>
  <c r="AB27" i="6"/>
  <c r="AB29" i="6"/>
  <c r="Y24" i="12"/>
  <c r="Y8" i="12"/>
  <c r="Z34" i="12"/>
  <c r="BF18" i="12"/>
  <c r="BF20" i="12"/>
  <c r="BF22" i="12"/>
  <c r="BH3" i="12"/>
  <c r="BG36" i="12"/>
  <c r="BG10" i="12" s="1"/>
  <c r="T52" i="10"/>
  <c r="AY8" i="5"/>
  <c r="C69" i="8"/>
  <c r="AD8" i="6"/>
  <c r="AD4" i="6"/>
  <c r="AE2" i="6"/>
  <c r="AD3" i="6"/>
  <c r="AE6" i="5"/>
  <c r="AE7" i="5"/>
  <c r="AE5" i="5"/>
  <c r="AC6" i="6"/>
  <c r="AC7" i="6"/>
  <c r="AC5" i="6"/>
  <c r="U112" i="10" l="1"/>
  <c r="T111" i="10"/>
  <c r="Z79" i="5"/>
  <c r="Z84" i="5" s="1"/>
  <c r="Z38" i="5"/>
  <c r="Y40" i="5"/>
  <c r="Y47" i="5" s="1"/>
  <c r="Y43" i="5"/>
  <c r="Y65" i="5" s="1"/>
  <c r="Y41" i="5"/>
  <c r="Y53" i="5" s="1"/>
  <c r="Y42" i="5"/>
  <c r="Y59" i="5" s="1"/>
  <c r="AB14" i="5"/>
  <c r="AA100" i="5"/>
  <c r="AA9" i="5"/>
  <c r="AA105" i="5"/>
  <c r="AA103" i="5" s="1"/>
  <c r="AA107" i="5"/>
  <c r="AC39" i="6"/>
  <c r="AC25" i="6"/>
  <c r="AC38" i="6"/>
  <c r="AC19" i="6"/>
  <c r="AC17" i="6"/>
  <c r="AE36" i="6"/>
  <c r="AE37" i="6"/>
  <c r="AF20" i="5" s="1"/>
  <c r="AE11" i="6"/>
  <c r="AE12" i="6"/>
  <c r="AE13" i="6"/>
  <c r="IO31" i="12"/>
  <c r="IO18" i="12"/>
  <c r="IO14" i="12"/>
  <c r="IO12" i="12"/>
  <c r="IO22" i="12"/>
  <c r="IO20" i="12"/>
  <c r="IO16" i="12"/>
  <c r="Z25" i="12"/>
  <c r="Q181" i="10"/>
  <c r="R180" i="10"/>
  <c r="AD178" i="10"/>
  <c r="AE178" i="10"/>
  <c r="AI178" i="10"/>
  <c r="S179" i="10"/>
  <c r="AJ178" i="10"/>
  <c r="AF178" i="10"/>
  <c r="AG178" i="10" s="1"/>
  <c r="AH178" i="10" s="1"/>
  <c r="T178" i="10"/>
  <c r="AA179" i="10"/>
  <c r="X179" i="10"/>
  <c r="Y179" i="10"/>
  <c r="AB179" i="10"/>
  <c r="Y29" i="12"/>
  <c r="Z16" i="6" s="1"/>
  <c r="AZ8" i="5"/>
  <c r="BA8" i="5" s="1"/>
  <c r="AD86" i="5"/>
  <c r="AF2" i="5"/>
  <c r="AE11" i="5"/>
  <c r="AE10" i="5" s="1"/>
  <c r="AE4" i="5"/>
  <c r="AE3" i="5"/>
  <c r="Z11" i="12"/>
  <c r="Z7" i="12"/>
  <c r="Z26" i="12"/>
  <c r="Z23" i="12"/>
  <c r="Z5" i="12"/>
  <c r="Z9" i="12"/>
  <c r="Z13" i="12"/>
  <c r="Z6" i="12"/>
  <c r="Z4" i="12"/>
  <c r="Z21" i="12"/>
  <c r="Z15" i="12"/>
  <c r="Z19" i="12"/>
  <c r="W45" i="6"/>
  <c r="W47" i="6" s="1"/>
  <c r="W40" i="6" s="1"/>
  <c r="AA35" i="12"/>
  <c r="AA5" i="12" s="1"/>
  <c r="AC21" i="5"/>
  <c r="AC22" i="5"/>
  <c r="AE19" i="5"/>
  <c r="U54" i="6"/>
  <c r="U41" i="6" s="1"/>
  <c r="AC32" i="6"/>
  <c r="X32" i="12"/>
  <c r="Y30" i="12"/>
  <c r="AC30" i="6"/>
  <c r="AC29" i="6"/>
  <c r="AC31" i="6"/>
  <c r="AC27" i="6"/>
  <c r="AC26" i="6"/>
  <c r="AC28" i="6"/>
  <c r="Z24" i="12"/>
  <c r="Z8" i="12"/>
  <c r="Y28" i="12"/>
  <c r="AA34" i="12"/>
  <c r="BF31" i="12"/>
  <c r="BG14" i="12"/>
  <c r="BG18" i="12"/>
  <c r="BG12" i="12"/>
  <c r="BG22" i="12"/>
  <c r="BG20" i="12"/>
  <c r="BG16" i="12"/>
  <c r="BI3" i="12"/>
  <c r="BH36" i="12"/>
  <c r="BH10" i="12" s="1"/>
  <c r="T53" i="10"/>
  <c r="C70" i="8"/>
  <c r="AE8" i="6"/>
  <c r="AE4" i="6"/>
  <c r="AF2" i="6"/>
  <c r="AE3" i="6"/>
  <c r="AD7" i="6"/>
  <c r="AD5" i="6"/>
  <c r="AD6" i="6"/>
  <c r="AF7" i="5"/>
  <c r="AF5" i="5"/>
  <c r="AF6" i="5"/>
  <c r="U113" i="10" l="1"/>
  <c r="T112" i="10"/>
  <c r="AC14" i="5"/>
  <c r="AB9" i="5"/>
  <c r="AB105" i="5"/>
  <c r="AB103" i="5" s="1"/>
  <c r="AB100" i="5"/>
  <c r="AB107" i="5"/>
  <c r="AB92" i="5"/>
  <c r="AB102" i="5" s="1"/>
  <c r="Z43" i="5"/>
  <c r="Z65" i="5" s="1"/>
  <c r="Z42" i="5"/>
  <c r="Z59" i="5" s="1"/>
  <c r="Z41" i="5"/>
  <c r="Z53" i="5" s="1"/>
  <c r="Z40" i="5"/>
  <c r="Z47" i="5" s="1"/>
  <c r="AA92" i="5"/>
  <c r="AA102" i="5" s="1"/>
  <c r="AA79" i="5"/>
  <c r="AA84" i="5" s="1"/>
  <c r="AA38" i="5"/>
  <c r="AA13" i="12"/>
  <c r="AD38" i="6"/>
  <c r="AD39" i="6"/>
  <c r="AD25" i="6"/>
  <c r="AD19" i="6"/>
  <c r="AD17" i="6"/>
  <c r="AF36" i="6"/>
  <c r="AF37" i="6"/>
  <c r="AG20" i="5" s="1"/>
  <c r="AF11" i="6"/>
  <c r="AF12" i="6"/>
  <c r="AF13" i="6"/>
  <c r="AA15" i="12"/>
  <c r="AA6" i="12"/>
  <c r="T179" i="10"/>
  <c r="AE179" i="10"/>
  <c r="AI179" i="10"/>
  <c r="S180" i="10"/>
  <c r="AF179" i="10"/>
  <c r="AG179" i="10" s="1"/>
  <c r="AH179" i="10" s="1"/>
  <c r="AJ179" i="10"/>
  <c r="AD179" i="10"/>
  <c r="AA180" i="10"/>
  <c r="X180" i="10"/>
  <c r="AB180" i="10"/>
  <c r="Y180" i="10"/>
  <c r="Q182" i="10"/>
  <c r="R181" i="10"/>
  <c r="AG2" i="5"/>
  <c r="AF3" i="5"/>
  <c r="AF11" i="5"/>
  <c r="AF10" i="5" s="1"/>
  <c r="AF4" i="5"/>
  <c r="AE86" i="5"/>
  <c r="Z29" i="12"/>
  <c r="AA16" i="6" s="1"/>
  <c r="AA21" i="12"/>
  <c r="AA7" i="12"/>
  <c r="AA19" i="12"/>
  <c r="AA11" i="12"/>
  <c r="AA25" i="12"/>
  <c r="AA4" i="12"/>
  <c r="AA17" i="12"/>
  <c r="AA26" i="12"/>
  <c r="AD21" i="5"/>
  <c r="W48" i="6"/>
  <c r="X45" i="6" s="1"/>
  <c r="AB35" i="12"/>
  <c r="AB26" i="12" s="1"/>
  <c r="AA9" i="12"/>
  <c r="AA23" i="12"/>
  <c r="AD22" i="5"/>
  <c r="V24" i="5"/>
  <c r="X23" i="5"/>
  <c r="U55" i="6"/>
  <c r="V52" i="6" s="1"/>
  <c r="AF19" i="5"/>
  <c r="AD32" i="6"/>
  <c r="Y32" i="12"/>
  <c r="Z30" i="12"/>
  <c r="AD29" i="6"/>
  <c r="AD26" i="6"/>
  <c r="AD27" i="6"/>
  <c r="AD28" i="6"/>
  <c r="AD30" i="6"/>
  <c r="AD31" i="6"/>
  <c r="AA24" i="12"/>
  <c r="AA8" i="12"/>
  <c r="Z28" i="12"/>
  <c r="AB34" i="12"/>
  <c r="BG31" i="12"/>
  <c r="BH18" i="12"/>
  <c r="BH22" i="12"/>
  <c r="BI36" i="12"/>
  <c r="BI18" i="12" s="1"/>
  <c r="BJ3" i="12"/>
  <c r="BH16" i="12"/>
  <c r="BH20" i="12"/>
  <c r="BH14" i="12"/>
  <c r="BH12" i="12"/>
  <c r="T54" i="10"/>
  <c r="BB8" i="5"/>
  <c r="C71" i="8"/>
  <c r="AF8" i="6"/>
  <c r="AF4" i="6"/>
  <c r="AF3" i="6"/>
  <c r="AG2" i="6"/>
  <c r="AE5" i="6"/>
  <c r="AE6" i="6"/>
  <c r="AE7" i="6"/>
  <c r="AG6" i="5"/>
  <c r="AG7" i="5"/>
  <c r="AG5" i="5"/>
  <c r="U114" i="10" l="1"/>
  <c r="T113" i="10"/>
  <c r="AB79" i="5"/>
  <c r="AB84" i="5" s="1"/>
  <c r="AB38" i="5"/>
  <c r="AA40" i="5"/>
  <c r="AA47" i="5" s="1"/>
  <c r="AA41" i="5"/>
  <c r="AA53" i="5" s="1"/>
  <c r="AA43" i="5"/>
  <c r="AA65" i="5" s="1"/>
  <c r="AA42" i="5"/>
  <c r="AA59" i="5" s="1"/>
  <c r="AD14" i="5"/>
  <c r="AC9" i="5"/>
  <c r="AC105" i="5"/>
  <c r="AC103" i="5" s="1"/>
  <c r="AE38" i="6"/>
  <c r="AE39" i="6"/>
  <c r="AE25" i="6"/>
  <c r="AE19" i="6"/>
  <c r="AE17" i="6"/>
  <c r="AG36" i="6"/>
  <c r="AG37" i="6"/>
  <c r="AH20" i="5" s="1"/>
  <c r="AG11" i="6"/>
  <c r="AG12" i="6"/>
  <c r="AG13" i="6"/>
  <c r="AB17" i="12"/>
  <c r="AB6" i="12"/>
  <c r="AB25" i="12"/>
  <c r="AB21" i="12"/>
  <c r="AB23" i="12"/>
  <c r="X181" i="10"/>
  <c r="AB181" i="10"/>
  <c r="Y181" i="10"/>
  <c r="AA181" i="10"/>
  <c r="T180" i="10"/>
  <c r="R182" i="10"/>
  <c r="Q183" i="10"/>
  <c r="AF180" i="10"/>
  <c r="AG180" i="10" s="1"/>
  <c r="AH180" i="10" s="1"/>
  <c r="AJ180" i="10"/>
  <c r="AI180" i="10"/>
  <c r="AD180" i="10"/>
  <c r="AE180" i="10"/>
  <c r="S181" i="10"/>
  <c r="AA29" i="12"/>
  <c r="AB16" i="6" s="1"/>
  <c r="BC8" i="5"/>
  <c r="BD8" i="5" s="1"/>
  <c r="AF86" i="5"/>
  <c r="AH2" i="5"/>
  <c r="AG11" i="5"/>
  <c r="AG10" i="5" s="1"/>
  <c r="AG4" i="5"/>
  <c r="AG3" i="5"/>
  <c r="AB9" i="12"/>
  <c r="AB4" i="12"/>
  <c r="AB13" i="12"/>
  <c r="AB7" i="12"/>
  <c r="AB15" i="12"/>
  <c r="AB5" i="12"/>
  <c r="AB11" i="12"/>
  <c r="AB19" i="12"/>
  <c r="X47" i="6"/>
  <c r="X40" i="6" s="1"/>
  <c r="AE21" i="5"/>
  <c r="AC35" i="12"/>
  <c r="AC15" i="12" s="1"/>
  <c r="AE22" i="5"/>
  <c r="AA30" i="12"/>
  <c r="AG19" i="5"/>
  <c r="V54" i="6"/>
  <c r="V41" i="6" s="1"/>
  <c r="AE32" i="6"/>
  <c r="Z32" i="12"/>
  <c r="AB8" i="12"/>
  <c r="AB24" i="12"/>
  <c r="AC34" i="12"/>
  <c r="AA28" i="12"/>
  <c r="AE27" i="6"/>
  <c r="AE29" i="6"/>
  <c r="AE28" i="6"/>
  <c r="AE26" i="6"/>
  <c r="AE30" i="6"/>
  <c r="AE31" i="6"/>
  <c r="BI14" i="12"/>
  <c r="BI16" i="12"/>
  <c r="BI20" i="12"/>
  <c r="BI10" i="12"/>
  <c r="BK3" i="12"/>
  <c r="BJ36" i="12"/>
  <c r="BJ16" i="12" s="1"/>
  <c r="BH31" i="12"/>
  <c r="BI22" i="12"/>
  <c r="BI12" i="12"/>
  <c r="T55" i="10"/>
  <c r="C72" i="8"/>
  <c r="AH5" i="5"/>
  <c r="AH6" i="5"/>
  <c r="AH7" i="5"/>
  <c r="AF7" i="6"/>
  <c r="AF6" i="6"/>
  <c r="AF5" i="6"/>
  <c r="AG8" i="6"/>
  <c r="AG4" i="6"/>
  <c r="AH2" i="6"/>
  <c r="AG3" i="6"/>
  <c r="U115" i="10" l="1"/>
  <c r="T114" i="10"/>
  <c r="AC79" i="5"/>
  <c r="AC84" i="5" s="1"/>
  <c r="AC38" i="5"/>
  <c r="AE14" i="5"/>
  <c r="AD107" i="5"/>
  <c r="AD9" i="5"/>
  <c r="AD92" i="5" s="1"/>
  <c r="AD102" i="5" s="1"/>
  <c r="AD100" i="5"/>
  <c r="AD105" i="5"/>
  <c r="AD103" i="5" s="1"/>
  <c r="AC92" i="5"/>
  <c r="AC102" i="5" s="1"/>
  <c r="AB40" i="5"/>
  <c r="AB41" i="5"/>
  <c r="AB53" i="5" s="1"/>
  <c r="AB43" i="5"/>
  <c r="AB65" i="5" s="1"/>
  <c r="AB42" i="5"/>
  <c r="AB59" i="5" s="1"/>
  <c r="AF38" i="6"/>
  <c r="AF39" i="6"/>
  <c r="AF25" i="6"/>
  <c r="AF19" i="6"/>
  <c r="AF17" i="6"/>
  <c r="AH36" i="6"/>
  <c r="AH12" i="6"/>
  <c r="AH37" i="6"/>
  <c r="AI20" i="5" s="1"/>
  <c r="AH11" i="6"/>
  <c r="AH13" i="6"/>
  <c r="BJ18" i="12"/>
  <c r="AC17" i="12"/>
  <c r="Q184" i="10"/>
  <c r="R183" i="10"/>
  <c r="Y182" i="10"/>
  <c r="AB182" i="10"/>
  <c r="X182" i="10"/>
  <c r="AA182" i="10"/>
  <c r="AD181" i="10"/>
  <c r="AF181" i="10"/>
  <c r="AG181" i="10" s="1"/>
  <c r="AH181" i="10" s="1"/>
  <c r="AI181" i="10"/>
  <c r="AJ181" i="10"/>
  <c r="S182" i="10"/>
  <c r="AE181" i="10"/>
  <c r="T181" i="10"/>
  <c r="AB29" i="12"/>
  <c r="AC16" i="6" s="1"/>
  <c r="AI2" i="5"/>
  <c r="AH4" i="5"/>
  <c r="AH3" i="5"/>
  <c r="AH11" i="5"/>
  <c r="AH10" i="5" s="1"/>
  <c r="AG86" i="5"/>
  <c r="AC4" i="12"/>
  <c r="X48" i="6"/>
  <c r="Y45" i="6" s="1"/>
  <c r="Y47" i="6" s="1"/>
  <c r="AC5" i="12"/>
  <c r="AF22" i="5"/>
  <c r="AC19" i="12"/>
  <c r="AC25" i="12"/>
  <c r="AC11" i="12"/>
  <c r="AC26" i="12"/>
  <c r="AC13" i="12"/>
  <c r="AC21" i="12"/>
  <c r="AC7" i="12"/>
  <c r="AC6" i="12"/>
  <c r="AD35" i="12"/>
  <c r="AD11" i="12" s="1"/>
  <c r="AF21" i="5"/>
  <c r="AC23" i="12"/>
  <c r="AC9" i="12"/>
  <c r="W24" i="5"/>
  <c r="Y23" i="5"/>
  <c r="AA32" i="12"/>
  <c r="V55" i="6"/>
  <c r="AH19" i="5"/>
  <c r="AF32" i="6"/>
  <c r="BI31" i="12"/>
  <c r="AB30" i="12"/>
  <c r="AF26" i="6"/>
  <c r="AF31" i="6"/>
  <c r="AF27" i="6"/>
  <c r="AF28" i="6"/>
  <c r="AF30" i="6"/>
  <c r="AF29" i="6"/>
  <c r="AD34" i="12"/>
  <c r="AC8" i="12"/>
  <c r="AC24" i="12"/>
  <c r="AB28" i="12"/>
  <c r="BJ22" i="12"/>
  <c r="BJ10" i="12"/>
  <c r="BJ14" i="12"/>
  <c r="BJ12" i="12"/>
  <c r="BJ20" i="12"/>
  <c r="BL3" i="12"/>
  <c r="BK36" i="12"/>
  <c r="BK12" i="12" s="1"/>
  <c r="T56" i="10"/>
  <c r="BE8" i="5"/>
  <c r="C73" i="8"/>
  <c r="AI6" i="5"/>
  <c r="AI7" i="5"/>
  <c r="AI5" i="5"/>
  <c r="AH4" i="6"/>
  <c r="AI2" i="6"/>
  <c r="AH3" i="6"/>
  <c r="AH8" i="6"/>
  <c r="AG6" i="6"/>
  <c r="AG7" i="6"/>
  <c r="AG5" i="6"/>
  <c r="U116" i="10" l="1"/>
  <c r="T115" i="10"/>
  <c r="AF14" i="5"/>
  <c r="AE105" i="5"/>
  <c r="AE103" i="5" s="1"/>
  <c r="AE107" i="5"/>
  <c r="AE9" i="5"/>
  <c r="AE92" i="5" s="1"/>
  <c r="AE102" i="5" s="1"/>
  <c r="AE100" i="5"/>
  <c r="AB47" i="5"/>
  <c r="AB39" i="5"/>
  <c r="AC42" i="5"/>
  <c r="AC59" i="5" s="1"/>
  <c r="AC40" i="5"/>
  <c r="AC43" i="5"/>
  <c r="AC65" i="5" s="1"/>
  <c r="AC41" i="5"/>
  <c r="AC53" i="5" s="1"/>
  <c r="AD38" i="5"/>
  <c r="AD79" i="5"/>
  <c r="AD84" i="5" s="1"/>
  <c r="AG39" i="6"/>
  <c r="AG38" i="6"/>
  <c r="AG25" i="6"/>
  <c r="AG19" i="6"/>
  <c r="AG17" i="6"/>
  <c r="AI37" i="6"/>
  <c r="AJ20" i="5" s="1"/>
  <c r="AI11" i="6"/>
  <c r="AI36" i="6"/>
  <c r="AI12" i="6"/>
  <c r="AI13" i="6"/>
  <c r="AD17" i="12"/>
  <c r="AD25" i="12"/>
  <c r="AA183" i="10"/>
  <c r="Y183" i="10"/>
  <c r="AB183" i="10"/>
  <c r="X183" i="10"/>
  <c r="T183" i="10" s="1"/>
  <c r="T182" i="10"/>
  <c r="Q185" i="10"/>
  <c r="R184" i="10"/>
  <c r="AE182" i="10"/>
  <c r="AI182" i="10"/>
  <c r="S183" i="10"/>
  <c r="AD182" i="10"/>
  <c r="AJ182" i="10"/>
  <c r="AF182" i="10"/>
  <c r="AG182" i="10" s="1"/>
  <c r="AH182" i="10" s="1"/>
  <c r="AD13" i="12"/>
  <c r="AD19" i="12"/>
  <c r="AC29" i="12"/>
  <c r="AD16" i="6" s="1"/>
  <c r="AD26" i="12"/>
  <c r="AD7" i="12"/>
  <c r="AD21" i="12"/>
  <c r="AD4" i="12"/>
  <c r="AJ2" i="5"/>
  <c r="AI11" i="5"/>
  <c r="AI10" i="5" s="1"/>
  <c r="AI4" i="5"/>
  <c r="AI3" i="5"/>
  <c r="BF8" i="5"/>
  <c r="BG8" i="5" s="1"/>
  <c r="AH86" i="5"/>
  <c r="W52" i="6"/>
  <c r="W54" i="6" s="1"/>
  <c r="W41" i="6" s="1"/>
  <c r="Y40" i="6"/>
  <c r="Z23" i="5" s="1"/>
  <c r="Y48" i="6"/>
  <c r="Z45" i="6" s="1"/>
  <c r="Z47" i="6" s="1"/>
  <c r="Z40" i="6" s="1"/>
  <c r="AD6" i="12"/>
  <c r="AD23" i="12"/>
  <c r="AD15" i="12"/>
  <c r="AD9" i="12"/>
  <c r="AD5" i="12"/>
  <c r="AG21" i="5"/>
  <c r="AE35" i="12"/>
  <c r="AE9" i="12" s="1"/>
  <c r="AG22" i="5"/>
  <c r="AI19" i="5"/>
  <c r="AG32" i="6"/>
  <c r="BK16" i="12"/>
  <c r="BK18" i="12"/>
  <c r="BK20" i="12"/>
  <c r="BK10" i="12"/>
  <c r="BK14" i="12"/>
  <c r="BK22" i="12"/>
  <c r="AB32" i="12"/>
  <c r="AC30" i="12"/>
  <c r="AE34" i="12"/>
  <c r="AC28" i="12"/>
  <c r="AG30" i="6"/>
  <c r="AG26" i="6"/>
  <c r="AG29" i="6"/>
  <c r="AG28" i="6"/>
  <c r="AG31" i="6"/>
  <c r="AG27" i="6"/>
  <c r="AD24" i="12"/>
  <c r="AD8" i="12"/>
  <c r="BL36" i="12"/>
  <c r="BL10" i="12" s="1"/>
  <c r="BM3" i="12"/>
  <c r="BJ31" i="12"/>
  <c r="T57" i="10"/>
  <c r="C74" i="8"/>
  <c r="AH6" i="6"/>
  <c r="AH7" i="6"/>
  <c r="AH5" i="6"/>
  <c r="AJ7" i="5"/>
  <c r="AJ5" i="5"/>
  <c r="AJ6" i="5"/>
  <c r="AI4" i="6"/>
  <c r="AI8" i="6"/>
  <c r="AJ2" i="6"/>
  <c r="AI3" i="6"/>
  <c r="U117" i="10" l="1"/>
  <c r="T116" i="10"/>
  <c r="AC39" i="5"/>
  <c r="AC47" i="5"/>
  <c r="AE79" i="5"/>
  <c r="AE84" i="5" s="1"/>
  <c r="AE38" i="5"/>
  <c r="AD43" i="5"/>
  <c r="AD65" i="5" s="1"/>
  <c r="AD41" i="5"/>
  <c r="AD53" i="5" s="1"/>
  <c r="AD40" i="5"/>
  <c r="AD42" i="5"/>
  <c r="AD59" i="5" s="1"/>
  <c r="AG14" i="5"/>
  <c r="AF9" i="5"/>
  <c r="AF92" i="5" s="1"/>
  <c r="AF102" i="5" s="1"/>
  <c r="AF105" i="5"/>
  <c r="AF103" i="5" s="1"/>
  <c r="AJ36" i="6"/>
  <c r="AJ37" i="6"/>
  <c r="AK20" i="5" s="1"/>
  <c r="AJ11" i="6"/>
  <c r="AJ13" i="6"/>
  <c r="AJ12" i="6"/>
  <c r="AH25" i="6"/>
  <c r="AH39" i="6"/>
  <c r="AH19" i="6"/>
  <c r="AH17" i="6"/>
  <c r="AH38" i="6"/>
  <c r="AE15" i="12"/>
  <c r="AE26" i="12"/>
  <c r="BK31" i="12"/>
  <c r="AE25" i="12"/>
  <c r="AE23" i="12"/>
  <c r="AE7" i="12"/>
  <c r="AE17" i="12"/>
  <c r="AE5" i="12"/>
  <c r="AE11" i="12"/>
  <c r="AE21" i="12"/>
  <c r="AE6" i="12"/>
  <c r="AE13" i="12"/>
  <c r="AD29" i="12"/>
  <c r="AE16" i="6" s="1"/>
  <c r="X184" i="10"/>
  <c r="AB184" i="10"/>
  <c r="AA184" i="10"/>
  <c r="Y184" i="10"/>
  <c r="Q186" i="10"/>
  <c r="R185" i="10"/>
  <c r="AF183" i="10"/>
  <c r="AG183" i="10" s="1"/>
  <c r="AH183" i="10" s="1"/>
  <c r="AJ183" i="10"/>
  <c r="AE183" i="10"/>
  <c r="S184" i="10"/>
  <c r="AD183" i="10"/>
  <c r="AI183" i="10"/>
  <c r="AI86" i="5"/>
  <c r="AK2" i="5"/>
  <c r="AJ11" i="5"/>
  <c r="AJ10" i="5" s="1"/>
  <c r="AJ3" i="5"/>
  <c r="AJ4" i="5"/>
  <c r="AE4" i="12"/>
  <c r="AE19" i="12"/>
  <c r="Z48" i="6"/>
  <c r="AA45" i="6" s="1"/>
  <c r="AF35" i="12"/>
  <c r="AF23" i="12" s="1"/>
  <c r="X24" i="5"/>
  <c r="AA23" i="5"/>
  <c r="AH22" i="5"/>
  <c r="AH21" i="5"/>
  <c r="AJ19" i="5"/>
  <c r="W55" i="6"/>
  <c r="X52" i="6" s="1"/>
  <c r="AH32" i="6"/>
  <c r="BL18" i="12"/>
  <c r="BL14" i="12"/>
  <c r="BL20" i="12"/>
  <c r="BL12" i="12"/>
  <c r="AD28" i="12"/>
  <c r="AD30" i="12"/>
  <c r="AC32" i="12"/>
  <c r="AF11" i="12"/>
  <c r="AF34" i="12"/>
  <c r="AH27" i="6"/>
  <c r="AH26" i="6"/>
  <c r="AH29" i="6"/>
  <c r="AH31" i="6"/>
  <c r="AH28" i="6"/>
  <c r="AH30" i="6"/>
  <c r="AE24" i="12"/>
  <c r="AE8" i="12"/>
  <c r="BL22" i="12"/>
  <c r="BN3" i="12"/>
  <c r="BM36" i="12"/>
  <c r="BM10" i="12" s="1"/>
  <c r="BL16" i="12"/>
  <c r="T58" i="10"/>
  <c r="BH8" i="5"/>
  <c r="C75" i="8"/>
  <c r="AJ8" i="6"/>
  <c r="AJ4" i="6"/>
  <c r="AJ3" i="6"/>
  <c r="AK2" i="6"/>
  <c r="AI7" i="6"/>
  <c r="AI5" i="6"/>
  <c r="AI6" i="6"/>
  <c r="AK5" i="5"/>
  <c r="AK6" i="5"/>
  <c r="AK7" i="5"/>
  <c r="U118" i="10" l="1"/>
  <c r="T117" i="10"/>
  <c r="AD47" i="5"/>
  <c r="AD39" i="5"/>
  <c r="AE40" i="5"/>
  <c r="AE43" i="5"/>
  <c r="AE65" i="5" s="1"/>
  <c r="AE42" i="5"/>
  <c r="AE59" i="5" s="1"/>
  <c r="AE41" i="5"/>
  <c r="AE53" i="5" s="1"/>
  <c r="AF79" i="5"/>
  <c r="AF84" i="5" s="1"/>
  <c r="AF38" i="5"/>
  <c r="AH14" i="5"/>
  <c r="AG9" i="5"/>
  <c r="AG105" i="5"/>
  <c r="AG103" i="5" s="1"/>
  <c r="AG100" i="5"/>
  <c r="AG107" i="5"/>
  <c r="AG92" i="5"/>
  <c r="AG102" i="5" s="1"/>
  <c r="AE29" i="12"/>
  <c r="AK36" i="6"/>
  <c r="AK37" i="6"/>
  <c r="AL20" i="5" s="1"/>
  <c r="AK11" i="6"/>
  <c r="AK12" i="6"/>
  <c r="AK13" i="6"/>
  <c r="AI38" i="6"/>
  <c r="AI25" i="6"/>
  <c r="AI19" i="6"/>
  <c r="AI17" i="6"/>
  <c r="AI39" i="6"/>
  <c r="AF6" i="12"/>
  <c r="AF17" i="12"/>
  <c r="AF9" i="12"/>
  <c r="S185" i="10"/>
  <c r="AD184" i="10"/>
  <c r="AI184" i="10"/>
  <c r="AE184" i="10"/>
  <c r="AJ184" i="10"/>
  <c r="AF184" i="10"/>
  <c r="AG184" i="10" s="1"/>
  <c r="AH184" i="10" s="1"/>
  <c r="Y185" i="10"/>
  <c r="X185" i="10"/>
  <c r="T185" i="10" s="1"/>
  <c r="AA185" i="10"/>
  <c r="AB185" i="10"/>
  <c r="R186" i="10"/>
  <c r="Q187" i="10"/>
  <c r="T184" i="10"/>
  <c r="AJ86" i="5"/>
  <c r="AL2" i="5"/>
  <c r="AK3" i="5"/>
  <c r="AK4" i="5"/>
  <c r="AK11" i="5"/>
  <c r="AK10" i="5" s="1"/>
  <c r="BI8" i="5"/>
  <c r="BJ8" i="5" s="1"/>
  <c r="AF7" i="12"/>
  <c r="AF15" i="12"/>
  <c r="AF19" i="12"/>
  <c r="AG35" i="12"/>
  <c r="AG15" i="12" s="1"/>
  <c r="AF21" i="12"/>
  <c r="AF25" i="12"/>
  <c r="AF13" i="12"/>
  <c r="AF26" i="12"/>
  <c r="AI22" i="5"/>
  <c r="AI21" i="5"/>
  <c r="AF5" i="12"/>
  <c r="AF4" i="12"/>
  <c r="AA47" i="6"/>
  <c r="AA40" i="6" s="1"/>
  <c r="X54" i="6"/>
  <c r="X41" i="6" s="1"/>
  <c r="AK19" i="5"/>
  <c r="AI32" i="6"/>
  <c r="AD32" i="12"/>
  <c r="AE30" i="12"/>
  <c r="AF16" i="6"/>
  <c r="AF24" i="12"/>
  <c r="AF8" i="12"/>
  <c r="AI31" i="6"/>
  <c r="AI28" i="6"/>
  <c r="AI26" i="6"/>
  <c r="AI29" i="6"/>
  <c r="AI30" i="6"/>
  <c r="AI27" i="6"/>
  <c r="AG34" i="12"/>
  <c r="AE28" i="12"/>
  <c r="BM18" i="12"/>
  <c r="BM14" i="12"/>
  <c r="BM12" i="12"/>
  <c r="BL31" i="12"/>
  <c r="BO3" i="12"/>
  <c r="BN36" i="12"/>
  <c r="BN10" i="12" s="1"/>
  <c r="BM20" i="12"/>
  <c r="BM16" i="12"/>
  <c r="BM22" i="12"/>
  <c r="T59" i="10"/>
  <c r="C76" i="8"/>
  <c r="AJ7" i="6"/>
  <c r="AJ6" i="6"/>
  <c r="AJ5" i="6"/>
  <c r="AK8" i="6"/>
  <c r="AK4" i="6"/>
  <c r="AL2" i="6"/>
  <c r="AK3" i="6"/>
  <c r="AL5" i="5"/>
  <c r="AL6" i="5"/>
  <c r="AL7" i="5"/>
  <c r="U119" i="10" l="1"/>
  <c r="T118" i="10"/>
  <c r="T60" i="10"/>
  <c r="AE47" i="5"/>
  <c r="AE39" i="5"/>
  <c r="AG79" i="5"/>
  <c r="AG84" i="5" s="1"/>
  <c r="AG38" i="5"/>
  <c r="AF42" i="5"/>
  <c r="AF59" i="5" s="1"/>
  <c r="AF43" i="5"/>
  <c r="AF65" i="5" s="1"/>
  <c r="AF41" i="5"/>
  <c r="AF53" i="5" s="1"/>
  <c r="AF40" i="5"/>
  <c r="AI14" i="5"/>
  <c r="AH107" i="5"/>
  <c r="AH9" i="5"/>
  <c r="AH105" i="5"/>
  <c r="AH103" i="5" s="1"/>
  <c r="AH100" i="5"/>
  <c r="AG26" i="12"/>
  <c r="AL37" i="6"/>
  <c r="AL12" i="6"/>
  <c r="AL36" i="6"/>
  <c r="AL13" i="6"/>
  <c r="AL11" i="6"/>
  <c r="AJ38" i="6"/>
  <c r="AJ39" i="6"/>
  <c r="AJ19" i="6"/>
  <c r="AJ17" i="6"/>
  <c r="AJ25" i="6"/>
  <c r="AG13" i="12"/>
  <c r="R187" i="10"/>
  <c r="Q188" i="10"/>
  <c r="AA186" i="10"/>
  <c r="AB186" i="10"/>
  <c r="X186" i="10"/>
  <c r="Y186" i="10"/>
  <c r="AD185" i="10"/>
  <c r="AE185" i="10"/>
  <c r="AJ185" i="10"/>
  <c r="AF185" i="10"/>
  <c r="AG185" i="10" s="1"/>
  <c r="AH185" i="10" s="1"/>
  <c r="S186" i="10"/>
  <c r="AI185" i="10"/>
  <c r="AK86" i="5"/>
  <c r="AM2" i="5"/>
  <c r="AL11" i="5"/>
  <c r="AL10" i="5" s="1"/>
  <c r="AL4" i="5"/>
  <c r="AL3" i="5"/>
  <c r="AG6" i="12"/>
  <c r="AG19" i="12"/>
  <c r="AG17" i="12"/>
  <c r="AG25" i="12"/>
  <c r="AG23" i="12"/>
  <c r="AF29" i="12"/>
  <c r="AG16" i="6" s="1"/>
  <c r="AJ21" i="5"/>
  <c r="AJ22" i="5"/>
  <c r="AG9" i="12"/>
  <c r="AG11" i="12"/>
  <c r="AG5" i="12"/>
  <c r="AG21" i="12"/>
  <c r="AG7" i="12"/>
  <c r="AG4" i="12"/>
  <c r="AA48" i="6"/>
  <c r="AB45" i="6" s="1"/>
  <c r="AB23" i="5"/>
  <c r="Y24" i="5"/>
  <c r="AL19" i="5"/>
  <c r="X55" i="6"/>
  <c r="Y52" i="6" s="1"/>
  <c r="AJ32" i="6"/>
  <c r="AM20" i="5"/>
  <c r="AH35" i="12"/>
  <c r="AH25" i="12" s="1"/>
  <c r="BN12" i="12"/>
  <c r="BN20" i="12"/>
  <c r="AE32" i="12"/>
  <c r="AF28" i="12"/>
  <c r="AF30" i="12"/>
  <c r="AJ26" i="6"/>
  <c r="AJ31" i="6"/>
  <c r="AJ29" i="6"/>
  <c r="AJ27" i="6"/>
  <c r="AJ28" i="6"/>
  <c r="AJ30" i="6"/>
  <c r="AG8" i="12"/>
  <c r="AG24" i="12"/>
  <c r="AH34" i="12"/>
  <c r="BN16" i="12"/>
  <c r="BN18" i="12"/>
  <c r="BM31" i="12"/>
  <c r="BN14" i="12"/>
  <c r="BO36" i="12"/>
  <c r="BO12" i="12" s="1"/>
  <c r="BP3" i="12"/>
  <c r="BN22" i="12"/>
  <c r="BK8" i="5"/>
  <c r="C77" i="8"/>
  <c r="AK6" i="6"/>
  <c r="AK7" i="6"/>
  <c r="AK5" i="6"/>
  <c r="AL8" i="6"/>
  <c r="AL4" i="6"/>
  <c r="AM2" i="6"/>
  <c r="AL3" i="6"/>
  <c r="AM6" i="5"/>
  <c r="AM7" i="5"/>
  <c r="AM5" i="5"/>
  <c r="U120" i="10" l="1"/>
  <c r="T119" i="10"/>
  <c r="AF39" i="5"/>
  <c r="AF47" i="5"/>
  <c r="AG41" i="5"/>
  <c r="AG53" i="5" s="1"/>
  <c r="AG40" i="5"/>
  <c r="AG42" i="5"/>
  <c r="AG59" i="5" s="1"/>
  <c r="AG43" i="5"/>
  <c r="AG65" i="5" s="1"/>
  <c r="AH79" i="5"/>
  <c r="AH84" i="5" s="1"/>
  <c r="AH38" i="5"/>
  <c r="AH92" i="5"/>
  <c r="AH102" i="5" s="1"/>
  <c r="AJ14" i="5"/>
  <c r="AI105" i="5"/>
  <c r="AI103" i="5" s="1"/>
  <c r="AI9" i="5"/>
  <c r="AM36" i="6"/>
  <c r="AM37" i="6"/>
  <c r="AN20" i="5" s="1"/>
  <c r="AM11" i="6"/>
  <c r="AM12" i="6"/>
  <c r="AM13" i="6"/>
  <c r="AK39" i="6"/>
  <c r="AK38" i="6"/>
  <c r="AK25" i="6"/>
  <c r="AK19" i="6"/>
  <c r="AK17" i="6"/>
  <c r="Q189" i="10"/>
  <c r="R188" i="10"/>
  <c r="T186" i="10"/>
  <c r="AA187" i="10"/>
  <c r="X187" i="10"/>
  <c r="Y187" i="10"/>
  <c r="AB187" i="10"/>
  <c r="AE186" i="10"/>
  <c r="AI186" i="10"/>
  <c r="S187" i="10"/>
  <c r="AD186" i="10"/>
  <c r="AJ186" i="10"/>
  <c r="AF186" i="10"/>
  <c r="AG186" i="10" s="1"/>
  <c r="AH186" i="10" s="1"/>
  <c r="AN2" i="5"/>
  <c r="AM3" i="5"/>
  <c r="AM4" i="5"/>
  <c r="AM11" i="5"/>
  <c r="AM10" i="5" s="1"/>
  <c r="AL86" i="5"/>
  <c r="BL8" i="5"/>
  <c r="BM8" i="5" s="1"/>
  <c r="AH6" i="12"/>
  <c r="AH7" i="12"/>
  <c r="AH4" i="12"/>
  <c r="AH23" i="12"/>
  <c r="AH17" i="12"/>
  <c r="AG29" i="12"/>
  <c r="AH16" i="6" s="1"/>
  <c r="AB47" i="6"/>
  <c r="AB40" i="6" s="1"/>
  <c r="AK22" i="5"/>
  <c r="AI35" i="12"/>
  <c r="AI11" i="12" s="1"/>
  <c r="AK21" i="5"/>
  <c r="AH26" i="12"/>
  <c r="AH5" i="12"/>
  <c r="AH15" i="12"/>
  <c r="AH21" i="12"/>
  <c r="AH11" i="12"/>
  <c r="AH19" i="12"/>
  <c r="AH9" i="12"/>
  <c r="AH13" i="12"/>
  <c r="AM19" i="5"/>
  <c r="Y54" i="6"/>
  <c r="Y41" i="6" s="1"/>
  <c r="AK32" i="6"/>
  <c r="AF32" i="12"/>
  <c r="BO18" i="12"/>
  <c r="BO10" i="12"/>
  <c r="BO20" i="12"/>
  <c r="AG30" i="12"/>
  <c r="AH8" i="12"/>
  <c r="AH24" i="12"/>
  <c r="AG28" i="12"/>
  <c r="AK26" i="6"/>
  <c r="AK30" i="6"/>
  <c r="AK29" i="6"/>
  <c r="AK31" i="6"/>
  <c r="AK27" i="6"/>
  <c r="AK28" i="6"/>
  <c r="AI34" i="12"/>
  <c r="AI21" i="12"/>
  <c r="BO22" i="12"/>
  <c r="BO16" i="12"/>
  <c r="BN31" i="12"/>
  <c r="BO14" i="12"/>
  <c r="BP36" i="12"/>
  <c r="BP10" i="12" s="1"/>
  <c r="BQ3" i="12"/>
  <c r="C78" i="8"/>
  <c r="AM8" i="6"/>
  <c r="AM4" i="6"/>
  <c r="AN2" i="6"/>
  <c r="AM3" i="6"/>
  <c r="AN7" i="5"/>
  <c r="AN5" i="5"/>
  <c r="AN6" i="5"/>
  <c r="AL6" i="6"/>
  <c r="AL7" i="6"/>
  <c r="AL5" i="6"/>
  <c r="U121" i="10" l="1"/>
  <c r="T120" i="10"/>
  <c r="AK14" i="5"/>
  <c r="AJ100" i="5"/>
  <c r="AJ105" i="5"/>
  <c r="AJ103" i="5" s="1"/>
  <c r="AJ9" i="5"/>
  <c r="AJ107" i="5"/>
  <c r="AI79" i="5"/>
  <c r="AI84" i="5" s="1"/>
  <c r="AI38" i="5"/>
  <c r="AH41" i="5"/>
  <c r="AH53" i="5" s="1"/>
  <c r="AH40" i="5"/>
  <c r="AH43" i="5"/>
  <c r="AH65" i="5" s="1"/>
  <c r="AH42" i="5"/>
  <c r="AH59" i="5" s="1"/>
  <c r="AG39" i="5"/>
  <c r="AG47" i="5"/>
  <c r="AI92" i="5"/>
  <c r="AI102" i="5" s="1"/>
  <c r="AI15" i="12"/>
  <c r="AI7" i="12"/>
  <c r="AI26" i="12"/>
  <c r="AI6" i="12"/>
  <c r="AN36" i="6"/>
  <c r="AN37" i="6"/>
  <c r="AO20" i="5" s="1"/>
  <c r="AN11" i="6"/>
  <c r="AN12" i="6"/>
  <c r="AN13" i="6"/>
  <c r="AL38" i="6"/>
  <c r="AL39" i="6"/>
  <c r="AL25" i="6"/>
  <c r="AL17" i="6"/>
  <c r="AL19" i="6"/>
  <c r="BO31" i="12"/>
  <c r="AF187" i="10"/>
  <c r="AG187" i="10" s="1"/>
  <c r="AH187" i="10" s="1"/>
  <c r="AJ187" i="10"/>
  <c r="AD187" i="10"/>
  <c r="AI187" i="10"/>
  <c r="AE187" i="10"/>
  <c r="S188" i="10"/>
  <c r="X188" i="10"/>
  <c r="AB188" i="10"/>
  <c r="AA188" i="10"/>
  <c r="Y188" i="10"/>
  <c r="T187" i="10"/>
  <c r="R189" i="10"/>
  <c r="Q190" i="10"/>
  <c r="AM86" i="5"/>
  <c r="AO2" i="5"/>
  <c r="AN11" i="5"/>
  <c r="AN10" i="5" s="1"/>
  <c r="AN4" i="5"/>
  <c r="AN3" i="5"/>
  <c r="AI25" i="12"/>
  <c r="AI19" i="12"/>
  <c r="AI13" i="12"/>
  <c r="AI23" i="12"/>
  <c r="AI17" i="12"/>
  <c r="AI9" i="12"/>
  <c r="AH29" i="12"/>
  <c r="AI16" i="6" s="1"/>
  <c r="AJ35" i="12"/>
  <c r="AJ26" i="12" s="1"/>
  <c r="AL21" i="5"/>
  <c r="AI4" i="12"/>
  <c r="AI5" i="12"/>
  <c r="AL22" i="5"/>
  <c r="Z24" i="5"/>
  <c r="AB48" i="6"/>
  <c r="AC45" i="6" s="1"/>
  <c r="AC23" i="5"/>
  <c r="Y55" i="6"/>
  <c r="Z52" i="6" s="1"/>
  <c r="AN19" i="5"/>
  <c r="AL32" i="6"/>
  <c r="AH28" i="12"/>
  <c r="AG32" i="12"/>
  <c r="AH30" i="12"/>
  <c r="AJ34" i="12"/>
  <c r="AJ8" i="12" s="1"/>
  <c r="AL29" i="6"/>
  <c r="AL26" i="6"/>
  <c r="AL27" i="6"/>
  <c r="AL28" i="6"/>
  <c r="AL30" i="6"/>
  <c r="AL31" i="6"/>
  <c r="AI8" i="12"/>
  <c r="AI24" i="12"/>
  <c r="BP18" i="12"/>
  <c r="BP22" i="12"/>
  <c r="BP20" i="12"/>
  <c r="BP16" i="12"/>
  <c r="BP14" i="12"/>
  <c r="BR3" i="12"/>
  <c r="BQ36" i="12"/>
  <c r="BQ12" i="12" s="1"/>
  <c r="BP12" i="12"/>
  <c r="BP31" i="12" s="1"/>
  <c r="BN8" i="5"/>
  <c r="C79" i="8"/>
  <c r="AN8" i="6"/>
  <c r="AN4" i="6"/>
  <c r="AN3" i="6"/>
  <c r="AO2" i="6"/>
  <c r="AO5" i="5"/>
  <c r="AO6" i="5"/>
  <c r="AO7" i="5"/>
  <c r="AM6" i="6"/>
  <c r="AM7" i="6"/>
  <c r="AM5" i="6"/>
  <c r="U122" i="10" l="1"/>
  <c r="T121" i="10"/>
  <c r="AI42" i="5"/>
  <c r="AI59" i="5" s="1"/>
  <c r="AI43" i="5"/>
  <c r="AI65" i="5" s="1"/>
  <c r="AI40" i="5"/>
  <c r="AI41" i="5"/>
  <c r="AI53" i="5" s="1"/>
  <c r="AJ79" i="5"/>
  <c r="AJ84" i="5" s="1"/>
  <c r="AJ38" i="5"/>
  <c r="AH47" i="5"/>
  <c r="AH39" i="5"/>
  <c r="AJ92" i="5"/>
  <c r="AJ102" i="5" s="1"/>
  <c r="AL14" i="5"/>
  <c r="AK105" i="5"/>
  <c r="AK103" i="5" s="1"/>
  <c r="AK9" i="5"/>
  <c r="AK107" i="5"/>
  <c r="AK100" i="5"/>
  <c r="AO36" i="6"/>
  <c r="AO37" i="6"/>
  <c r="AP20" i="5" s="1"/>
  <c r="AO11" i="6"/>
  <c r="AO12" i="6"/>
  <c r="AO13" i="6"/>
  <c r="AM38" i="6"/>
  <c r="AM25" i="6"/>
  <c r="AM19" i="6"/>
  <c r="AM17" i="6"/>
  <c r="AM39" i="6"/>
  <c r="Y189" i="10"/>
  <c r="AB189" i="10"/>
  <c r="X189" i="10"/>
  <c r="AA189" i="10"/>
  <c r="AF188" i="10"/>
  <c r="AG188" i="10" s="1"/>
  <c r="AH188" i="10" s="1"/>
  <c r="S189" i="10"/>
  <c r="AD188" i="10"/>
  <c r="AI188" i="10"/>
  <c r="AE188" i="10"/>
  <c r="AJ188" i="10"/>
  <c r="R190" i="10"/>
  <c r="Q191" i="10"/>
  <c r="T188" i="10"/>
  <c r="AP2" i="5"/>
  <c r="AO4" i="5"/>
  <c r="AO11" i="5"/>
  <c r="AO10" i="5" s="1"/>
  <c r="AO3" i="5"/>
  <c r="BO8" i="5"/>
  <c r="AN86" i="5"/>
  <c r="AH32" i="12"/>
  <c r="AJ7" i="12"/>
  <c r="AI29" i="12"/>
  <c r="AJ16" i="6" s="1"/>
  <c r="AJ19" i="12"/>
  <c r="AJ13" i="12"/>
  <c r="AJ23" i="12"/>
  <c r="AJ4" i="12"/>
  <c r="AJ6" i="12"/>
  <c r="AJ21" i="12"/>
  <c r="AJ17" i="12"/>
  <c r="AJ5" i="12"/>
  <c r="AJ11" i="12"/>
  <c r="AJ9" i="12"/>
  <c r="AJ15" i="12"/>
  <c r="AJ25" i="12"/>
  <c r="AM21" i="5"/>
  <c r="AM22" i="5"/>
  <c r="AC47" i="6"/>
  <c r="AC40" i="6" s="1"/>
  <c r="AK35" i="12"/>
  <c r="AK6" i="12" s="1"/>
  <c r="AO19" i="5"/>
  <c r="Z54" i="6"/>
  <c r="Z41" i="6" s="1"/>
  <c r="AM32" i="6"/>
  <c r="AJ24" i="12"/>
  <c r="AJ30" i="12" s="1"/>
  <c r="AI30" i="12"/>
  <c r="AK34" i="12"/>
  <c r="AK24" i="12" s="1"/>
  <c r="AM26" i="6"/>
  <c r="AM31" i="6"/>
  <c r="AM27" i="6"/>
  <c r="AM29" i="6"/>
  <c r="AM30" i="6"/>
  <c r="AM28" i="6"/>
  <c r="AI28" i="12"/>
  <c r="BQ14" i="12"/>
  <c r="BQ10" i="12"/>
  <c r="BQ20" i="12"/>
  <c r="BQ16" i="12"/>
  <c r="BS3" i="12"/>
  <c r="BR36" i="12"/>
  <c r="BR16" i="12" s="1"/>
  <c r="BR10" i="12"/>
  <c r="BQ22" i="12"/>
  <c r="BQ18" i="12"/>
  <c r="C80" i="8"/>
  <c r="AO8" i="6"/>
  <c r="AO4" i="6"/>
  <c r="AP2" i="6"/>
  <c r="AO3" i="6"/>
  <c r="AN7" i="6"/>
  <c r="AN6" i="6"/>
  <c r="AN5" i="6"/>
  <c r="AP5" i="5"/>
  <c r="AP6" i="5"/>
  <c r="AP7" i="5"/>
  <c r="U123" i="10" l="1"/>
  <c r="T123" i="10" s="1"/>
  <c r="T122" i="10"/>
  <c r="AK38" i="5"/>
  <c r="AK79" i="5"/>
  <c r="AK84" i="5" s="1"/>
  <c r="AK92" i="5"/>
  <c r="AK102" i="5" s="1"/>
  <c r="AI47" i="5"/>
  <c r="AI39" i="5"/>
  <c r="AM14" i="5"/>
  <c r="AL105" i="5"/>
  <c r="AL103" i="5" s="1"/>
  <c r="AL9" i="5"/>
  <c r="AJ40" i="5"/>
  <c r="AJ42" i="5"/>
  <c r="AJ59" i="5" s="1"/>
  <c r="AJ43" i="5"/>
  <c r="AJ65" i="5" s="1"/>
  <c r="AJ41" i="5"/>
  <c r="AJ53" i="5" s="1"/>
  <c r="AN38" i="6"/>
  <c r="AN39" i="6"/>
  <c r="AN25" i="6"/>
  <c r="AN19" i="6"/>
  <c r="AN17" i="6"/>
  <c r="AP36" i="6"/>
  <c r="AP12" i="6"/>
  <c r="AP11" i="6"/>
  <c r="AP37" i="6"/>
  <c r="AQ20" i="5" s="1"/>
  <c r="AP13" i="6"/>
  <c r="BR18" i="12"/>
  <c r="AK15" i="12"/>
  <c r="R191" i="10"/>
  <c r="Q192" i="10"/>
  <c r="Y190" i="10"/>
  <c r="AA190" i="10"/>
  <c r="AB190" i="10"/>
  <c r="X190" i="10"/>
  <c r="T190" i="10" s="1"/>
  <c r="T189" i="10"/>
  <c r="AD189" i="10"/>
  <c r="AI189" i="10"/>
  <c r="AE189" i="10"/>
  <c r="AJ189" i="10"/>
  <c r="AF189" i="10"/>
  <c r="AG189" i="10" s="1"/>
  <c r="AH189" i="10" s="1"/>
  <c r="S190" i="10"/>
  <c r="AK5" i="12"/>
  <c r="AK13" i="12"/>
  <c r="AQ2" i="5"/>
  <c r="AP3" i="5"/>
  <c r="AP11" i="5"/>
  <c r="AP10" i="5" s="1"/>
  <c r="AP4" i="5"/>
  <c r="AO86" i="5"/>
  <c r="BP8" i="5"/>
  <c r="BQ8" i="5" s="1"/>
  <c r="AK11" i="12"/>
  <c r="AK9" i="12"/>
  <c r="AJ29" i="12"/>
  <c r="AK16" i="6" s="1"/>
  <c r="AK19" i="12"/>
  <c r="AK25" i="12"/>
  <c r="AK26" i="12"/>
  <c r="AK7" i="12"/>
  <c r="AK21" i="12"/>
  <c r="AK23" i="12"/>
  <c r="AK17" i="12"/>
  <c r="AK4" i="12"/>
  <c r="AL35" i="12"/>
  <c r="AL11" i="12" s="1"/>
  <c r="AC48" i="6"/>
  <c r="AD45" i="6" s="1"/>
  <c r="AA24" i="5"/>
  <c r="AD23" i="5"/>
  <c r="AN22" i="5"/>
  <c r="AN21" i="5"/>
  <c r="AJ28" i="12"/>
  <c r="Z55" i="6"/>
  <c r="AA52" i="6" s="1"/>
  <c r="AP19" i="5"/>
  <c r="AN32" i="6"/>
  <c r="AI32" i="12"/>
  <c r="AK8" i="12"/>
  <c r="AK30" i="12" s="1"/>
  <c r="AN31" i="6"/>
  <c r="AN27" i="6"/>
  <c r="AN28" i="6"/>
  <c r="AN30" i="6"/>
  <c r="AN26" i="6"/>
  <c r="AN29" i="6"/>
  <c r="AL34" i="12"/>
  <c r="BR20" i="12"/>
  <c r="BQ31" i="12"/>
  <c r="BT3" i="12"/>
  <c r="BS36" i="12"/>
  <c r="BS18" i="12" s="1"/>
  <c r="BR14" i="12"/>
  <c r="BR22" i="12"/>
  <c r="BR12" i="12"/>
  <c r="C81" i="8"/>
  <c r="AQ6" i="5"/>
  <c r="AQ7" i="5"/>
  <c r="AQ5" i="5"/>
  <c r="AP4" i="6"/>
  <c r="AQ2" i="6"/>
  <c r="AP8" i="6"/>
  <c r="AP3" i="6"/>
  <c r="AO7" i="6"/>
  <c r="AO6" i="6"/>
  <c r="AO5" i="6"/>
  <c r="AL79" i="5" l="1"/>
  <c r="AL84" i="5" s="1"/>
  <c r="AL38" i="5"/>
  <c r="AJ47" i="5"/>
  <c r="AJ39" i="5"/>
  <c r="AN14" i="5"/>
  <c r="AM105" i="5"/>
  <c r="AM103" i="5" s="1"/>
  <c r="AM107" i="5"/>
  <c r="AM9" i="5"/>
  <c r="AM100" i="5"/>
  <c r="AL92" i="5"/>
  <c r="AL102" i="5" s="1"/>
  <c r="AK41" i="5"/>
  <c r="AK53" i="5" s="1"/>
  <c r="AK40" i="5"/>
  <c r="AK43" i="5"/>
  <c r="AK65" i="5" s="1"/>
  <c r="AK42" i="5"/>
  <c r="AK59" i="5" s="1"/>
  <c r="AO39" i="6"/>
  <c r="AO38" i="6"/>
  <c r="AO19" i="6"/>
  <c r="AO17" i="6"/>
  <c r="AO25" i="6"/>
  <c r="AQ37" i="6"/>
  <c r="AR20" i="5" s="1"/>
  <c r="AQ11" i="6"/>
  <c r="AQ12" i="6"/>
  <c r="AQ13" i="6"/>
  <c r="AQ36" i="6"/>
  <c r="AE190" i="10"/>
  <c r="AI190" i="10"/>
  <c r="S191" i="10"/>
  <c r="AF190" i="10"/>
  <c r="AG190" i="10" s="1"/>
  <c r="AH190" i="10" s="1"/>
  <c r="AD190" i="10"/>
  <c r="AJ190" i="10"/>
  <c r="Q193" i="10"/>
  <c r="R192" i="10"/>
  <c r="AA191" i="10"/>
  <c r="AB191" i="10"/>
  <c r="X191" i="10"/>
  <c r="Y191" i="10"/>
  <c r="AL26" i="12"/>
  <c r="AL25" i="12"/>
  <c r="AP86" i="5"/>
  <c r="BR8" i="5"/>
  <c r="BS8" i="5" s="1"/>
  <c r="AR2" i="5"/>
  <c r="AQ4" i="5"/>
  <c r="AQ11" i="5"/>
  <c r="AQ10" i="5" s="1"/>
  <c r="AQ3" i="5"/>
  <c r="AL7" i="12"/>
  <c r="AL15" i="12"/>
  <c r="AL19" i="12"/>
  <c r="AL21" i="12"/>
  <c r="AL17" i="12"/>
  <c r="AJ32" i="12"/>
  <c r="AK29" i="12"/>
  <c r="AL16" i="6" s="1"/>
  <c r="AL23" i="12"/>
  <c r="AL9" i="12"/>
  <c r="AL13" i="12"/>
  <c r="AK28" i="12"/>
  <c r="AL4" i="12"/>
  <c r="AL5" i="12"/>
  <c r="AL6" i="12"/>
  <c r="AO22" i="5"/>
  <c r="AO21" i="5"/>
  <c r="AM35" i="12"/>
  <c r="AM26" i="12" s="1"/>
  <c r="AD47" i="6"/>
  <c r="AD40" i="6" s="1"/>
  <c r="AQ19" i="5"/>
  <c r="AA54" i="6"/>
  <c r="AA41" i="6" s="1"/>
  <c r="AO32" i="6"/>
  <c r="AM34" i="12"/>
  <c r="AO29" i="6"/>
  <c r="AO30" i="6"/>
  <c r="AO26" i="6"/>
  <c r="AO28" i="6"/>
  <c r="AO31" i="6"/>
  <c r="AO27" i="6"/>
  <c r="AL24" i="12"/>
  <c r="AL8" i="12"/>
  <c r="BS14" i="12"/>
  <c r="BS20" i="12"/>
  <c r="BS12" i="12"/>
  <c r="BS16" i="12"/>
  <c r="BS22" i="12"/>
  <c r="BS10" i="12"/>
  <c r="BU3" i="12"/>
  <c r="BT36" i="12"/>
  <c r="BT22" i="12" s="1"/>
  <c r="BR31" i="12"/>
  <c r="C82" i="8"/>
  <c r="AR7" i="5"/>
  <c r="AR5" i="5"/>
  <c r="AR6" i="5"/>
  <c r="AQ4" i="6"/>
  <c r="AQ8" i="6"/>
  <c r="AR2" i="6"/>
  <c r="AQ3" i="6"/>
  <c r="AP6" i="6"/>
  <c r="AP5" i="6"/>
  <c r="AP7" i="6"/>
  <c r="AM38" i="5" l="1"/>
  <c r="AM79" i="5"/>
  <c r="AM84" i="5" s="1"/>
  <c r="AM92" i="5"/>
  <c r="AM102" i="5" s="1"/>
  <c r="AL40" i="5"/>
  <c r="AL43" i="5"/>
  <c r="AL65" i="5" s="1"/>
  <c r="AL42" i="5"/>
  <c r="AL59" i="5" s="1"/>
  <c r="AL41" i="5"/>
  <c r="AL53" i="5" s="1"/>
  <c r="AK47" i="5"/>
  <c r="AK39" i="5"/>
  <c r="AO14" i="5"/>
  <c r="AN107" i="5"/>
  <c r="AN105" i="5"/>
  <c r="AN103" i="5" s="1"/>
  <c r="AN100" i="5"/>
  <c r="AN9" i="5"/>
  <c r="AN92" i="5" s="1"/>
  <c r="AN102" i="5" s="1"/>
  <c r="AR36" i="6"/>
  <c r="AR37" i="6"/>
  <c r="AS20" i="5" s="1"/>
  <c r="AR11" i="6"/>
  <c r="AR13" i="6"/>
  <c r="AR12" i="6"/>
  <c r="AP39" i="6"/>
  <c r="AP25" i="6"/>
  <c r="AP38" i="6"/>
  <c r="AP19" i="6"/>
  <c r="AP17" i="6"/>
  <c r="AM25" i="12"/>
  <c r="BS31" i="12"/>
  <c r="AM7" i="12"/>
  <c r="AF191" i="10"/>
  <c r="AG191" i="10" s="1"/>
  <c r="AH191" i="10" s="1"/>
  <c r="AJ191" i="10"/>
  <c r="S192" i="10"/>
  <c r="AD191" i="10"/>
  <c r="AI191" i="10"/>
  <c r="AE191" i="10"/>
  <c r="X192" i="10"/>
  <c r="AB192" i="10"/>
  <c r="Y192" i="10"/>
  <c r="AA192" i="10"/>
  <c r="T191" i="10"/>
  <c r="R193" i="10"/>
  <c r="Q194" i="10"/>
  <c r="AL30" i="12"/>
  <c r="AS2" i="5"/>
  <c r="AR4" i="5"/>
  <c r="AR11" i="5"/>
  <c r="AR10" i="5" s="1"/>
  <c r="AR3" i="5"/>
  <c r="AQ86" i="5"/>
  <c r="AK32" i="12"/>
  <c r="AM21" i="12"/>
  <c r="AM4" i="12"/>
  <c r="AM13" i="12"/>
  <c r="AM5" i="12"/>
  <c r="AL29" i="12"/>
  <c r="AM16" i="6" s="1"/>
  <c r="AM15" i="12"/>
  <c r="AM17" i="12"/>
  <c r="AM6" i="12"/>
  <c r="AM9" i="12"/>
  <c r="AN35" i="12"/>
  <c r="AN11" i="12" s="1"/>
  <c r="AP22" i="5"/>
  <c r="AD48" i="6"/>
  <c r="AE45" i="6" s="1"/>
  <c r="AM19" i="12"/>
  <c r="AM11" i="12"/>
  <c r="AM23" i="12"/>
  <c r="AE23" i="5"/>
  <c r="AB24" i="5"/>
  <c r="AP21" i="5"/>
  <c r="AR19" i="5"/>
  <c r="AA55" i="6"/>
  <c r="AB52" i="6" s="1"/>
  <c r="AP32" i="6"/>
  <c r="BT16" i="12"/>
  <c r="AP26" i="6"/>
  <c r="AP31" i="6"/>
  <c r="AP29" i="6"/>
  <c r="AP27" i="6"/>
  <c r="AP28" i="6"/>
  <c r="AP30" i="6"/>
  <c r="AL28" i="12"/>
  <c r="AM8" i="12"/>
  <c r="AM24" i="12"/>
  <c r="AN34" i="12"/>
  <c r="BT12" i="12"/>
  <c r="BT10" i="12"/>
  <c r="BV3" i="12"/>
  <c r="BU36" i="12"/>
  <c r="BU18" i="12" s="1"/>
  <c r="BT18" i="12"/>
  <c r="BT14" i="12"/>
  <c r="BT20" i="12"/>
  <c r="BT8" i="5"/>
  <c r="C83" i="8"/>
  <c r="AS5" i="5"/>
  <c r="AS6" i="5"/>
  <c r="AS7" i="5"/>
  <c r="AR8" i="6"/>
  <c r="AR4" i="6"/>
  <c r="AR3" i="6"/>
  <c r="AS2" i="6"/>
  <c r="AQ6" i="6"/>
  <c r="AQ5" i="6"/>
  <c r="AQ7" i="6"/>
  <c r="AL47" i="5" l="1"/>
  <c r="AL39" i="5"/>
  <c r="AN79" i="5"/>
  <c r="AN84" i="5" s="1"/>
  <c r="AN38" i="5"/>
  <c r="AP14" i="5"/>
  <c r="AO105" i="5"/>
  <c r="AO103" i="5" s="1"/>
  <c r="AO9" i="5"/>
  <c r="AO92" i="5" s="1"/>
  <c r="AO102" i="5" s="1"/>
  <c r="AM41" i="5"/>
  <c r="AM53" i="5" s="1"/>
  <c r="AM43" i="5"/>
  <c r="AM65" i="5" s="1"/>
  <c r="AM42" i="5"/>
  <c r="AM59" i="5" s="1"/>
  <c r="AM40" i="5"/>
  <c r="AS36" i="6"/>
  <c r="AS11" i="6"/>
  <c r="AS12" i="6"/>
  <c r="AS37" i="6"/>
  <c r="AT20" i="5" s="1"/>
  <c r="AS13" i="6"/>
  <c r="AQ38" i="6"/>
  <c r="AQ39" i="6"/>
  <c r="AQ25" i="6"/>
  <c r="AQ19" i="6"/>
  <c r="AQ17" i="6"/>
  <c r="R194" i="10"/>
  <c r="Q195" i="10"/>
  <c r="T192" i="10"/>
  <c r="AE192" i="10"/>
  <c r="AJ192" i="10"/>
  <c r="AF192" i="10"/>
  <c r="AG192" i="10" s="1"/>
  <c r="AH192" i="10" s="1"/>
  <c r="S193" i="10"/>
  <c r="AD192" i="10"/>
  <c r="AI192" i="10"/>
  <c r="Y193" i="10"/>
  <c r="AA193" i="10"/>
  <c r="AB193" i="10"/>
  <c r="X193" i="10"/>
  <c r="AR86" i="5"/>
  <c r="BU8" i="5"/>
  <c r="BV8" i="5" s="1"/>
  <c r="AT2" i="5"/>
  <c r="AS11" i="5"/>
  <c r="AS10" i="5" s="1"/>
  <c r="AS3" i="5"/>
  <c r="AS4" i="5"/>
  <c r="AN5" i="12"/>
  <c r="AM29" i="12"/>
  <c r="AN16" i="6" s="1"/>
  <c r="AL32" i="12"/>
  <c r="AN13" i="12"/>
  <c r="AN15" i="12"/>
  <c r="AN4" i="12"/>
  <c r="AN19" i="12"/>
  <c r="AN23" i="12"/>
  <c r="AN26" i="12"/>
  <c r="AN25" i="12"/>
  <c r="AN17" i="12"/>
  <c r="AN7" i="12"/>
  <c r="AQ22" i="5"/>
  <c r="AN6" i="12"/>
  <c r="AN21" i="12"/>
  <c r="AN9" i="12"/>
  <c r="AQ21" i="5"/>
  <c r="AE47" i="6"/>
  <c r="AE40" i="6" s="1"/>
  <c r="AO35" i="12"/>
  <c r="AO13" i="12" s="1"/>
  <c r="AS19" i="5"/>
  <c r="AB54" i="6"/>
  <c r="AB41" i="6" s="1"/>
  <c r="AQ32" i="6"/>
  <c r="AM30" i="12"/>
  <c r="AQ26" i="6"/>
  <c r="AQ29" i="6"/>
  <c r="AQ28" i="6"/>
  <c r="AQ31" i="6"/>
  <c r="AQ30" i="6"/>
  <c r="AQ27" i="6"/>
  <c r="AN8" i="12"/>
  <c r="AN24" i="12"/>
  <c r="AO34" i="12"/>
  <c r="AM28" i="12"/>
  <c r="BU12" i="12"/>
  <c r="BU22" i="12"/>
  <c r="BU10" i="12"/>
  <c r="BU20" i="12"/>
  <c r="BU14" i="12"/>
  <c r="BV36" i="12"/>
  <c r="BV10" i="12" s="1"/>
  <c r="BW3" i="12"/>
  <c r="BU16" i="12"/>
  <c r="BT31" i="12"/>
  <c r="C84" i="8"/>
  <c r="AS8" i="6"/>
  <c r="AT2" i="6"/>
  <c r="AS4" i="6"/>
  <c r="AS3" i="6"/>
  <c r="AT5" i="5"/>
  <c r="AT6" i="5"/>
  <c r="AT7" i="5"/>
  <c r="AR7" i="6"/>
  <c r="AR6" i="6"/>
  <c r="AR5" i="6"/>
  <c r="AO38" i="5" l="1"/>
  <c r="AO79" i="5"/>
  <c r="AO84" i="5" s="1"/>
  <c r="AM39" i="5"/>
  <c r="AM47" i="5"/>
  <c r="AN43" i="5"/>
  <c r="AN65" i="5" s="1"/>
  <c r="AN42" i="5"/>
  <c r="AN59" i="5" s="1"/>
  <c r="AN40" i="5"/>
  <c r="AN41" i="5"/>
  <c r="AN53" i="5" s="1"/>
  <c r="AQ14" i="5"/>
  <c r="AP100" i="5"/>
  <c r="AP107" i="5"/>
  <c r="AP9" i="5"/>
  <c r="AP105" i="5"/>
  <c r="AP103" i="5" s="1"/>
  <c r="AR38" i="6"/>
  <c r="AR39" i="6"/>
  <c r="AR19" i="6"/>
  <c r="AR17" i="6"/>
  <c r="AR25" i="6"/>
  <c r="AT36" i="6"/>
  <c r="AT37" i="6"/>
  <c r="AU20" i="5" s="1"/>
  <c r="AT12" i="6"/>
  <c r="AT13" i="6"/>
  <c r="AT11" i="6"/>
  <c r="BV20" i="12"/>
  <c r="AO23" i="12"/>
  <c r="AO17" i="12"/>
  <c r="T193" i="10"/>
  <c r="R195" i="10"/>
  <c r="Q196" i="10"/>
  <c r="AD193" i="10"/>
  <c r="S194" i="10"/>
  <c r="AI193" i="10"/>
  <c r="AE193" i="10"/>
  <c r="AJ193" i="10"/>
  <c r="AF193" i="10"/>
  <c r="AG193" i="10" s="1"/>
  <c r="AH193" i="10" s="1"/>
  <c r="X194" i="10"/>
  <c r="T194" i="10" s="1"/>
  <c r="Y194" i="10"/>
  <c r="AA194" i="10"/>
  <c r="AB194" i="10"/>
  <c r="AO21" i="12"/>
  <c r="AO9" i="12"/>
  <c r="AO11" i="12"/>
  <c r="AO7" i="12"/>
  <c r="AO5" i="12"/>
  <c r="AO26" i="12"/>
  <c r="AO6" i="12"/>
  <c r="AO15" i="12"/>
  <c r="AS86" i="5"/>
  <c r="AU2" i="5"/>
  <c r="AT4" i="5"/>
  <c r="AT11" i="5"/>
  <c r="AT10" i="5" s="1"/>
  <c r="AT3" i="5"/>
  <c r="AO25" i="12"/>
  <c r="AO19" i="12"/>
  <c r="AO4" i="12"/>
  <c r="AE48" i="6"/>
  <c r="AF45" i="6" s="1"/>
  <c r="AF47" i="6" s="1"/>
  <c r="AF40" i="6" s="1"/>
  <c r="AN29" i="12"/>
  <c r="AO16" i="6" s="1"/>
  <c r="AP35" i="12"/>
  <c r="AP26" i="12" s="1"/>
  <c r="AR22" i="5"/>
  <c r="AF23" i="5"/>
  <c r="AR21" i="5"/>
  <c r="AC24" i="5"/>
  <c r="AB55" i="6"/>
  <c r="AC52" i="6" s="1"/>
  <c r="AT19" i="5"/>
  <c r="AR32" i="6"/>
  <c r="BV14" i="12"/>
  <c r="BV18" i="12"/>
  <c r="BV16" i="12"/>
  <c r="AM32" i="12"/>
  <c r="AN28" i="12"/>
  <c r="AR29" i="6"/>
  <c r="AR26" i="6"/>
  <c r="AR27" i="6"/>
  <c r="AR28" i="6"/>
  <c r="AR30" i="6"/>
  <c r="AR31" i="6"/>
  <c r="AN30" i="12"/>
  <c r="AO8" i="12"/>
  <c r="AO24" i="12"/>
  <c r="AP34" i="12"/>
  <c r="BV12" i="12"/>
  <c r="BU31" i="12"/>
  <c r="BX3" i="12"/>
  <c r="BW36" i="12"/>
  <c r="BW14" i="12" s="1"/>
  <c r="BV22" i="12"/>
  <c r="BW8" i="5"/>
  <c r="C85" i="8"/>
  <c r="AS6" i="6"/>
  <c r="AS7" i="6"/>
  <c r="AS5" i="6"/>
  <c r="AU6" i="5"/>
  <c r="AU7" i="5"/>
  <c r="AU5" i="5"/>
  <c r="AT8" i="6"/>
  <c r="AT4" i="6"/>
  <c r="AU2" i="6"/>
  <c r="AT3" i="6"/>
  <c r="AP79" i="5" l="1"/>
  <c r="AP84" i="5" s="1"/>
  <c r="AP38" i="5"/>
  <c r="AN47" i="5"/>
  <c r="AN39" i="5"/>
  <c r="AP92" i="5"/>
  <c r="AP102" i="5" s="1"/>
  <c r="AR14" i="5"/>
  <c r="AQ100" i="5"/>
  <c r="AQ107" i="5"/>
  <c r="AQ105" i="5"/>
  <c r="AQ103" i="5" s="1"/>
  <c r="AQ9" i="5"/>
  <c r="AQ92" i="5" s="1"/>
  <c r="AQ102" i="5" s="1"/>
  <c r="AO40" i="5"/>
  <c r="AO42" i="5"/>
  <c r="AO59" i="5" s="1"/>
  <c r="AO41" i="5"/>
  <c r="AO53" i="5" s="1"/>
  <c r="AO43" i="5"/>
  <c r="AO65" i="5" s="1"/>
  <c r="AU36" i="6"/>
  <c r="AU37" i="6"/>
  <c r="AV20" i="5" s="1"/>
  <c r="AU11" i="6"/>
  <c r="AU12" i="6"/>
  <c r="AU13" i="6"/>
  <c r="AS39" i="6"/>
  <c r="AS25" i="6"/>
  <c r="AS19" i="6"/>
  <c r="AS17" i="6"/>
  <c r="AS38" i="6"/>
  <c r="BV31" i="12"/>
  <c r="AO29" i="12"/>
  <c r="AP16" i="6" s="1"/>
  <c r="AP7" i="12"/>
  <c r="AP6" i="12"/>
  <c r="AP19" i="12"/>
  <c r="AP11" i="12"/>
  <c r="AP9" i="12"/>
  <c r="AP15" i="12"/>
  <c r="AE194" i="10"/>
  <c r="AI194" i="10"/>
  <c r="S195" i="10"/>
  <c r="AD194" i="10"/>
  <c r="AJ194" i="10"/>
  <c r="AF194" i="10"/>
  <c r="AG194" i="10" s="1"/>
  <c r="AH194" i="10" s="1"/>
  <c r="AA195" i="10"/>
  <c r="AB195" i="10"/>
  <c r="X195" i="10"/>
  <c r="Y195" i="10"/>
  <c r="Q197" i="10"/>
  <c r="R196" i="10"/>
  <c r="AV2" i="5"/>
  <c r="AU11" i="5"/>
  <c r="AU10" i="5" s="1"/>
  <c r="AU4" i="5"/>
  <c r="AU3" i="5"/>
  <c r="BX8" i="5"/>
  <c r="BY8" i="5" s="1"/>
  <c r="AT86" i="5"/>
  <c r="AF48" i="6"/>
  <c r="AG45" i="6" s="1"/>
  <c r="AG47" i="6" s="1"/>
  <c r="AG40" i="6" s="1"/>
  <c r="AP25" i="12"/>
  <c r="AP21" i="12"/>
  <c r="AP13" i="12"/>
  <c r="AP23" i="12"/>
  <c r="AS21" i="5"/>
  <c r="AG23" i="5"/>
  <c r="AP5" i="12"/>
  <c r="AP4" i="12"/>
  <c r="AP17" i="12"/>
  <c r="AQ35" i="12"/>
  <c r="AQ23" i="12" s="1"/>
  <c r="AS22" i="5"/>
  <c r="AN32" i="12"/>
  <c r="AU19" i="5"/>
  <c r="AC54" i="6"/>
  <c r="AC41" i="6" s="1"/>
  <c r="AS32" i="6"/>
  <c r="BW18" i="12"/>
  <c r="BW22" i="12"/>
  <c r="AQ34" i="12"/>
  <c r="AQ24" i="12" s="1"/>
  <c r="AO30" i="12"/>
  <c r="AO28" i="12"/>
  <c r="AS29" i="6"/>
  <c r="AS31" i="6"/>
  <c r="AS27" i="6"/>
  <c r="AS26" i="6"/>
  <c r="AS30" i="6"/>
  <c r="AS28" i="6"/>
  <c r="AP24" i="12"/>
  <c r="AP8" i="12"/>
  <c r="BW12" i="12"/>
  <c r="BW10" i="12"/>
  <c r="BW16" i="12"/>
  <c r="BW20" i="12"/>
  <c r="BY3" i="12"/>
  <c r="BX36" i="12"/>
  <c r="BX16" i="12" s="1"/>
  <c r="C86" i="8"/>
  <c r="AU8" i="6"/>
  <c r="AU4" i="6"/>
  <c r="AV2" i="6"/>
  <c r="AU3" i="6"/>
  <c r="AT7" i="6"/>
  <c r="AT5" i="6"/>
  <c r="AT6" i="6"/>
  <c r="AV7" i="5"/>
  <c r="AV5" i="5"/>
  <c r="AV6" i="5"/>
  <c r="AO39" i="5" l="1"/>
  <c r="AO47" i="5"/>
  <c r="AQ79" i="5"/>
  <c r="AQ84" i="5" s="1"/>
  <c r="AQ38" i="5"/>
  <c r="AS14" i="5"/>
  <c r="AR9" i="5"/>
  <c r="AR92" i="5" s="1"/>
  <c r="AR102" i="5" s="1"/>
  <c r="AR105" i="5"/>
  <c r="AR103" i="5" s="1"/>
  <c r="AP41" i="5"/>
  <c r="AP53" i="5" s="1"/>
  <c r="AP43" i="5"/>
  <c r="AP65" i="5" s="1"/>
  <c r="AP40" i="5"/>
  <c r="AP42" i="5"/>
  <c r="AP59" i="5" s="1"/>
  <c r="AT38" i="6"/>
  <c r="AT25" i="6"/>
  <c r="AT39" i="6"/>
  <c r="AT17" i="6"/>
  <c r="AT19" i="6"/>
  <c r="AV36" i="6"/>
  <c r="AV37" i="6"/>
  <c r="AW20" i="5" s="1"/>
  <c r="AV11" i="6"/>
  <c r="AV12" i="6"/>
  <c r="AV13" i="6"/>
  <c r="AP29" i="12"/>
  <c r="AQ16" i="6" s="1"/>
  <c r="X196" i="10"/>
  <c r="AB196" i="10"/>
  <c r="Y196" i="10"/>
  <c r="AA196" i="10"/>
  <c r="Q198" i="10"/>
  <c r="R197" i="10"/>
  <c r="AF195" i="10"/>
  <c r="AG195" i="10" s="1"/>
  <c r="AH195" i="10" s="1"/>
  <c r="AJ195" i="10"/>
  <c r="S196" i="10"/>
  <c r="AD195" i="10"/>
  <c r="AI195" i="10"/>
  <c r="AE195" i="10"/>
  <c r="T195" i="10"/>
  <c r="AU86" i="5"/>
  <c r="AW2" i="5"/>
  <c r="AV11" i="5"/>
  <c r="AV10" i="5" s="1"/>
  <c r="AV4" i="5"/>
  <c r="AV3" i="5"/>
  <c r="AQ25" i="12"/>
  <c r="AQ15" i="12"/>
  <c r="AQ5" i="12"/>
  <c r="AQ21" i="12"/>
  <c r="AQ6" i="12"/>
  <c r="AQ4" i="12"/>
  <c r="AQ19" i="12"/>
  <c r="AQ13" i="12"/>
  <c r="AQ7" i="12"/>
  <c r="AQ17" i="12"/>
  <c r="AQ26" i="12"/>
  <c r="AQ9" i="12"/>
  <c r="AQ11" i="12"/>
  <c r="AR35" i="12"/>
  <c r="AR26" i="12" s="1"/>
  <c r="AT21" i="5"/>
  <c r="AD24" i="5"/>
  <c r="AG48" i="6"/>
  <c r="AH45" i="6" s="1"/>
  <c r="AT22" i="5"/>
  <c r="AH23" i="5"/>
  <c r="AC55" i="6"/>
  <c r="AD52" i="6" s="1"/>
  <c r="AV19" i="5"/>
  <c r="AT32" i="6"/>
  <c r="BW31" i="12"/>
  <c r="BX14" i="12"/>
  <c r="AO32" i="12"/>
  <c r="AQ8" i="12"/>
  <c r="AP30" i="12"/>
  <c r="AT29" i="6"/>
  <c r="AT27" i="6"/>
  <c r="AT31" i="6"/>
  <c r="AT28" i="6"/>
  <c r="AT30" i="6"/>
  <c r="AT26" i="6"/>
  <c r="AR34" i="12"/>
  <c r="AP28" i="12"/>
  <c r="BX20" i="12"/>
  <c r="BX22" i="12"/>
  <c r="BX18" i="12"/>
  <c r="BX10" i="12"/>
  <c r="BX12" i="12"/>
  <c r="BZ3" i="12"/>
  <c r="BY36" i="12"/>
  <c r="BY22" i="12" s="1"/>
  <c r="BZ8" i="5"/>
  <c r="C87" i="8"/>
  <c r="AV8" i="6"/>
  <c r="AV4" i="6"/>
  <c r="AV3" i="6"/>
  <c r="AW2" i="6"/>
  <c r="AW5" i="5"/>
  <c r="AW6" i="5"/>
  <c r="AW7" i="5"/>
  <c r="AU5" i="6"/>
  <c r="AU6" i="6"/>
  <c r="AU7" i="6"/>
  <c r="AP39" i="5" l="1"/>
  <c r="AP47" i="5"/>
  <c r="AQ43" i="5"/>
  <c r="AQ65" i="5" s="1"/>
  <c r="AQ42" i="5"/>
  <c r="AQ59" i="5" s="1"/>
  <c r="AQ40" i="5"/>
  <c r="AQ41" i="5"/>
  <c r="AQ53" i="5" s="1"/>
  <c r="AR79" i="5"/>
  <c r="AR84" i="5" s="1"/>
  <c r="AR38" i="5"/>
  <c r="AT14" i="5"/>
  <c r="AS107" i="5"/>
  <c r="AS9" i="5"/>
  <c r="AS100" i="5"/>
  <c r="AS105" i="5"/>
  <c r="AS103" i="5" s="1"/>
  <c r="AU38" i="6"/>
  <c r="AU39" i="6"/>
  <c r="AU25" i="6"/>
  <c r="AU19" i="6"/>
  <c r="AU17" i="6"/>
  <c r="AW36" i="6"/>
  <c r="AW37" i="6"/>
  <c r="AX20" i="5" s="1"/>
  <c r="AW11" i="6"/>
  <c r="AW12" i="6"/>
  <c r="AW13" i="6"/>
  <c r="AR7" i="12"/>
  <c r="AR23" i="12"/>
  <c r="AR4" i="12"/>
  <c r="AR9" i="12"/>
  <c r="AR21" i="12"/>
  <c r="AR19" i="12"/>
  <c r="Y197" i="10"/>
  <c r="AA197" i="10"/>
  <c r="AB197" i="10"/>
  <c r="X197" i="10"/>
  <c r="T197" i="10" s="1"/>
  <c r="AD196" i="10"/>
  <c r="AI196" i="10"/>
  <c r="AE196" i="10"/>
  <c r="AJ196" i="10"/>
  <c r="AF196" i="10"/>
  <c r="AG196" i="10" s="1"/>
  <c r="AH196" i="10" s="1"/>
  <c r="S197" i="10"/>
  <c r="R198" i="10"/>
  <c r="Q199" i="10"/>
  <c r="T196" i="10"/>
  <c r="AV86" i="5"/>
  <c r="CA8" i="5"/>
  <c r="AX2" i="5"/>
  <c r="AW4" i="5"/>
  <c r="AW11" i="5"/>
  <c r="AW10" i="5" s="1"/>
  <c r="AW3" i="5"/>
  <c r="AQ29" i="12"/>
  <c r="AR16" i="6" s="1"/>
  <c r="AQ28" i="12"/>
  <c r="AR13" i="12"/>
  <c r="AR25" i="12"/>
  <c r="AR5" i="12"/>
  <c r="AR11" i="12"/>
  <c r="AR15" i="12"/>
  <c r="AR17" i="12"/>
  <c r="AR6" i="12"/>
  <c r="AH47" i="6"/>
  <c r="AH40" i="6" s="1"/>
  <c r="AU21" i="5"/>
  <c r="AU22" i="5"/>
  <c r="AS35" i="12"/>
  <c r="AS21" i="12" s="1"/>
  <c r="AW19" i="5"/>
  <c r="AD54" i="6"/>
  <c r="AD41" i="6" s="1"/>
  <c r="AU32" i="6"/>
  <c r="AQ30" i="12"/>
  <c r="BY10" i="12"/>
  <c r="AP32" i="12"/>
  <c r="AR8" i="12"/>
  <c r="AR24" i="12"/>
  <c r="AS34" i="12"/>
  <c r="AU27" i="6"/>
  <c r="AU29" i="6"/>
  <c r="AU31" i="6"/>
  <c r="AU28" i="6"/>
  <c r="AU26" i="6"/>
  <c r="AU30" i="6"/>
  <c r="BY12" i="12"/>
  <c r="BY20" i="12"/>
  <c r="BY14" i="12"/>
  <c r="BY16" i="12"/>
  <c r="BY18" i="12"/>
  <c r="BX31" i="12"/>
  <c r="CA3" i="12"/>
  <c r="BZ36" i="12"/>
  <c r="BZ18" i="12" s="1"/>
  <c r="C88" i="8"/>
  <c r="AX5" i="5"/>
  <c r="AX6" i="5"/>
  <c r="AX7" i="5"/>
  <c r="AV7" i="6"/>
  <c r="AV6" i="6"/>
  <c r="AV5" i="6"/>
  <c r="AW8" i="6"/>
  <c r="AW4" i="6"/>
  <c r="AX2" i="6"/>
  <c r="AW3" i="6"/>
  <c r="AS92" i="5" l="1"/>
  <c r="AS102" i="5" s="1"/>
  <c r="AS79" i="5"/>
  <c r="AS84" i="5" s="1"/>
  <c r="AS38" i="5"/>
  <c r="AR41" i="5"/>
  <c r="AR53" i="5" s="1"/>
  <c r="AR42" i="5"/>
  <c r="AR59" i="5" s="1"/>
  <c r="AR40" i="5"/>
  <c r="AR43" i="5"/>
  <c r="AR65" i="5" s="1"/>
  <c r="AU14" i="5"/>
  <c r="AT105" i="5"/>
  <c r="AT103" i="5" s="1"/>
  <c r="AT100" i="5"/>
  <c r="AT9" i="5"/>
  <c r="AT107" i="5"/>
  <c r="AQ39" i="5"/>
  <c r="AQ47" i="5"/>
  <c r="AX36" i="6"/>
  <c r="AX12" i="6"/>
  <c r="AX37" i="6"/>
  <c r="AY20" i="5" s="1"/>
  <c r="AX11" i="6"/>
  <c r="AX13" i="6"/>
  <c r="AV38" i="6"/>
  <c r="AV39" i="6"/>
  <c r="AV25" i="6"/>
  <c r="AV19" i="6"/>
  <c r="AV17" i="6"/>
  <c r="AQ32" i="12"/>
  <c r="AR29" i="12"/>
  <c r="AS16" i="6" s="1"/>
  <c r="AD197" i="10"/>
  <c r="AF197" i="10"/>
  <c r="AG197" i="10" s="1"/>
  <c r="AH197" i="10" s="1"/>
  <c r="S198" i="10"/>
  <c r="AI197" i="10"/>
  <c r="AJ197" i="10"/>
  <c r="AE197" i="10"/>
  <c r="Q200" i="10"/>
  <c r="R199" i="10"/>
  <c r="AB198" i="10"/>
  <c r="X198" i="10"/>
  <c r="Y198" i="10"/>
  <c r="AA198" i="10"/>
  <c r="AY2" i="5"/>
  <c r="AX11" i="5"/>
  <c r="AX10" i="5" s="1"/>
  <c r="AX4" i="5"/>
  <c r="AX3" i="5"/>
  <c r="CB8" i="5"/>
  <c r="CC8" i="5" s="1"/>
  <c r="AW86" i="5"/>
  <c r="AS9" i="12"/>
  <c r="AS11" i="12"/>
  <c r="AS15" i="12"/>
  <c r="AS26" i="12"/>
  <c r="AS4" i="12"/>
  <c r="AS19" i="12"/>
  <c r="AS13" i="12"/>
  <c r="AI23" i="5"/>
  <c r="AS6" i="12"/>
  <c r="AS23" i="12"/>
  <c r="AS17" i="12"/>
  <c r="AS25" i="12"/>
  <c r="AV22" i="5"/>
  <c r="AV21" i="5"/>
  <c r="AE24" i="5"/>
  <c r="AS5" i="12"/>
  <c r="AS7" i="12"/>
  <c r="AH48" i="6"/>
  <c r="AD55" i="6"/>
  <c r="AE52" i="6" s="1"/>
  <c r="AX19" i="5"/>
  <c r="AV32" i="6"/>
  <c r="AT35" i="12"/>
  <c r="AT5" i="12" s="1"/>
  <c r="BY31" i="12"/>
  <c r="AR28" i="12"/>
  <c r="AS8" i="12"/>
  <c r="AS24" i="12"/>
  <c r="AR30" i="12"/>
  <c r="AV29" i="6"/>
  <c r="AV26" i="6"/>
  <c r="AV31" i="6"/>
  <c r="AV27" i="6"/>
  <c r="AV28" i="6"/>
  <c r="AV30" i="6"/>
  <c r="AT34" i="12"/>
  <c r="AT19" i="12"/>
  <c r="BZ22" i="12"/>
  <c r="BZ20" i="12"/>
  <c r="BZ16" i="12"/>
  <c r="BZ12" i="12"/>
  <c r="CB3" i="12"/>
  <c r="CA36" i="12"/>
  <c r="CA22" i="12" s="1"/>
  <c r="BZ14" i="12"/>
  <c r="BZ10" i="12"/>
  <c r="C89" i="8"/>
  <c r="AX4" i="6"/>
  <c r="AX8" i="6"/>
  <c r="AY2" i="6"/>
  <c r="AX3" i="6"/>
  <c r="AY6" i="5"/>
  <c r="AY7" i="5"/>
  <c r="AY5" i="5"/>
  <c r="AW6" i="6"/>
  <c r="AW7" i="6"/>
  <c r="AW5" i="6"/>
  <c r="AV14" i="5" l="1"/>
  <c r="AU105" i="5"/>
  <c r="AU103" i="5" s="1"/>
  <c r="AU9" i="5"/>
  <c r="AU92" i="5" s="1"/>
  <c r="AU102" i="5" s="1"/>
  <c r="AT79" i="5"/>
  <c r="AT84" i="5" s="1"/>
  <c r="AT38" i="5"/>
  <c r="AS43" i="5"/>
  <c r="AS65" i="5" s="1"/>
  <c r="AS41" i="5"/>
  <c r="AS53" i="5" s="1"/>
  <c r="AS40" i="5"/>
  <c r="AS42" i="5"/>
  <c r="AS59" i="5" s="1"/>
  <c r="AR39" i="5"/>
  <c r="AR47" i="5"/>
  <c r="AT92" i="5"/>
  <c r="AT102" i="5" s="1"/>
  <c r="AY37" i="6"/>
  <c r="AZ20" i="5" s="1"/>
  <c r="AY11" i="6"/>
  <c r="AY36" i="6"/>
  <c r="AY12" i="6"/>
  <c r="AY13" i="6"/>
  <c r="AW39" i="6"/>
  <c r="AW38" i="6"/>
  <c r="AW25" i="6"/>
  <c r="AW19" i="6"/>
  <c r="AW17" i="6"/>
  <c r="AT15" i="12"/>
  <c r="AT17" i="12"/>
  <c r="AT13" i="12"/>
  <c r="AT23" i="12"/>
  <c r="AT4" i="12"/>
  <c r="AT26" i="12"/>
  <c r="AA199" i="10"/>
  <c r="Y199" i="10"/>
  <c r="AB199" i="10"/>
  <c r="X199" i="10"/>
  <c r="T199" i="10" s="1"/>
  <c r="Q201" i="10"/>
  <c r="R200" i="10"/>
  <c r="AE198" i="10"/>
  <c r="AI198" i="10"/>
  <c r="S199" i="10"/>
  <c r="AD198" i="10"/>
  <c r="AJ198" i="10"/>
  <c r="AF198" i="10"/>
  <c r="AG198" i="10" s="1"/>
  <c r="AH198" i="10" s="1"/>
  <c r="T198" i="10"/>
  <c r="CD8" i="5"/>
  <c r="AX86" i="5"/>
  <c r="AZ2" i="5"/>
  <c r="AY11" i="5"/>
  <c r="AY10" i="5" s="1"/>
  <c r="AY3" i="5"/>
  <c r="AY4" i="5"/>
  <c r="AI45" i="6"/>
  <c r="AI47" i="6" s="1"/>
  <c r="AI40" i="6" s="1"/>
  <c r="AT7" i="12"/>
  <c r="AT9" i="12"/>
  <c r="AT25" i="12"/>
  <c r="AS29" i="12"/>
  <c r="AT16" i="6" s="1"/>
  <c r="AT6" i="12"/>
  <c r="AT11" i="12"/>
  <c r="AT21" i="12"/>
  <c r="AW22" i="5"/>
  <c r="AW21" i="5"/>
  <c r="AU35" i="12"/>
  <c r="AU11" i="12" s="1"/>
  <c r="AY19" i="5"/>
  <c r="AE54" i="6"/>
  <c r="AE41" i="6" s="1"/>
  <c r="AR32" i="12"/>
  <c r="AW32" i="6"/>
  <c r="AS28" i="12"/>
  <c r="AW26" i="6"/>
  <c r="AW29" i="6"/>
  <c r="AW30" i="6"/>
  <c r="AW31" i="6"/>
  <c r="AW27" i="6"/>
  <c r="AW28" i="6"/>
  <c r="AS30" i="12"/>
  <c r="AT8" i="12"/>
  <c r="AT24" i="12"/>
  <c r="AU34" i="12"/>
  <c r="CA10" i="12"/>
  <c r="BZ31" i="12"/>
  <c r="CA14" i="12"/>
  <c r="CA12" i="12"/>
  <c r="CA16" i="12"/>
  <c r="CA18" i="12"/>
  <c r="CB36" i="12"/>
  <c r="CB16" i="12" s="1"/>
  <c r="CC3" i="12"/>
  <c r="CD3" i="12" s="1"/>
  <c r="CA20" i="12"/>
  <c r="CE8" i="5"/>
  <c r="C90" i="8"/>
  <c r="AY4" i="6"/>
  <c r="AY8" i="6"/>
  <c r="AZ2" i="6"/>
  <c r="AY3" i="6"/>
  <c r="AZ7" i="5"/>
  <c r="AZ5" i="5"/>
  <c r="AZ6" i="5"/>
  <c r="AX6" i="6"/>
  <c r="AX7" i="6"/>
  <c r="AX5" i="6"/>
  <c r="AU79" i="5" l="1"/>
  <c r="AU84" i="5" s="1"/>
  <c r="AU38" i="5"/>
  <c r="AU23" i="12"/>
  <c r="AT43" i="5"/>
  <c r="AT65" i="5" s="1"/>
  <c r="AT41" i="5"/>
  <c r="AT53" i="5" s="1"/>
  <c r="AT40" i="5"/>
  <c r="AT42" i="5"/>
  <c r="AT59" i="5" s="1"/>
  <c r="AS39" i="5"/>
  <c r="AS47" i="5"/>
  <c r="AW14" i="5"/>
  <c r="AV100" i="5"/>
  <c r="AV107" i="5"/>
  <c r="AV9" i="5"/>
  <c r="AV92" i="5" s="1"/>
  <c r="AV102" i="5" s="1"/>
  <c r="AV105" i="5"/>
  <c r="AV103" i="5" s="1"/>
  <c r="AZ36" i="6"/>
  <c r="AZ37" i="6"/>
  <c r="BA20" i="5" s="1"/>
  <c r="AZ11" i="6"/>
  <c r="AZ13" i="6"/>
  <c r="AZ12" i="6"/>
  <c r="AX25" i="6"/>
  <c r="AX38" i="6"/>
  <c r="AX39" i="6"/>
  <c r="AX19" i="6"/>
  <c r="AX17" i="6"/>
  <c r="CE3" i="12"/>
  <c r="CD36" i="12"/>
  <c r="CD14" i="12" s="1"/>
  <c r="AU15" i="12"/>
  <c r="AU17" i="12"/>
  <c r="AT29" i="12"/>
  <c r="AU16" i="6" s="1"/>
  <c r="X200" i="10"/>
  <c r="AB200" i="10"/>
  <c r="AA200" i="10"/>
  <c r="Y200" i="10"/>
  <c r="AF199" i="10"/>
  <c r="AG199" i="10" s="1"/>
  <c r="AH199" i="10" s="1"/>
  <c r="AJ199" i="10"/>
  <c r="AE199" i="10"/>
  <c r="S200" i="10"/>
  <c r="AD199" i="10"/>
  <c r="AI199" i="10"/>
  <c r="Q202" i="10"/>
  <c r="R201" i="10"/>
  <c r="BA2" i="5"/>
  <c r="AZ4" i="5"/>
  <c r="AZ11" i="5"/>
  <c r="AZ10" i="5" s="1"/>
  <c r="AZ3" i="5"/>
  <c r="AY86" i="5"/>
  <c r="AU7" i="12"/>
  <c r="AU26" i="12"/>
  <c r="AU6" i="12"/>
  <c r="AU5" i="12"/>
  <c r="AU13" i="12"/>
  <c r="AU9" i="12"/>
  <c r="AU4" i="12"/>
  <c r="AU25" i="12"/>
  <c r="AI48" i="6"/>
  <c r="AJ45" i="6" s="1"/>
  <c r="AJ47" i="6" s="1"/>
  <c r="AJ40" i="6" s="1"/>
  <c r="AX22" i="5"/>
  <c r="AJ23" i="5"/>
  <c r="AX21" i="5"/>
  <c r="AU21" i="12"/>
  <c r="AU19" i="12"/>
  <c r="AF24" i="5"/>
  <c r="AS32" i="12"/>
  <c r="AE55" i="6"/>
  <c r="AF52" i="6" s="1"/>
  <c r="AZ19" i="5"/>
  <c r="AX32" i="6"/>
  <c r="AV35" i="12"/>
  <c r="AV4" i="12" s="1"/>
  <c r="AT30" i="12"/>
  <c r="CB14" i="12"/>
  <c r="AX26" i="6"/>
  <c r="AX27" i="6"/>
  <c r="AX29" i="6"/>
  <c r="AX31" i="6"/>
  <c r="AX28" i="6"/>
  <c r="AX30" i="6"/>
  <c r="AU24" i="12"/>
  <c r="AU8" i="12"/>
  <c r="AT28" i="12"/>
  <c r="AV34" i="12"/>
  <c r="CB10" i="12"/>
  <c r="CB18" i="12"/>
  <c r="CA31" i="12"/>
  <c r="CC36" i="12"/>
  <c r="CC20" i="12" s="1"/>
  <c r="CB20" i="12"/>
  <c r="CB22" i="12"/>
  <c r="CB12" i="12"/>
  <c r="CF8" i="5"/>
  <c r="C91" i="8"/>
  <c r="BA5" i="5"/>
  <c r="BA6" i="5"/>
  <c r="BA7" i="5"/>
  <c r="AZ8" i="6"/>
  <c r="AZ4" i="6"/>
  <c r="AZ3" i="6"/>
  <c r="BA2" i="6"/>
  <c r="AY7" i="6"/>
  <c r="AY5" i="6"/>
  <c r="AY6" i="6"/>
  <c r="AX14" i="5" l="1"/>
  <c r="AW9" i="5"/>
  <c r="AW105" i="5"/>
  <c r="AW103" i="5" s="1"/>
  <c r="AW100" i="5"/>
  <c r="AW107" i="5"/>
  <c r="AW92" i="5"/>
  <c r="AW102" i="5" s="1"/>
  <c r="AT47" i="5"/>
  <c r="AT39" i="5"/>
  <c r="AU43" i="5"/>
  <c r="AU65" i="5" s="1"/>
  <c r="AU42" i="5"/>
  <c r="AU59" i="5" s="1"/>
  <c r="AU40" i="5"/>
  <c r="AU41" i="5"/>
  <c r="AU53" i="5" s="1"/>
  <c r="AV79" i="5"/>
  <c r="AV84" i="5" s="1"/>
  <c r="AV38" i="5"/>
  <c r="BA36" i="6"/>
  <c r="BA37" i="6"/>
  <c r="BB20" i="5" s="1"/>
  <c r="BA11" i="6"/>
  <c r="BA12" i="6"/>
  <c r="BA13" i="6"/>
  <c r="AY38" i="6"/>
  <c r="AY39" i="6"/>
  <c r="AY25" i="6"/>
  <c r="AY19" i="6"/>
  <c r="AY17" i="6"/>
  <c r="CD10" i="12"/>
  <c r="CD22" i="12"/>
  <c r="CD16" i="12"/>
  <c r="CD12" i="12"/>
  <c r="AV21" i="12"/>
  <c r="CD20" i="12"/>
  <c r="CD18" i="12"/>
  <c r="CF3" i="12"/>
  <c r="CE36" i="12"/>
  <c r="CE22" i="12" s="1"/>
  <c r="CE18" i="12"/>
  <c r="CE20" i="12"/>
  <c r="T200" i="10"/>
  <c r="Y201" i="10"/>
  <c r="X201" i="10"/>
  <c r="AA201" i="10"/>
  <c r="AB201" i="10"/>
  <c r="S201" i="10"/>
  <c r="AD200" i="10"/>
  <c r="AI200" i="10"/>
  <c r="AE200" i="10"/>
  <c r="AJ200" i="10"/>
  <c r="AF200" i="10"/>
  <c r="AG200" i="10" s="1"/>
  <c r="AH200" i="10" s="1"/>
  <c r="R202" i="10"/>
  <c r="Q203" i="10"/>
  <c r="AZ86" i="5"/>
  <c r="CG8" i="5"/>
  <c r="CH8" i="5" s="1"/>
  <c r="BB2" i="5"/>
  <c r="BA4" i="5"/>
  <c r="BA11" i="5"/>
  <c r="BA10" i="5" s="1"/>
  <c r="BA3" i="5"/>
  <c r="AU29" i="12"/>
  <c r="AV16" i="6" s="1"/>
  <c r="AV5" i="12"/>
  <c r="AV25" i="12"/>
  <c r="AV7" i="12"/>
  <c r="AV11" i="12"/>
  <c r="AV9" i="12"/>
  <c r="AV26" i="12"/>
  <c r="AV6" i="12"/>
  <c r="AV13" i="12"/>
  <c r="AY21" i="5"/>
  <c r="AV23" i="12"/>
  <c r="AV17" i="12"/>
  <c r="AV19" i="12"/>
  <c r="AJ48" i="6"/>
  <c r="AK45" i="6" s="1"/>
  <c r="AW35" i="12"/>
  <c r="AW23" i="12" s="1"/>
  <c r="AK23" i="5"/>
  <c r="AY22" i="5"/>
  <c r="BA19" i="5"/>
  <c r="AF54" i="6"/>
  <c r="AF41" i="6" s="1"/>
  <c r="AV15" i="12"/>
  <c r="AY32" i="6"/>
  <c r="AT32" i="12"/>
  <c r="CC22" i="12"/>
  <c r="CC14" i="12"/>
  <c r="AU28" i="12"/>
  <c r="AU30" i="12"/>
  <c r="AW34" i="12"/>
  <c r="AV8" i="12"/>
  <c r="AV24" i="12"/>
  <c r="AY31" i="6"/>
  <c r="AY26" i="6"/>
  <c r="AY29" i="6"/>
  <c r="AY27" i="6"/>
  <c r="AY30" i="6"/>
  <c r="AY28" i="6"/>
  <c r="CB31" i="12"/>
  <c r="CC12" i="12"/>
  <c r="CC18" i="12"/>
  <c r="CC16" i="12"/>
  <c r="CC10" i="12"/>
  <c r="C92" i="8"/>
  <c r="AZ7" i="6"/>
  <c r="AZ6" i="6"/>
  <c r="AZ5" i="6"/>
  <c r="BA8" i="6"/>
  <c r="BA4" i="6"/>
  <c r="BB2" i="6"/>
  <c r="BA3" i="6"/>
  <c r="BB5" i="5"/>
  <c r="BB6" i="5"/>
  <c r="BB7" i="5"/>
  <c r="AU47" i="5" l="1"/>
  <c r="AU39" i="5"/>
  <c r="AV40" i="5"/>
  <c r="AV43" i="5"/>
  <c r="AV65" i="5" s="1"/>
  <c r="AV42" i="5"/>
  <c r="AV59" i="5" s="1"/>
  <c r="AV41" i="5"/>
  <c r="AV53" i="5" s="1"/>
  <c r="AW79" i="5"/>
  <c r="AW84" i="5" s="1"/>
  <c r="AW38" i="5"/>
  <c r="AY14" i="5"/>
  <c r="AX105" i="5"/>
  <c r="AX103" i="5" s="1"/>
  <c r="AX9" i="5"/>
  <c r="AX92" i="5" s="1"/>
  <c r="AX102" i="5" s="1"/>
  <c r="BB37" i="6"/>
  <c r="BC20" i="5" s="1"/>
  <c r="BB12" i="6"/>
  <c r="BB36" i="6"/>
  <c r="BB13" i="6"/>
  <c r="BB11" i="6"/>
  <c r="AZ38" i="6"/>
  <c r="AZ39" i="6"/>
  <c r="AZ19" i="6"/>
  <c r="AZ17" i="6"/>
  <c r="AZ25" i="6"/>
  <c r="CE16" i="12"/>
  <c r="CE10" i="12"/>
  <c r="CE14" i="12"/>
  <c r="CD31" i="12"/>
  <c r="CG3" i="12"/>
  <c r="CF36" i="12"/>
  <c r="CF14" i="12" s="1"/>
  <c r="CE12" i="12"/>
  <c r="T201" i="10"/>
  <c r="AD201" i="10"/>
  <c r="AE201" i="10"/>
  <c r="AJ201" i="10"/>
  <c r="AF201" i="10"/>
  <c r="AG201" i="10" s="1"/>
  <c r="AH201" i="10" s="1"/>
  <c r="S202" i="10"/>
  <c r="AI201" i="10"/>
  <c r="AA202" i="10"/>
  <c r="AB202" i="10"/>
  <c r="X202" i="10"/>
  <c r="Y202" i="10"/>
  <c r="R203" i="10"/>
  <c r="Q204" i="10"/>
  <c r="BA86" i="5"/>
  <c r="BC2" i="5"/>
  <c r="BB4" i="5"/>
  <c r="BB11" i="5"/>
  <c r="BB10" i="5" s="1"/>
  <c r="BB3" i="5"/>
  <c r="AV29" i="12"/>
  <c r="AW16" i="6" s="1"/>
  <c r="AW25" i="12"/>
  <c r="AW15" i="12"/>
  <c r="AW13" i="12"/>
  <c r="AK47" i="6"/>
  <c r="AK40" i="6" s="1"/>
  <c r="AW7" i="12"/>
  <c r="AW5" i="12"/>
  <c r="AW17" i="12"/>
  <c r="AW26" i="12"/>
  <c r="AZ22" i="5"/>
  <c r="AW6" i="12"/>
  <c r="AW9" i="12"/>
  <c r="AW21" i="12"/>
  <c r="AW19" i="12"/>
  <c r="AW11" i="12"/>
  <c r="AW4" i="12"/>
  <c r="AZ21" i="5"/>
  <c r="AG24" i="5"/>
  <c r="BB19" i="5"/>
  <c r="AF55" i="6"/>
  <c r="AG52" i="6" s="1"/>
  <c r="AZ32" i="6"/>
  <c r="AX35" i="12"/>
  <c r="AX21" i="12" s="1"/>
  <c r="CC31" i="12"/>
  <c r="AU32" i="12"/>
  <c r="AV28" i="12"/>
  <c r="AV30" i="12"/>
  <c r="AZ26" i="6"/>
  <c r="AZ29" i="6"/>
  <c r="AZ27" i="6"/>
  <c r="AZ31" i="6"/>
  <c r="AZ28" i="6"/>
  <c r="AZ30" i="6"/>
  <c r="AX34" i="12"/>
  <c r="AW24" i="12"/>
  <c r="AW8" i="12"/>
  <c r="CI8" i="5"/>
  <c r="BA7" i="6"/>
  <c r="BA6" i="6"/>
  <c r="BA5" i="6"/>
  <c r="BC6" i="5"/>
  <c r="BC7" i="5"/>
  <c r="BC5" i="5"/>
  <c r="BB8" i="6"/>
  <c r="BB4" i="6"/>
  <c r="BC2" i="6"/>
  <c r="BB3" i="6"/>
  <c r="AW41" i="5" l="1"/>
  <c r="AW53" i="5" s="1"/>
  <c r="AW43" i="5"/>
  <c r="AW65" i="5" s="1"/>
  <c r="AW42" i="5"/>
  <c r="AW59" i="5" s="1"/>
  <c r="AW40" i="5"/>
  <c r="AX38" i="5"/>
  <c r="AX79" i="5"/>
  <c r="AX84" i="5" s="1"/>
  <c r="AV39" i="5"/>
  <c r="AV47" i="5"/>
  <c r="AZ14" i="5"/>
  <c r="AY107" i="5"/>
  <c r="AY105" i="5"/>
  <c r="AY103" i="5" s="1"/>
  <c r="AY100" i="5"/>
  <c r="AY9" i="5"/>
  <c r="AY92" i="5" s="1"/>
  <c r="AY102" i="5" s="1"/>
  <c r="BA39" i="6"/>
  <c r="BA38" i="6"/>
  <c r="BA25" i="6"/>
  <c r="BA19" i="6"/>
  <c r="BA17" i="6"/>
  <c r="BC36" i="6"/>
  <c r="BC37" i="6"/>
  <c r="BD20" i="5" s="1"/>
  <c r="BC11" i="6"/>
  <c r="BC12" i="6"/>
  <c r="BC13" i="6"/>
  <c r="CF10" i="12"/>
  <c r="CF16" i="12"/>
  <c r="CF22" i="12"/>
  <c r="CF18" i="12"/>
  <c r="CF12" i="12"/>
  <c r="CF20" i="12"/>
  <c r="CE31" i="12"/>
  <c r="CF31" i="12"/>
  <c r="CH3" i="12"/>
  <c r="CG36" i="12"/>
  <c r="CG20" i="12" s="1"/>
  <c r="CG16" i="12"/>
  <c r="T202" i="10"/>
  <c r="AE202" i="10"/>
  <c r="AI202" i="10"/>
  <c r="S203" i="10"/>
  <c r="AD202" i="10"/>
  <c r="AJ202" i="10"/>
  <c r="AF202" i="10"/>
  <c r="AG202" i="10" s="1"/>
  <c r="AH202" i="10" s="1"/>
  <c r="Q205" i="10"/>
  <c r="R204" i="10"/>
  <c r="AA203" i="10"/>
  <c r="X203" i="10"/>
  <c r="Y203" i="10"/>
  <c r="AB203" i="10"/>
  <c r="BB86" i="5"/>
  <c r="BD2" i="5"/>
  <c r="BC11" i="5"/>
  <c r="BC10" i="5" s="1"/>
  <c r="BC4" i="5"/>
  <c r="BC3" i="5"/>
  <c r="CJ8" i="5"/>
  <c r="CK8" i="5" s="1"/>
  <c r="AW30" i="12"/>
  <c r="AX23" i="12"/>
  <c r="AX6" i="12"/>
  <c r="AX5" i="12"/>
  <c r="AX25" i="12"/>
  <c r="AW29" i="12"/>
  <c r="AX16" i="6" s="1"/>
  <c r="AX13" i="12"/>
  <c r="AX9" i="12"/>
  <c r="AX17" i="12"/>
  <c r="AX19" i="12"/>
  <c r="AX7" i="12"/>
  <c r="AX26" i="12"/>
  <c r="AV32" i="12"/>
  <c r="BA21" i="5"/>
  <c r="AY35" i="12"/>
  <c r="AY6" i="12" s="1"/>
  <c r="AK48" i="6"/>
  <c r="AL45" i="6" s="1"/>
  <c r="BA22" i="5"/>
  <c r="AL23" i="5"/>
  <c r="AG54" i="6"/>
  <c r="AG41" i="6" s="1"/>
  <c r="BC19" i="5"/>
  <c r="BA32" i="6"/>
  <c r="AX11" i="12"/>
  <c r="AX15" i="12"/>
  <c r="AX4" i="12"/>
  <c r="AX24" i="12"/>
  <c r="AX8" i="12"/>
  <c r="BA26" i="6"/>
  <c r="BA30" i="6"/>
  <c r="BA29" i="6"/>
  <c r="BA31" i="6"/>
  <c r="BA27" i="6"/>
  <c r="BA28" i="6"/>
  <c r="AW28" i="12"/>
  <c r="AY34" i="12"/>
  <c r="BC8" i="6"/>
  <c r="BC4" i="6"/>
  <c r="BD2" i="6"/>
  <c r="BC3" i="6"/>
  <c r="BB6" i="6"/>
  <c r="BB5" i="6"/>
  <c r="BB7" i="6"/>
  <c r="BD7" i="5"/>
  <c r="BD5" i="5"/>
  <c r="BD6" i="5"/>
  <c r="AY21" i="12" l="1"/>
  <c r="AW47" i="5"/>
  <c r="AW39" i="5"/>
  <c r="AY79" i="5"/>
  <c r="AY84" i="5" s="1"/>
  <c r="AY38" i="5"/>
  <c r="BA14" i="5"/>
  <c r="AZ9" i="5"/>
  <c r="AZ100" i="5"/>
  <c r="AZ105" i="5"/>
  <c r="AZ103" i="5" s="1"/>
  <c r="AZ107" i="5"/>
  <c r="AZ92" i="5"/>
  <c r="AZ102" i="5" s="1"/>
  <c r="AX41" i="5"/>
  <c r="AX43" i="5"/>
  <c r="AX40" i="5"/>
  <c r="AX42" i="5"/>
  <c r="BD36" i="6"/>
  <c r="BD37" i="6"/>
  <c r="BE20" i="5" s="1"/>
  <c r="BD11" i="6"/>
  <c r="BD12" i="6"/>
  <c r="BD13" i="6"/>
  <c r="BB38" i="6"/>
  <c r="BB39" i="6"/>
  <c r="BB25" i="6"/>
  <c r="BB19" i="6"/>
  <c r="BB17" i="6"/>
  <c r="CG10" i="12"/>
  <c r="CG12" i="12"/>
  <c r="CG14" i="12"/>
  <c r="CG18" i="12"/>
  <c r="CG22" i="12"/>
  <c r="AY25" i="12"/>
  <c r="CG31" i="12"/>
  <c r="CI3" i="12"/>
  <c r="CH36" i="12"/>
  <c r="CH10" i="12" s="1"/>
  <c r="AY23" i="12"/>
  <c r="AY13" i="12"/>
  <c r="AX30" i="12"/>
  <c r="T203" i="10"/>
  <c r="AF203" i="10"/>
  <c r="AG203" i="10" s="1"/>
  <c r="AH203" i="10" s="1"/>
  <c r="AJ203" i="10"/>
  <c r="AD203" i="10"/>
  <c r="AI203" i="10"/>
  <c r="AE203" i="10"/>
  <c r="S204" i="10"/>
  <c r="R205" i="10"/>
  <c r="Q206" i="10"/>
  <c r="X204" i="10"/>
  <c r="T204" i="10" s="1"/>
  <c r="AB204" i="10"/>
  <c r="AA204" i="10"/>
  <c r="Y204" i="10"/>
  <c r="BE2" i="5"/>
  <c r="BD4" i="5"/>
  <c r="BD3" i="5"/>
  <c r="BD11" i="5"/>
  <c r="BD10" i="5" s="1"/>
  <c r="BC86" i="5"/>
  <c r="AW32" i="12"/>
  <c r="AY26" i="12"/>
  <c r="AX29" i="12"/>
  <c r="AY16" i="6" s="1"/>
  <c r="AY19" i="12"/>
  <c r="AY5" i="12"/>
  <c r="AY7" i="12"/>
  <c r="AY9" i="12"/>
  <c r="AY17" i="12"/>
  <c r="AY4" i="12"/>
  <c r="AY15" i="12"/>
  <c r="AY11" i="12"/>
  <c r="BB21" i="5"/>
  <c r="AL47" i="6"/>
  <c r="AL40" i="6" s="1"/>
  <c r="AZ35" i="12"/>
  <c r="AZ17" i="12" s="1"/>
  <c r="BB22" i="5"/>
  <c r="AH24" i="5"/>
  <c r="BD19" i="5"/>
  <c r="AG55" i="6"/>
  <c r="AH52" i="6" s="1"/>
  <c r="AX28" i="12"/>
  <c r="BB32" i="6"/>
  <c r="AZ34" i="12"/>
  <c r="BB27" i="6"/>
  <c r="BB29" i="6"/>
  <c r="BB26" i="6"/>
  <c r="BB31" i="6"/>
  <c r="BB28" i="6"/>
  <c r="BB30" i="6"/>
  <c r="AY24" i="12"/>
  <c r="AY8" i="12"/>
  <c r="CL8" i="5"/>
  <c r="BD8" i="6"/>
  <c r="BD4" i="6"/>
  <c r="BD3" i="6"/>
  <c r="BE2" i="6"/>
  <c r="BE5" i="5"/>
  <c r="BE6" i="5"/>
  <c r="BE7" i="5"/>
  <c r="BC6" i="6"/>
  <c r="BC5" i="6"/>
  <c r="BC7" i="6"/>
  <c r="AX53" i="5" l="1"/>
  <c r="AX59" i="5"/>
  <c r="AZ79" i="5"/>
  <c r="AZ84" i="5" s="1"/>
  <c r="AZ38" i="5"/>
  <c r="AX47" i="5"/>
  <c r="AX39" i="5"/>
  <c r="BB14" i="5"/>
  <c r="BA9" i="5"/>
  <c r="BA105" i="5"/>
  <c r="BA103" i="5" s="1"/>
  <c r="AX65" i="5"/>
  <c r="AY41" i="5"/>
  <c r="AY53" i="5" s="1"/>
  <c r="AY42" i="5"/>
  <c r="AY59" i="5" s="1"/>
  <c r="AY43" i="5"/>
  <c r="AY65" i="5" s="1"/>
  <c r="J65" i="5" s="1"/>
  <c r="AY40" i="5"/>
  <c r="AZ11" i="12"/>
  <c r="BC38" i="6"/>
  <c r="BC39" i="6"/>
  <c r="BC25" i="6"/>
  <c r="BC19" i="6"/>
  <c r="BC17" i="6"/>
  <c r="AZ26" i="12"/>
  <c r="BE36" i="6"/>
  <c r="BE37" i="6"/>
  <c r="BF20" i="5" s="1"/>
  <c r="BE11" i="6"/>
  <c r="BE12" i="6"/>
  <c r="BE13" i="6"/>
  <c r="CH14" i="12"/>
  <c r="CH22" i="12"/>
  <c r="CH20" i="12"/>
  <c r="CH18" i="12"/>
  <c r="CH16" i="12"/>
  <c r="CJ3" i="12"/>
  <c r="CI36" i="12"/>
  <c r="CI14" i="12" s="1"/>
  <c r="CI22" i="12"/>
  <c r="CH12" i="12"/>
  <c r="AF204" i="10"/>
  <c r="AG204" i="10" s="1"/>
  <c r="AH204" i="10" s="1"/>
  <c r="S205" i="10"/>
  <c r="AD204" i="10"/>
  <c r="AI204" i="10"/>
  <c r="AJ204" i="10"/>
  <c r="AE204" i="10"/>
  <c r="Y205" i="10"/>
  <c r="AB205" i="10"/>
  <c r="X205" i="10"/>
  <c r="T205" i="10" s="1"/>
  <c r="AA205" i="10"/>
  <c r="R206" i="10"/>
  <c r="Q207" i="10"/>
  <c r="AZ15" i="12"/>
  <c r="BD86" i="5"/>
  <c r="CM8" i="5"/>
  <c r="CN8" i="5" s="1"/>
  <c r="BF2" i="5"/>
  <c r="BE11" i="5"/>
  <c r="BE10" i="5" s="1"/>
  <c r="BE3" i="5"/>
  <c r="BE4" i="5"/>
  <c r="AY29" i="12"/>
  <c r="AZ16" i="6" s="1"/>
  <c r="AZ4" i="12"/>
  <c r="AZ21" i="12"/>
  <c r="AZ7" i="12"/>
  <c r="AX32" i="12"/>
  <c r="AZ5" i="12"/>
  <c r="AZ25" i="12"/>
  <c r="AZ13" i="12"/>
  <c r="AZ19" i="12"/>
  <c r="AZ6" i="12"/>
  <c r="AZ23" i="12"/>
  <c r="AZ9" i="12"/>
  <c r="BC22" i="5"/>
  <c r="BC21" i="5"/>
  <c r="AM23" i="5"/>
  <c r="BA35" i="12"/>
  <c r="BA19" i="12" s="1"/>
  <c r="AL48" i="6"/>
  <c r="AM45" i="6" s="1"/>
  <c r="AH54" i="6"/>
  <c r="AH41" i="6" s="1"/>
  <c r="BE19" i="5"/>
  <c r="BC32" i="6"/>
  <c r="AY30" i="12"/>
  <c r="BA34" i="12"/>
  <c r="BA8" i="12" s="1"/>
  <c r="BC26" i="6"/>
  <c r="BC31" i="6"/>
  <c r="BC28" i="6"/>
  <c r="BC27" i="6"/>
  <c r="BC29" i="6"/>
  <c r="BC30" i="6"/>
  <c r="AZ8" i="12"/>
  <c r="AZ24" i="12"/>
  <c r="AY28" i="12"/>
  <c r="BD7" i="6"/>
  <c r="BD6" i="6"/>
  <c r="BD5" i="6"/>
  <c r="BF5" i="5"/>
  <c r="BF6" i="5"/>
  <c r="BF7" i="5"/>
  <c r="BE8" i="6"/>
  <c r="BE4" i="6"/>
  <c r="BF2" i="6"/>
  <c r="BE3" i="6"/>
  <c r="J53" i="5" l="1"/>
  <c r="J43" i="5"/>
  <c r="AY47" i="5"/>
  <c r="J47" i="5" s="1"/>
  <c r="AY39" i="5"/>
  <c r="BA79" i="5"/>
  <c r="BA84" i="5" s="1"/>
  <c r="BA38" i="5"/>
  <c r="AZ41" i="5"/>
  <c r="AZ53" i="5" s="1"/>
  <c r="AZ40" i="5"/>
  <c r="AZ43" i="5"/>
  <c r="AZ65" i="5" s="1"/>
  <c r="AZ42" i="5"/>
  <c r="AZ59" i="5" s="1"/>
  <c r="J41" i="5"/>
  <c r="BC14" i="5"/>
  <c r="BB105" i="5"/>
  <c r="BB103" i="5" s="1"/>
  <c r="BB100" i="5"/>
  <c r="BB107" i="5"/>
  <c r="BB9" i="5"/>
  <c r="J59" i="5"/>
  <c r="BA92" i="5"/>
  <c r="BA102" i="5" s="1"/>
  <c r="J42" i="5"/>
  <c r="J40" i="5"/>
  <c r="BF36" i="6"/>
  <c r="BF12" i="6"/>
  <c r="BF37" i="6"/>
  <c r="BG20" i="5" s="1"/>
  <c r="BF11" i="6"/>
  <c r="BF13" i="6"/>
  <c r="BD38" i="6"/>
  <c r="BD39" i="6"/>
  <c r="BD25" i="6"/>
  <c r="BD19" i="6"/>
  <c r="BD17" i="6"/>
  <c r="CI12" i="12"/>
  <c r="CI16" i="12"/>
  <c r="CI20" i="12"/>
  <c r="CI10" i="12"/>
  <c r="CH31" i="12"/>
  <c r="CI18" i="12"/>
  <c r="CK3" i="12"/>
  <c r="CJ36" i="12"/>
  <c r="CJ18" i="12" s="1"/>
  <c r="CJ14" i="12"/>
  <c r="CJ22" i="12"/>
  <c r="CJ12" i="12"/>
  <c r="CJ16" i="12"/>
  <c r="CJ20" i="12"/>
  <c r="BA9" i="12"/>
  <c r="Y206" i="10"/>
  <c r="AA206" i="10"/>
  <c r="AB206" i="10"/>
  <c r="X206" i="10"/>
  <c r="T206" i="10" s="1"/>
  <c r="R207" i="10"/>
  <c r="Q208" i="10"/>
  <c r="AD205" i="10"/>
  <c r="AI205" i="10"/>
  <c r="AE205" i="10"/>
  <c r="AJ205" i="10"/>
  <c r="AF205" i="10"/>
  <c r="AG205" i="10" s="1"/>
  <c r="AH205" i="10" s="1"/>
  <c r="S206" i="10"/>
  <c r="BA4" i="12"/>
  <c r="BA17" i="12"/>
  <c r="BE86" i="5"/>
  <c r="BG2" i="5"/>
  <c r="BF11" i="5"/>
  <c r="BF10" i="5" s="1"/>
  <c r="BF4" i="5"/>
  <c r="BF3" i="5"/>
  <c r="BA6" i="12"/>
  <c r="AZ29" i="12"/>
  <c r="BA16" i="6" s="1"/>
  <c r="BA11" i="12"/>
  <c r="BA25" i="12"/>
  <c r="BA15" i="12"/>
  <c r="BA26" i="12"/>
  <c r="BA7" i="12"/>
  <c r="BA23" i="12"/>
  <c r="BA13" i="12"/>
  <c r="BA5" i="12"/>
  <c r="BA21" i="12"/>
  <c r="BB35" i="12"/>
  <c r="BB17" i="12" s="1"/>
  <c r="BD22" i="5"/>
  <c r="AI24" i="5"/>
  <c r="BD21" i="5"/>
  <c r="AM47" i="6"/>
  <c r="AM40" i="6" s="1"/>
  <c r="BF19" i="5"/>
  <c r="AH55" i="6"/>
  <c r="BD32" i="6"/>
  <c r="BA24" i="12"/>
  <c r="AY32" i="12"/>
  <c r="AZ28" i="12"/>
  <c r="AZ30" i="12"/>
  <c r="BD31" i="6"/>
  <c r="BD27" i="6"/>
  <c r="BD28" i="6"/>
  <c r="BD30" i="6"/>
  <c r="BD26" i="6"/>
  <c r="BD29" i="6"/>
  <c r="BB34" i="12"/>
  <c r="CO8" i="5"/>
  <c r="BF4" i="6"/>
  <c r="BF8" i="6"/>
  <c r="BG2" i="6"/>
  <c r="BF3" i="6"/>
  <c r="BG6" i="5"/>
  <c r="BG7" i="5"/>
  <c r="BG5" i="5"/>
  <c r="BE7" i="6"/>
  <c r="BE6" i="6"/>
  <c r="BE5" i="6"/>
  <c r="BA43" i="5" l="1"/>
  <c r="BA65" i="5" s="1"/>
  <c r="BA42" i="5"/>
  <c r="BA59" i="5" s="1"/>
  <c r="BA40" i="5"/>
  <c r="BA41" i="5"/>
  <c r="BA53" i="5" s="1"/>
  <c r="BB92" i="5"/>
  <c r="BB102" i="5" s="1"/>
  <c r="BB38" i="5"/>
  <c r="BB79" i="5"/>
  <c r="BB84" i="5" s="1"/>
  <c r="BD14" i="5"/>
  <c r="BC9" i="5"/>
  <c r="BC105" i="5"/>
  <c r="BC103" i="5" s="1"/>
  <c r="BC107" i="5"/>
  <c r="BC100" i="5"/>
  <c r="BC92" i="5"/>
  <c r="BC102" i="5" s="1"/>
  <c r="AZ47" i="5"/>
  <c r="AZ39" i="5"/>
  <c r="BG37" i="6"/>
  <c r="BH20" i="5" s="1"/>
  <c r="BG11" i="6"/>
  <c r="BG12" i="6"/>
  <c r="BG13" i="6"/>
  <c r="BG36" i="6"/>
  <c r="BE39" i="6"/>
  <c r="BE38" i="6"/>
  <c r="BE19" i="6"/>
  <c r="BE17" i="6"/>
  <c r="BE25" i="6"/>
  <c r="CJ10" i="12"/>
  <c r="CJ31" i="12" s="1"/>
  <c r="CI31" i="12"/>
  <c r="CL3" i="12"/>
  <c r="CK36" i="12"/>
  <c r="CK20" i="12" s="1"/>
  <c r="CK22" i="12"/>
  <c r="CK16" i="12"/>
  <c r="CK18" i="12"/>
  <c r="CK10" i="12"/>
  <c r="CK14" i="12"/>
  <c r="BB13" i="12"/>
  <c r="BA29" i="12"/>
  <c r="BB16" i="6" s="1"/>
  <c r="AA207" i="10"/>
  <c r="AB207" i="10"/>
  <c r="X207" i="10"/>
  <c r="Y207" i="10"/>
  <c r="Q209" i="10"/>
  <c r="R208" i="10"/>
  <c r="AE206" i="10"/>
  <c r="AI206" i="10"/>
  <c r="S207" i="10"/>
  <c r="AF206" i="10"/>
  <c r="AG206" i="10" s="1"/>
  <c r="AH206" i="10" s="1"/>
  <c r="AJ206" i="10"/>
  <c r="AD206" i="10"/>
  <c r="BB25" i="12"/>
  <c r="BB5" i="12"/>
  <c r="BB11" i="12"/>
  <c r="CP8" i="5"/>
  <c r="CQ8" i="5" s="1"/>
  <c r="BF86" i="5"/>
  <c r="BH2" i="5"/>
  <c r="BG3" i="5"/>
  <c r="BG4" i="5"/>
  <c r="BG11" i="5"/>
  <c r="BG10" i="5" s="1"/>
  <c r="BB6" i="12"/>
  <c r="BB23" i="12"/>
  <c r="BB7" i="12"/>
  <c r="AI52" i="6"/>
  <c r="AI54" i="6" s="1"/>
  <c r="AI41" i="6" s="1"/>
  <c r="BA28" i="12"/>
  <c r="AN23" i="5"/>
  <c r="BB9" i="12"/>
  <c r="BB21" i="12"/>
  <c r="BB15" i="12"/>
  <c r="BB26" i="12"/>
  <c r="BA30" i="12"/>
  <c r="BE22" i="5"/>
  <c r="BE21" i="5"/>
  <c r="BB4" i="12"/>
  <c r="BB19" i="12"/>
  <c r="AM48" i="6"/>
  <c r="AN45" i="6" s="1"/>
  <c r="BC35" i="12"/>
  <c r="BC23" i="12" s="1"/>
  <c r="BG19" i="5"/>
  <c r="BE32" i="6"/>
  <c r="AZ32" i="12"/>
  <c r="BC34" i="12"/>
  <c r="BC24" i="12" s="1"/>
  <c r="BE31" i="6"/>
  <c r="BE30" i="6"/>
  <c r="BE26" i="6"/>
  <c r="BE29" i="6"/>
  <c r="BE27" i="6"/>
  <c r="BE28" i="6"/>
  <c r="BB24" i="12"/>
  <c r="BB8" i="12"/>
  <c r="BH7" i="5"/>
  <c r="BH5" i="5"/>
  <c r="BH6" i="5"/>
  <c r="BG4" i="6"/>
  <c r="BG8" i="6"/>
  <c r="BH2" i="6"/>
  <c r="BG3" i="6"/>
  <c r="BF7" i="6"/>
  <c r="BF6" i="6"/>
  <c r="BF5" i="6"/>
  <c r="BE14" i="5" l="1"/>
  <c r="BD9" i="5"/>
  <c r="BD92" i="5" s="1"/>
  <c r="BD102" i="5" s="1"/>
  <c r="BD105" i="5"/>
  <c r="BD103" i="5" s="1"/>
  <c r="BA47" i="5"/>
  <c r="BA39" i="5"/>
  <c r="BB42" i="5"/>
  <c r="BB59" i="5" s="1"/>
  <c r="BB43" i="5"/>
  <c r="BB65" i="5" s="1"/>
  <c r="BB41" i="5"/>
  <c r="BB53" i="5" s="1"/>
  <c r="BB40" i="5"/>
  <c r="BC79" i="5"/>
  <c r="BC84" i="5" s="1"/>
  <c r="BC38" i="5"/>
  <c r="BH36" i="6"/>
  <c r="BH37" i="6"/>
  <c r="BI20" i="5" s="1"/>
  <c r="BH11" i="6"/>
  <c r="BH13" i="6"/>
  <c r="BH12" i="6"/>
  <c r="BF39" i="6"/>
  <c r="BF25" i="6"/>
  <c r="BF38" i="6"/>
  <c r="BF19" i="6"/>
  <c r="BF17" i="6"/>
  <c r="CK31" i="12"/>
  <c r="CK12" i="12"/>
  <c r="CM3" i="12"/>
  <c r="CL36" i="12"/>
  <c r="CL20" i="12" s="1"/>
  <c r="CL14" i="12"/>
  <c r="CL18" i="12"/>
  <c r="BC5" i="12"/>
  <c r="BC19" i="12"/>
  <c r="BC11" i="12"/>
  <c r="BC25" i="12"/>
  <c r="BC21" i="12"/>
  <c r="BC13" i="12"/>
  <c r="BC7" i="12"/>
  <c r="T207" i="10"/>
  <c r="X208" i="10"/>
  <c r="T208" i="10" s="1"/>
  <c r="AB208" i="10"/>
  <c r="Y208" i="10"/>
  <c r="AA208" i="10"/>
  <c r="AF207" i="10"/>
  <c r="AG207" i="10" s="1"/>
  <c r="AH207" i="10" s="1"/>
  <c r="AJ207" i="10"/>
  <c r="S208" i="10"/>
  <c r="AD207" i="10"/>
  <c r="AI207" i="10"/>
  <c r="AE207" i="10"/>
  <c r="R209" i="10"/>
  <c r="Q210" i="10"/>
  <c r="BA32" i="12"/>
  <c r="BC8" i="12"/>
  <c r="BC30" i="12" s="1"/>
  <c r="BI2" i="5"/>
  <c r="BH11" i="5"/>
  <c r="BH10" i="5" s="1"/>
  <c r="BH4" i="5"/>
  <c r="BH3" i="5"/>
  <c r="BG86" i="5"/>
  <c r="BB29" i="12"/>
  <c r="BC16" i="6" s="1"/>
  <c r="BC17" i="12"/>
  <c r="BC9" i="12"/>
  <c r="BC4" i="12"/>
  <c r="BC26" i="12"/>
  <c r="BC15" i="12"/>
  <c r="BC6" i="12"/>
  <c r="BF22" i="5"/>
  <c r="AJ24" i="5"/>
  <c r="BD35" i="12"/>
  <c r="BD5" i="12" s="1"/>
  <c r="BF21" i="5"/>
  <c r="AN47" i="6"/>
  <c r="AN40" i="6" s="1"/>
  <c r="BH19" i="5"/>
  <c r="AI55" i="6"/>
  <c r="AJ52" i="6" s="1"/>
  <c r="BF32" i="6"/>
  <c r="BB30" i="12"/>
  <c r="BD34" i="12"/>
  <c r="BB28" i="12"/>
  <c r="BF26" i="6"/>
  <c r="BF29" i="6"/>
  <c r="BF31" i="6"/>
  <c r="BF28" i="6"/>
  <c r="BF30" i="6"/>
  <c r="BF27" i="6"/>
  <c r="CR8" i="5"/>
  <c r="BH8" i="6"/>
  <c r="BH4" i="6"/>
  <c r="BH3" i="6"/>
  <c r="BI2" i="6"/>
  <c r="BI5" i="5"/>
  <c r="BI6" i="5"/>
  <c r="BI7" i="5"/>
  <c r="BG7" i="6"/>
  <c r="BG6" i="6"/>
  <c r="BG5" i="6"/>
  <c r="BC41" i="5" l="1"/>
  <c r="BC53" i="5" s="1"/>
  <c r="BC42" i="5"/>
  <c r="BC59" i="5" s="1"/>
  <c r="BC40" i="5"/>
  <c r="BC43" i="5"/>
  <c r="BC65" i="5" s="1"/>
  <c r="BB47" i="5"/>
  <c r="BB39" i="5"/>
  <c r="BD38" i="5"/>
  <c r="BD79" i="5"/>
  <c r="BD84" i="5" s="1"/>
  <c r="BF14" i="5"/>
  <c r="BE9" i="5"/>
  <c r="BE105" i="5"/>
  <c r="BE103" i="5" s="1"/>
  <c r="BE100" i="5"/>
  <c r="BE107" i="5"/>
  <c r="BE92" i="5"/>
  <c r="BE102" i="5" s="1"/>
  <c r="BI36" i="6"/>
  <c r="BI11" i="6"/>
  <c r="BI37" i="6"/>
  <c r="BJ20" i="5" s="1"/>
  <c r="BI12" i="6"/>
  <c r="BI13" i="6"/>
  <c r="BG38" i="6"/>
  <c r="BG39" i="6"/>
  <c r="BG25" i="6"/>
  <c r="BG19" i="6"/>
  <c r="BG17" i="6"/>
  <c r="CL22" i="12"/>
  <c r="CL16" i="12"/>
  <c r="CL10" i="12"/>
  <c r="CL31" i="12" s="1"/>
  <c r="CL12" i="12"/>
  <c r="BD19" i="12"/>
  <c r="BD25" i="12"/>
  <c r="CN3" i="12"/>
  <c r="CM36" i="12"/>
  <c r="CM10" i="12" s="1"/>
  <c r="BD17" i="12"/>
  <c r="BD6" i="12"/>
  <c r="BD21" i="12"/>
  <c r="BD26" i="12"/>
  <c r="BC29" i="12"/>
  <c r="BD16" i="6" s="1"/>
  <c r="BD15" i="12"/>
  <c r="BD4" i="12"/>
  <c r="BD23" i="12"/>
  <c r="BD7" i="12"/>
  <c r="BD13" i="12"/>
  <c r="BC28" i="12"/>
  <c r="BD11" i="12"/>
  <c r="BD9" i="12"/>
  <c r="R210" i="10"/>
  <c r="Q211" i="10"/>
  <c r="Y209" i="10"/>
  <c r="AA209" i="10"/>
  <c r="AB209" i="10"/>
  <c r="X209" i="10"/>
  <c r="AE208" i="10"/>
  <c r="AJ208" i="10"/>
  <c r="AF208" i="10"/>
  <c r="AG208" i="10" s="1"/>
  <c r="AH208" i="10" s="1"/>
  <c r="S209" i="10"/>
  <c r="AD208" i="10"/>
  <c r="AI208" i="10"/>
  <c r="BH86" i="5"/>
  <c r="CS8" i="5"/>
  <c r="BJ2" i="5"/>
  <c r="BI11" i="5"/>
  <c r="BI10" i="5" s="1"/>
  <c r="BI4" i="5"/>
  <c r="BI3" i="5"/>
  <c r="AN48" i="6"/>
  <c r="AO45" i="6" s="1"/>
  <c r="AO47" i="6" s="1"/>
  <c r="AO40" i="6" s="1"/>
  <c r="AO23" i="5"/>
  <c r="BG22" i="5"/>
  <c r="BG21" i="5"/>
  <c r="BE35" i="12"/>
  <c r="BE26" i="12" s="1"/>
  <c r="BI19" i="5"/>
  <c r="AJ54" i="6"/>
  <c r="AJ41" i="6" s="1"/>
  <c r="BG32" i="6"/>
  <c r="BE34" i="12"/>
  <c r="BB32" i="12"/>
  <c r="BD8" i="12"/>
  <c r="BD24" i="12"/>
  <c r="BG26" i="6"/>
  <c r="BG29" i="6"/>
  <c r="BG31" i="6"/>
  <c r="BG27" i="6"/>
  <c r="BG30" i="6"/>
  <c r="BG28" i="6"/>
  <c r="BI8" i="6"/>
  <c r="BJ2" i="6"/>
  <c r="BI4" i="6"/>
  <c r="BI3" i="6"/>
  <c r="BJ5" i="5"/>
  <c r="BJ6" i="5"/>
  <c r="BJ7" i="5"/>
  <c r="BH7" i="6"/>
  <c r="BH6" i="6"/>
  <c r="BH5" i="6"/>
  <c r="BD42" i="5" l="1"/>
  <c r="BD59" i="5" s="1"/>
  <c r="BD40" i="5"/>
  <c r="BD43" i="5"/>
  <c r="BD65" i="5" s="1"/>
  <c r="BD41" i="5"/>
  <c r="BD53" i="5" s="1"/>
  <c r="BC39" i="5"/>
  <c r="BC47" i="5"/>
  <c r="BE79" i="5"/>
  <c r="BE84" i="5" s="1"/>
  <c r="BE38" i="5"/>
  <c r="BG14" i="5"/>
  <c r="BF100" i="5"/>
  <c r="BF9" i="5"/>
  <c r="BF107" i="5"/>
  <c r="BF105" i="5"/>
  <c r="BF103" i="5" s="1"/>
  <c r="BH38" i="6"/>
  <c r="BH19" i="6"/>
  <c r="BH17" i="6"/>
  <c r="BH39" i="6"/>
  <c r="BH25" i="6"/>
  <c r="BJ36" i="6"/>
  <c r="BJ37" i="6"/>
  <c r="BK20" i="5" s="1"/>
  <c r="BJ12" i="6"/>
  <c r="BJ11" i="6"/>
  <c r="BJ13" i="6"/>
  <c r="BD29" i="12"/>
  <c r="BE16" i="6" s="1"/>
  <c r="CM14" i="12"/>
  <c r="CM20" i="12"/>
  <c r="CO3" i="12"/>
  <c r="CN36" i="12"/>
  <c r="CN10" i="12" s="1"/>
  <c r="CN18" i="12"/>
  <c r="CM12" i="12"/>
  <c r="CM22" i="12"/>
  <c r="CM18" i="12"/>
  <c r="CM16" i="12"/>
  <c r="BE17" i="12"/>
  <c r="BE9" i="12"/>
  <c r="BC32" i="12"/>
  <c r="BE15" i="12"/>
  <c r="AD209" i="10"/>
  <c r="S210" i="10"/>
  <c r="AI209" i="10"/>
  <c r="AE209" i="10"/>
  <c r="AJ209" i="10"/>
  <c r="AF209" i="10"/>
  <c r="AG209" i="10" s="1"/>
  <c r="AH209" i="10" s="1"/>
  <c r="T209" i="10"/>
  <c r="R211" i="10"/>
  <c r="Q212" i="10"/>
  <c r="X210" i="10"/>
  <c r="AB210" i="10"/>
  <c r="Y210" i="10"/>
  <c r="AA210" i="10"/>
  <c r="BK2" i="5"/>
  <c r="BJ3" i="5"/>
  <c r="BJ4" i="5"/>
  <c r="BJ11" i="5"/>
  <c r="BJ10" i="5" s="1"/>
  <c r="CT8" i="5"/>
  <c r="CU8" i="5" s="1"/>
  <c r="BI86" i="5"/>
  <c r="BE25" i="12"/>
  <c r="BE13" i="12"/>
  <c r="BE23" i="12"/>
  <c r="BH22" i="5"/>
  <c r="BE11" i="12"/>
  <c r="BH21" i="5"/>
  <c r="AO48" i="6"/>
  <c r="AP45" i="6" s="1"/>
  <c r="BE6" i="12"/>
  <c r="BE5" i="12"/>
  <c r="BE7" i="12"/>
  <c r="BE19" i="12"/>
  <c r="BE4" i="12"/>
  <c r="BE21" i="12"/>
  <c r="AP23" i="5"/>
  <c r="AK24" i="5"/>
  <c r="BD30" i="12"/>
  <c r="AJ55" i="6"/>
  <c r="AK52" i="6" s="1"/>
  <c r="BJ19" i="5"/>
  <c r="BH32" i="6"/>
  <c r="BF35" i="12"/>
  <c r="BF21" i="12" s="1"/>
  <c r="BD28" i="12"/>
  <c r="BF34" i="12"/>
  <c r="BH26" i="6"/>
  <c r="BH31" i="6"/>
  <c r="BH29" i="6"/>
  <c r="BH28" i="6"/>
  <c r="BH30" i="6"/>
  <c r="BH27" i="6"/>
  <c r="BE24" i="12"/>
  <c r="BE8" i="12"/>
  <c r="BK6" i="5"/>
  <c r="BK7" i="5"/>
  <c r="BK5" i="5"/>
  <c r="BI7" i="6"/>
  <c r="BI6" i="6"/>
  <c r="BI5" i="6"/>
  <c r="BJ8" i="6"/>
  <c r="BJ4" i="6"/>
  <c r="BK2" i="6"/>
  <c r="BJ3" i="6"/>
  <c r="BE41" i="5" l="1"/>
  <c r="BE53" i="5" s="1"/>
  <c r="BE43" i="5"/>
  <c r="BE65" i="5" s="1"/>
  <c r="BE42" i="5"/>
  <c r="BE59" i="5" s="1"/>
  <c r="BE40" i="5"/>
  <c r="BF79" i="5"/>
  <c r="BF84" i="5" s="1"/>
  <c r="BF38" i="5"/>
  <c r="BF92" i="5"/>
  <c r="BF102" i="5" s="1"/>
  <c r="BD47" i="5"/>
  <c r="BD39" i="5"/>
  <c r="BH14" i="5"/>
  <c r="BG9" i="5"/>
  <c r="BG105" i="5"/>
  <c r="BG103" i="5" s="1"/>
  <c r="BI39" i="6"/>
  <c r="BI25" i="6"/>
  <c r="BI38" i="6"/>
  <c r="BI19" i="6"/>
  <c r="BI17" i="6"/>
  <c r="BK36" i="6"/>
  <c r="BK37" i="6"/>
  <c r="BL20" i="5" s="1"/>
  <c r="BK11" i="6"/>
  <c r="BK12" i="6"/>
  <c r="BK13" i="6"/>
  <c r="CM31" i="12"/>
  <c r="CN12" i="12"/>
  <c r="CN14" i="12"/>
  <c r="CN22" i="12"/>
  <c r="CN16" i="12"/>
  <c r="CP3" i="12"/>
  <c r="CO36" i="12"/>
  <c r="CO10" i="12" s="1"/>
  <c r="CN20" i="12"/>
  <c r="R212" i="10"/>
  <c r="Q213" i="10"/>
  <c r="T210" i="10"/>
  <c r="Y211" i="10"/>
  <c r="AA211" i="10"/>
  <c r="X211" i="10"/>
  <c r="AB211" i="10"/>
  <c r="AD210" i="10"/>
  <c r="AE210" i="10"/>
  <c r="AI210" i="10"/>
  <c r="S211" i="10"/>
  <c r="AF210" i="10"/>
  <c r="AG210" i="10" s="1"/>
  <c r="AH210" i="10" s="1"/>
  <c r="AJ210" i="10"/>
  <c r="CV8" i="5"/>
  <c r="CW8" i="5" s="1"/>
  <c r="BJ86" i="5"/>
  <c r="BL2" i="5"/>
  <c r="BK3" i="5"/>
  <c r="BK11" i="5"/>
  <c r="BK10" i="5" s="1"/>
  <c r="BK4" i="5"/>
  <c r="BE29" i="12"/>
  <c r="BF16" i="6" s="1"/>
  <c r="BF23" i="12"/>
  <c r="BI21" i="5"/>
  <c r="BI22" i="5"/>
  <c r="AP47" i="6"/>
  <c r="AP40" i="6" s="1"/>
  <c r="BG35" i="12"/>
  <c r="BG13" i="12" s="1"/>
  <c r="BF7" i="12"/>
  <c r="BF15" i="12"/>
  <c r="BF11" i="12"/>
  <c r="BF26" i="12"/>
  <c r="BF25" i="12"/>
  <c r="BD32" i="12"/>
  <c r="BK19" i="5"/>
  <c r="AK54" i="6"/>
  <c r="AK41" i="6" s="1"/>
  <c r="BF6" i="12"/>
  <c r="BF13" i="12"/>
  <c r="BF9" i="12"/>
  <c r="BF5" i="12"/>
  <c r="BF4" i="12"/>
  <c r="BF17" i="12"/>
  <c r="BE30" i="12"/>
  <c r="BF19" i="12"/>
  <c r="BI32" i="6"/>
  <c r="BI29" i="6"/>
  <c r="BI26" i="6"/>
  <c r="BI31" i="6"/>
  <c r="BI30" i="6"/>
  <c r="BI27" i="6"/>
  <c r="BI28" i="6"/>
  <c r="BE28" i="12"/>
  <c r="BG34" i="12"/>
  <c r="BF8" i="12"/>
  <c r="BF24" i="12"/>
  <c r="BK8" i="6"/>
  <c r="BK4" i="6"/>
  <c r="BL2" i="6"/>
  <c r="BK3" i="6"/>
  <c r="BL7" i="5"/>
  <c r="BL5" i="5"/>
  <c r="BL6" i="5"/>
  <c r="BJ5" i="6"/>
  <c r="BJ7" i="6"/>
  <c r="BJ6" i="6"/>
  <c r="BE47" i="5" l="1"/>
  <c r="BE39" i="5"/>
  <c r="BG38" i="5"/>
  <c r="BG79" i="5"/>
  <c r="BG84" i="5" s="1"/>
  <c r="BI14" i="5"/>
  <c r="BH107" i="5"/>
  <c r="BH100" i="5"/>
  <c r="BH9" i="5"/>
  <c r="BH92" i="5" s="1"/>
  <c r="BH102" i="5" s="1"/>
  <c r="BH105" i="5"/>
  <c r="BH103" i="5" s="1"/>
  <c r="BF40" i="5"/>
  <c r="BF42" i="5"/>
  <c r="BF59" i="5" s="1"/>
  <c r="BF41" i="5"/>
  <c r="BF53" i="5" s="1"/>
  <c r="BF43" i="5"/>
  <c r="BF65" i="5" s="1"/>
  <c r="BG92" i="5"/>
  <c r="BG102" i="5" s="1"/>
  <c r="BL36" i="6"/>
  <c r="BL37" i="6"/>
  <c r="BM20" i="5" s="1"/>
  <c r="BL11" i="6"/>
  <c r="BL12" i="6"/>
  <c r="BL13" i="6"/>
  <c r="BJ38" i="6"/>
  <c r="BJ39" i="6"/>
  <c r="BJ25" i="6"/>
  <c r="BJ19" i="6"/>
  <c r="BJ17" i="6"/>
  <c r="CN31" i="12"/>
  <c r="CO12" i="12"/>
  <c r="CO20" i="12"/>
  <c r="CO14" i="12"/>
  <c r="CO18" i="12"/>
  <c r="CO31" i="12" s="1"/>
  <c r="CO16" i="12"/>
  <c r="CO22" i="12"/>
  <c r="CQ3" i="12"/>
  <c r="CP36" i="12"/>
  <c r="CP14" i="12" s="1"/>
  <c r="BG26" i="12"/>
  <c r="BG19" i="12"/>
  <c r="T211" i="10"/>
  <c r="Q214" i="10"/>
  <c r="R213" i="10"/>
  <c r="AD211" i="10"/>
  <c r="AE211" i="10"/>
  <c r="AI211" i="10"/>
  <c r="S212" i="10"/>
  <c r="AF211" i="10"/>
  <c r="AG211" i="10" s="1"/>
  <c r="AH211" i="10" s="1"/>
  <c r="AJ211" i="10"/>
  <c r="AA212" i="10"/>
  <c r="X212" i="10"/>
  <c r="AB212" i="10"/>
  <c r="Y212" i="10"/>
  <c r="BG21" i="12"/>
  <c r="BG5" i="12"/>
  <c r="BG4" i="12"/>
  <c r="BG23" i="12"/>
  <c r="BG9" i="12"/>
  <c r="BK86" i="5"/>
  <c r="BM2" i="5"/>
  <c r="BL4" i="5"/>
  <c r="BL11" i="5"/>
  <c r="BL10" i="5" s="1"/>
  <c r="BL3" i="5"/>
  <c r="BH35" i="12"/>
  <c r="BH6" i="12" s="1"/>
  <c r="BG25" i="12"/>
  <c r="AP48" i="6"/>
  <c r="AQ45" i="6" s="1"/>
  <c r="BF29" i="12"/>
  <c r="BG16" i="6" s="1"/>
  <c r="AL24" i="5"/>
  <c r="BG6" i="12"/>
  <c r="BG15" i="12"/>
  <c r="BJ22" i="5"/>
  <c r="BG17" i="12"/>
  <c r="BG7" i="12"/>
  <c r="BG11" i="12"/>
  <c r="BJ21" i="5"/>
  <c r="AQ23" i="5"/>
  <c r="AK55" i="6"/>
  <c r="AL52" i="6" s="1"/>
  <c r="BL19" i="5"/>
  <c r="BE32" i="12"/>
  <c r="BJ32" i="6"/>
  <c r="BF30" i="12"/>
  <c r="BJ31" i="6"/>
  <c r="BJ29" i="6"/>
  <c r="BJ26" i="6"/>
  <c r="BJ28" i="6"/>
  <c r="BJ30" i="6"/>
  <c r="BJ27" i="6"/>
  <c r="BG24" i="12"/>
  <c r="BG8" i="12"/>
  <c r="BH34" i="12"/>
  <c r="BF28" i="12"/>
  <c r="CX8" i="5"/>
  <c r="BM5" i="5"/>
  <c r="BM6" i="5"/>
  <c r="BM7" i="5"/>
  <c r="BK5" i="6"/>
  <c r="BK7" i="6"/>
  <c r="BK6" i="6"/>
  <c r="BL8" i="6"/>
  <c r="BL4" i="6"/>
  <c r="BL3" i="6"/>
  <c r="BM2" i="6"/>
  <c r="BH38" i="5" l="1"/>
  <c r="BH79" i="5"/>
  <c r="BH84" i="5" s="1"/>
  <c r="BF47" i="5"/>
  <c r="BF39" i="5"/>
  <c r="BG42" i="5"/>
  <c r="BG59" i="5" s="1"/>
  <c r="BG40" i="5"/>
  <c r="BG43" i="5"/>
  <c r="BG65" i="5" s="1"/>
  <c r="BG41" i="5"/>
  <c r="BG53" i="5" s="1"/>
  <c r="BJ14" i="5"/>
  <c r="BI107" i="5"/>
  <c r="BI100" i="5"/>
  <c r="BI105" i="5"/>
  <c r="BI103" i="5" s="1"/>
  <c r="BI9" i="5"/>
  <c r="BI92" i="5" s="1"/>
  <c r="BI102" i="5" s="1"/>
  <c r="BK38" i="6"/>
  <c r="BK39" i="6"/>
  <c r="BK25" i="6"/>
  <c r="BK19" i="6"/>
  <c r="BK17" i="6"/>
  <c r="BM36" i="6"/>
  <c r="BM37" i="6"/>
  <c r="BN20" i="5" s="1"/>
  <c r="BM11" i="6"/>
  <c r="BM12" i="6"/>
  <c r="BM13" i="6"/>
  <c r="CP12" i="12"/>
  <c r="CP10" i="12"/>
  <c r="CP18" i="12"/>
  <c r="CR3" i="12"/>
  <c r="CQ36" i="12"/>
  <c r="CQ10" i="12" s="1"/>
  <c r="CP22" i="12"/>
  <c r="CP20" i="12"/>
  <c r="CP16" i="12"/>
  <c r="BH25" i="12"/>
  <c r="BH11" i="12"/>
  <c r="BH19" i="12"/>
  <c r="BH23" i="12"/>
  <c r="BH5" i="12"/>
  <c r="BH21" i="12"/>
  <c r="BH13" i="12"/>
  <c r="BG29" i="12"/>
  <c r="BH16" i="6" s="1"/>
  <c r="AE212" i="10"/>
  <c r="AI212" i="10"/>
  <c r="S213" i="10"/>
  <c r="AF212" i="10"/>
  <c r="AG212" i="10" s="1"/>
  <c r="AH212" i="10" s="1"/>
  <c r="AJ212" i="10"/>
  <c r="AD212" i="10"/>
  <c r="AA213" i="10"/>
  <c r="X213" i="10"/>
  <c r="AB213" i="10"/>
  <c r="Y213" i="10"/>
  <c r="Q215" i="10"/>
  <c r="R214" i="10"/>
  <c r="T212" i="10"/>
  <c r="CY8" i="5"/>
  <c r="CZ8" i="5" s="1"/>
  <c r="BL86" i="5"/>
  <c r="BN2" i="5"/>
  <c r="BM4" i="5"/>
  <c r="BM3" i="5"/>
  <c r="BM11" i="5"/>
  <c r="BM10" i="5" s="1"/>
  <c r="BH26" i="12"/>
  <c r="BI35" i="12"/>
  <c r="BI25" i="12" s="1"/>
  <c r="BH17" i="12"/>
  <c r="BH15" i="12"/>
  <c r="BH7" i="12"/>
  <c r="BK22" i="5"/>
  <c r="BH9" i="12"/>
  <c r="BH4" i="12"/>
  <c r="BK21" i="5"/>
  <c r="AQ47" i="6"/>
  <c r="AQ40" i="6" s="1"/>
  <c r="BM19" i="5"/>
  <c r="AL54" i="6"/>
  <c r="AL41" i="6" s="1"/>
  <c r="BK32" i="6"/>
  <c r="BF32" i="12"/>
  <c r="BG28" i="12"/>
  <c r="BG30" i="12"/>
  <c r="BI34" i="12"/>
  <c r="BK27" i="6"/>
  <c r="BK29" i="6"/>
  <c r="BK26" i="6"/>
  <c r="BK31" i="6"/>
  <c r="BK30" i="6"/>
  <c r="BK28" i="6"/>
  <c r="BH24" i="12"/>
  <c r="BH8" i="12"/>
  <c r="BL7" i="6"/>
  <c r="BL6" i="6"/>
  <c r="BL5" i="6"/>
  <c r="BN5" i="5"/>
  <c r="BN6" i="5"/>
  <c r="BN7" i="5"/>
  <c r="BM8" i="6"/>
  <c r="BM4" i="6"/>
  <c r="BN2" i="6"/>
  <c r="BM3" i="6"/>
  <c r="BG39" i="5" l="1"/>
  <c r="BG47" i="5"/>
  <c r="BI79" i="5"/>
  <c r="BI84" i="5" s="1"/>
  <c r="BI38" i="5"/>
  <c r="BK14" i="5"/>
  <c r="BJ9" i="5"/>
  <c r="BJ92" i="5" s="1"/>
  <c r="BJ102" i="5" s="1"/>
  <c r="BJ105" i="5"/>
  <c r="BJ103" i="5" s="1"/>
  <c r="BH42" i="5"/>
  <c r="BH59" i="5" s="1"/>
  <c r="BH41" i="5"/>
  <c r="BH53" i="5" s="1"/>
  <c r="BH40" i="5"/>
  <c r="BH43" i="5"/>
  <c r="BH65" i="5" s="1"/>
  <c r="BL38" i="6"/>
  <c r="BL39" i="6"/>
  <c r="BL25" i="6"/>
  <c r="BL19" i="6"/>
  <c r="BL17" i="6"/>
  <c r="BN36" i="6"/>
  <c r="BN12" i="6"/>
  <c r="BN37" i="6"/>
  <c r="BO20" i="5" s="1"/>
  <c r="BN11" i="6"/>
  <c r="BN13" i="6"/>
  <c r="CQ16" i="12"/>
  <c r="CP31" i="12"/>
  <c r="CQ20" i="12"/>
  <c r="CQ12" i="12"/>
  <c r="CQ14" i="12"/>
  <c r="CQ18" i="12"/>
  <c r="CS3" i="12"/>
  <c r="CR36" i="12"/>
  <c r="CR20" i="12" s="1"/>
  <c r="BI19" i="12"/>
  <c r="CQ22" i="12"/>
  <c r="BI13" i="12"/>
  <c r="BI4" i="12"/>
  <c r="X214" i="10"/>
  <c r="AB214" i="10"/>
  <c r="Y214" i="10"/>
  <c r="AA214" i="10"/>
  <c r="T213" i="10"/>
  <c r="R215" i="10"/>
  <c r="Q216" i="10"/>
  <c r="AF213" i="10"/>
  <c r="AG213" i="10" s="1"/>
  <c r="AH213" i="10" s="1"/>
  <c r="AJ213" i="10"/>
  <c r="AD213" i="10"/>
  <c r="AI213" i="10"/>
  <c r="AE213" i="10"/>
  <c r="S214" i="10"/>
  <c r="BM86" i="5"/>
  <c r="BO2" i="5"/>
  <c r="BN11" i="5"/>
  <c r="BN10" i="5" s="1"/>
  <c r="BN4" i="5"/>
  <c r="BN3" i="5"/>
  <c r="BH29" i="12"/>
  <c r="BI16" i="6" s="1"/>
  <c r="BJ35" i="12"/>
  <c r="BJ26" i="12" s="1"/>
  <c r="AR23" i="5"/>
  <c r="BI23" i="12"/>
  <c r="BI6" i="12"/>
  <c r="BI9" i="12"/>
  <c r="BI21" i="12"/>
  <c r="BI11" i="12"/>
  <c r="BI7" i="12"/>
  <c r="BI5" i="12"/>
  <c r="BI26" i="12"/>
  <c r="BL21" i="5"/>
  <c r="AM24" i="5"/>
  <c r="BI15" i="12"/>
  <c r="BI17" i="12"/>
  <c r="AQ48" i="6"/>
  <c r="AR45" i="6" s="1"/>
  <c r="BL22" i="5"/>
  <c r="AL55" i="6"/>
  <c r="AM52" i="6" s="1"/>
  <c r="BN19" i="5"/>
  <c r="BL32" i="6"/>
  <c r="BG32" i="12"/>
  <c r="BH30" i="12"/>
  <c r="BJ34" i="12"/>
  <c r="BI24" i="12"/>
  <c r="BI8" i="12"/>
  <c r="BL26" i="6"/>
  <c r="BL31" i="6"/>
  <c r="BL27" i="6"/>
  <c r="BL29" i="6"/>
  <c r="BL28" i="6"/>
  <c r="BL30" i="6"/>
  <c r="BH28" i="12"/>
  <c r="DA8" i="5"/>
  <c r="BM7" i="6"/>
  <c r="BM6" i="6"/>
  <c r="BM5" i="6"/>
  <c r="BN4" i="6"/>
  <c r="BO2" i="6"/>
  <c r="BN3" i="6"/>
  <c r="BN8" i="6"/>
  <c r="BO6" i="5"/>
  <c r="BO7" i="5"/>
  <c r="BO5" i="5"/>
  <c r="BI42" i="5" l="1"/>
  <c r="BI59" i="5" s="1"/>
  <c r="BI40" i="5"/>
  <c r="BI43" i="5"/>
  <c r="BI65" i="5" s="1"/>
  <c r="BI41" i="5"/>
  <c r="BI53" i="5" s="1"/>
  <c r="BH47" i="5"/>
  <c r="BH39" i="5"/>
  <c r="BJ79" i="5"/>
  <c r="BJ84" i="5" s="1"/>
  <c r="BJ38" i="5"/>
  <c r="BL14" i="5"/>
  <c r="BK100" i="5"/>
  <c r="BK105" i="5"/>
  <c r="BK103" i="5" s="1"/>
  <c r="BK107" i="5"/>
  <c r="BK9" i="5"/>
  <c r="BK92" i="5" s="1"/>
  <c r="BK102" i="5" s="1"/>
  <c r="BM39" i="6"/>
  <c r="BM38" i="6"/>
  <c r="BM25" i="6"/>
  <c r="BM19" i="6"/>
  <c r="BM17" i="6"/>
  <c r="BO37" i="6"/>
  <c r="BP20" i="5" s="1"/>
  <c r="BO11" i="6"/>
  <c r="BO36" i="6"/>
  <c r="BO12" i="6"/>
  <c r="BO13" i="6"/>
  <c r="CQ31" i="12"/>
  <c r="CR14" i="12"/>
  <c r="CR16" i="12"/>
  <c r="CR22" i="12"/>
  <c r="CR10" i="12"/>
  <c r="CR31" i="12" s="1"/>
  <c r="CR12" i="12"/>
  <c r="CR18" i="12"/>
  <c r="CT3" i="12"/>
  <c r="CS36" i="12"/>
  <c r="CS16" i="12" s="1"/>
  <c r="BJ11" i="12"/>
  <c r="BJ17" i="12"/>
  <c r="BJ21" i="12"/>
  <c r="BJ19" i="12"/>
  <c r="BJ6" i="12"/>
  <c r="BJ25" i="12"/>
  <c r="AD214" i="10"/>
  <c r="AE214" i="10"/>
  <c r="AI214" i="10"/>
  <c r="S215" i="10"/>
  <c r="AF214" i="10"/>
  <c r="AG214" i="10" s="1"/>
  <c r="AH214" i="10" s="1"/>
  <c r="AJ214" i="10"/>
  <c r="T214" i="10"/>
  <c r="Y215" i="10"/>
  <c r="AA215" i="10"/>
  <c r="AB215" i="10"/>
  <c r="X215" i="10"/>
  <c r="R216" i="10"/>
  <c r="Q217" i="10"/>
  <c r="BP2" i="5"/>
  <c r="BO11" i="5"/>
  <c r="BO10" i="5" s="1"/>
  <c r="BO4" i="5"/>
  <c r="BO3" i="5"/>
  <c r="DB8" i="5"/>
  <c r="BN86" i="5"/>
  <c r="BI30" i="12"/>
  <c r="BI29" i="12"/>
  <c r="BJ16" i="6" s="1"/>
  <c r="BM22" i="5"/>
  <c r="BJ4" i="12"/>
  <c r="BJ23" i="12"/>
  <c r="BJ9" i="12"/>
  <c r="BJ15" i="12"/>
  <c r="BJ7" i="12"/>
  <c r="BJ5" i="12"/>
  <c r="BJ13" i="12"/>
  <c r="BK35" i="12"/>
  <c r="BK6" i="12" s="1"/>
  <c r="BM21" i="5"/>
  <c r="AR47" i="6"/>
  <c r="AR40" i="6" s="1"/>
  <c r="BO19" i="5"/>
  <c r="AM54" i="6"/>
  <c r="AM41" i="6" s="1"/>
  <c r="BM32" i="6"/>
  <c r="BH32" i="12"/>
  <c r="BI28" i="12"/>
  <c r="BK34" i="12"/>
  <c r="BM31" i="6"/>
  <c r="BM26" i="6"/>
  <c r="BM29" i="6"/>
  <c r="BM30" i="6"/>
  <c r="BM27" i="6"/>
  <c r="BM28" i="6"/>
  <c r="BJ24" i="12"/>
  <c r="BJ8" i="12"/>
  <c r="BO4" i="6"/>
  <c r="BO8" i="6"/>
  <c r="BP2" i="6"/>
  <c r="BO3" i="6"/>
  <c r="BP7" i="5"/>
  <c r="BP5" i="5"/>
  <c r="BP6" i="5"/>
  <c r="BN6" i="6"/>
  <c r="BN7" i="6"/>
  <c r="BN5" i="6"/>
  <c r="BJ41" i="5" l="1"/>
  <c r="BJ53" i="5" s="1"/>
  <c r="BJ43" i="5"/>
  <c r="BJ65" i="5" s="1"/>
  <c r="BJ40" i="5"/>
  <c r="BJ42" i="5"/>
  <c r="BJ59" i="5" s="1"/>
  <c r="BI47" i="5"/>
  <c r="BI39" i="5"/>
  <c r="BK79" i="5"/>
  <c r="BK84" i="5" s="1"/>
  <c r="BK38" i="5"/>
  <c r="BM14" i="5"/>
  <c r="BL9" i="5"/>
  <c r="BL105" i="5"/>
  <c r="BL103" i="5" s="1"/>
  <c r="BL100" i="5"/>
  <c r="BL107" i="5"/>
  <c r="BL92" i="5"/>
  <c r="BL102" i="5" s="1"/>
  <c r="BP36" i="6"/>
  <c r="BP37" i="6"/>
  <c r="BQ20" i="5" s="1"/>
  <c r="BP11" i="6"/>
  <c r="BP13" i="6"/>
  <c r="BP12" i="6"/>
  <c r="BN25" i="6"/>
  <c r="BN39" i="6"/>
  <c r="BN38" i="6"/>
  <c r="BN19" i="6"/>
  <c r="BN17" i="6"/>
  <c r="CS22" i="12"/>
  <c r="CS14" i="12"/>
  <c r="CU3" i="12"/>
  <c r="CT36" i="12"/>
  <c r="CT20" i="12" s="1"/>
  <c r="CS12" i="12"/>
  <c r="CS10" i="12"/>
  <c r="CS20" i="12"/>
  <c r="CS18" i="12"/>
  <c r="BK25" i="12"/>
  <c r="BK15" i="12"/>
  <c r="BK21" i="12"/>
  <c r="BK4" i="12"/>
  <c r="BK23" i="12"/>
  <c r="BK26" i="12"/>
  <c r="BK11" i="12"/>
  <c r="AA216" i="10"/>
  <c r="X216" i="10"/>
  <c r="AB216" i="10"/>
  <c r="Y216" i="10"/>
  <c r="AD215" i="10"/>
  <c r="AE215" i="10"/>
  <c r="AI215" i="10"/>
  <c r="S216" i="10"/>
  <c r="AF215" i="10"/>
  <c r="AG215" i="10" s="1"/>
  <c r="AH215" i="10" s="1"/>
  <c r="AJ215" i="10"/>
  <c r="T215" i="10"/>
  <c r="Q218" i="10"/>
  <c r="R217" i="10"/>
  <c r="BO86" i="5"/>
  <c r="DC8" i="5"/>
  <c r="DD8" i="5" s="1"/>
  <c r="BQ2" i="5"/>
  <c r="BP4" i="5"/>
  <c r="BP11" i="5"/>
  <c r="BP10" i="5" s="1"/>
  <c r="BP3" i="5"/>
  <c r="BI32" i="12"/>
  <c r="BJ29" i="12"/>
  <c r="BK16" i="6" s="1"/>
  <c r="BN21" i="5"/>
  <c r="BL35" i="12"/>
  <c r="BL15" i="12" s="1"/>
  <c r="BN22" i="5"/>
  <c r="BK19" i="12"/>
  <c r="BK5" i="12"/>
  <c r="BK7" i="12"/>
  <c r="AR48" i="6"/>
  <c r="AS45" i="6" s="1"/>
  <c r="AN24" i="5"/>
  <c r="BK9" i="12"/>
  <c r="BK17" i="12"/>
  <c r="BK13" i="12"/>
  <c r="AS23" i="5"/>
  <c r="AM55" i="6"/>
  <c r="AN52" i="6" s="1"/>
  <c r="BP19" i="5"/>
  <c r="BN32" i="6"/>
  <c r="BJ30" i="12"/>
  <c r="BN27" i="6"/>
  <c r="BN26" i="6"/>
  <c r="BN29" i="6"/>
  <c r="BN31" i="6"/>
  <c r="BN28" i="6"/>
  <c r="BN30" i="6"/>
  <c r="BJ28" i="12"/>
  <c r="BL34" i="12"/>
  <c r="BK24" i="12"/>
  <c r="BK8" i="12"/>
  <c r="BP8" i="6"/>
  <c r="BP4" i="6"/>
  <c r="BP3" i="6"/>
  <c r="BQ2" i="6"/>
  <c r="BQ5" i="5"/>
  <c r="BQ6" i="5"/>
  <c r="BQ7" i="5"/>
  <c r="BO7" i="6"/>
  <c r="BO5" i="6"/>
  <c r="BO6" i="6"/>
  <c r="BK40" i="5" l="1"/>
  <c r="BK43" i="5"/>
  <c r="BK65" i="5" s="1"/>
  <c r="BK41" i="5"/>
  <c r="BK53" i="5" s="1"/>
  <c r="BK42" i="5"/>
  <c r="BK59" i="5" s="1"/>
  <c r="BJ47" i="5"/>
  <c r="BJ39" i="5"/>
  <c r="BL79" i="5"/>
  <c r="BL84" i="5" s="1"/>
  <c r="BL38" i="5"/>
  <c r="BN14" i="5"/>
  <c r="BM9" i="5"/>
  <c r="BM105" i="5"/>
  <c r="BM103" i="5" s="1"/>
  <c r="BO38" i="6"/>
  <c r="BO25" i="6"/>
  <c r="BO19" i="6"/>
  <c r="BO17" i="6"/>
  <c r="BO39" i="6"/>
  <c r="BQ36" i="6"/>
  <c r="BQ11" i="6"/>
  <c r="BQ37" i="6"/>
  <c r="BR20" i="5" s="1"/>
  <c r="BQ12" i="6"/>
  <c r="BQ13" i="6"/>
  <c r="CS31" i="12"/>
  <c r="CT22" i="12"/>
  <c r="CT14" i="12"/>
  <c r="CT16" i="12"/>
  <c r="CT10" i="12"/>
  <c r="CT12" i="12"/>
  <c r="CV3" i="12"/>
  <c r="CU36" i="12"/>
  <c r="CU22" i="12" s="1"/>
  <c r="CT18" i="12"/>
  <c r="BL4" i="12"/>
  <c r="AE216" i="10"/>
  <c r="AI216" i="10"/>
  <c r="S217" i="10"/>
  <c r="AF216" i="10"/>
  <c r="AG216" i="10" s="1"/>
  <c r="AH216" i="10" s="1"/>
  <c r="AJ216" i="10"/>
  <c r="AD216" i="10"/>
  <c r="AA217" i="10"/>
  <c r="X217" i="10"/>
  <c r="T217" i="10" s="1"/>
  <c r="AB217" i="10"/>
  <c r="Y217" i="10"/>
  <c r="Q219" i="10"/>
  <c r="R218" i="10"/>
  <c r="T216" i="10"/>
  <c r="BR2" i="5"/>
  <c r="BQ3" i="5"/>
  <c r="BQ4" i="5"/>
  <c r="BQ11" i="5"/>
  <c r="BQ10" i="5" s="1"/>
  <c r="DE8" i="5"/>
  <c r="BP86" i="5"/>
  <c r="BL13" i="12"/>
  <c r="BL19" i="12"/>
  <c r="BL23" i="12"/>
  <c r="BK29" i="12"/>
  <c r="BL16" i="6" s="1"/>
  <c r="BL11" i="12"/>
  <c r="BL21" i="12"/>
  <c r="BL6" i="12"/>
  <c r="BL25" i="12"/>
  <c r="BL17" i="12"/>
  <c r="BL7" i="12"/>
  <c r="BO22" i="5"/>
  <c r="BL26" i="12"/>
  <c r="BO21" i="5"/>
  <c r="BL5" i="12"/>
  <c r="BL9" i="12"/>
  <c r="BM35" i="12"/>
  <c r="BM21" i="12" s="1"/>
  <c r="AS47" i="6"/>
  <c r="AS40" i="6" s="1"/>
  <c r="BQ19" i="5"/>
  <c r="AN54" i="6"/>
  <c r="AN41" i="6" s="1"/>
  <c r="BO32" i="6"/>
  <c r="BK30" i="12"/>
  <c r="BJ32" i="12"/>
  <c r="BL24" i="12"/>
  <c r="BL8" i="12"/>
  <c r="BM34" i="12"/>
  <c r="BO31" i="6"/>
  <c r="BO26" i="6"/>
  <c r="BO29" i="6"/>
  <c r="BO28" i="6"/>
  <c r="BO30" i="6"/>
  <c r="BO27" i="6"/>
  <c r="BK28" i="12"/>
  <c r="DF8" i="5"/>
  <c r="BP7" i="6"/>
  <c r="BP6" i="6"/>
  <c r="BP5" i="6"/>
  <c r="BQ8" i="6"/>
  <c r="BQ3" i="6"/>
  <c r="BQ4" i="6"/>
  <c r="BR2" i="6"/>
  <c r="BR5" i="5"/>
  <c r="BR6" i="5"/>
  <c r="BR7" i="5"/>
  <c r="BL40" i="5" l="1"/>
  <c r="BL41" i="5"/>
  <c r="BL53" i="5" s="1"/>
  <c r="BL43" i="5"/>
  <c r="BL65" i="5" s="1"/>
  <c r="BL42" i="5"/>
  <c r="BL59" i="5" s="1"/>
  <c r="BM92" i="5"/>
  <c r="BM102" i="5" s="1"/>
  <c r="BM38" i="5"/>
  <c r="BM79" i="5"/>
  <c r="BM84" i="5" s="1"/>
  <c r="BO14" i="5"/>
  <c r="BN100" i="5"/>
  <c r="BN9" i="5"/>
  <c r="BN107" i="5"/>
  <c r="BN105" i="5"/>
  <c r="BN103" i="5" s="1"/>
  <c r="BK47" i="5"/>
  <c r="BK39" i="5"/>
  <c r="BP38" i="6"/>
  <c r="BP39" i="6"/>
  <c r="BP19" i="6"/>
  <c r="BP17" i="6"/>
  <c r="BP25" i="6"/>
  <c r="BR37" i="6"/>
  <c r="BS20" i="5" s="1"/>
  <c r="BR12" i="6"/>
  <c r="BR36" i="6"/>
  <c r="BR13" i="6"/>
  <c r="BR11" i="6"/>
  <c r="CT31" i="12"/>
  <c r="CU12" i="12"/>
  <c r="CU10" i="12"/>
  <c r="CW3" i="12"/>
  <c r="CV36" i="12"/>
  <c r="CV16" i="12" s="1"/>
  <c r="CU18" i="12"/>
  <c r="CU14" i="12"/>
  <c r="CU16" i="12"/>
  <c r="CU20" i="12"/>
  <c r="AF217" i="10"/>
  <c r="AG217" i="10" s="1"/>
  <c r="AH217" i="10" s="1"/>
  <c r="AJ217" i="10"/>
  <c r="AD217" i="10"/>
  <c r="S218" i="10"/>
  <c r="AI217" i="10"/>
  <c r="AE217" i="10"/>
  <c r="X218" i="10"/>
  <c r="AB218" i="10"/>
  <c r="Y218" i="10"/>
  <c r="AA218" i="10"/>
  <c r="R219" i="10"/>
  <c r="Q220" i="10"/>
  <c r="BS2" i="5"/>
  <c r="BR4" i="5"/>
  <c r="BR11" i="5"/>
  <c r="BR10" i="5" s="1"/>
  <c r="BR3" i="5"/>
  <c r="BQ86" i="5"/>
  <c r="BM7" i="12"/>
  <c r="BM6" i="12"/>
  <c r="BM25" i="12"/>
  <c r="BM9" i="12"/>
  <c r="BM13" i="12"/>
  <c r="BL29" i="12"/>
  <c r="BM16" i="6" s="1"/>
  <c r="AS48" i="6"/>
  <c r="AT45" i="6" s="1"/>
  <c r="AT47" i="6" s="1"/>
  <c r="AT40" i="6" s="1"/>
  <c r="BM15" i="12"/>
  <c r="BM4" i="12"/>
  <c r="BN35" i="12"/>
  <c r="BN5" i="12" s="1"/>
  <c r="BM5" i="12"/>
  <c r="BM19" i="12"/>
  <c r="BM17" i="12"/>
  <c r="BM26" i="12"/>
  <c r="BM11" i="12"/>
  <c r="BM23" i="12"/>
  <c r="BP22" i="5"/>
  <c r="BP21" i="5"/>
  <c r="AT23" i="5"/>
  <c r="AO24" i="5"/>
  <c r="AN55" i="6"/>
  <c r="AO52" i="6" s="1"/>
  <c r="BR19" i="5"/>
  <c r="BP32" i="6"/>
  <c r="BK32" i="12"/>
  <c r="BL28" i="12"/>
  <c r="BL30" i="12"/>
  <c r="BN34" i="12"/>
  <c r="BM24" i="12"/>
  <c r="BM8" i="12"/>
  <c r="BP26" i="6"/>
  <c r="BP31" i="6"/>
  <c r="BP27" i="6"/>
  <c r="BP29" i="6"/>
  <c r="BP28" i="6"/>
  <c r="BP30" i="6"/>
  <c r="DG8" i="5"/>
  <c r="BQ7" i="6"/>
  <c r="BQ6" i="6"/>
  <c r="BQ5" i="6"/>
  <c r="BS6" i="5"/>
  <c r="BS7" i="5"/>
  <c r="BS5" i="5"/>
  <c r="BR8" i="6"/>
  <c r="BR4" i="6"/>
  <c r="BS2" i="6"/>
  <c r="BR3" i="6"/>
  <c r="BP14" i="5" l="1"/>
  <c r="BO100" i="5"/>
  <c r="BO107" i="5"/>
  <c r="BO9" i="5"/>
  <c r="BO92" i="5" s="1"/>
  <c r="BO102" i="5" s="1"/>
  <c r="BO105" i="5"/>
  <c r="BO103" i="5" s="1"/>
  <c r="BN92" i="5"/>
  <c r="BN102" i="5" s="1"/>
  <c r="BN38" i="5"/>
  <c r="BN79" i="5"/>
  <c r="BN84" i="5" s="1"/>
  <c r="BM41" i="5"/>
  <c r="BM53" i="5" s="1"/>
  <c r="BM43" i="5"/>
  <c r="BM65" i="5" s="1"/>
  <c r="BM42" i="5"/>
  <c r="BM59" i="5" s="1"/>
  <c r="BM40" i="5"/>
  <c r="BL47" i="5"/>
  <c r="BL39" i="5"/>
  <c r="BS36" i="6"/>
  <c r="BS37" i="6"/>
  <c r="BT20" i="5" s="1"/>
  <c r="BS11" i="6"/>
  <c r="BS12" i="6"/>
  <c r="BS13" i="6"/>
  <c r="BN19" i="12"/>
  <c r="BQ39" i="6"/>
  <c r="BQ38" i="6"/>
  <c r="BQ25" i="6"/>
  <c r="BQ17" i="6"/>
  <c r="BQ19" i="6"/>
  <c r="CU31" i="12"/>
  <c r="CV18" i="12"/>
  <c r="CV22" i="12"/>
  <c r="CX3" i="12"/>
  <c r="CW36" i="12"/>
  <c r="CW22" i="12" s="1"/>
  <c r="CW14" i="12"/>
  <c r="CV12" i="12"/>
  <c r="CV20" i="12"/>
  <c r="CV10" i="12"/>
  <c r="CV14" i="12"/>
  <c r="R220" i="10"/>
  <c r="Q221" i="10"/>
  <c r="AD218" i="10"/>
  <c r="AE218" i="10"/>
  <c r="AI218" i="10"/>
  <c r="S219" i="10"/>
  <c r="AJ218" i="10"/>
  <c r="AF218" i="10"/>
  <c r="AG218" i="10" s="1"/>
  <c r="AH218" i="10" s="1"/>
  <c r="Y219" i="10"/>
  <c r="AA219" i="10"/>
  <c r="AB219" i="10"/>
  <c r="X219" i="10"/>
  <c r="T218" i="10"/>
  <c r="BR86" i="5"/>
  <c r="DH8" i="5"/>
  <c r="DI8" i="5" s="1"/>
  <c r="BT2" i="5"/>
  <c r="BS11" i="5"/>
  <c r="BS10" i="5" s="1"/>
  <c r="BS4" i="5"/>
  <c r="BS3" i="5"/>
  <c r="BL32" i="12"/>
  <c r="BN6" i="12"/>
  <c r="BN13" i="12"/>
  <c r="BM29" i="12"/>
  <c r="BN16" i="6" s="1"/>
  <c r="BN15" i="12"/>
  <c r="BN11" i="12"/>
  <c r="BN21" i="12"/>
  <c r="BN17" i="12"/>
  <c r="BN23" i="12"/>
  <c r="BN4" i="12"/>
  <c r="BN25" i="12"/>
  <c r="BN26" i="12"/>
  <c r="BN9" i="12"/>
  <c r="BN7" i="12"/>
  <c r="BO35" i="12"/>
  <c r="BO25" i="12" s="1"/>
  <c r="BQ21" i="5"/>
  <c r="BQ22" i="5"/>
  <c r="AT48" i="6"/>
  <c r="AU23" i="5"/>
  <c r="BS19" i="5"/>
  <c r="AO54" i="6"/>
  <c r="AO41" i="6" s="1"/>
  <c r="BQ32" i="6"/>
  <c r="BM28" i="12"/>
  <c r="BM30" i="12"/>
  <c r="BN8" i="12"/>
  <c r="BN24" i="12"/>
  <c r="BQ26" i="6"/>
  <c r="BQ31" i="6"/>
  <c r="BQ29" i="6"/>
  <c r="BQ27" i="6"/>
  <c r="BQ28" i="6"/>
  <c r="BQ30" i="6"/>
  <c r="BO34" i="12"/>
  <c r="BT7" i="5"/>
  <c r="BT5" i="5"/>
  <c r="BT6" i="5"/>
  <c r="BR6" i="6"/>
  <c r="BR5" i="6"/>
  <c r="BR7" i="6"/>
  <c r="BS8" i="6"/>
  <c r="BS4" i="6"/>
  <c r="BT2" i="6"/>
  <c r="BS3" i="6"/>
  <c r="BN42" i="5" l="1"/>
  <c r="BN59" i="5" s="1"/>
  <c r="BN40" i="5"/>
  <c r="BN43" i="5"/>
  <c r="BN65" i="5" s="1"/>
  <c r="BN41" i="5"/>
  <c r="BN53" i="5" s="1"/>
  <c r="BO38" i="5"/>
  <c r="BO79" i="5"/>
  <c r="BO84" i="5" s="1"/>
  <c r="BM47" i="5"/>
  <c r="BM39" i="5"/>
  <c r="BQ14" i="5"/>
  <c r="BP9" i="5"/>
  <c r="BP92" i="5" s="1"/>
  <c r="BP102" i="5" s="1"/>
  <c r="BP105" i="5"/>
  <c r="BP103" i="5" s="1"/>
  <c r="BT36" i="6"/>
  <c r="BT37" i="6"/>
  <c r="BU20" i="5" s="1"/>
  <c r="BT11" i="6"/>
  <c r="BT12" i="6"/>
  <c r="BT13" i="6"/>
  <c r="BR38" i="6"/>
  <c r="BR39" i="6"/>
  <c r="BR25" i="6"/>
  <c r="BR19" i="6"/>
  <c r="BR17" i="6"/>
  <c r="CV31" i="12"/>
  <c r="CW20" i="12"/>
  <c r="CW16" i="12"/>
  <c r="CW12" i="12"/>
  <c r="CW10" i="12"/>
  <c r="CW18" i="12"/>
  <c r="CY3" i="12"/>
  <c r="CX36" i="12"/>
  <c r="CX10" i="12" s="1"/>
  <c r="BN29" i="12"/>
  <c r="BO16" i="6" s="1"/>
  <c r="T219" i="10"/>
  <c r="AD219" i="10"/>
  <c r="AE219" i="10"/>
  <c r="AI219" i="10"/>
  <c r="S220" i="10"/>
  <c r="AF219" i="10"/>
  <c r="AG219" i="10" s="1"/>
  <c r="AH219" i="10" s="1"/>
  <c r="AJ219" i="10"/>
  <c r="Q222" i="10"/>
  <c r="R221" i="10"/>
  <c r="AA220" i="10"/>
  <c r="X220" i="10"/>
  <c r="AB220" i="10"/>
  <c r="Y220" i="10"/>
  <c r="BO21" i="12"/>
  <c r="BS86" i="5"/>
  <c r="BU2" i="5"/>
  <c r="BT3" i="5"/>
  <c r="BT11" i="5"/>
  <c r="BT10" i="5" s="1"/>
  <c r="BT4" i="5"/>
  <c r="BO5" i="12"/>
  <c r="BO15" i="12"/>
  <c r="BO7" i="12"/>
  <c r="AU45" i="6"/>
  <c r="AU47" i="6" s="1"/>
  <c r="AU40" i="6" s="1"/>
  <c r="BO6" i="12"/>
  <c r="BO9" i="12"/>
  <c r="BO17" i="12"/>
  <c r="BO23" i="12"/>
  <c r="BO19" i="12"/>
  <c r="BP35" i="12"/>
  <c r="BP5" i="12" s="1"/>
  <c r="BR21" i="5"/>
  <c r="BR22" i="5"/>
  <c r="BO11" i="12"/>
  <c r="BO13" i="12"/>
  <c r="BO4" i="12"/>
  <c r="BO26" i="12"/>
  <c r="AP24" i="5"/>
  <c r="BM32" i="12"/>
  <c r="AO55" i="6"/>
  <c r="AP52" i="6" s="1"/>
  <c r="BT19" i="5"/>
  <c r="BR32" i="6"/>
  <c r="BN30" i="12"/>
  <c r="BP34" i="12"/>
  <c r="BP24" i="12" s="1"/>
  <c r="BR27" i="6"/>
  <c r="BR29" i="6"/>
  <c r="BR26" i="6"/>
  <c r="BR31" i="6"/>
  <c r="BR28" i="6"/>
  <c r="BR30" i="6"/>
  <c r="BO8" i="12"/>
  <c r="BO24" i="12"/>
  <c r="BN28" i="12"/>
  <c r="DJ8" i="5"/>
  <c r="BS6" i="6"/>
  <c r="BS5" i="6"/>
  <c r="BS7" i="6"/>
  <c r="BT8" i="6"/>
  <c r="BT4" i="6"/>
  <c r="BT3" i="6"/>
  <c r="BU2" i="6"/>
  <c r="BU5" i="5"/>
  <c r="BU6" i="5"/>
  <c r="BU7" i="5"/>
  <c r="BP79" i="5" l="1"/>
  <c r="BP84" i="5" s="1"/>
  <c r="BP38" i="5"/>
  <c r="BN47" i="5"/>
  <c r="BN39" i="5"/>
  <c r="BR14" i="5"/>
  <c r="BQ100" i="5"/>
  <c r="BQ9" i="5"/>
  <c r="BQ92" i="5" s="1"/>
  <c r="BQ102" i="5" s="1"/>
  <c r="BQ105" i="5"/>
  <c r="BQ103" i="5" s="1"/>
  <c r="BQ107" i="5"/>
  <c r="BO42" i="5"/>
  <c r="BO59" i="5" s="1"/>
  <c r="BO40" i="5"/>
  <c r="BO43" i="5"/>
  <c r="BO65" i="5" s="1"/>
  <c r="BO41" i="5"/>
  <c r="BO53" i="5" s="1"/>
  <c r="BU36" i="6"/>
  <c r="BU37" i="6"/>
  <c r="BV20" i="5" s="1"/>
  <c r="BU11" i="6"/>
  <c r="BU12" i="6"/>
  <c r="BU13" i="6"/>
  <c r="BS38" i="6"/>
  <c r="BS25" i="6"/>
  <c r="BS39" i="6"/>
  <c r="BS19" i="6"/>
  <c r="BS17" i="6"/>
  <c r="CX14" i="12"/>
  <c r="CX16" i="12"/>
  <c r="CX20" i="12"/>
  <c r="CX12" i="12"/>
  <c r="CW31" i="12"/>
  <c r="CX22" i="12"/>
  <c r="CX31" i="12"/>
  <c r="CX18" i="12"/>
  <c r="CZ3" i="12"/>
  <c r="CY36" i="12"/>
  <c r="CY20" i="12" s="1"/>
  <c r="CY10" i="12"/>
  <c r="CY12" i="12"/>
  <c r="CY22" i="12"/>
  <c r="BP11" i="12"/>
  <c r="BP21" i="12"/>
  <c r="BP19" i="12"/>
  <c r="BP23" i="12"/>
  <c r="AA221" i="10"/>
  <c r="X221" i="10"/>
  <c r="AB221" i="10"/>
  <c r="Y221" i="10"/>
  <c r="AE220" i="10"/>
  <c r="AI220" i="10"/>
  <c r="S221" i="10"/>
  <c r="AF220" i="10"/>
  <c r="AG220" i="10" s="1"/>
  <c r="AH220" i="10" s="1"/>
  <c r="AJ220" i="10"/>
  <c r="AD220" i="10"/>
  <c r="Q223" i="10"/>
  <c r="R222" i="10"/>
  <c r="T220" i="10"/>
  <c r="BT86" i="5"/>
  <c r="DK8" i="5"/>
  <c r="DL8" i="5" s="1"/>
  <c r="BV2" i="5"/>
  <c r="BU4" i="5"/>
  <c r="BU3" i="5"/>
  <c r="BU11" i="5"/>
  <c r="BU10" i="5" s="1"/>
  <c r="BP6" i="12"/>
  <c r="BP26" i="12"/>
  <c r="BP25" i="12"/>
  <c r="BP4" i="12"/>
  <c r="BP13" i="12"/>
  <c r="BP9" i="12"/>
  <c r="BP17" i="12"/>
  <c r="BO29" i="12"/>
  <c r="BP16" i="6" s="1"/>
  <c r="AU48" i="6"/>
  <c r="AV45" i="6" s="1"/>
  <c r="AV47" i="6" s="1"/>
  <c r="AV40" i="6" s="1"/>
  <c r="BS21" i="5"/>
  <c r="BS22" i="5"/>
  <c r="BP15" i="12"/>
  <c r="BP7" i="12"/>
  <c r="BQ35" i="12"/>
  <c r="BQ17" i="12" s="1"/>
  <c r="AV23" i="5"/>
  <c r="BU19" i="5"/>
  <c r="AP54" i="6"/>
  <c r="AP41" i="6" s="1"/>
  <c r="BP8" i="12"/>
  <c r="BP30" i="12" s="1"/>
  <c r="BS32" i="6"/>
  <c r="BN32" i="12"/>
  <c r="BO30" i="12"/>
  <c r="BS26" i="6"/>
  <c r="BS28" i="6"/>
  <c r="BS27" i="6"/>
  <c r="BS30" i="6"/>
  <c r="BS29" i="6"/>
  <c r="BS31" i="6"/>
  <c r="BO28" i="12"/>
  <c r="BQ34" i="12"/>
  <c r="BT7" i="6"/>
  <c r="BT6" i="6"/>
  <c r="BT5" i="6"/>
  <c r="BU8" i="6"/>
  <c r="BU3" i="6"/>
  <c r="BU4" i="6"/>
  <c r="BV2" i="6"/>
  <c r="BV5" i="5"/>
  <c r="BV6" i="5"/>
  <c r="BV7" i="5"/>
  <c r="BO39" i="5" l="1"/>
  <c r="BO47" i="5"/>
  <c r="BQ79" i="5"/>
  <c r="BQ84" i="5" s="1"/>
  <c r="BQ38" i="5"/>
  <c r="BP43" i="5"/>
  <c r="BP65" i="5" s="1"/>
  <c r="BP40" i="5"/>
  <c r="BP42" i="5"/>
  <c r="BP59" i="5" s="1"/>
  <c r="BP41" i="5"/>
  <c r="BP53" i="5" s="1"/>
  <c r="BS14" i="5"/>
  <c r="BR9" i="5"/>
  <c r="BR105" i="5"/>
  <c r="BR103" i="5" s="1"/>
  <c r="BR107" i="5"/>
  <c r="BR100" i="5"/>
  <c r="BR92" i="5"/>
  <c r="BR102" i="5" s="1"/>
  <c r="BT38" i="6"/>
  <c r="BT39" i="6"/>
  <c r="BT25" i="6"/>
  <c r="BT19" i="6"/>
  <c r="BT17" i="6"/>
  <c r="BV36" i="6"/>
  <c r="BV12" i="6"/>
  <c r="BV11" i="6"/>
  <c r="BV37" i="6"/>
  <c r="BW20" i="5" s="1"/>
  <c r="BV13" i="6"/>
  <c r="CY16" i="12"/>
  <c r="CY14" i="12"/>
  <c r="CY31" i="12"/>
  <c r="CY18" i="12"/>
  <c r="DA3" i="12"/>
  <c r="CZ36" i="12"/>
  <c r="CZ16" i="12" s="1"/>
  <c r="BQ7" i="12"/>
  <c r="BQ11" i="12"/>
  <c r="BQ23" i="12"/>
  <c r="BQ5" i="12"/>
  <c r="BQ26" i="12"/>
  <c r="BQ9" i="12"/>
  <c r="AF221" i="10"/>
  <c r="AG221" i="10" s="1"/>
  <c r="AH221" i="10" s="1"/>
  <c r="AJ221" i="10"/>
  <c r="AD221" i="10"/>
  <c r="AE221" i="10"/>
  <c r="S222" i="10"/>
  <c r="AI221" i="10"/>
  <c r="X222" i="10"/>
  <c r="AB222" i="10"/>
  <c r="Y222" i="10"/>
  <c r="AA222" i="10"/>
  <c r="T221" i="10"/>
  <c r="R223" i="10"/>
  <c r="Q224" i="10"/>
  <c r="BQ15" i="12"/>
  <c r="BQ13" i="12"/>
  <c r="BU86" i="5"/>
  <c r="BW2" i="5"/>
  <c r="BV3" i="5"/>
  <c r="BV11" i="5"/>
  <c r="BV10" i="5" s="1"/>
  <c r="BV4" i="5"/>
  <c r="BP28" i="12"/>
  <c r="BP29" i="12"/>
  <c r="BQ16" i="6" s="1"/>
  <c r="BQ21" i="12"/>
  <c r="BQ4" i="12"/>
  <c r="BQ19" i="12"/>
  <c r="BQ25" i="12"/>
  <c r="BQ6" i="12"/>
  <c r="AV48" i="6"/>
  <c r="AW45" i="6" s="1"/>
  <c r="BT22" i="5"/>
  <c r="AQ24" i="5"/>
  <c r="BT21" i="5"/>
  <c r="AW23" i="5"/>
  <c r="BV19" i="5"/>
  <c r="AP55" i="6"/>
  <c r="AQ52" i="6" s="1"/>
  <c r="BT32" i="6"/>
  <c r="BR35" i="12"/>
  <c r="BR15" i="12" s="1"/>
  <c r="BO32" i="12"/>
  <c r="BQ24" i="12"/>
  <c r="BQ8" i="12"/>
  <c r="BT27" i="6"/>
  <c r="BT26" i="6"/>
  <c r="BT29" i="6"/>
  <c r="BT28" i="6"/>
  <c r="BT30" i="6"/>
  <c r="BT31" i="6"/>
  <c r="BR34" i="12"/>
  <c r="DM8" i="5"/>
  <c r="BV4" i="6"/>
  <c r="BV3" i="6"/>
  <c r="BW2" i="6"/>
  <c r="BV8" i="6"/>
  <c r="BW6" i="5"/>
  <c r="BW7" i="5"/>
  <c r="BW5" i="5"/>
  <c r="BU7" i="6"/>
  <c r="BU6" i="6"/>
  <c r="BU5" i="6"/>
  <c r="BR79" i="5" l="1"/>
  <c r="BR84" i="5" s="1"/>
  <c r="BR38" i="5"/>
  <c r="BQ40" i="5"/>
  <c r="BQ42" i="5"/>
  <c r="BQ59" i="5" s="1"/>
  <c r="BQ43" i="5"/>
  <c r="BQ65" i="5" s="1"/>
  <c r="BQ41" i="5"/>
  <c r="BQ53" i="5" s="1"/>
  <c r="BT14" i="5"/>
  <c r="BS9" i="5"/>
  <c r="BS105" i="5"/>
  <c r="BS103" i="5" s="1"/>
  <c r="BP47" i="5"/>
  <c r="BP39" i="5"/>
  <c r="BQ37" i="5"/>
  <c r="BU39" i="6"/>
  <c r="BU38" i="6"/>
  <c r="BU19" i="6"/>
  <c r="BU17" i="6"/>
  <c r="BU25" i="6"/>
  <c r="BW37" i="6"/>
  <c r="BX20" i="5" s="1"/>
  <c r="BW11" i="6"/>
  <c r="BW12" i="6"/>
  <c r="BW13" i="6"/>
  <c r="BW36" i="6"/>
  <c r="CZ14" i="12"/>
  <c r="CZ18" i="12"/>
  <c r="CZ12" i="12"/>
  <c r="CZ20" i="12"/>
  <c r="CZ22" i="12"/>
  <c r="DB3" i="12"/>
  <c r="DA36" i="12"/>
  <c r="DA20" i="12" s="1"/>
  <c r="DA18" i="12"/>
  <c r="CZ10" i="12"/>
  <c r="CZ31" i="12" s="1"/>
  <c r="BQ29" i="12"/>
  <c r="BR16" i="6" s="1"/>
  <c r="R224" i="10"/>
  <c r="Q225" i="10"/>
  <c r="AD222" i="10"/>
  <c r="AE222" i="10"/>
  <c r="AI222" i="10"/>
  <c r="S223" i="10"/>
  <c r="AJ222" i="10"/>
  <c r="AF222" i="10"/>
  <c r="AG222" i="10" s="1"/>
  <c r="AH222" i="10" s="1"/>
  <c r="Y223" i="10"/>
  <c r="AA223" i="10"/>
  <c r="X223" i="10"/>
  <c r="AB223" i="10"/>
  <c r="T222" i="10"/>
  <c r="BX2" i="5"/>
  <c r="BW3" i="5"/>
  <c r="BW11" i="5"/>
  <c r="BW10" i="5" s="1"/>
  <c r="BW4" i="5"/>
  <c r="DN8" i="5"/>
  <c r="DO8" i="5" s="1"/>
  <c r="BV86" i="5"/>
  <c r="BQ30" i="12"/>
  <c r="BR9" i="12"/>
  <c r="BR25" i="12"/>
  <c r="BR5" i="12"/>
  <c r="BP32" i="12"/>
  <c r="BR19" i="12"/>
  <c r="BR23" i="12"/>
  <c r="BR4" i="12"/>
  <c r="BR17" i="12"/>
  <c r="BS35" i="12"/>
  <c r="BS17" i="12" s="1"/>
  <c r="BU22" i="5"/>
  <c r="BU21" i="5"/>
  <c r="AW47" i="6"/>
  <c r="AW40" i="6" s="1"/>
  <c r="BR6" i="12"/>
  <c r="BR26" i="12"/>
  <c r="BR11" i="12"/>
  <c r="BR13" i="12"/>
  <c r="BR7" i="12"/>
  <c r="BR21" i="12"/>
  <c r="BW19" i="5"/>
  <c r="AQ54" i="6"/>
  <c r="AQ41" i="6" s="1"/>
  <c r="BU32" i="6"/>
  <c r="BR8" i="12"/>
  <c r="BR24" i="12"/>
  <c r="BU26" i="6"/>
  <c r="BU31" i="6"/>
  <c r="BU29" i="6"/>
  <c r="BU27" i="6"/>
  <c r="BU28" i="6"/>
  <c r="BU30" i="6"/>
  <c r="BS34" i="12"/>
  <c r="BQ28" i="12"/>
  <c r="BW4" i="6"/>
  <c r="BW8" i="6"/>
  <c r="BX2" i="6"/>
  <c r="BW3" i="6"/>
  <c r="BX7" i="5"/>
  <c r="BX5" i="5"/>
  <c r="BX6" i="5"/>
  <c r="BV7" i="6"/>
  <c r="BV6" i="6"/>
  <c r="BV5" i="6"/>
  <c r="BS79" i="5" l="1"/>
  <c r="BS84" i="5" s="1"/>
  <c r="BS38" i="5"/>
  <c r="BU14" i="5"/>
  <c r="BT9" i="5"/>
  <c r="BT92" i="5" s="1"/>
  <c r="BT102" i="5" s="1"/>
  <c r="BT105" i="5"/>
  <c r="BT103" i="5" s="1"/>
  <c r="BT107" i="5"/>
  <c r="BT100" i="5"/>
  <c r="BQ47" i="5"/>
  <c r="BQ39" i="5"/>
  <c r="BS92" i="5"/>
  <c r="BS102" i="5" s="1"/>
  <c r="BR40" i="5"/>
  <c r="BR43" i="5"/>
  <c r="BR65" i="5" s="1"/>
  <c r="BR42" i="5"/>
  <c r="BR59" i="5" s="1"/>
  <c r="BR41" i="5"/>
  <c r="BR53" i="5" s="1"/>
  <c r="BX36" i="6"/>
  <c r="BX37" i="6"/>
  <c r="BX11" i="6"/>
  <c r="BX13" i="6"/>
  <c r="BX12" i="6"/>
  <c r="BV39" i="6"/>
  <c r="BV25" i="6"/>
  <c r="BV38" i="6"/>
  <c r="BV19" i="6"/>
  <c r="BV17" i="6"/>
  <c r="DA16" i="12"/>
  <c r="DA10" i="12"/>
  <c r="DA22" i="12"/>
  <c r="DA12" i="12"/>
  <c r="DC3" i="12"/>
  <c r="DB36" i="12"/>
  <c r="DB20" i="12" s="1"/>
  <c r="DB12" i="12"/>
  <c r="DB18" i="12"/>
  <c r="DA14" i="12"/>
  <c r="BS5" i="12"/>
  <c r="BS19" i="12"/>
  <c r="T223" i="10"/>
  <c r="AD223" i="10"/>
  <c r="AE223" i="10"/>
  <c r="AI223" i="10"/>
  <c r="S224" i="10"/>
  <c r="AF223" i="10"/>
  <c r="AG223" i="10" s="1"/>
  <c r="AH223" i="10" s="1"/>
  <c r="AJ223" i="10"/>
  <c r="Q226" i="10"/>
  <c r="R225" i="10"/>
  <c r="AA224" i="10"/>
  <c r="X224" i="10"/>
  <c r="AB224" i="10"/>
  <c r="Y224" i="10"/>
  <c r="BY2" i="5"/>
  <c r="BX3" i="5"/>
  <c r="BX4" i="5"/>
  <c r="BX11" i="5"/>
  <c r="BX10" i="5" s="1"/>
  <c r="BW86" i="5"/>
  <c r="BQ32" i="12"/>
  <c r="BS26" i="12"/>
  <c r="BS11" i="12"/>
  <c r="BS9" i="12"/>
  <c r="BS21" i="12"/>
  <c r="BS25" i="12"/>
  <c r="BS23" i="12"/>
  <c r="BR29" i="12"/>
  <c r="BS16" i="6" s="1"/>
  <c r="AW48" i="6"/>
  <c r="AX45" i="6" s="1"/>
  <c r="AX47" i="6" s="1"/>
  <c r="AX40" i="6" s="1"/>
  <c r="AR24" i="5"/>
  <c r="BT35" i="12"/>
  <c r="BT26" i="12" s="1"/>
  <c r="BS6" i="12"/>
  <c r="BS13" i="12"/>
  <c r="BS4" i="12"/>
  <c r="BV21" i="5"/>
  <c r="AX23" i="5"/>
  <c r="BS7" i="12"/>
  <c r="BS15" i="12"/>
  <c r="BV22" i="5"/>
  <c r="AQ55" i="6"/>
  <c r="AR52" i="6" s="1"/>
  <c r="BX19" i="5"/>
  <c r="BV32" i="6"/>
  <c r="BY20" i="5"/>
  <c r="BR28" i="12"/>
  <c r="BR30" i="12"/>
  <c r="BS24" i="12"/>
  <c r="BS8" i="12"/>
  <c r="BV26" i="6"/>
  <c r="BV29" i="6"/>
  <c r="BV28" i="6"/>
  <c r="BV30" i="6"/>
  <c r="BV31" i="6"/>
  <c r="BV27" i="6"/>
  <c r="BT34" i="12"/>
  <c r="DP8" i="5"/>
  <c r="BX8" i="6"/>
  <c r="BX4" i="6"/>
  <c r="BX3" i="6"/>
  <c r="BY2" i="6"/>
  <c r="BW7" i="6"/>
  <c r="BW6" i="6"/>
  <c r="BW5" i="6"/>
  <c r="BY5" i="5"/>
  <c r="BY6" i="5"/>
  <c r="BY7" i="5"/>
  <c r="BV14" i="5" l="1"/>
  <c r="BU100" i="5"/>
  <c r="BU9" i="5"/>
  <c r="BU92" i="5" s="1"/>
  <c r="BU102" i="5" s="1"/>
  <c r="BU105" i="5"/>
  <c r="BU103" i="5" s="1"/>
  <c r="BU107" i="5"/>
  <c r="BR47" i="5"/>
  <c r="BR39" i="5"/>
  <c r="BS41" i="5"/>
  <c r="BS53" i="5" s="1"/>
  <c r="BS43" i="5"/>
  <c r="BS65" i="5" s="1"/>
  <c r="BS42" i="5"/>
  <c r="BS59" i="5" s="1"/>
  <c r="BS40" i="5"/>
  <c r="BT79" i="5"/>
  <c r="BT84" i="5" s="1"/>
  <c r="BT38" i="5"/>
  <c r="BY36" i="6"/>
  <c r="BY11" i="6"/>
  <c r="BY13" i="6"/>
  <c r="BY37" i="6"/>
  <c r="BZ20" i="5" s="1"/>
  <c r="BY12" i="6"/>
  <c r="BW38" i="6"/>
  <c r="BW39" i="6"/>
  <c r="BW25" i="6"/>
  <c r="BW19" i="6"/>
  <c r="BW17" i="6"/>
  <c r="DB14" i="12"/>
  <c r="DB16" i="12"/>
  <c r="DA31" i="12"/>
  <c r="DB10" i="12"/>
  <c r="DB31" i="12" s="1"/>
  <c r="DB22" i="12"/>
  <c r="DD3" i="12"/>
  <c r="DC36" i="12"/>
  <c r="DC10" i="12" s="1"/>
  <c r="BT25" i="12"/>
  <c r="BT13" i="12"/>
  <c r="BT15" i="12"/>
  <c r="BT19" i="12"/>
  <c r="BT7" i="12"/>
  <c r="BT17" i="12"/>
  <c r="AA225" i="10"/>
  <c r="X225" i="10"/>
  <c r="AB225" i="10"/>
  <c r="Y225" i="10"/>
  <c r="AE224" i="10"/>
  <c r="AI224" i="10"/>
  <c r="S225" i="10"/>
  <c r="AF224" i="10"/>
  <c r="AG224" i="10" s="1"/>
  <c r="AH224" i="10" s="1"/>
  <c r="AJ224" i="10"/>
  <c r="AD224" i="10"/>
  <c r="Q227" i="10"/>
  <c r="R226" i="10"/>
  <c r="T224" i="10"/>
  <c r="BT5" i="12"/>
  <c r="BT21" i="12"/>
  <c r="BT11" i="12"/>
  <c r="BT9" i="12"/>
  <c r="BT4" i="12"/>
  <c r="BT6" i="12"/>
  <c r="BT23" i="12"/>
  <c r="BZ2" i="5"/>
  <c r="BY11" i="5"/>
  <c r="BY10" i="5" s="1"/>
  <c r="BY3" i="5"/>
  <c r="BY4" i="5"/>
  <c r="DQ8" i="5"/>
  <c r="DR8" i="5" s="1"/>
  <c r="BX86" i="5"/>
  <c r="BS30" i="12"/>
  <c r="BS29" i="12"/>
  <c r="BT16" i="6" s="1"/>
  <c r="BW22" i="5"/>
  <c r="BU35" i="12"/>
  <c r="BU21" i="12" s="1"/>
  <c r="AX48" i="6"/>
  <c r="AY45" i="6" s="1"/>
  <c r="AY23" i="5"/>
  <c r="BW21" i="5"/>
  <c r="BR32" i="12"/>
  <c r="BY19" i="5"/>
  <c r="AR54" i="6"/>
  <c r="AR41" i="6" s="1"/>
  <c r="BW32" i="6"/>
  <c r="BS28" i="12"/>
  <c r="BT24" i="12"/>
  <c r="BT8" i="12"/>
  <c r="BW26" i="6"/>
  <c r="BW29" i="6"/>
  <c r="BW31" i="6"/>
  <c r="BW30" i="6"/>
  <c r="BW28" i="6"/>
  <c r="BW27" i="6"/>
  <c r="BU34" i="12"/>
  <c r="BX7" i="6"/>
  <c r="BX6" i="6"/>
  <c r="BX5" i="6"/>
  <c r="BY8" i="6"/>
  <c r="BY3" i="6"/>
  <c r="BZ2" i="6"/>
  <c r="BY4" i="6"/>
  <c r="BZ5" i="5"/>
  <c r="BZ6" i="5"/>
  <c r="BZ7" i="5"/>
  <c r="BU79" i="5" l="1"/>
  <c r="BU84" i="5" s="1"/>
  <c r="BU38" i="5"/>
  <c r="BS47" i="5"/>
  <c r="BS39" i="5"/>
  <c r="BT40" i="5"/>
  <c r="BT41" i="5"/>
  <c r="BT42" i="5"/>
  <c r="BT43" i="5"/>
  <c r="BW14" i="5"/>
  <c r="BV9" i="5"/>
  <c r="BV92" i="5" s="1"/>
  <c r="BV102" i="5" s="1"/>
  <c r="BV105" i="5"/>
  <c r="BV103" i="5" s="1"/>
  <c r="BX38" i="6"/>
  <c r="BX39" i="6"/>
  <c r="BX19" i="6"/>
  <c r="BX17" i="6"/>
  <c r="BX25" i="6"/>
  <c r="BZ36" i="6"/>
  <c r="BZ37" i="6"/>
  <c r="CA20" i="5" s="1"/>
  <c r="BZ12" i="6"/>
  <c r="BZ13" i="6"/>
  <c r="BZ11" i="6"/>
  <c r="DC18" i="12"/>
  <c r="DC14" i="12"/>
  <c r="DC20" i="12"/>
  <c r="DC12" i="12"/>
  <c r="DC22" i="12"/>
  <c r="DE3" i="12"/>
  <c r="DD36" i="12"/>
  <c r="DD16" i="12" s="1"/>
  <c r="DD20" i="12"/>
  <c r="DC16" i="12"/>
  <c r="DC31" i="12" s="1"/>
  <c r="BT29" i="12"/>
  <c r="BU16" i="6" s="1"/>
  <c r="BU19" i="12"/>
  <c r="BU4" i="12"/>
  <c r="BU23" i="12"/>
  <c r="BU5" i="12"/>
  <c r="AF225" i="10"/>
  <c r="AG225" i="10" s="1"/>
  <c r="AH225" i="10" s="1"/>
  <c r="AJ225" i="10"/>
  <c r="AD225" i="10"/>
  <c r="AE225" i="10"/>
  <c r="AI225" i="10"/>
  <c r="S226" i="10"/>
  <c r="X226" i="10"/>
  <c r="T226" i="10" s="1"/>
  <c r="AB226" i="10"/>
  <c r="Y226" i="10"/>
  <c r="AA226" i="10"/>
  <c r="T225" i="10"/>
  <c r="R227" i="10"/>
  <c r="Q228" i="10"/>
  <c r="BU9" i="12"/>
  <c r="BU25" i="12"/>
  <c r="CA2" i="5"/>
  <c r="BZ3" i="5"/>
  <c r="BZ4" i="5"/>
  <c r="BZ11" i="5"/>
  <c r="BZ10" i="5" s="1"/>
  <c r="BY86" i="5"/>
  <c r="BU15" i="12"/>
  <c r="BS32" i="12"/>
  <c r="BU11" i="12"/>
  <c r="BU13" i="12"/>
  <c r="BU7" i="12"/>
  <c r="BU26" i="12"/>
  <c r="BU6" i="12"/>
  <c r="BU17" i="12"/>
  <c r="BX21" i="5"/>
  <c r="AY47" i="6"/>
  <c r="AY40" i="6" s="1"/>
  <c r="BX22" i="5"/>
  <c r="AS24" i="5"/>
  <c r="AR55" i="6"/>
  <c r="AS52" i="6" s="1"/>
  <c r="BZ19" i="5"/>
  <c r="BX32" i="6"/>
  <c r="BV35" i="12"/>
  <c r="BV13" i="12" s="1"/>
  <c r="BT28" i="12"/>
  <c r="BT30" i="12"/>
  <c r="BU24" i="12"/>
  <c r="BU8" i="12"/>
  <c r="BV34" i="12"/>
  <c r="BX31" i="6"/>
  <c r="BX26" i="6"/>
  <c r="BX29" i="6"/>
  <c r="BX27" i="6"/>
  <c r="BX28" i="6"/>
  <c r="BX30" i="6"/>
  <c r="DS8" i="5"/>
  <c r="BZ8" i="6"/>
  <c r="BZ4" i="6"/>
  <c r="BZ3" i="6"/>
  <c r="CA2" i="6"/>
  <c r="BY7" i="6"/>
  <c r="BY6" i="6"/>
  <c r="BY5" i="6"/>
  <c r="CA6" i="5"/>
  <c r="CA7" i="5"/>
  <c r="CA5" i="5"/>
  <c r="BT65" i="5" l="1"/>
  <c r="BT59" i="5"/>
  <c r="BT53" i="5"/>
  <c r="BV38" i="5"/>
  <c r="BV79" i="5"/>
  <c r="BV84" i="5" s="1"/>
  <c r="BU42" i="5"/>
  <c r="BU43" i="5"/>
  <c r="BU41" i="5"/>
  <c r="BU40" i="5"/>
  <c r="BX14" i="5"/>
  <c r="BW9" i="5"/>
  <c r="BW92" i="5" s="1"/>
  <c r="BW102" i="5" s="1"/>
  <c r="BW100" i="5"/>
  <c r="BW105" i="5"/>
  <c r="BW103" i="5" s="1"/>
  <c r="BW107" i="5"/>
  <c r="BT39" i="5"/>
  <c r="BT47" i="5"/>
  <c r="CA36" i="6"/>
  <c r="CA37" i="6"/>
  <c r="CB20" i="5" s="1"/>
  <c r="CA11" i="6"/>
  <c r="CA12" i="6"/>
  <c r="CA13" i="6"/>
  <c r="BY39" i="6"/>
  <c r="BY25" i="6"/>
  <c r="BY19" i="6"/>
  <c r="BY38" i="6"/>
  <c r="BY17" i="6"/>
  <c r="DD10" i="12"/>
  <c r="DD22" i="12"/>
  <c r="DD18" i="12"/>
  <c r="DD14" i="12"/>
  <c r="DD31" i="12" s="1"/>
  <c r="DD12" i="12"/>
  <c r="DF3" i="12"/>
  <c r="DE36" i="12"/>
  <c r="DE18" i="12" s="1"/>
  <c r="DE22" i="12"/>
  <c r="Q229" i="10"/>
  <c r="R228" i="10"/>
  <c r="AA227" i="10"/>
  <c r="X227" i="10"/>
  <c r="Y227" i="10"/>
  <c r="AB227" i="10"/>
  <c r="AD226" i="10"/>
  <c r="AE226" i="10"/>
  <c r="AI226" i="10"/>
  <c r="S227" i="10"/>
  <c r="AF226" i="10"/>
  <c r="AG226" i="10" s="1"/>
  <c r="AH226" i="10" s="1"/>
  <c r="AJ226" i="10"/>
  <c r="DT8" i="5"/>
  <c r="DU8" i="5" s="1"/>
  <c r="BZ86" i="5"/>
  <c r="CB2" i="5"/>
  <c r="CA3" i="5"/>
  <c r="CA11" i="5"/>
  <c r="CA10" i="5" s="1"/>
  <c r="CA4" i="5"/>
  <c r="BU29" i="12"/>
  <c r="BV16" i="6" s="1"/>
  <c r="BV21" i="12"/>
  <c r="BV17" i="12"/>
  <c r="BV25" i="12"/>
  <c r="AY48" i="6"/>
  <c r="AZ45" i="6" s="1"/>
  <c r="BW35" i="12"/>
  <c r="BW19" i="12" s="1"/>
  <c r="BY22" i="5"/>
  <c r="AZ23" i="5"/>
  <c r="BY21" i="5"/>
  <c r="BV15" i="12"/>
  <c r="BV9" i="12"/>
  <c r="BV19" i="12"/>
  <c r="BV7" i="12"/>
  <c r="BV11" i="12"/>
  <c r="BV26" i="12"/>
  <c r="BV23" i="12"/>
  <c r="BV4" i="12"/>
  <c r="BV6" i="12"/>
  <c r="CA19" i="5"/>
  <c r="AS54" i="6"/>
  <c r="AS41" i="6" s="1"/>
  <c r="BT32" i="12"/>
  <c r="BY32" i="6"/>
  <c r="BV5" i="12"/>
  <c r="BU28" i="12"/>
  <c r="BU30" i="12"/>
  <c r="BV24" i="12"/>
  <c r="BV8" i="12"/>
  <c r="BY29" i="6"/>
  <c r="BY26" i="6"/>
  <c r="BY30" i="6"/>
  <c r="BY31" i="6"/>
  <c r="BY27" i="6"/>
  <c r="BY28" i="6"/>
  <c r="BW34" i="12"/>
  <c r="BZ5" i="6"/>
  <c r="BZ6" i="6"/>
  <c r="BZ7" i="6"/>
  <c r="CA8" i="6"/>
  <c r="CA4" i="6"/>
  <c r="CA3" i="6"/>
  <c r="CB2" i="6"/>
  <c r="CB7" i="5"/>
  <c r="CB5" i="5"/>
  <c r="CB6" i="5"/>
  <c r="BU53" i="5" l="1"/>
  <c r="BU65" i="5"/>
  <c r="BU59" i="5"/>
  <c r="BY14" i="5"/>
  <c r="BX105" i="5"/>
  <c r="BX103" i="5" s="1"/>
  <c r="BX107" i="5"/>
  <c r="BX9" i="5"/>
  <c r="BX100" i="5"/>
  <c r="BU47" i="5"/>
  <c r="BU39" i="5"/>
  <c r="BW38" i="5"/>
  <c r="BW79" i="5"/>
  <c r="BW84" i="5" s="1"/>
  <c r="BV43" i="5"/>
  <c r="BV42" i="5"/>
  <c r="BV40" i="5"/>
  <c r="BV41" i="5"/>
  <c r="BZ38" i="6"/>
  <c r="BZ25" i="6"/>
  <c r="BZ39" i="6"/>
  <c r="BZ17" i="6"/>
  <c r="BZ19" i="6"/>
  <c r="CB36" i="6"/>
  <c r="CB37" i="6"/>
  <c r="CC20" i="5" s="1"/>
  <c r="CB11" i="6"/>
  <c r="CB12" i="6"/>
  <c r="CB13" i="6"/>
  <c r="DE14" i="12"/>
  <c r="DE10" i="12"/>
  <c r="DE16" i="12"/>
  <c r="DE20" i="12"/>
  <c r="DE12" i="12"/>
  <c r="BW4" i="12"/>
  <c r="DG3" i="12"/>
  <c r="DF36" i="12"/>
  <c r="DF12" i="12" s="1"/>
  <c r="BW17" i="12"/>
  <c r="BW26" i="12"/>
  <c r="AE227" i="10"/>
  <c r="AI227" i="10"/>
  <c r="S228" i="10"/>
  <c r="AF227" i="10"/>
  <c r="AG227" i="10" s="1"/>
  <c r="AH227" i="10" s="1"/>
  <c r="AJ227" i="10"/>
  <c r="AD227" i="10"/>
  <c r="T227" i="10"/>
  <c r="AA228" i="10"/>
  <c r="X228" i="10"/>
  <c r="AB228" i="10"/>
  <c r="Y228" i="10"/>
  <c r="Q230" i="10"/>
  <c r="R229" i="10"/>
  <c r="CC2" i="5"/>
  <c r="CB11" i="5"/>
  <c r="CB10" i="5" s="1"/>
  <c r="CB3" i="5"/>
  <c r="CB4" i="5"/>
  <c r="CA86" i="5"/>
  <c r="BV29" i="12"/>
  <c r="BW16" i="6" s="1"/>
  <c r="BW6" i="12"/>
  <c r="BW25" i="12"/>
  <c r="BW21" i="12"/>
  <c r="BW9" i="12"/>
  <c r="BZ21" i="5"/>
  <c r="AZ47" i="6"/>
  <c r="AZ40" i="6" s="1"/>
  <c r="BW13" i="12"/>
  <c r="BW15" i="12"/>
  <c r="BW7" i="12"/>
  <c r="AT24" i="5"/>
  <c r="BZ22" i="5"/>
  <c r="BW5" i="12"/>
  <c r="BW23" i="12"/>
  <c r="BW11" i="12"/>
  <c r="BU32" i="12"/>
  <c r="CB19" i="5"/>
  <c r="AS55" i="6"/>
  <c r="AT52" i="6" s="1"/>
  <c r="BZ32" i="6"/>
  <c r="BX35" i="12"/>
  <c r="BX23" i="12" s="1"/>
  <c r="BV30" i="12"/>
  <c r="BW8" i="12"/>
  <c r="BW24" i="12"/>
  <c r="BZ29" i="6"/>
  <c r="BZ26" i="6"/>
  <c r="BZ27" i="6"/>
  <c r="BZ28" i="6"/>
  <c r="BZ30" i="6"/>
  <c r="BZ31" i="6"/>
  <c r="BX34" i="12"/>
  <c r="BV28" i="12"/>
  <c r="DV8" i="5"/>
  <c r="CD6" i="5"/>
  <c r="CD7" i="5"/>
  <c r="CD5" i="5"/>
  <c r="CA5" i="6"/>
  <c r="CA7" i="6"/>
  <c r="CA6" i="6"/>
  <c r="CB8" i="6"/>
  <c r="CB4" i="6"/>
  <c r="CB3" i="6"/>
  <c r="CC2" i="6"/>
  <c r="CC5" i="5"/>
  <c r="CC6" i="5"/>
  <c r="CC7" i="5"/>
  <c r="BV53" i="5" l="1"/>
  <c r="BV59" i="5"/>
  <c r="BV65" i="5"/>
  <c r="BX38" i="5"/>
  <c r="BX79" i="5"/>
  <c r="BX84" i="5" s="1"/>
  <c r="BX92" i="5"/>
  <c r="BX102" i="5" s="1"/>
  <c r="BV39" i="5"/>
  <c r="BV47" i="5"/>
  <c r="BW42" i="5"/>
  <c r="BW41" i="5"/>
  <c r="BW40" i="5"/>
  <c r="BW43" i="5"/>
  <c r="BZ14" i="5"/>
  <c r="BY9" i="5"/>
  <c r="BY105" i="5"/>
  <c r="BY103" i="5" s="1"/>
  <c r="CC36" i="6"/>
  <c r="CC37" i="6"/>
  <c r="CC11" i="6"/>
  <c r="CC12" i="6"/>
  <c r="CC13" i="6"/>
  <c r="CA38" i="6"/>
  <c r="CA39" i="6"/>
  <c r="CA19" i="6"/>
  <c r="CA17" i="6"/>
  <c r="CA25" i="6"/>
  <c r="DF20" i="12"/>
  <c r="DF10" i="12"/>
  <c r="DF18" i="12"/>
  <c r="DF16" i="12"/>
  <c r="DE31" i="12"/>
  <c r="DF31" i="12"/>
  <c r="DF22" i="12"/>
  <c r="DF14" i="12"/>
  <c r="DH3" i="12"/>
  <c r="DG36" i="12"/>
  <c r="DG18" i="12" s="1"/>
  <c r="BW29" i="12"/>
  <c r="BX16" i="6" s="1"/>
  <c r="X229" i="10"/>
  <c r="AB229" i="10"/>
  <c r="Y229" i="10"/>
  <c r="AA229" i="10"/>
  <c r="T228" i="10"/>
  <c r="AF228" i="10"/>
  <c r="AG228" i="10" s="1"/>
  <c r="AH228" i="10" s="1"/>
  <c r="AJ228" i="10"/>
  <c r="AD228" i="10"/>
  <c r="S229" i="10"/>
  <c r="AI228" i="10"/>
  <c r="AE228" i="10"/>
  <c r="R230" i="10"/>
  <c r="Q231" i="10"/>
  <c r="CB86" i="5"/>
  <c r="DW8" i="5"/>
  <c r="DX8" i="5" s="1"/>
  <c r="CD2" i="5"/>
  <c r="CC3" i="5"/>
  <c r="CC11" i="5"/>
  <c r="CC10" i="5" s="1"/>
  <c r="CC4" i="5"/>
  <c r="BX19" i="12"/>
  <c r="BX15" i="12"/>
  <c r="BX17" i="12"/>
  <c r="BX11" i="12"/>
  <c r="BX6" i="12"/>
  <c r="BX5" i="12"/>
  <c r="BX7" i="12"/>
  <c r="AZ48" i="6"/>
  <c r="BA45" i="6" s="1"/>
  <c r="BA47" i="6" s="1"/>
  <c r="BA40" i="6" s="1"/>
  <c r="BY35" i="12"/>
  <c r="BY25" i="12" s="1"/>
  <c r="CA22" i="5"/>
  <c r="CA21" i="5"/>
  <c r="BA23" i="5"/>
  <c r="BX26" i="12"/>
  <c r="BX21" i="12"/>
  <c r="BX4" i="12"/>
  <c r="BX9" i="12"/>
  <c r="BX13" i="12"/>
  <c r="BX25" i="12"/>
  <c r="CC19" i="5"/>
  <c r="AT54" i="6"/>
  <c r="AT41" i="6" s="1"/>
  <c r="CD20" i="5"/>
  <c r="CA32" i="6"/>
  <c r="BV32" i="12"/>
  <c r="BW30" i="12"/>
  <c r="BW28" i="12"/>
  <c r="CA27" i="6"/>
  <c r="CA29" i="6"/>
  <c r="CA28" i="6"/>
  <c r="CA30" i="6"/>
  <c r="CA31" i="6"/>
  <c r="CA26" i="6"/>
  <c r="BX8" i="12"/>
  <c r="BX24" i="12"/>
  <c r="BY34" i="12"/>
  <c r="CE6" i="5"/>
  <c r="CE7" i="5"/>
  <c r="CE5" i="5"/>
  <c r="CC8" i="6"/>
  <c r="CC3" i="6"/>
  <c r="CC4" i="6"/>
  <c r="CD2" i="6"/>
  <c r="CB7" i="6"/>
  <c r="CB6" i="6"/>
  <c r="CB5" i="6"/>
  <c r="BW65" i="5" l="1"/>
  <c r="BW53" i="5"/>
  <c r="BW59" i="5"/>
  <c r="BW47" i="5"/>
  <c r="BW39" i="5"/>
  <c r="BY79" i="5"/>
  <c r="BY84" i="5" s="1"/>
  <c r="BY38" i="5"/>
  <c r="CA14" i="5"/>
  <c r="BZ107" i="5"/>
  <c r="BZ100" i="5"/>
  <c r="BZ105" i="5"/>
  <c r="BZ103" i="5" s="1"/>
  <c r="BZ9" i="5"/>
  <c r="BZ92" i="5" s="1"/>
  <c r="BZ102" i="5" s="1"/>
  <c r="BY92" i="5"/>
  <c r="BY102" i="5" s="1"/>
  <c r="BX41" i="5"/>
  <c r="BX43" i="5"/>
  <c r="BX40" i="5"/>
  <c r="BX42" i="5"/>
  <c r="CB38" i="6"/>
  <c r="CB39" i="6"/>
  <c r="CB19" i="6"/>
  <c r="CB17" i="6"/>
  <c r="CB25" i="6"/>
  <c r="CD36" i="6"/>
  <c r="CD12" i="6"/>
  <c r="CD37" i="6"/>
  <c r="CD11" i="6"/>
  <c r="CE2" i="6"/>
  <c r="CD13" i="6"/>
  <c r="DG12" i="12"/>
  <c r="DG22" i="12"/>
  <c r="DG16" i="12"/>
  <c r="DG10" i="12"/>
  <c r="DG14" i="12"/>
  <c r="DG20" i="12"/>
  <c r="DI3" i="12"/>
  <c r="DH36" i="12"/>
  <c r="DH10" i="12" s="1"/>
  <c r="BY11" i="12"/>
  <c r="BY7" i="12"/>
  <c r="R231" i="10"/>
  <c r="Q232" i="10"/>
  <c r="Y230" i="10"/>
  <c r="X230" i="10"/>
  <c r="AB230" i="10"/>
  <c r="AA230" i="10"/>
  <c r="AD229" i="10"/>
  <c r="AI229" i="10"/>
  <c r="AJ229" i="10"/>
  <c r="AE229" i="10"/>
  <c r="S230" i="10"/>
  <c r="AF229" i="10"/>
  <c r="AG229" i="10" s="1"/>
  <c r="AH229" i="10" s="1"/>
  <c r="T229" i="10"/>
  <c r="CC86" i="5"/>
  <c r="CE2" i="5"/>
  <c r="CD11" i="5"/>
  <c r="CD10" i="5" s="1"/>
  <c r="CD3" i="5"/>
  <c r="CD4" i="5"/>
  <c r="BY17" i="12"/>
  <c r="BY23" i="12"/>
  <c r="BY15" i="12"/>
  <c r="BY13" i="12"/>
  <c r="BY19" i="12"/>
  <c r="BY4" i="12"/>
  <c r="BY9" i="12"/>
  <c r="BY26" i="12"/>
  <c r="BX29" i="12"/>
  <c r="BY16" i="6" s="1"/>
  <c r="BY6" i="12"/>
  <c r="BY5" i="12"/>
  <c r="BY21" i="12"/>
  <c r="BZ35" i="12"/>
  <c r="BZ26" i="12" s="1"/>
  <c r="BA48" i="6"/>
  <c r="BB45" i="6" s="1"/>
  <c r="CB22" i="5"/>
  <c r="BB23" i="5"/>
  <c r="CB21" i="5"/>
  <c r="AU24" i="5"/>
  <c r="AT55" i="6"/>
  <c r="CD19" i="5"/>
  <c r="CB32" i="6"/>
  <c r="BW32" i="12"/>
  <c r="BZ34" i="12"/>
  <c r="BZ8" i="12" s="1"/>
  <c r="BX30" i="12"/>
  <c r="BZ21" i="12"/>
  <c r="BY8" i="12"/>
  <c r="BY24" i="12"/>
  <c r="CB31" i="6"/>
  <c r="CB26" i="6"/>
  <c r="CB27" i="6"/>
  <c r="CB28" i="6"/>
  <c r="CB30" i="6"/>
  <c r="CB29" i="6"/>
  <c r="BX28" i="12"/>
  <c r="DY8" i="5"/>
  <c r="CF5" i="5"/>
  <c r="CF7" i="5"/>
  <c r="CF6" i="5"/>
  <c r="CC7" i="6"/>
  <c r="CC6" i="6"/>
  <c r="CC5" i="6"/>
  <c r="CD4" i="6"/>
  <c r="CD8" i="6"/>
  <c r="CD3" i="6"/>
  <c r="BX65" i="5" l="1"/>
  <c r="BX53" i="5"/>
  <c r="BX59" i="5"/>
  <c r="BY41" i="5"/>
  <c r="BY43" i="5"/>
  <c r="BY40" i="5"/>
  <c r="BY42" i="5"/>
  <c r="BX47" i="5"/>
  <c r="BX39" i="5"/>
  <c r="BZ79" i="5"/>
  <c r="BZ84" i="5" s="1"/>
  <c r="BZ38" i="5"/>
  <c r="CB14" i="5"/>
  <c r="CA107" i="5"/>
  <c r="CA100" i="5"/>
  <c r="CA9" i="5"/>
  <c r="CA105" i="5"/>
  <c r="CA103" i="5" s="1"/>
  <c r="CC39" i="6"/>
  <c r="CC38" i="6"/>
  <c r="CC19" i="6"/>
  <c r="CC17" i="6"/>
  <c r="CC25" i="6"/>
  <c r="CE37" i="6"/>
  <c r="CF20" i="5" s="1"/>
  <c r="CE11" i="6"/>
  <c r="CE36" i="6"/>
  <c r="CF19" i="5" s="1"/>
  <c r="CE12" i="6"/>
  <c r="CE13" i="6"/>
  <c r="CF2" i="6"/>
  <c r="CE8" i="6"/>
  <c r="CE3" i="6"/>
  <c r="CE4" i="6"/>
  <c r="DH14" i="12"/>
  <c r="DH12" i="12"/>
  <c r="DG31" i="12"/>
  <c r="DH16" i="12"/>
  <c r="DH20" i="12"/>
  <c r="DH18" i="12"/>
  <c r="DH22" i="12"/>
  <c r="DJ3" i="12"/>
  <c r="DI36" i="12"/>
  <c r="DI22" i="12" s="1"/>
  <c r="Q233" i="10"/>
  <c r="R232" i="10"/>
  <c r="AA231" i="10"/>
  <c r="AB231" i="10"/>
  <c r="Y231" i="10"/>
  <c r="X231" i="10"/>
  <c r="T230" i="10"/>
  <c r="AD230" i="10"/>
  <c r="AE230" i="10"/>
  <c r="AI230" i="10"/>
  <c r="S231" i="10"/>
  <c r="AF230" i="10"/>
  <c r="AG230" i="10" s="1"/>
  <c r="AH230" i="10" s="1"/>
  <c r="AJ230" i="10"/>
  <c r="BY29" i="12"/>
  <c r="BZ16" i="6" s="1"/>
  <c r="DZ8" i="5"/>
  <c r="DZ5" i="5" s="1"/>
  <c r="CD86" i="5"/>
  <c r="CF2" i="5"/>
  <c r="CE3" i="5"/>
  <c r="CE4" i="5"/>
  <c r="CE11" i="5"/>
  <c r="CE10" i="5" s="1"/>
  <c r="BZ15" i="12"/>
  <c r="BZ13" i="12"/>
  <c r="BZ5" i="12"/>
  <c r="BZ19" i="12"/>
  <c r="BZ23" i="12"/>
  <c r="BZ4" i="12"/>
  <c r="BZ25" i="12"/>
  <c r="BZ17" i="12"/>
  <c r="BZ6" i="12"/>
  <c r="AU52" i="6"/>
  <c r="BZ11" i="12"/>
  <c r="BZ7" i="12"/>
  <c r="BZ9" i="12"/>
  <c r="CA35" i="12"/>
  <c r="CA15" i="12" s="1"/>
  <c r="CC21" i="5"/>
  <c r="BB47" i="6"/>
  <c r="BB40" i="6" s="1"/>
  <c r="CC22" i="5"/>
  <c r="AU54" i="6"/>
  <c r="AU41" i="6" s="1"/>
  <c r="BY30" i="12"/>
  <c r="BZ24" i="12"/>
  <c r="BZ30" i="12" s="1"/>
  <c r="CC32" i="6"/>
  <c r="CE19" i="5"/>
  <c r="J36" i="6"/>
  <c r="CE20" i="5"/>
  <c r="J37" i="6"/>
  <c r="J11" i="6"/>
  <c r="J13" i="6"/>
  <c r="J12" i="6"/>
  <c r="BX32" i="12"/>
  <c r="CC31" i="6"/>
  <c r="CC26" i="6"/>
  <c r="CC30" i="6"/>
  <c r="CC29" i="6"/>
  <c r="CC27" i="6"/>
  <c r="CC28" i="6"/>
  <c r="CA34" i="12"/>
  <c r="BY28" i="12"/>
  <c r="CG7" i="5"/>
  <c r="CG6" i="5"/>
  <c r="CG5" i="5"/>
  <c r="CD6" i="6"/>
  <c r="CD7" i="6"/>
  <c r="CD5" i="6"/>
  <c r="BY53" i="5" l="1"/>
  <c r="BY59" i="5"/>
  <c r="BY65" i="5"/>
  <c r="BY47" i="5"/>
  <c r="BY39" i="5"/>
  <c r="CA38" i="5"/>
  <c r="CA79" i="5"/>
  <c r="CA84" i="5" s="1"/>
  <c r="BZ41" i="5"/>
  <c r="BZ43" i="5"/>
  <c r="BZ42" i="5"/>
  <c r="BZ40" i="5"/>
  <c r="CA92" i="5"/>
  <c r="CA102" i="5" s="1"/>
  <c r="EA8" i="5"/>
  <c r="CC14" i="5"/>
  <c r="CB9" i="5"/>
  <c r="CB105" i="5"/>
  <c r="CB103" i="5" s="1"/>
  <c r="CD25" i="6"/>
  <c r="CD38" i="6"/>
  <c r="CD39" i="6"/>
  <c r="CD19" i="6"/>
  <c r="CD17" i="6"/>
  <c r="CG2" i="6"/>
  <c r="CF36" i="6"/>
  <c r="CG19" i="5" s="1"/>
  <c r="CF37" i="6"/>
  <c r="CG20" i="5" s="1"/>
  <c r="CF11" i="6"/>
  <c r="CF4" i="6"/>
  <c r="CF13" i="6"/>
  <c r="CF8" i="6"/>
  <c r="CF3" i="6"/>
  <c r="CF12" i="6"/>
  <c r="CE5" i="6"/>
  <c r="CE7" i="6"/>
  <c r="CE6" i="6"/>
  <c r="DH31" i="12"/>
  <c r="DI12" i="12"/>
  <c r="DI10" i="12"/>
  <c r="DI18" i="12"/>
  <c r="DK3" i="12"/>
  <c r="DJ36" i="12"/>
  <c r="DJ14" i="12" s="1"/>
  <c r="DI20" i="12"/>
  <c r="DI16" i="12"/>
  <c r="DI14" i="12"/>
  <c r="CA19" i="12"/>
  <c r="CA25" i="12"/>
  <c r="CA26" i="12"/>
  <c r="T231" i="10"/>
  <c r="AA232" i="10"/>
  <c r="X232" i="10"/>
  <c r="AB232" i="10"/>
  <c r="Y232" i="10"/>
  <c r="AE231" i="10"/>
  <c r="AI231" i="10"/>
  <c r="S232" i="10"/>
  <c r="AF231" i="10"/>
  <c r="AG231" i="10" s="1"/>
  <c r="AH231" i="10" s="1"/>
  <c r="AJ231" i="10"/>
  <c r="AD231" i="10"/>
  <c r="Q234" i="10"/>
  <c r="R233" i="10"/>
  <c r="CG2" i="5"/>
  <c r="CF11" i="5"/>
  <c r="CF10" i="5" s="1"/>
  <c r="CF4" i="5"/>
  <c r="CF3" i="5"/>
  <c r="CE86" i="5"/>
  <c r="D185" i="8"/>
  <c r="C185" i="8"/>
  <c r="E185" i="8"/>
  <c r="G185" i="8"/>
  <c r="F185" i="8"/>
  <c r="BZ29" i="12"/>
  <c r="CA16" i="6" s="1"/>
  <c r="BZ28" i="12"/>
  <c r="CA7" i="12"/>
  <c r="CA13" i="12"/>
  <c r="CA9" i="12"/>
  <c r="CA6" i="12"/>
  <c r="CA5" i="12"/>
  <c r="CA21" i="12"/>
  <c r="CA23" i="12"/>
  <c r="CA17" i="12"/>
  <c r="CA11" i="12"/>
  <c r="CA4" i="12"/>
  <c r="BB48" i="6"/>
  <c r="BC45" i="6" s="1"/>
  <c r="BC23" i="5"/>
  <c r="CD21" i="5"/>
  <c r="AV24" i="5"/>
  <c r="CD22" i="5"/>
  <c r="CB35" i="12"/>
  <c r="CB11" i="12" s="1"/>
  <c r="AU55" i="6"/>
  <c r="AV52" i="6" s="1"/>
  <c r="BY32" i="12"/>
  <c r="CD32" i="6"/>
  <c r="CA24" i="12"/>
  <c r="CA8" i="12"/>
  <c r="CB34" i="12"/>
  <c r="CD27" i="6"/>
  <c r="CD26" i="6"/>
  <c r="CD31" i="6"/>
  <c r="CD28" i="6"/>
  <c r="CD30" i="6"/>
  <c r="CD29" i="6"/>
  <c r="EA5" i="5"/>
  <c r="CH6" i="5"/>
  <c r="CH7" i="5"/>
  <c r="CH5" i="5"/>
  <c r="BZ53" i="5" l="1"/>
  <c r="BZ59" i="5"/>
  <c r="BZ65" i="5"/>
  <c r="CB79" i="5"/>
  <c r="CB84" i="5" s="1"/>
  <c r="CB38" i="5"/>
  <c r="CD14" i="5"/>
  <c r="CC100" i="5"/>
  <c r="CC9" i="5"/>
  <c r="CC92" i="5" s="1"/>
  <c r="CC102" i="5" s="1"/>
  <c r="CC105" i="5"/>
  <c r="CC103" i="5" s="1"/>
  <c r="CC107" i="5"/>
  <c r="CA43" i="5"/>
  <c r="CA42" i="5"/>
  <c r="CA40" i="5"/>
  <c r="CA41" i="5"/>
  <c r="CB92" i="5"/>
  <c r="CB102" i="5" s="1"/>
  <c r="BZ47" i="5"/>
  <c r="BZ39" i="5"/>
  <c r="CF6" i="6"/>
  <c r="CF5" i="6"/>
  <c r="CF7" i="6"/>
  <c r="CE38" i="6"/>
  <c r="CE39" i="6"/>
  <c r="CE25" i="6"/>
  <c r="CE19" i="6"/>
  <c r="CE17" i="6"/>
  <c r="CE27" i="6"/>
  <c r="CE29" i="6"/>
  <c r="CE31" i="6"/>
  <c r="CE26" i="6"/>
  <c r="CE30" i="6"/>
  <c r="CE28" i="6"/>
  <c r="CE32" i="6"/>
  <c r="CH2" i="6"/>
  <c r="CG36" i="6"/>
  <c r="CH19" i="5" s="1"/>
  <c r="CG37" i="6"/>
  <c r="CH20" i="5" s="1"/>
  <c r="CG11" i="6"/>
  <c r="CG12" i="6"/>
  <c r="CG8" i="6"/>
  <c r="CG13" i="6"/>
  <c r="CG3" i="6"/>
  <c r="CG4" i="6"/>
  <c r="DJ20" i="12"/>
  <c r="DJ12" i="12"/>
  <c r="DI31" i="12"/>
  <c r="DJ10" i="12"/>
  <c r="DJ18" i="12"/>
  <c r="CB26" i="12"/>
  <c r="DJ16" i="12"/>
  <c r="DJ22" i="12"/>
  <c r="DL3" i="12"/>
  <c r="DK36" i="12"/>
  <c r="DK14" i="12" s="1"/>
  <c r="CB7" i="12"/>
  <c r="CB25" i="12"/>
  <c r="CB23" i="12"/>
  <c r="CB17" i="12"/>
  <c r="CB19" i="12"/>
  <c r="AF232" i="10"/>
  <c r="AG232" i="10" s="1"/>
  <c r="AH232" i="10" s="1"/>
  <c r="AJ232" i="10"/>
  <c r="AE232" i="10"/>
  <c r="AI232" i="10"/>
  <c r="S233" i="10"/>
  <c r="AD232" i="10"/>
  <c r="X233" i="10"/>
  <c r="AB233" i="10"/>
  <c r="Y233" i="10"/>
  <c r="AA233" i="10"/>
  <c r="T232" i="10"/>
  <c r="R234" i="10"/>
  <c r="Q235" i="10"/>
  <c r="CF86" i="5"/>
  <c r="CH2" i="5"/>
  <c r="CG11" i="5"/>
  <c r="CG10" i="5" s="1"/>
  <c r="CG4" i="5"/>
  <c r="CG3" i="5"/>
  <c r="CB6" i="12"/>
  <c r="CB5" i="12"/>
  <c r="CB4" i="12"/>
  <c r="CB9" i="12"/>
  <c r="BZ32" i="12"/>
  <c r="CA29" i="12"/>
  <c r="CB16" i="6" s="1"/>
  <c r="CB21" i="12"/>
  <c r="CB13" i="12"/>
  <c r="CB15" i="12"/>
  <c r="CE22" i="5"/>
  <c r="BC47" i="6"/>
  <c r="BC40" i="6" s="1"/>
  <c r="AV54" i="6"/>
  <c r="AV41" i="6" s="1"/>
  <c r="J29" i="6"/>
  <c r="J27" i="6"/>
  <c r="J28" i="6"/>
  <c r="J31" i="6"/>
  <c r="CE21" i="5"/>
  <c r="J38" i="6"/>
  <c r="J39" i="6"/>
  <c r="J30" i="6"/>
  <c r="J17" i="6"/>
  <c r="J19" i="6"/>
  <c r="CA30" i="12"/>
  <c r="CC34" i="12"/>
  <c r="J26" i="6"/>
  <c r="CB8" i="12"/>
  <c r="CB24" i="12"/>
  <c r="CA28" i="12"/>
  <c r="CC35" i="12"/>
  <c r="J25" i="6"/>
  <c r="CI5" i="5"/>
  <c r="CI6" i="5"/>
  <c r="CI7" i="5"/>
  <c r="CA59" i="5" l="1"/>
  <c r="CA65" i="5"/>
  <c r="CA53" i="5"/>
  <c r="CB40" i="5"/>
  <c r="CB43" i="5"/>
  <c r="CB42" i="5"/>
  <c r="CB41" i="5"/>
  <c r="CA47" i="5"/>
  <c r="CA39" i="5"/>
  <c r="CE14" i="5"/>
  <c r="CD105" i="5"/>
  <c r="CD103" i="5" s="1"/>
  <c r="CD100" i="5"/>
  <c r="CD107" i="5"/>
  <c r="CD9" i="5"/>
  <c r="CC79" i="5"/>
  <c r="CC84" i="5" s="1"/>
  <c r="CC38" i="5"/>
  <c r="CD35" i="12"/>
  <c r="CE33" i="6"/>
  <c r="CF38" i="6"/>
  <c r="CF39" i="6"/>
  <c r="CF25" i="6"/>
  <c r="CF19" i="6"/>
  <c r="CF17" i="6"/>
  <c r="CF28" i="6"/>
  <c r="CF30" i="6"/>
  <c r="CF27" i="6"/>
  <c r="CF31" i="6"/>
  <c r="CF32" i="6"/>
  <c r="CF26" i="6"/>
  <c r="CF29" i="6"/>
  <c r="CG5" i="6"/>
  <c r="CG6" i="6"/>
  <c r="CG7" i="6"/>
  <c r="CF22" i="5"/>
  <c r="CH37" i="6"/>
  <c r="CI20" i="5" s="1"/>
  <c r="CH12" i="6"/>
  <c r="CH36" i="6"/>
  <c r="CI19" i="5" s="1"/>
  <c r="CH13" i="6"/>
  <c r="CH8" i="6"/>
  <c r="CH11" i="6"/>
  <c r="CH4" i="6"/>
  <c r="CH3" i="6"/>
  <c r="CI2" i="6"/>
  <c r="CD34" i="12"/>
  <c r="CF21" i="5"/>
  <c r="DK18" i="12"/>
  <c r="DK20" i="12"/>
  <c r="DK10" i="12"/>
  <c r="DK22" i="12"/>
  <c r="DK12" i="12"/>
  <c r="DJ31" i="12"/>
  <c r="DK16" i="12"/>
  <c r="DM3" i="12"/>
  <c r="DL36" i="12"/>
  <c r="DL10" i="12" s="1"/>
  <c r="CB29" i="12"/>
  <c r="CC16" i="6" s="1"/>
  <c r="T233" i="10"/>
  <c r="Y234" i="10"/>
  <c r="AA234" i="10"/>
  <c r="X234" i="10"/>
  <c r="AB234" i="10"/>
  <c r="R235" i="10"/>
  <c r="Q236" i="10"/>
  <c r="AD233" i="10"/>
  <c r="AE233" i="10"/>
  <c r="S234" i="10"/>
  <c r="AJ233" i="10"/>
  <c r="AF233" i="10"/>
  <c r="AG233" i="10" s="1"/>
  <c r="AH233" i="10" s="1"/>
  <c r="AI233" i="10"/>
  <c r="CG86" i="5"/>
  <c r="CI2" i="5"/>
  <c r="CH11" i="5"/>
  <c r="CH10" i="5" s="1"/>
  <c r="CH3" i="5"/>
  <c r="CH4" i="5"/>
  <c r="BD23" i="5"/>
  <c r="BC48" i="6"/>
  <c r="BD45" i="6" s="1"/>
  <c r="AW24" i="5"/>
  <c r="AV55" i="6"/>
  <c r="AW52" i="6" s="1"/>
  <c r="CA32" i="12"/>
  <c r="CB30" i="12"/>
  <c r="CC26" i="12"/>
  <c r="CC13" i="12"/>
  <c r="CC4" i="12"/>
  <c r="CC9" i="12"/>
  <c r="CC21" i="12"/>
  <c r="CC11" i="12"/>
  <c r="CC6" i="12"/>
  <c r="CC17" i="12"/>
  <c r="CC15" i="12"/>
  <c r="CC5" i="12"/>
  <c r="CC25" i="12"/>
  <c r="CC23" i="12"/>
  <c r="CC7" i="12"/>
  <c r="CC19" i="12"/>
  <c r="CB28" i="12"/>
  <c r="CC24" i="12"/>
  <c r="CC8" i="12"/>
  <c r="CJ6" i="5"/>
  <c r="CJ5" i="5"/>
  <c r="CJ7" i="5"/>
  <c r="CB53" i="5" l="1"/>
  <c r="CB59" i="5"/>
  <c r="CB65" i="5"/>
  <c r="CD92" i="5"/>
  <c r="CD102" i="5" s="1"/>
  <c r="CD38" i="5"/>
  <c r="CD79" i="5"/>
  <c r="CD84" i="5" s="1"/>
  <c r="CF14" i="5"/>
  <c r="CE105" i="5"/>
  <c r="CE103" i="5" s="1"/>
  <c r="CE9" i="5"/>
  <c r="CE92" i="5" s="1"/>
  <c r="CE102" i="5" s="1"/>
  <c r="CC41" i="5"/>
  <c r="CC40" i="5"/>
  <c r="CC42" i="5"/>
  <c r="CC43" i="5"/>
  <c r="J38" i="5"/>
  <c r="CB39" i="5"/>
  <c r="CB47" i="5"/>
  <c r="CE34" i="12"/>
  <c r="CD17" i="12"/>
  <c r="CD13" i="12"/>
  <c r="CD21" i="12"/>
  <c r="CD25" i="12"/>
  <c r="CD26" i="12"/>
  <c r="CD15" i="12"/>
  <c r="CD9" i="12"/>
  <c r="CD23" i="12"/>
  <c r="CD11" i="12"/>
  <c r="CD6" i="12"/>
  <c r="CD4" i="12"/>
  <c r="CD5" i="12"/>
  <c r="CD7" i="12"/>
  <c r="CD19" i="12"/>
  <c r="CG22" i="5"/>
  <c r="CD8" i="12"/>
  <c r="CD24" i="12"/>
  <c r="CG39" i="6"/>
  <c r="CG38" i="6"/>
  <c r="CG26" i="6"/>
  <c r="CG28" i="6"/>
  <c r="CG30" i="6"/>
  <c r="CG32" i="6"/>
  <c r="CG17" i="6"/>
  <c r="CG25" i="6"/>
  <c r="CG19" i="6"/>
  <c r="CG27" i="6"/>
  <c r="CG31" i="6"/>
  <c r="CG29" i="6"/>
  <c r="CG21" i="5"/>
  <c r="CI36" i="6"/>
  <c r="CJ19" i="5" s="1"/>
  <c r="CI37" i="6"/>
  <c r="CJ20" i="5" s="1"/>
  <c r="CI11" i="6"/>
  <c r="CI12" i="6"/>
  <c r="CI13" i="6"/>
  <c r="CI4" i="6"/>
  <c r="CI8" i="6"/>
  <c r="CJ2" i="6"/>
  <c r="CI3" i="6"/>
  <c r="CH7" i="6"/>
  <c r="CH6" i="6"/>
  <c r="CH5" i="6"/>
  <c r="CE35" i="12"/>
  <c r="CF33" i="6"/>
  <c r="DL20" i="12"/>
  <c r="DL12" i="12"/>
  <c r="DK31" i="12"/>
  <c r="DL14" i="12"/>
  <c r="DL18" i="12"/>
  <c r="DL16" i="12"/>
  <c r="DL31" i="12" s="1"/>
  <c r="DL22" i="12"/>
  <c r="DN3" i="12"/>
  <c r="DM36" i="12"/>
  <c r="DM10" i="12" s="1"/>
  <c r="AD234" i="10"/>
  <c r="AE234" i="10"/>
  <c r="AI234" i="10"/>
  <c r="S235" i="10"/>
  <c r="AJ234" i="10"/>
  <c r="AF234" i="10"/>
  <c r="AG234" i="10" s="1"/>
  <c r="AH234" i="10" s="1"/>
  <c r="T234" i="10"/>
  <c r="AA235" i="10"/>
  <c r="X235" i="10"/>
  <c r="Y235" i="10"/>
  <c r="AB235" i="10"/>
  <c r="Q237" i="10"/>
  <c r="R236" i="10"/>
  <c r="CH86" i="5"/>
  <c r="CJ2" i="5"/>
  <c r="CI11" i="5"/>
  <c r="CI10" i="5" s="1"/>
  <c r="CI3" i="5"/>
  <c r="CI4" i="5"/>
  <c r="BD47" i="6"/>
  <c r="BD40" i="6" s="1"/>
  <c r="AW54" i="6"/>
  <c r="AW41" i="6" s="1"/>
  <c r="CB32" i="12"/>
  <c r="CC30" i="12"/>
  <c r="CC29" i="12"/>
  <c r="CD16" i="6" s="1"/>
  <c r="CC28" i="12"/>
  <c r="CK6" i="5"/>
  <c r="CK5" i="5"/>
  <c r="CK7" i="5"/>
  <c r="CC59" i="5" l="1"/>
  <c r="CC53" i="5"/>
  <c r="CC65" i="5"/>
  <c r="CG14" i="5"/>
  <c r="CF9" i="5"/>
  <c r="CF107" i="5"/>
  <c r="CF105" i="5"/>
  <c r="CF103" i="5" s="1"/>
  <c r="CF100" i="5"/>
  <c r="CF92" i="5"/>
  <c r="CF102" i="5" s="1"/>
  <c r="CE79" i="5"/>
  <c r="CE84" i="5" s="1"/>
  <c r="CE38" i="5"/>
  <c r="CD43" i="5"/>
  <c r="CD41" i="5"/>
  <c r="CD42" i="5"/>
  <c r="CD40" i="5"/>
  <c r="CC47" i="5"/>
  <c r="CC39" i="5"/>
  <c r="CE7" i="12"/>
  <c r="CE6" i="12"/>
  <c r="CE4" i="12"/>
  <c r="CE19" i="12"/>
  <c r="CE11" i="12"/>
  <c r="CE15" i="12"/>
  <c r="CE23" i="12"/>
  <c r="CE13" i="12"/>
  <c r="CE21" i="12"/>
  <c r="CE17" i="12"/>
  <c r="CE25" i="12"/>
  <c r="CE5" i="12"/>
  <c r="CE9" i="12"/>
  <c r="CE26" i="12"/>
  <c r="CF34" i="12"/>
  <c r="CD30" i="12"/>
  <c r="CH21" i="5"/>
  <c r="CH38" i="6"/>
  <c r="CH39" i="6"/>
  <c r="CH25" i="6"/>
  <c r="CH17" i="6"/>
  <c r="CH19" i="6"/>
  <c r="CH27" i="6"/>
  <c r="CH32" i="6"/>
  <c r="CH29" i="6"/>
  <c r="CH28" i="6"/>
  <c r="CH30" i="6"/>
  <c r="CH26" i="6"/>
  <c r="CH31" i="6"/>
  <c r="CJ36" i="6"/>
  <c r="CK19" i="5" s="1"/>
  <c r="CJ37" i="6"/>
  <c r="CK20" i="5" s="1"/>
  <c r="CJ11" i="6"/>
  <c r="CJ12" i="6"/>
  <c r="CJ13" i="6"/>
  <c r="CK2" i="6"/>
  <c r="CJ4" i="6"/>
  <c r="CJ3" i="6"/>
  <c r="CJ8" i="6"/>
  <c r="CH22" i="5"/>
  <c r="CE24" i="12"/>
  <c r="CE8" i="12"/>
  <c r="CI7" i="6"/>
  <c r="CI6" i="6"/>
  <c r="CI5" i="6"/>
  <c r="CF35" i="12"/>
  <c r="CG33" i="6"/>
  <c r="CD29" i="12"/>
  <c r="CE16" i="6" s="1"/>
  <c r="CD28" i="12"/>
  <c r="DM14" i="12"/>
  <c r="DM20" i="12"/>
  <c r="DM12" i="12"/>
  <c r="DM31" i="12" s="1"/>
  <c r="DM16" i="12"/>
  <c r="DM22" i="12"/>
  <c r="DO3" i="12"/>
  <c r="DN36" i="12"/>
  <c r="DN20" i="12" s="1"/>
  <c r="DN18" i="12"/>
  <c r="DN10" i="12"/>
  <c r="DN16" i="12"/>
  <c r="DN12" i="12"/>
  <c r="DN14" i="12"/>
  <c r="DM18" i="12"/>
  <c r="Q238" i="10"/>
  <c r="R237" i="10"/>
  <c r="AE235" i="10"/>
  <c r="AI235" i="10"/>
  <c r="S236" i="10"/>
  <c r="AF235" i="10"/>
  <c r="AG235" i="10" s="1"/>
  <c r="AH235" i="10" s="1"/>
  <c r="AJ235" i="10"/>
  <c r="AD235" i="10"/>
  <c r="AA236" i="10"/>
  <c r="X236" i="10"/>
  <c r="T236" i="10" s="1"/>
  <c r="AB236" i="10"/>
  <c r="Y236" i="10"/>
  <c r="T235" i="10"/>
  <c r="CK2" i="5"/>
  <c r="CJ4" i="5"/>
  <c r="CJ11" i="5"/>
  <c r="CJ10" i="5" s="1"/>
  <c r="CJ3" i="5"/>
  <c r="CI86" i="5"/>
  <c r="BD48" i="6"/>
  <c r="BE45" i="6" s="1"/>
  <c r="BE47" i="6" s="1"/>
  <c r="BE40" i="6" s="1"/>
  <c r="AX24" i="5"/>
  <c r="BE23" i="5"/>
  <c r="AW55" i="6"/>
  <c r="AX52" i="6" s="1"/>
  <c r="J16" i="6"/>
  <c r="CC32" i="12"/>
  <c r="CL5" i="5"/>
  <c r="CL7" i="5"/>
  <c r="CL6" i="5"/>
  <c r="CD65" i="5" l="1"/>
  <c r="CD59" i="5"/>
  <c r="CD53" i="5"/>
  <c r="CD47" i="5"/>
  <c r="CD39" i="5"/>
  <c r="CE42" i="5"/>
  <c r="CE43" i="5"/>
  <c r="CE41" i="5"/>
  <c r="CE40" i="5"/>
  <c r="CF79" i="5"/>
  <c r="CF84" i="5" s="1"/>
  <c r="CF38" i="5"/>
  <c r="CH14" i="5"/>
  <c r="CG9" i="5"/>
  <c r="CG105" i="5"/>
  <c r="CG103" i="5" s="1"/>
  <c r="CG100" i="5"/>
  <c r="CG107" i="5"/>
  <c r="CG92" i="5"/>
  <c r="CG102" i="5" s="1"/>
  <c r="CD32" i="12"/>
  <c r="CK36" i="6"/>
  <c r="CL19" i="5" s="1"/>
  <c r="CK37" i="6"/>
  <c r="CL20" i="5" s="1"/>
  <c r="CK11" i="6"/>
  <c r="CK12" i="6"/>
  <c r="CK13" i="6"/>
  <c r="CK4" i="6"/>
  <c r="CK3" i="6"/>
  <c r="CK8" i="6"/>
  <c r="CL2" i="6"/>
  <c r="CG34" i="12"/>
  <c r="CG35" i="12"/>
  <c r="CH33" i="6"/>
  <c r="CF21" i="12"/>
  <c r="CF6" i="12"/>
  <c r="CF19" i="12"/>
  <c r="CF4" i="12"/>
  <c r="CF11" i="12"/>
  <c r="CF9" i="12"/>
  <c r="CF7" i="12"/>
  <c r="CF17" i="12"/>
  <c r="CF25" i="12"/>
  <c r="CF26" i="12"/>
  <c r="CF13" i="12"/>
  <c r="CF15" i="12"/>
  <c r="CF5" i="12"/>
  <c r="CF23" i="12"/>
  <c r="CI22" i="5"/>
  <c r="CF8" i="12"/>
  <c r="CF24" i="12"/>
  <c r="CE29" i="12"/>
  <c r="CF16" i="6" s="1"/>
  <c r="CE28" i="12"/>
  <c r="CE30" i="12"/>
  <c r="CJ7" i="6"/>
  <c r="CJ6" i="6"/>
  <c r="CJ5" i="6"/>
  <c r="CI21" i="5"/>
  <c r="CI38" i="6"/>
  <c r="CI39" i="6"/>
  <c r="CI25" i="6"/>
  <c r="CI19" i="6"/>
  <c r="CI17" i="6"/>
  <c r="CI28" i="6"/>
  <c r="CI32" i="6"/>
  <c r="CI29" i="6"/>
  <c r="CI27" i="6"/>
  <c r="CI31" i="6"/>
  <c r="CI26" i="6"/>
  <c r="CI30" i="6"/>
  <c r="DP3" i="12"/>
  <c r="DO36" i="12"/>
  <c r="DO16" i="12" s="1"/>
  <c r="DN22" i="12"/>
  <c r="X237" i="10"/>
  <c r="AB237" i="10"/>
  <c r="Y237" i="10"/>
  <c r="AA237" i="10"/>
  <c r="AF236" i="10"/>
  <c r="AG236" i="10" s="1"/>
  <c r="AH236" i="10" s="1"/>
  <c r="AJ236" i="10"/>
  <c r="AD236" i="10"/>
  <c r="AE236" i="10"/>
  <c r="AI236" i="10"/>
  <c r="S237" i="10"/>
  <c r="R238" i="10"/>
  <c r="Q239" i="10"/>
  <c r="CJ86" i="5"/>
  <c r="CL2" i="5"/>
  <c r="CK11" i="5"/>
  <c r="CK10" i="5" s="1"/>
  <c r="CK3" i="5"/>
  <c r="CK4" i="5"/>
  <c r="BE48" i="6"/>
  <c r="BF45" i="6" s="1"/>
  <c r="BF47" i="6" s="1"/>
  <c r="BF40" i="6" s="1"/>
  <c r="BF23" i="5"/>
  <c r="AX54" i="6"/>
  <c r="AX41" i="6" s="1"/>
  <c r="CM7" i="5"/>
  <c r="CM5" i="5"/>
  <c r="CM6" i="5"/>
  <c r="CE53" i="5" l="1"/>
  <c r="CE65" i="5"/>
  <c r="CE59" i="5"/>
  <c r="CI14" i="5"/>
  <c r="CH9" i="5"/>
  <c r="CH92" i="5" s="1"/>
  <c r="CH102" i="5" s="1"/>
  <c r="CH105" i="5"/>
  <c r="CH103" i="5" s="1"/>
  <c r="CF43" i="5"/>
  <c r="CF40" i="5"/>
  <c r="CF42" i="5"/>
  <c r="CF41" i="5"/>
  <c r="CG79" i="5"/>
  <c r="CG84" i="5" s="1"/>
  <c r="CG38" i="5"/>
  <c r="CE39" i="5"/>
  <c r="CE47" i="5"/>
  <c r="CF30" i="12"/>
  <c r="CF29" i="12"/>
  <c r="CG16" i="6" s="1"/>
  <c r="CF28" i="12"/>
  <c r="CL36" i="6"/>
  <c r="CM19" i="5" s="1"/>
  <c r="CL12" i="6"/>
  <c r="CL37" i="6"/>
  <c r="CM20" i="5" s="1"/>
  <c r="CL11" i="6"/>
  <c r="CL13" i="6"/>
  <c r="CL4" i="6"/>
  <c r="CM2" i="6"/>
  <c r="CL3" i="6"/>
  <c r="CL8" i="6"/>
  <c r="CH34" i="12"/>
  <c r="CH35" i="12"/>
  <c r="CI33" i="6"/>
  <c r="CJ38" i="6"/>
  <c r="CJ25" i="6"/>
  <c r="CJ19" i="6"/>
  <c r="CJ17" i="6"/>
  <c r="CJ39" i="6"/>
  <c r="CJ28" i="6"/>
  <c r="CJ30" i="6"/>
  <c r="CJ27" i="6"/>
  <c r="CJ31" i="6"/>
  <c r="CJ26" i="6"/>
  <c r="CJ32" i="6"/>
  <c r="CJ29" i="6"/>
  <c r="CE32" i="12"/>
  <c r="CG5" i="12"/>
  <c r="CG21" i="12"/>
  <c r="CG19" i="12"/>
  <c r="CG13" i="12"/>
  <c r="CG11" i="12"/>
  <c r="CG4" i="12"/>
  <c r="CG6" i="12"/>
  <c r="CG9" i="12"/>
  <c r="CG17" i="12"/>
  <c r="CG25" i="12"/>
  <c r="CG26" i="12"/>
  <c r="CG7" i="12"/>
  <c r="CG15" i="12"/>
  <c r="CG23" i="12"/>
  <c r="CK5" i="6"/>
  <c r="CK7" i="6"/>
  <c r="CK6" i="6"/>
  <c r="CJ22" i="5"/>
  <c r="CG8" i="12"/>
  <c r="CG24" i="12"/>
  <c r="CJ21" i="5"/>
  <c r="DN31" i="12"/>
  <c r="DO14" i="12"/>
  <c r="DO22" i="12"/>
  <c r="DO10" i="12"/>
  <c r="DO18" i="12"/>
  <c r="DO12" i="12"/>
  <c r="DO20" i="12"/>
  <c r="DP36" i="12"/>
  <c r="DP18" i="12" s="1"/>
  <c r="AD237" i="10"/>
  <c r="AI237" i="10"/>
  <c r="AJ237" i="10"/>
  <c r="AF237" i="10"/>
  <c r="AG237" i="10" s="1"/>
  <c r="AH237" i="10" s="1"/>
  <c r="AE237" i="10"/>
  <c r="S238" i="10"/>
  <c r="R239" i="10"/>
  <c r="Q240" i="10"/>
  <c r="Y238" i="10"/>
  <c r="X238" i="10"/>
  <c r="AA238" i="10"/>
  <c r="AB238" i="10"/>
  <c r="T237" i="10"/>
  <c r="CK86" i="5"/>
  <c r="CM2" i="5"/>
  <c r="CL4" i="5"/>
  <c r="CL3" i="5"/>
  <c r="CL11" i="5"/>
  <c r="CL10" i="5" s="1"/>
  <c r="BG23" i="5"/>
  <c r="AY24" i="5"/>
  <c r="BF48" i="6"/>
  <c r="AX55" i="6"/>
  <c r="AY52" i="6" s="1"/>
  <c r="CN5" i="5"/>
  <c r="CN7" i="5"/>
  <c r="CN6" i="5"/>
  <c r="CF65" i="5" l="1"/>
  <c r="CF53" i="5"/>
  <c r="CF59" i="5"/>
  <c r="CG30" i="12"/>
  <c r="CG43" i="5"/>
  <c r="CG40" i="5"/>
  <c r="CG41" i="5"/>
  <c r="CG42" i="5"/>
  <c r="CF47" i="5"/>
  <c r="CF39" i="5"/>
  <c r="CH79" i="5"/>
  <c r="CH84" i="5" s="1"/>
  <c r="CH38" i="5"/>
  <c r="CJ14" i="5"/>
  <c r="CI107" i="5"/>
  <c r="CI100" i="5"/>
  <c r="CI105" i="5"/>
  <c r="CI103" i="5" s="1"/>
  <c r="CI9" i="5"/>
  <c r="CF32" i="12"/>
  <c r="CI34" i="12"/>
  <c r="CI35" i="12"/>
  <c r="CJ33" i="6"/>
  <c r="CH8" i="12"/>
  <c r="CH24" i="12"/>
  <c r="CK39" i="6"/>
  <c r="CK38" i="6"/>
  <c r="CK25" i="6"/>
  <c r="CK19" i="6"/>
  <c r="CK17" i="6"/>
  <c r="CK31" i="6"/>
  <c r="CK26" i="6"/>
  <c r="CK32" i="6"/>
  <c r="CK29" i="6"/>
  <c r="CK28" i="6"/>
  <c r="CK30" i="6"/>
  <c r="CK27" i="6"/>
  <c r="CK22" i="5"/>
  <c r="CK21" i="5"/>
  <c r="CL7" i="6"/>
  <c r="CL5" i="6"/>
  <c r="CL6" i="6"/>
  <c r="CG29" i="12"/>
  <c r="CH16" i="6" s="1"/>
  <c r="CG28" i="12"/>
  <c r="CH11" i="12"/>
  <c r="CH7" i="12"/>
  <c r="CH23" i="12"/>
  <c r="CH5" i="12"/>
  <c r="CH6" i="12"/>
  <c r="CH9" i="12"/>
  <c r="CH21" i="12"/>
  <c r="CH13" i="12"/>
  <c r="CH19" i="12"/>
  <c r="CH4" i="12"/>
  <c r="CH15" i="12"/>
  <c r="CH17" i="12"/>
  <c r="CH25" i="12"/>
  <c r="CH26" i="12"/>
  <c r="CM37" i="6"/>
  <c r="CN20" i="5" s="1"/>
  <c r="CM11" i="6"/>
  <c r="CM12" i="6"/>
  <c r="CM13" i="6"/>
  <c r="CM36" i="6"/>
  <c r="CN19" i="5" s="1"/>
  <c r="CM4" i="6"/>
  <c r="CN2" i="6"/>
  <c r="CM8" i="6"/>
  <c r="CM3" i="6"/>
  <c r="DO31" i="12"/>
  <c r="DP12" i="12"/>
  <c r="DP22" i="12"/>
  <c r="DP10" i="12"/>
  <c r="DP31" i="12" s="1"/>
  <c r="DP14" i="12"/>
  <c r="DP20" i="12"/>
  <c r="DP16" i="12"/>
  <c r="AA239" i="10"/>
  <c r="AB239" i="10"/>
  <c r="Y239" i="10"/>
  <c r="X239" i="10"/>
  <c r="T239" i="10" s="1"/>
  <c r="T238" i="10"/>
  <c r="Q241" i="10"/>
  <c r="R240" i="10"/>
  <c r="AD238" i="10"/>
  <c r="AE238" i="10"/>
  <c r="AI238" i="10"/>
  <c r="S239" i="10"/>
  <c r="AF238" i="10"/>
  <c r="AG238" i="10" s="1"/>
  <c r="AH238" i="10" s="1"/>
  <c r="AJ238" i="10"/>
  <c r="CL86" i="5"/>
  <c r="CN2" i="5"/>
  <c r="CM11" i="5"/>
  <c r="CM10" i="5" s="1"/>
  <c r="CM3" i="5"/>
  <c r="CM4" i="5"/>
  <c r="BG45" i="6"/>
  <c r="BG47" i="6" s="1"/>
  <c r="BG40" i="6" s="1"/>
  <c r="AY54" i="6"/>
  <c r="AY41" i="6" s="1"/>
  <c r="CO7" i="5"/>
  <c r="CO6" i="5"/>
  <c r="CO5" i="5"/>
  <c r="CG59" i="5" l="1"/>
  <c r="CG53" i="5"/>
  <c r="CG65" i="5"/>
  <c r="CH40" i="5"/>
  <c r="CH41" i="5"/>
  <c r="CH43" i="5"/>
  <c r="CH42" i="5"/>
  <c r="CG47" i="5"/>
  <c r="CG39" i="5"/>
  <c r="CI92" i="5"/>
  <c r="CI102" i="5" s="1"/>
  <c r="CI79" i="5"/>
  <c r="CI84" i="5" s="1"/>
  <c r="CI38" i="5"/>
  <c r="CK14" i="5"/>
  <c r="CJ105" i="5"/>
  <c r="CJ103" i="5" s="1"/>
  <c r="CJ100" i="5"/>
  <c r="CJ107" i="5"/>
  <c r="CJ9" i="5"/>
  <c r="CJ92" i="5" s="1"/>
  <c r="CJ102" i="5" s="1"/>
  <c r="CH30" i="12"/>
  <c r="CG32" i="12"/>
  <c r="CL39" i="6"/>
  <c r="CL38" i="6"/>
  <c r="CL25" i="6"/>
  <c r="CL19" i="6"/>
  <c r="CL17" i="6"/>
  <c r="CL31" i="6"/>
  <c r="CL29" i="6"/>
  <c r="CL28" i="6"/>
  <c r="CL30" i="6"/>
  <c r="CL26" i="6"/>
  <c r="CL32" i="6"/>
  <c r="CL27" i="6"/>
  <c r="CM6" i="6"/>
  <c r="CM5" i="6"/>
  <c r="CM7" i="6"/>
  <c r="CH29" i="12"/>
  <c r="CI16" i="6" s="1"/>
  <c r="CH28" i="12"/>
  <c r="CJ34" i="12"/>
  <c r="CJ35" i="12"/>
  <c r="CK33" i="6"/>
  <c r="CN36" i="6"/>
  <c r="CO19" i="5" s="1"/>
  <c r="CN37" i="6"/>
  <c r="CO20" i="5" s="1"/>
  <c r="CN11" i="6"/>
  <c r="CN13" i="6"/>
  <c r="CN12" i="6"/>
  <c r="CO2" i="6"/>
  <c r="CN3" i="6"/>
  <c r="CN8" i="6"/>
  <c r="CN4" i="6"/>
  <c r="CL21" i="5"/>
  <c r="CL22" i="5"/>
  <c r="CI4" i="12"/>
  <c r="CI21" i="12"/>
  <c r="CI13" i="12"/>
  <c r="CI7" i="12"/>
  <c r="CI9" i="12"/>
  <c r="CI6" i="12"/>
  <c r="CI19" i="12"/>
  <c r="CI11" i="12"/>
  <c r="CI23" i="12"/>
  <c r="CI17" i="12"/>
  <c r="CI15" i="12"/>
  <c r="CI5" i="12"/>
  <c r="CI25" i="12"/>
  <c r="CI26" i="12"/>
  <c r="CI24" i="12"/>
  <c r="CI8" i="12"/>
  <c r="AA240" i="10"/>
  <c r="X240" i="10"/>
  <c r="AB240" i="10"/>
  <c r="Y240" i="10"/>
  <c r="Q242" i="10"/>
  <c r="R241" i="10"/>
  <c r="AE239" i="10"/>
  <c r="AI239" i="10"/>
  <c r="S240" i="10"/>
  <c r="AF239" i="10"/>
  <c r="AG239" i="10" s="1"/>
  <c r="AH239" i="10" s="1"/>
  <c r="AJ239" i="10"/>
  <c r="AD239" i="10"/>
  <c r="CM86" i="5"/>
  <c r="CO2" i="5"/>
  <c r="CN11" i="5"/>
  <c r="CN10" i="5" s="1"/>
  <c r="CN3" i="5"/>
  <c r="CN4" i="5"/>
  <c r="BG48" i="6"/>
  <c r="BH45" i="6" s="1"/>
  <c r="BH47" i="6" s="1"/>
  <c r="BH40" i="6" s="1"/>
  <c r="AZ24" i="5"/>
  <c r="BH23" i="5"/>
  <c r="AY55" i="6"/>
  <c r="AZ52" i="6" s="1"/>
  <c r="CP5" i="5"/>
  <c r="CP7" i="5"/>
  <c r="CP6" i="5"/>
  <c r="CH59" i="5" l="1"/>
  <c r="CH65" i="5"/>
  <c r="CH53" i="5"/>
  <c r="CJ79" i="5"/>
  <c r="CJ84" i="5" s="1"/>
  <c r="CJ38" i="5"/>
  <c r="CL14" i="5"/>
  <c r="CK105" i="5"/>
  <c r="CK103" i="5" s="1"/>
  <c r="CK9" i="5"/>
  <c r="CK92" i="5" s="1"/>
  <c r="CK102" i="5" s="1"/>
  <c r="CI40" i="5"/>
  <c r="CI41" i="5"/>
  <c r="CI42" i="5"/>
  <c r="CI43" i="5"/>
  <c r="CH47" i="5"/>
  <c r="CH39" i="5"/>
  <c r="CI29" i="12"/>
  <c r="CJ16" i="6" s="1"/>
  <c r="CH32" i="12"/>
  <c r="CI30" i="12"/>
  <c r="CN7" i="6"/>
  <c r="CN5" i="6"/>
  <c r="CN6" i="6"/>
  <c r="CJ15" i="12"/>
  <c r="CJ9" i="12"/>
  <c r="CJ4" i="12"/>
  <c r="CJ11" i="12"/>
  <c r="CJ13" i="12"/>
  <c r="CJ5" i="12"/>
  <c r="CJ21" i="12"/>
  <c r="CJ6" i="12"/>
  <c r="CJ25" i="12"/>
  <c r="CJ17" i="12"/>
  <c r="CJ7" i="12"/>
  <c r="CJ23" i="12"/>
  <c r="CJ19" i="12"/>
  <c r="CJ26" i="12"/>
  <c r="CK35" i="12"/>
  <c r="CL33" i="6"/>
  <c r="CI28" i="12"/>
  <c r="CO36" i="6"/>
  <c r="CP19" i="5" s="1"/>
  <c r="CO11" i="6"/>
  <c r="CO13" i="6"/>
  <c r="CO37" i="6"/>
  <c r="CP20" i="5" s="1"/>
  <c r="CO12" i="6"/>
  <c r="CO4" i="6"/>
  <c r="CO3" i="6"/>
  <c r="CO8" i="6"/>
  <c r="CP2" i="6"/>
  <c r="CJ8" i="12"/>
  <c r="CJ24" i="12"/>
  <c r="CM38" i="6"/>
  <c r="CM39" i="6"/>
  <c r="CM25" i="6"/>
  <c r="CM19" i="6"/>
  <c r="CM17" i="6"/>
  <c r="CM27" i="6"/>
  <c r="CM31" i="6"/>
  <c r="CM29" i="6"/>
  <c r="CM28" i="6"/>
  <c r="CM32" i="6"/>
  <c r="CM26" i="6"/>
  <c r="CM30" i="6"/>
  <c r="CK34" i="12"/>
  <c r="CM21" i="5"/>
  <c r="CM22" i="5"/>
  <c r="X241" i="10"/>
  <c r="AB241" i="10"/>
  <c r="Y241" i="10"/>
  <c r="AA241" i="10"/>
  <c r="T240" i="10"/>
  <c r="AF240" i="10"/>
  <c r="AG240" i="10" s="1"/>
  <c r="AH240" i="10" s="1"/>
  <c r="AJ240" i="10"/>
  <c r="AI240" i="10"/>
  <c r="AE240" i="10"/>
  <c r="AD240" i="10"/>
  <c r="S241" i="10"/>
  <c r="R242" i="10"/>
  <c r="Q243" i="10"/>
  <c r="CN86" i="5"/>
  <c r="CP2" i="5"/>
  <c r="CO4" i="5"/>
  <c r="CO11" i="5"/>
  <c r="CO10" i="5" s="1"/>
  <c r="CO3" i="5"/>
  <c r="BH48" i="6"/>
  <c r="BI45" i="6" s="1"/>
  <c r="BI47" i="6" s="1"/>
  <c r="BI40" i="6" s="1"/>
  <c r="BI23" i="5"/>
  <c r="AZ54" i="6"/>
  <c r="AZ41" i="6" s="1"/>
  <c r="CQ5" i="5"/>
  <c r="CQ6" i="5"/>
  <c r="CQ7" i="5"/>
  <c r="CI65" i="5" l="1"/>
  <c r="CI59" i="5"/>
  <c r="CI53" i="5"/>
  <c r="CI47" i="5"/>
  <c r="CI39" i="5"/>
  <c r="CM14" i="5"/>
  <c r="CL9" i="5"/>
  <c r="CL107" i="5"/>
  <c r="CL100" i="5"/>
  <c r="CL105" i="5"/>
  <c r="CL103" i="5" s="1"/>
  <c r="CL92" i="5"/>
  <c r="CL102" i="5" s="1"/>
  <c r="CJ41" i="5"/>
  <c r="CJ42" i="5"/>
  <c r="CJ43" i="5"/>
  <c r="CJ40" i="5"/>
  <c r="CK79" i="5"/>
  <c r="CK84" i="5" s="1"/>
  <c r="CK38" i="5"/>
  <c r="CN22" i="5"/>
  <c r="CP36" i="6"/>
  <c r="CQ19" i="5" s="1"/>
  <c r="CP37" i="6"/>
  <c r="CQ20" i="5" s="1"/>
  <c r="CP12" i="6"/>
  <c r="CP11" i="6"/>
  <c r="CP13" i="6"/>
  <c r="CQ2" i="6"/>
  <c r="CP4" i="6"/>
  <c r="CP3" i="6"/>
  <c r="CP8" i="6"/>
  <c r="CL35" i="12"/>
  <c r="CM33" i="6"/>
  <c r="CN21" i="5"/>
  <c r="CL34" i="12"/>
  <c r="CK24" i="12"/>
  <c r="CK8" i="12"/>
  <c r="CO6" i="6"/>
  <c r="CO5" i="6"/>
  <c r="CO7" i="6"/>
  <c r="CI32" i="12"/>
  <c r="CN38" i="6"/>
  <c r="CN39" i="6"/>
  <c r="CN25" i="6"/>
  <c r="CN19" i="6"/>
  <c r="CN17" i="6"/>
  <c r="CN29" i="6"/>
  <c r="CN26" i="6"/>
  <c r="CN31" i="6"/>
  <c r="CN27" i="6"/>
  <c r="CN30" i="6"/>
  <c r="CN28" i="6"/>
  <c r="CN32" i="6"/>
  <c r="CJ30" i="12"/>
  <c r="CK4" i="12"/>
  <c r="CK9" i="12"/>
  <c r="CK15" i="12"/>
  <c r="CK21" i="12"/>
  <c r="CK5" i="12"/>
  <c r="CK6" i="12"/>
  <c r="CK13" i="12"/>
  <c r="CK7" i="12"/>
  <c r="CK17" i="12"/>
  <c r="CK25" i="12"/>
  <c r="CK19" i="12"/>
  <c r="CK11" i="12"/>
  <c r="CK23" i="12"/>
  <c r="CK26" i="12"/>
  <c r="CJ28" i="12"/>
  <c r="CJ29" i="12"/>
  <c r="CK16" i="6" s="1"/>
  <c r="R243" i="10"/>
  <c r="Y242" i="10"/>
  <c r="AA242" i="10"/>
  <c r="AB242" i="10"/>
  <c r="X242" i="10"/>
  <c r="T242" i="10" s="1"/>
  <c r="AD241" i="10"/>
  <c r="AE241" i="10"/>
  <c r="S242" i="10"/>
  <c r="AF241" i="10"/>
  <c r="AG241" i="10" s="1"/>
  <c r="AH241" i="10" s="1"/>
  <c r="AJ241" i="10"/>
  <c r="AI241" i="10"/>
  <c r="T241" i="10"/>
  <c r="CO86" i="5"/>
  <c r="CQ2" i="5"/>
  <c r="CP4" i="5"/>
  <c r="CP11" i="5"/>
  <c r="CP10" i="5" s="1"/>
  <c r="CP3" i="5"/>
  <c r="BI48" i="6"/>
  <c r="BJ45" i="6" s="1"/>
  <c r="BJ47" i="6" s="1"/>
  <c r="BJ40" i="6" s="1"/>
  <c r="BJ23" i="5"/>
  <c r="BA24" i="5"/>
  <c r="AZ55" i="6"/>
  <c r="BA52" i="6" s="1"/>
  <c r="CR7" i="5"/>
  <c r="CR6" i="5"/>
  <c r="CR5" i="5"/>
  <c r="CJ53" i="5" l="1"/>
  <c r="CJ65" i="5"/>
  <c r="CJ59" i="5"/>
  <c r="CJ47" i="5"/>
  <c r="CJ39" i="5"/>
  <c r="CL79" i="5"/>
  <c r="CL84" i="5" s="1"/>
  <c r="CL38" i="5"/>
  <c r="CN14" i="5"/>
  <c r="CM105" i="5"/>
  <c r="CM103" i="5" s="1"/>
  <c r="CM100" i="5"/>
  <c r="CM107" i="5"/>
  <c r="CM9" i="5"/>
  <c r="CM92" i="5" s="1"/>
  <c r="CM102" i="5" s="1"/>
  <c r="CK41" i="5"/>
  <c r="CK43" i="5"/>
  <c r="CK42" i="5"/>
  <c r="CK40" i="5"/>
  <c r="CK30" i="12"/>
  <c r="CJ32" i="12"/>
  <c r="CM34" i="12"/>
  <c r="CM35" i="12"/>
  <c r="CN33" i="6"/>
  <c r="CL5" i="12"/>
  <c r="CL7" i="12"/>
  <c r="CL17" i="12"/>
  <c r="CL23" i="12"/>
  <c r="CL26" i="12"/>
  <c r="CL13" i="12"/>
  <c r="CL15" i="12"/>
  <c r="CL21" i="12"/>
  <c r="CL9" i="12"/>
  <c r="CL11" i="12"/>
  <c r="CL6" i="12"/>
  <c r="CL4" i="12"/>
  <c r="CL25" i="12"/>
  <c r="CL19" i="12"/>
  <c r="CQ36" i="6"/>
  <c r="CR19" i="5" s="1"/>
  <c r="CQ37" i="6"/>
  <c r="CR20" i="5" s="1"/>
  <c r="CQ11" i="6"/>
  <c r="CQ12" i="6"/>
  <c r="CQ13" i="6"/>
  <c r="CQ4" i="6"/>
  <c r="CQ3" i="6"/>
  <c r="CR2" i="6"/>
  <c r="CQ8" i="6"/>
  <c r="CK29" i="12"/>
  <c r="CL16" i="6" s="1"/>
  <c r="CK28" i="12"/>
  <c r="CO22" i="5"/>
  <c r="CO39" i="6"/>
  <c r="CO38" i="6"/>
  <c r="CO25" i="6"/>
  <c r="CO19" i="6"/>
  <c r="CO17" i="6"/>
  <c r="CO29" i="6"/>
  <c r="CO27" i="6"/>
  <c r="CO32" i="6"/>
  <c r="CO30" i="6"/>
  <c r="CO26" i="6"/>
  <c r="CO31" i="6"/>
  <c r="CO28" i="6"/>
  <c r="CL24" i="12"/>
  <c r="CL8" i="12"/>
  <c r="CP6" i="6"/>
  <c r="CP5" i="6"/>
  <c r="CP7" i="6"/>
  <c r="CO21" i="5"/>
  <c r="AD242" i="10"/>
  <c r="AE242" i="10"/>
  <c r="AI242" i="10"/>
  <c r="S243" i="10"/>
  <c r="AJ242" i="10"/>
  <c r="AF242" i="10"/>
  <c r="AG242" i="10" s="1"/>
  <c r="AH242" i="10" s="1"/>
  <c r="AA243" i="10"/>
  <c r="X243" i="10"/>
  <c r="T243" i="10" s="1"/>
  <c r="Y243" i="10"/>
  <c r="AB243" i="10"/>
  <c r="CR2" i="5"/>
  <c r="CQ3" i="5"/>
  <c r="CQ11" i="5"/>
  <c r="CQ10" i="5" s="1"/>
  <c r="CQ4" i="5"/>
  <c r="CP86" i="5"/>
  <c r="BJ48" i="6"/>
  <c r="BK45" i="6" s="1"/>
  <c r="BK47" i="6" s="1"/>
  <c r="BK40" i="6" s="1"/>
  <c r="BK23" i="5"/>
  <c r="BA54" i="6"/>
  <c r="BA41" i="6" s="1"/>
  <c r="CS7" i="5"/>
  <c r="CS6" i="5"/>
  <c r="CS5" i="5"/>
  <c r="CK53" i="5" l="1"/>
  <c r="CK59" i="5"/>
  <c r="CK65" i="5"/>
  <c r="CL41" i="5"/>
  <c r="CL40" i="5"/>
  <c r="CL43" i="5"/>
  <c r="CL42" i="5"/>
  <c r="CK47" i="5"/>
  <c r="CK39" i="5"/>
  <c r="CM79" i="5"/>
  <c r="CM84" i="5" s="1"/>
  <c r="CM38" i="5"/>
  <c r="CO14" i="5"/>
  <c r="CN9" i="5"/>
  <c r="CN92" i="5" s="1"/>
  <c r="CN102" i="5" s="1"/>
  <c r="CN105" i="5"/>
  <c r="CN103" i="5" s="1"/>
  <c r="CN34" i="12"/>
  <c r="CP21" i="5"/>
  <c r="CP38" i="6"/>
  <c r="CP39" i="6"/>
  <c r="CP19" i="6"/>
  <c r="CP25" i="6"/>
  <c r="CP17" i="6"/>
  <c r="CP28" i="6"/>
  <c r="CP32" i="6"/>
  <c r="CP30" i="6"/>
  <c r="CP26" i="6"/>
  <c r="CP29" i="6"/>
  <c r="CP27" i="6"/>
  <c r="CP31" i="6"/>
  <c r="CR36" i="6"/>
  <c r="CS19" i="5" s="1"/>
  <c r="CR37" i="6"/>
  <c r="CS20" i="5" s="1"/>
  <c r="CR11" i="6"/>
  <c r="CR12" i="6"/>
  <c r="CR13" i="6"/>
  <c r="CR3" i="6"/>
  <c r="CR4" i="6"/>
  <c r="CS2" i="6"/>
  <c r="CR8" i="6"/>
  <c r="CM8" i="12"/>
  <c r="CM24" i="12"/>
  <c r="CN35" i="12"/>
  <c r="CO33" i="6"/>
  <c r="CK32" i="12"/>
  <c r="CL28" i="12"/>
  <c r="CL29" i="12"/>
  <c r="CM16" i="6" s="1"/>
  <c r="CL30" i="12"/>
  <c r="CP22" i="5"/>
  <c r="CQ5" i="6"/>
  <c r="CQ7" i="6"/>
  <c r="CQ6" i="6"/>
  <c r="CM17" i="12"/>
  <c r="CM9" i="12"/>
  <c r="CM15" i="12"/>
  <c r="CM5" i="12"/>
  <c r="CM25" i="12"/>
  <c r="CM7" i="12"/>
  <c r="CM4" i="12"/>
  <c r="CM21" i="12"/>
  <c r="CM19" i="12"/>
  <c r="CM11" i="12"/>
  <c r="CM13" i="12"/>
  <c r="CM6" i="12"/>
  <c r="CM23" i="12"/>
  <c r="CM26" i="12"/>
  <c r="AE243" i="10"/>
  <c r="AI243" i="10"/>
  <c r="AF243" i="10"/>
  <c r="AG243" i="10" s="1"/>
  <c r="AH243" i="10" s="1"/>
  <c r="AJ243" i="10"/>
  <c r="AD243" i="10"/>
  <c r="CQ86" i="5"/>
  <c r="CS2" i="5"/>
  <c r="CR3" i="5"/>
  <c r="CR4" i="5"/>
  <c r="CR11" i="5"/>
  <c r="CR10" i="5" s="1"/>
  <c r="BK48" i="6"/>
  <c r="BL45" i="6" s="1"/>
  <c r="BL47" i="6" s="1"/>
  <c r="BL40" i="6" s="1"/>
  <c r="BB24" i="5"/>
  <c r="BL23" i="5"/>
  <c r="BA55" i="6"/>
  <c r="BB52" i="6" s="1"/>
  <c r="CT7" i="5"/>
  <c r="CT6" i="5"/>
  <c r="CT5" i="5"/>
  <c r="CL53" i="5" l="1"/>
  <c r="CL59" i="5"/>
  <c r="CL65" i="5"/>
  <c r="CM40" i="5"/>
  <c r="CM43" i="5"/>
  <c r="CM41" i="5"/>
  <c r="CM42" i="5"/>
  <c r="CN79" i="5"/>
  <c r="CN84" i="5" s="1"/>
  <c r="CN38" i="5"/>
  <c r="CL47" i="5"/>
  <c r="CL39" i="5"/>
  <c r="CP14" i="5"/>
  <c r="CO100" i="5"/>
  <c r="CO9" i="5"/>
  <c r="CO105" i="5"/>
  <c r="CO103" i="5" s="1"/>
  <c r="CO107" i="5"/>
  <c r="CM30" i="12"/>
  <c r="CN24" i="12"/>
  <c r="CN8" i="12"/>
  <c r="CQ22" i="5"/>
  <c r="CM29" i="12"/>
  <c r="CN16" i="6" s="1"/>
  <c r="CM28" i="12"/>
  <c r="CR5" i="6"/>
  <c r="CR7" i="6"/>
  <c r="CR6" i="6"/>
  <c r="CO34" i="12"/>
  <c r="CQ21" i="5"/>
  <c r="CQ38" i="6"/>
  <c r="CQ39" i="6"/>
  <c r="CQ25" i="6"/>
  <c r="CQ19" i="6"/>
  <c r="CQ17" i="6"/>
  <c r="CQ28" i="6"/>
  <c r="CQ32" i="6"/>
  <c r="CQ29" i="6"/>
  <c r="CQ27" i="6"/>
  <c r="CQ31" i="6"/>
  <c r="CQ26" i="6"/>
  <c r="CQ30" i="6"/>
  <c r="CL32" i="12"/>
  <c r="CN4" i="12"/>
  <c r="CN7" i="12"/>
  <c r="CN19" i="12"/>
  <c r="CN21" i="12"/>
  <c r="CN25" i="12"/>
  <c r="CN9" i="12"/>
  <c r="CN13" i="12"/>
  <c r="CN11" i="12"/>
  <c r="CN6" i="12"/>
  <c r="CN23" i="12"/>
  <c r="CN26" i="12"/>
  <c r="CN15" i="12"/>
  <c r="CN17" i="12"/>
  <c r="CN5" i="12"/>
  <c r="CS36" i="6"/>
  <c r="CT19" i="5" s="1"/>
  <c r="CS37" i="6"/>
  <c r="CT20" i="5" s="1"/>
  <c r="CS11" i="6"/>
  <c r="CS12" i="6"/>
  <c r="CS13" i="6"/>
  <c r="CS3" i="6"/>
  <c r="CT2" i="6"/>
  <c r="CS4" i="6"/>
  <c r="CS8" i="6"/>
  <c r="CO35" i="12"/>
  <c r="CP33" i="6"/>
  <c r="CR86" i="5"/>
  <c r="CT2" i="5"/>
  <c r="CS3" i="5"/>
  <c r="CS4" i="5"/>
  <c r="CS11" i="5"/>
  <c r="CS10" i="5" s="1"/>
  <c r="BL48" i="6"/>
  <c r="BM45" i="6" s="1"/>
  <c r="BM47" i="6" s="1"/>
  <c r="BM23" i="5"/>
  <c r="BB54" i="6"/>
  <c r="BB41" i="6" s="1"/>
  <c r="CU5" i="5"/>
  <c r="CU6" i="5"/>
  <c r="CU7" i="5"/>
  <c r="CM65" i="5" l="1"/>
  <c r="CM59" i="5"/>
  <c r="CM53" i="5"/>
  <c r="CO92" i="5"/>
  <c r="CO102" i="5" s="1"/>
  <c r="CO79" i="5"/>
  <c r="CO84" i="5" s="1"/>
  <c r="CO38" i="5"/>
  <c r="CN42" i="5"/>
  <c r="CN43" i="5"/>
  <c r="CN40" i="5"/>
  <c r="CN41" i="5"/>
  <c r="CQ14" i="5"/>
  <c r="CP105" i="5"/>
  <c r="CP103" i="5" s="1"/>
  <c r="CP107" i="5"/>
  <c r="CP100" i="5"/>
  <c r="CP9" i="5"/>
  <c r="CM47" i="5"/>
  <c r="CM39" i="5"/>
  <c r="CM32" i="12"/>
  <c r="CP34" i="12"/>
  <c r="CP35" i="12"/>
  <c r="CQ33" i="6"/>
  <c r="CO24" i="12"/>
  <c r="CO8" i="12"/>
  <c r="CT36" i="6"/>
  <c r="CU19" i="5" s="1"/>
  <c r="CT12" i="6"/>
  <c r="CT37" i="6"/>
  <c r="CU20" i="5" s="1"/>
  <c r="CT11" i="6"/>
  <c r="CT13" i="6"/>
  <c r="CT4" i="6"/>
  <c r="CT3" i="6"/>
  <c r="CT8" i="6"/>
  <c r="CU2" i="6"/>
  <c r="CN29" i="12"/>
  <c r="CO16" i="6" s="1"/>
  <c r="CN28" i="12"/>
  <c r="CR22" i="5"/>
  <c r="CR21" i="5"/>
  <c r="CO15" i="12"/>
  <c r="CO9" i="12"/>
  <c r="CO6" i="12"/>
  <c r="CO5" i="12"/>
  <c r="CO7" i="12"/>
  <c r="CO19" i="12"/>
  <c r="CO25" i="12"/>
  <c r="CO13" i="12"/>
  <c r="CO21" i="12"/>
  <c r="CO26" i="12"/>
  <c r="CO11" i="12"/>
  <c r="CO17" i="12"/>
  <c r="CO4" i="12"/>
  <c r="CO23" i="12"/>
  <c r="CS7" i="6"/>
  <c r="CS6" i="6"/>
  <c r="CS5" i="6"/>
  <c r="CR38" i="6"/>
  <c r="CR39" i="6"/>
  <c r="CR25" i="6"/>
  <c r="CR19" i="6"/>
  <c r="CR17" i="6"/>
  <c r="CR26" i="6"/>
  <c r="CR31" i="6"/>
  <c r="CR28" i="6"/>
  <c r="CR32" i="6"/>
  <c r="CR27" i="6"/>
  <c r="CR29" i="6"/>
  <c r="CR30" i="6"/>
  <c r="CN30" i="12"/>
  <c r="CS86" i="5"/>
  <c r="CU2" i="5"/>
  <c r="CT11" i="5"/>
  <c r="CT10" i="5" s="1"/>
  <c r="CT4" i="5"/>
  <c r="CT3" i="5"/>
  <c r="BM40" i="6"/>
  <c r="BN23" i="5" s="1"/>
  <c r="BM48" i="6"/>
  <c r="BN45" i="6" s="1"/>
  <c r="BN47" i="6" s="1"/>
  <c r="BN40" i="6" s="1"/>
  <c r="BC24" i="5"/>
  <c r="BB55" i="6"/>
  <c r="BC52" i="6" s="1"/>
  <c r="CV5" i="5"/>
  <c r="CV7" i="5"/>
  <c r="CV6" i="5"/>
  <c r="CN65" i="5" l="1"/>
  <c r="CN59" i="5"/>
  <c r="CN53" i="5"/>
  <c r="CP92" i="5"/>
  <c r="CP102" i="5" s="1"/>
  <c r="CP79" i="5"/>
  <c r="CP84" i="5" s="1"/>
  <c r="CP38" i="5"/>
  <c r="CR14" i="5"/>
  <c r="CQ105" i="5"/>
  <c r="CQ103" i="5" s="1"/>
  <c r="CQ9" i="5"/>
  <c r="CQ92" i="5" s="1"/>
  <c r="CQ102" i="5" s="1"/>
  <c r="CO41" i="5"/>
  <c r="CO43" i="5"/>
  <c r="CO40" i="5"/>
  <c r="CO42" i="5"/>
  <c r="CN39" i="5"/>
  <c r="CN47" i="5"/>
  <c r="CO30" i="12"/>
  <c r="CP8" i="12"/>
  <c r="CP24" i="12"/>
  <c r="CS39" i="6"/>
  <c r="CS38" i="6"/>
  <c r="CS25" i="6"/>
  <c r="CS19" i="6"/>
  <c r="CS17" i="6"/>
  <c r="CS31" i="6"/>
  <c r="CS28" i="6"/>
  <c r="CS27" i="6"/>
  <c r="CS32" i="6"/>
  <c r="CS29" i="6"/>
  <c r="CS26" i="6"/>
  <c r="CS30" i="6"/>
  <c r="CO29" i="12"/>
  <c r="CP16" i="6" s="1"/>
  <c r="CO28" i="12"/>
  <c r="CN32" i="12"/>
  <c r="CT6" i="6"/>
  <c r="CT7" i="6"/>
  <c r="CT5" i="6"/>
  <c r="CQ35" i="12"/>
  <c r="CR33" i="6"/>
  <c r="CQ34" i="12"/>
  <c r="CS22" i="5"/>
  <c r="CU37" i="6"/>
  <c r="CV20" i="5" s="1"/>
  <c r="CU11" i="6"/>
  <c r="CU36" i="6"/>
  <c r="CV19" i="5" s="1"/>
  <c r="CU12" i="6"/>
  <c r="CU13" i="6"/>
  <c r="CV2" i="6"/>
  <c r="CU8" i="6"/>
  <c r="CU3" i="6"/>
  <c r="CU4" i="6"/>
  <c r="CP6" i="12"/>
  <c r="CP19" i="12"/>
  <c r="CP4" i="12"/>
  <c r="CP9" i="12"/>
  <c r="CP13" i="12"/>
  <c r="CP26" i="12"/>
  <c r="CP7" i="12"/>
  <c r="CP15" i="12"/>
  <c r="CP17" i="12"/>
  <c r="CP25" i="12"/>
  <c r="CP5" i="12"/>
  <c r="CP21" i="12"/>
  <c r="CP11" i="12"/>
  <c r="CP23" i="12"/>
  <c r="CS21" i="5"/>
  <c r="CT86" i="5"/>
  <c r="CV2" i="5"/>
  <c r="CU3" i="5"/>
  <c r="CU11" i="5"/>
  <c r="CU10" i="5" s="1"/>
  <c r="CU4" i="5"/>
  <c r="BN48" i="6"/>
  <c r="BO45" i="6" s="1"/>
  <c r="BO23" i="5"/>
  <c r="BC54" i="6"/>
  <c r="BC41" i="6" s="1"/>
  <c r="CW5" i="5"/>
  <c r="CW6" i="5"/>
  <c r="CW7" i="5"/>
  <c r="CO59" i="5" l="1"/>
  <c r="CO65" i="5"/>
  <c r="CO53" i="5"/>
  <c r="CP30" i="12"/>
  <c r="CS14" i="5"/>
  <c r="CR107" i="5"/>
  <c r="CR105" i="5"/>
  <c r="CR103" i="5" s="1"/>
  <c r="CR100" i="5"/>
  <c r="CR9" i="5"/>
  <c r="CP42" i="5"/>
  <c r="CP41" i="5"/>
  <c r="CP43" i="5"/>
  <c r="CP40" i="5"/>
  <c r="CO47" i="5"/>
  <c r="CO39" i="5"/>
  <c r="CQ79" i="5"/>
  <c r="CQ84" i="5" s="1"/>
  <c r="CQ38" i="5"/>
  <c r="CR34" i="12"/>
  <c r="CU7" i="6"/>
  <c r="CU6" i="6"/>
  <c r="CU5" i="6"/>
  <c r="CQ8" i="12"/>
  <c r="CQ24" i="12"/>
  <c r="CT39" i="6"/>
  <c r="CT38" i="6"/>
  <c r="CT25" i="6"/>
  <c r="CT19" i="6"/>
  <c r="CT17" i="6"/>
  <c r="CT27" i="6"/>
  <c r="CT32" i="6"/>
  <c r="CT30" i="6"/>
  <c r="CT29" i="6"/>
  <c r="CT26" i="6"/>
  <c r="CT28" i="6"/>
  <c r="CT31" i="6"/>
  <c r="CO32" i="12"/>
  <c r="CT21" i="5"/>
  <c r="CV36" i="6"/>
  <c r="CW19" i="5" s="1"/>
  <c r="CV37" i="6"/>
  <c r="CW20" i="5" s="1"/>
  <c r="CV11" i="6"/>
  <c r="CV13" i="6"/>
  <c r="CV12" i="6"/>
  <c r="CV3" i="6"/>
  <c r="CW2" i="6"/>
  <c r="CV8" i="6"/>
  <c r="CV4" i="6"/>
  <c r="CT22" i="5"/>
  <c r="CQ13" i="12"/>
  <c r="CQ15" i="12"/>
  <c r="CQ6" i="12"/>
  <c r="CQ7" i="12"/>
  <c r="CQ17" i="12"/>
  <c r="CQ25" i="12"/>
  <c r="CQ5" i="12"/>
  <c r="CQ11" i="12"/>
  <c r="CQ4" i="12"/>
  <c r="CQ9" i="12"/>
  <c r="CQ19" i="12"/>
  <c r="CQ21" i="12"/>
  <c r="CQ23" i="12"/>
  <c r="CQ26" i="12"/>
  <c r="CP29" i="12"/>
  <c r="CQ16" i="6" s="1"/>
  <c r="CP28" i="12"/>
  <c r="CR35" i="12"/>
  <c r="CS33" i="6"/>
  <c r="CW2" i="5"/>
  <c r="CV3" i="5"/>
  <c r="CV4" i="5"/>
  <c r="CV11" i="5"/>
  <c r="CV10" i="5" s="1"/>
  <c r="CU86" i="5"/>
  <c r="BO47" i="6"/>
  <c r="BO40" i="6" s="1"/>
  <c r="BD24" i="5"/>
  <c r="BC55" i="6"/>
  <c r="BD52" i="6" s="1"/>
  <c r="CX6" i="5"/>
  <c r="CX5" i="5"/>
  <c r="CX7" i="5"/>
  <c r="CP65" i="5" l="1"/>
  <c r="CP53" i="5"/>
  <c r="CP59" i="5"/>
  <c r="CQ40" i="5"/>
  <c r="CQ42" i="5"/>
  <c r="CQ41" i="5"/>
  <c r="CQ43" i="5"/>
  <c r="CP47" i="5"/>
  <c r="CP39" i="5"/>
  <c r="CR92" i="5"/>
  <c r="CR102" i="5" s="1"/>
  <c r="CR38" i="5"/>
  <c r="CR79" i="5"/>
  <c r="CR84" i="5" s="1"/>
  <c r="CT14" i="5"/>
  <c r="CS9" i="5"/>
  <c r="CS105" i="5"/>
  <c r="CS103" i="5" s="1"/>
  <c r="CS100" i="5"/>
  <c r="CS107" i="5"/>
  <c r="CQ30" i="12"/>
  <c r="CP32" i="12"/>
  <c r="CS35" i="12"/>
  <c r="CT33" i="6"/>
  <c r="CR8" i="12"/>
  <c r="CR24" i="12"/>
  <c r="CR4" i="12"/>
  <c r="CR13" i="12"/>
  <c r="CR19" i="12"/>
  <c r="CR5" i="12"/>
  <c r="CR11" i="12"/>
  <c r="CR25" i="12"/>
  <c r="CR26" i="12"/>
  <c r="CR9" i="12"/>
  <c r="CR6" i="12"/>
  <c r="CR23" i="12"/>
  <c r="CR21" i="12"/>
  <c r="CR15" i="12"/>
  <c r="CR7" i="12"/>
  <c r="CR17" i="12"/>
  <c r="CQ29" i="12"/>
  <c r="CR16" i="6" s="1"/>
  <c r="CQ28" i="12"/>
  <c r="CV5" i="6"/>
  <c r="CV6" i="6"/>
  <c r="CV7" i="6"/>
  <c r="CS34" i="12"/>
  <c r="CU21" i="5"/>
  <c r="CU38" i="6"/>
  <c r="CU25" i="6"/>
  <c r="CU19" i="6"/>
  <c r="CU17" i="6"/>
  <c r="CU39" i="6"/>
  <c r="CU27" i="6"/>
  <c r="CU31" i="6"/>
  <c r="CU28" i="6"/>
  <c r="CU32" i="6"/>
  <c r="CU26" i="6"/>
  <c r="CU29" i="6"/>
  <c r="CU30" i="6"/>
  <c r="CW36" i="6"/>
  <c r="CX19" i="5" s="1"/>
  <c r="CW37" i="6"/>
  <c r="CX20" i="5" s="1"/>
  <c r="CW11" i="6"/>
  <c r="CW12" i="6"/>
  <c r="CW13" i="6"/>
  <c r="CW4" i="6"/>
  <c r="CW8" i="6"/>
  <c r="CX2" i="6"/>
  <c r="CW3" i="6"/>
  <c r="CU22" i="5"/>
  <c r="CV86" i="5"/>
  <c r="CX2" i="5"/>
  <c r="CW11" i="5"/>
  <c r="CW10" i="5" s="1"/>
  <c r="CW3" i="5"/>
  <c r="CW4" i="5"/>
  <c r="BO48" i="6"/>
  <c r="BP45" i="6" s="1"/>
  <c r="BP47" i="6" s="1"/>
  <c r="BP40" i="6" s="1"/>
  <c r="BP23" i="5"/>
  <c r="BD54" i="6"/>
  <c r="BD41" i="6" s="1"/>
  <c r="CY6" i="5"/>
  <c r="CY7" i="5"/>
  <c r="CY5" i="5"/>
  <c r="CQ59" i="5" l="1"/>
  <c r="CQ65" i="5"/>
  <c r="CQ53" i="5"/>
  <c r="CR30" i="12"/>
  <c r="CR42" i="5"/>
  <c r="CR43" i="5"/>
  <c r="CR40" i="5"/>
  <c r="CR41" i="5"/>
  <c r="CS92" i="5"/>
  <c r="CS102" i="5" s="1"/>
  <c r="CS79" i="5"/>
  <c r="CS84" i="5" s="1"/>
  <c r="CS38" i="5"/>
  <c r="CU14" i="5"/>
  <c r="CT105" i="5"/>
  <c r="CT103" i="5" s="1"/>
  <c r="CT9" i="5"/>
  <c r="CQ47" i="5"/>
  <c r="CQ39" i="5"/>
  <c r="CX37" i="6"/>
  <c r="CY20" i="5" s="1"/>
  <c r="CX12" i="6"/>
  <c r="CX36" i="6"/>
  <c r="CY19" i="5" s="1"/>
  <c r="CX13" i="6"/>
  <c r="CX11" i="6"/>
  <c r="CX4" i="6"/>
  <c r="CX3" i="6"/>
  <c r="CX8" i="6"/>
  <c r="CY2" i="6"/>
  <c r="CV38" i="6"/>
  <c r="CV39" i="6"/>
  <c r="CV25" i="6"/>
  <c r="CV19" i="6"/>
  <c r="CV17" i="6"/>
  <c r="CV27" i="6"/>
  <c r="CV32" i="6"/>
  <c r="CV29" i="6"/>
  <c r="CV30" i="6"/>
  <c r="CV26" i="6"/>
  <c r="CV28" i="6"/>
  <c r="CV31" i="6"/>
  <c r="CR29" i="12"/>
  <c r="CS16" i="6" s="1"/>
  <c r="CR28" i="12"/>
  <c r="CS5" i="12"/>
  <c r="CS9" i="12"/>
  <c r="CS6" i="12"/>
  <c r="CS21" i="12"/>
  <c r="CS19" i="12"/>
  <c r="CS13" i="12"/>
  <c r="CS17" i="12"/>
  <c r="CS26" i="12"/>
  <c r="CS7" i="12"/>
  <c r="CS25" i="12"/>
  <c r="CS15" i="12"/>
  <c r="CS23" i="12"/>
  <c r="CS4" i="12"/>
  <c r="CS11" i="12"/>
  <c r="CW7" i="6"/>
  <c r="CW6" i="6"/>
  <c r="CW5" i="6"/>
  <c r="CS8" i="12"/>
  <c r="CS24" i="12"/>
  <c r="CQ32" i="12"/>
  <c r="CT34" i="12"/>
  <c r="CV22" i="5"/>
  <c r="CV21" i="5"/>
  <c r="CT35" i="12"/>
  <c r="CU33" i="6"/>
  <c r="CY2" i="5"/>
  <c r="CX4" i="5"/>
  <c r="CX11" i="5"/>
  <c r="CX10" i="5" s="1"/>
  <c r="CX3" i="5"/>
  <c r="CW86" i="5"/>
  <c r="BQ23" i="5"/>
  <c r="BP48" i="6"/>
  <c r="BQ45" i="6" s="1"/>
  <c r="BE24" i="5"/>
  <c r="BD55" i="6"/>
  <c r="BE52" i="6" s="1"/>
  <c r="CZ5" i="5"/>
  <c r="CZ7" i="5"/>
  <c r="CZ6" i="5"/>
  <c r="CR53" i="5" l="1"/>
  <c r="CR59" i="5"/>
  <c r="CR65" i="5"/>
  <c r="CV14" i="5"/>
  <c r="CU100" i="5"/>
  <c r="CU105" i="5"/>
  <c r="CU103" i="5" s="1"/>
  <c r="CU9" i="5"/>
  <c r="CU107" i="5"/>
  <c r="CS40" i="5"/>
  <c r="CS41" i="5"/>
  <c r="CS43" i="5"/>
  <c r="CS42" i="5"/>
  <c r="CR47" i="5"/>
  <c r="CR39" i="5"/>
  <c r="CT92" i="5"/>
  <c r="CT102" i="5" s="1"/>
  <c r="CT79" i="5"/>
  <c r="CT84" i="5" s="1"/>
  <c r="CT38" i="5"/>
  <c r="CR32" i="12"/>
  <c r="CU34" i="12"/>
  <c r="CW22" i="5"/>
  <c r="CT24" i="12"/>
  <c r="CT8" i="12"/>
  <c r="CY36" i="6"/>
  <c r="CZ19" i="5" s="1"/>
  <c r="CY37" i="6"/>
  <c r="CZ20" i="5" s="1"/>
  <c r="CY11" i="6"/>
  <c r="CY12" i="6"/>
  <c r="CY13" i="6"/>
  <c r="CY4" i="6"/>
  <c r="CZ2" i="6"/>
  <c r="CY3" i="6"/>
  <c r="CY8" i="6"/>
  <c r="CT21" i="12"/>
  <c r="CT11" i="12"/>
  <c r="CT9" i="12"/>
  <c r="CT5" i="12"/>
  <c r="CT25" i="12"/>
  <c r="CT17" i="12"/>
  <c r="CT6" i="12"/>
  <c r="CT23" i="12"/>
  <c r="CT13" i="12"/>
  <c r="CT7" i="12"/>
  <c r="CT4" i="12"/>
  <c r="CT19" i="12"/>
  <c r="CT15" i="12"/>
  <c r="CT26" i="12"/>
  <c r="CW39" i="6"/>
  <c r="CW38" i="6"/>
  <c r="CW17" i="6"/>
  <c r="CW25" i="6"/>
  <c r="CW19" i="6"/>
  <c r="CW26" i="6"/>
  <c r="CW32" i="6"/>
  <c r="CW31" i="6"/>
  <c r="CW29" i="6"/>
  <c r="CW28" i="6"/>
  <c r="CW30" i="6"/>
  <c r="CW27" i="6"/>
  <c r="CS29" i="12"/>
  <c r="CT16" i="6" s="1"/>
  <c r="CS28" i="12"/>
  <c r="CU35" i="12"/>
  <c r="CV33" i="6"/>
  <c r="CX6" i="6"/>
  <c r="CX7" i="6"/>
  <c r="CX5" i="6"/>
  <c r="CS30" i="12"/>
  <c r="CW21" i="5"/>
  <c r="CX86" i="5"/>
  <c r="CZ2" i="5"/>
  <c r="CY4" i="5"/>
  <c r="CY3" i="5"/>
  <c r="CY11" i="5"/>
  <c r="CY10" i="5" s="1"/>
  <c r="BQ47" i="6"/>
  <c r="BQ40" i="6" s="1"/>
  <c r="BE54" i="6"/>
  <c r="BE41" i="6" s="1"/>
  <c r="DA6" i="5"/>
  <c r="DA5" i="5"/>
  <c r="DA7" i="5"/>
  <c r="CS59" i="5" l="1"/>
  <c r="CS65" i="5"/>
  <c r="CS53" i="5"/>
  <c r="CU79" i="5"/>
  <c r="CU84" i="5" s="1"/>
  <c r="CU38" i="5"/>
  <c r="CT42" i="5"/>
  <c r="CT40" i="5"/>
  <c r="CT43" i="5"/>
  <c r="CT41" i="5"/>
  <c r="CS39" i="5"/>
  <c r="CS47" i="5"/>
  <c r="CU92" i="5"/>
  <c r="CU102" i="5" s="1"/>
  <c r="CW14" i="5"/>
  <c r="CV9" i="5"/>
  <c r="CV105" i="5"/>
  <c r="CV103" i="5" s="1"/>
  <c r="CV100" i="5"/>
  <c r="CV107" i="5"/>
  <c r="CV92" i="5"/>
  <c r="CV102" i="5" s="1"/>
  <c r="CV35" i="12"/>
  <c r="CW33" i="6"/>
  <c r="CT30" i="12"/>
  <c r="CX22" i="5"/>
  <c r="CT29" i="12"/>
  <c r="CU16" i="6" s="1"/>
  <c r="CT28" i="12"/>
  <c r="CY5" i="6"/>
  <c r="CY6" i="6"/>
  <c r="CY7" i="6"/>
  <c r="CU8" i="12"/>
  <c r="CU24" i="12"/>
  <c r="CX38" i="6"/>
  <c r="CX39" i="6"/>
  <c r="CX25" i="6"/>
  <c r="CX19" i="6"/>
  <c r="CX17" i="6"/>
  <c r="CX29" i="6"/>
  <c r="CX28" i="6"/>
  <c r="CX27" i="6"/>
  <c r="CX31" i="6"/>
  <c r="CX26" i="6"/>
  <c r="CX32" i="6"/>
  <c r="CX30" i="6"/>
  <c r="CU23" i="12"/>
  <c r="CU17" i="12"/>
  <c r="CU21" i="12"/>
  <c r="CU9" i="12"/>
  <c r="CU15" i="12"/>
  <c r="CU6" i="12"/>
  <c r="CU13" i="12"/>
  <c r="CU25" i="12"/>
  <c r="CU7" i="12"/>
  <c r="CU5" i="12"/>
  <c r="CU4" i="12"/>
  <c r="CU19" i="12"/>
  <c r="CU11" i="12"/>
  <c r="CU26" i="12"/>
  <c r="CZ36" i="6"/>
  <c r="DA19" i="5" s="1"/>
  <c r="CZ37" i="6"/>
  <c r="DA20" i="5" s="1"/>
  <c r="CZ11" i="6"/>
  <c r="CZ12" i="6"/>
  <c r="CZ13" i="6"/>
  <c r="CZ3" i="6"/>
  <c r="CZ4" i="6"/>
  <c r="DA2" i="6"/>
  <c r="CZ8" i="6"/>
  <c r="CS32" i="12"/>
  <c r="CV34" i="12"/>
  <c r="CX21" i="5"/>
  <c r="CY86" i="5"/>
  <c r="DA2" i="5"/>
  <c r="CZ3" i="5"/>
  <c r="CZ4" i="5"/>
  <c r="CZ11" i="5"/>
  <c r="CZ10" i="5" s="1"/>
  <c r="BF24" i="5"/>
  <c r="BQ48" i="6"/>
  <c r="BR45" i="6" s="1"/>
  <c r="BR23" i="5"/>
  <c r="BE55" i="6"/>
  <c r="BF52" i="6" s="1"/>
  <c r="DB6" i="5"/>
  <c r="DB5" i="5"/>
  <c r="DB7" i="5"/>
  <c r="CT53" i="5" l="1"/>
  <c r="CT65" i="5"/>
  <c r="CT59" i="5"/>
  <c r="CT39" i="5"/>
  <c r="CT47" i="5"/>
  <c r="CV79" i="5"/>
  <c r="CV84" i="5" s="1"/>
  <c r="CV38" i="5"/>
  <c r="CX14" i="5"/>
  <c r="CW9" i="5"/>
  <c r="CW105" i="5"/>
  <c r="CW103" i="5" s="1"/>
  <c r="CU41" i="5"/>
  <c r="CU42" i="5"/>
  <c r="CU40" i="5"/>
  <c r="CU43" i="5"/>
  <c r="CV8" i="12"/>
  <c r="CV24" i="12"/>
  <c r="DA36" i="6"/>
  <c r="DB19" i="5" s="1"/>
  <c r="DA37" i="6"/>
  <c r="DB20" i="5" s="1"/>
  <c r="DA11" i="6"/>
  <c r="DA12" i="6"/>
  <c r="DA13" i="6"/>
  <c r="DA4" i="6"/>
  <c r="DA3" i="6"/>
  <c r="DA8" i="6"/>
  <c r="DB2" i="6"/>
  <c r="CW34" i="12"/>
  <c r="CY22" i="5"/>
  <c r="CV17" i="12"/>
  <c r="CV21" i="12"/>
  <c r="CV23" i="12"/>
  <c r="CV6" i="12"/>
  <c r="CV7" i="12"/>
  <c r="CV13" i="12"/>
  <c r="CV4" i="12"/>
  <c r="CV5" i="12"/>
  <c r="CV19" i="12"/>
  <c r="CV9" i="12"/>
  <c r="CV11" i="12"/>
  <c r="CV15" i="12"/>
  <c r="CV25" i="12"/>
  <c r="CV26" i="12"/>
  <c r="CY21" i="5"/>
  <c r="CY38" i="6"/>
  <c r="CY25" i="6"/>
  <c r="CY19" i="6"/>
  <c r="CY17" i="6"/>
  <c r="CY39" i="6"/>
  <c r="CY29" i="6"/>
  <c r="CY26" i="6"/>
  <c r="CY30" i="6"/>
  <c r="CY27" i="6"/>
  <c r="CY31" i="6"/>
  <c r="CY28" i="6"/>
  <c r="CY32" i="6"/>
  <c r="CZ7" i="6"/>
  <c r="CZ5" i="6"/>
  <c r="CZ6" i="6"/>
  <c r="CU29" i="12"/>
  <c r="CV16" i="6" s="1"/>
  <c r="CU28" i="12"/>
  <c r="CW35" i="12"/>
  <c r="CX33" i="6"/>
  <c r="CU30" i="12"/>
  <c r="CT32" i="12"/>
  <c r="DB2" i="5"/>
  <c r="DA3" i="5"/>
  <c r="DA4" i="5"/>
  <c r="DA11" i="5"/>
  <c r="DA10" i="5" s="1"/>
  <c r="CZ86" i="5"/>
  <c r="BR47" i="6"/>
  <c r="BR40" i="6" s="1"/>
  <c r="BF54" i="6"/>
  <c r="BF41" i="6" s="1"/>
  <c r="DC5" i="5"/>
  <c r="DC6" i="5"/>
  <c r="DC7" i="5"/>
  <c r="CU59" i="5" l="1"/>
  <c r="CU65" i="5"/>
  <c r="CU53" i="5"/>
  <c r="CV30" i="12"/>
  <c r="CV42" i="5"/>
  <c r="CV40" i="5"/>
  <c r="CV41" i="5"/>
  <c r="CV43" i="5"/>
  <c r="CU47" i="5"/>
  <c r="CU39" i="5"/>
  <c r="CW92" i="5"/>
  <c r="CW102" i="5" s="1"/>
  <c r="CW38" i="5"/>
  <c r="CW79" i="5"/>
  <c r="CW84" i="5" s="1"/>
  <c r="CY14" i="5"/>
  <c r="CX107" i="5"/>
  <c r="CX9" i="5"/>
  <c r="CX92" i="5" s="1"/>
  <c r="CX102" i="5" s="1"/>
  <c r="CX105" i="5"/>
  <c r="CX103" i="5" s="1"/>
  <c r="CX100" i="5"/>
  <c r="CV29" i="12"/>
  <c r="CW16" i="6" s="1"/>
  <c r="CX34" i="12"/>
  <c r="CV28" i="12"/>
  <c r="CW8" i="12"/>
  <c r="CW24" i="12"/>
  <c r="CW13" i="12"/>
  <c r="CW21" i="12"/>
  <c r="CW19" i="12"/>
  <c r="CW6" i="12"/>
  <c r="CW15" i="12"/>
  <c r="CW25" i="12"/>
  <c r="CW11" i="12"/>
  <c r="CW17" i="12"/>
  <c r="CW4" i="12"/>
  <c r="CW23" i="12"/>
  <c r="CW26" i="12"/>
  <c r="CW5" i="12"/>
  <c r="CW9" i="12"/>
  <c r="CW7" i="12"/>
  <c r="CZ38" i="6"/>
  <c r="CZ39" i="6"/>
  <c r="CZ25" i="6"/>
  <c r="CZ19" i="6"/>
  <c r="CZ17" i="6"/>
  <c r="CZ27" i="6"/>
  <c r="CZ31" i="6"/>
  <c r="CZ26" i="6"/>
  <c r="CZ32" i="6"/>
  <c r="CZ28" i="6"/>
  <c r="CZ30" i="6"/>
  <c r="CZ29" i="6"/>
  <c r="CX35" i="12"/>
  <c r="CY33" i="6"/>
  <c r="DB36" i="6"/>
  <c r="DC19" i="5" s="1"/>
  <c r="DB12" i="6"/>
  <c r="DB11" i="6"/>
  <c r="DB37" i="6"/>
  <c r="DC20" i="5" s="1"/>
  <c r="DB13" i="6"/>
  <c r="DB4" i="6"/>
  <c r="DB3" i="6"/>
  <c r="DC2" i="6"/>
  <c r="DB8" i="6"/>
  <c r="CU32" i="12"/>
  <c r="CZ22" i="5"/>
  <c r="CZ21" i="5"/>
  <c r="DA5" i="6"/>
  <c r="DA7" i="6"/>
  <c r="DA6" i="6"/>
  <c r="DA86" i="5"/>
  <c r="DC2" i="5"/>
  <c r="DB11" i="5"/>
  <c r="DB10" i="5" s="1"/>
  <c r="DB3" i="5"/>
  <c r="DB4" i="5"/>
  <c r="BR48" i="6"/>
  <c r="BG24" i="5"/>
  <c r="BS23" i="5"/>
  <c r="BF55" i="6"/>
  <c r="DD5" i="5"/>
  <c r="DD7" i="5"/>
  <c r="DD6" i="5"/>
  <c r="CV65" i="5" l="1"/>
  <c r="CV53" i="5"/>
  <c r="CV59" i="5"/>
  <c r="CX79" i="5"/>
  <c r="CX84" i="5" s="1"/>
  <c r="CX38" i="5"/>
  <c r="CW40" i="5"/>
  <c r="CW42" i="5"/>
  <c r="CW41" i="5"/>
  <c r="CW43" i="5"/>
  <c r="CZ14" i="5"/>
  <c r="CY9" i="5"/>
  <c r="CY105" i="5"/>
  <c r="CY103" i="5" s="1"/>
  <c r="CY100" i="5"/>
  <c r="CY107" i="5"/>
  <c r="CY92" i="5"/>
  <c r="CY102" i="5" s="1"/>
  <c r="CV39" i="5"/>
  <c r="CV47" i="5"/>
  <c r="CV32" i="12"/>
  <c r="DA22" i="5"/>
  <c r="CX4" i="12"/>
  <c r="CX6" i="12"/>
  <c r="CX26" i="12"/>
  <c r="CX15" i="12"/>
  <c r="CX13" i="12"/>
  <c r="CX17" i="12"/>
  <c r="CX25" i="12"/>
  <c r="CX11" i="12"/>
  <c r="CX9" i="12"/>
  <c r="CX23" i="12"/>
  <c r="CX7" i="12"/>
  <c r="CX5" i="12"/>
  <c r="CX21" i="12"/>
  <c r="CX19" i="12"/>
  <c r="DA21" i="5"/>
  <c r="CW30" i="12"/>
  <c r="DC37" i="6"/>
  <c r="DD20" i="5" s="1"/>
  <c r="DC11" i="6"/>
  <c r="DC12" i="6"/>
  <c r="DC13" i="6"/>
  <c r="DC36" i="6"/>
  <c r="DD19" i="5" s="1"/>
  <c r="DC3" i="6"/>
  <c r="DC4" i="6"/>
  <c r="DD2" i="6"/>
  <c r="DC8" i="6"/>
  <c r="CY34" i="12"/>
  <c r="DA39" i="6"/>
  <c r="DA38" i="6"/>
  <c r="DA25" i="6"/>
  <c r="DA19" i="6"/>
  <c r="DA17" i="6"/>
  <c r="DA29" i="6"/>
  <c r="DA28" i="6"/>
  <c r="DA30" i="6"/>
  <c r="DA27" i="6"/>
  <c r="DA32" i="6"/>
  <c r="DA31" i="6"/>
  <c r="DA26" i="6"/>
  <c r="DB5" i="6"/>
  <c r="DB7" i="6"/>
  <c r="DB6" i="6"/>
  <c r="CY35" i="12"/>
  <c r="CZ33" i="6"/>
  <c r="CW29" i="12"/>
  <c r="CX16" i="6" s="1"/>
  <c r="CW28" i="12"/>
  <c r="CX24" i="12"/>
  <c r="CX8" i="12"/>
  <c r="CX30" i="12" s="1"/>
  <c r="DB86" i="5"/>
  <c r="DD2" i="5"/>
  <c r="DC3" i="5"/>
  <c r="DC11" i="5"/>
  <c r="DC10" i="5" s="1"/>
  <c r="DC4" i="5"/>
  <c r="BS45" i="6"/>
  <c r="BS47" i="6" s="1"/>
  <c r="BS40" i="6" s="1"/>
  <c r="BT23" i="5" s="1"/>
  <c r="BG52" i="6"/>
  <c r="BG54" i="6" s="1"/>
  <c r="BG41" i="6" s="1"/>
  <c r="DE7" i="5"/>
  <c r="DE6" i="5"/>
  <c r="DE5" i="5"/>
  <c r="CW65" i="5" l="1"/>
  <c r="CW53" i="5"/>
  <c r="CW59" i="5"/>
  <c r="CY79" i="5"/>
  <c r="CY84" i="5" s="1"/>
  <c r="CY38" i="5"/>
  <c r="DA14" i="5"/>
  <c r="CZ9" i="5"/>
  <c r="CZ105" i="5"/>
  <c r="CZ103" i="5" s="1"/>
  <c r="CW39" i="5"/>
  <c r="CW47" i="5"/>
  <c r="CX40" i="5"/>
  <c r="CX42" i="5"/>
  <c r="CX43" i="5"/>
  <c r="CX41" i="5"/>
  <c r="CW32" i="12"/>
  <c r="DB39" i="6"/>
  <c r="DB38" i="6"/>
  <c r="DB25" i="6"/>
  <c r="DB19" i="6"/>
  <c r="DB17" i="6"/>
  <c r="DB29" i="6"/>
  <c r="DB28" i="6"/>
  <c r="DB30" i="6"/>
  <c r="DB32" i="6"/>
  <c r="DB27" i="6"/>
  <c r="DB26" i="6"/>
  <c r="DB31" i="6"/>
  <c r="DB22" i="5"/>
  <c r="CY4" i="12"/>
  <c r="CY15" i="12"/>
  <c r="CY7" i="12"/>
  <c r="CY23" i="12"/>
  <c r="CY11" i="12"/>
  <c r="CY5" i="12"/>
  <c r="CY9" i="12"/>
  <c r="CY13" i="12"/>
  <c r="CY26" i="12"/>
  <c r="CY6" i="12"/>
  <c r="CY17" i="12"/>
  <c r="CY21" i="12"/>
  <c r="CY25" i="12"/>
  <c r="CY19" i="12"/>
  <c r="CZ34" i="12"/>
  <c r="CY24" i="12"/>
  <c r="CY8" i="12"/>
  <c r="CX29" i="12"/>
  <c r="CY16" i="6" s="1"/>
  <c r="CX28" i="12"/>
  <c r="DC7" i="6"/>
  <c r="DC5" i="6"/>
  <c r="DC6" i="6"/>
  <c r="DB21" i="5"/>
  <c r="DD36" i="6"/>
  <c r="DE19" i="5" s="1"/>
  <c r="DD37" i="6"/>
  <c r="DE20" i="5" s="1"/>
  <c r="DD11" i="6"/>
  <c r="DD13" i="6"/>
  <c r="DD12" i="6"/>
  <c r="DD8" i="6"/>
  <c r="DD3" i="6"/>
  <c r="DE2" i="6"/>
  <c r="DD4" i="6"/>
  <c r="CZ35" i="12"/>
  <c r="DA33" i="6"/>
  <c r="DC86" i="5"/>
  <c r="DE2" i="5"/>
  <c r="DD11" i="5"/>
  <c r="DD10" i="5" s="1"/>
  <c r="DD4" i="5"/>
  <c r="DD3" i="5"/>
  <c r="BS48" i="6"/>
  <c r="BT45" i="6" s="1"/>
  <c r="BT47" i="6" s="1"/>
  <c r="BT40" i="6" s="1"/>
  <c r="BH24" i="5"/>
  <c r="BG55" i="6"/>
  <c r="BH52" i="6" s="1"/>
  <c r="DF5" i="5"/>
  <c r="DF7" i="5"/>
  <c r="DF6" i="5"/>
  <c r="CX65" i="5" l="1"/>
  <c r="CX59" i="5"/>
  <c r="CX53" i="5"/>
  <c r="CX47" i="5"/>
  <c r="CX39" i="5"/>
  <c r="CZ92" i="5"/>
  <c r="CZ102" i="5" s="1"/>
  <c r="CZ38" i="5"/>
  <c r="CZ79" i="5"/>
  <c r="CZ84" i="5" s="1"/>
  <c r="DB14" i="5"/>
  <c r="DA105" i="5"/>
  <c r="DA103" i="5" s="1"/>
  <c r="DA100" i="5"/>
  <c r="DA107" i="5"/>
  <c r="DA9" i="5"/>
  <c r="CY42" i="5"/>
  <c r="CY40" i="5"/>
  <c r="CY41" i="5"/>
  <c r="CY43" i="5"/>
  <c r="CX32" i="12"/>
  <c r="DC22" i="5"/>
  <c r="CZ8" i="12"/>
  <c r="CZ24" i="12"/>
  <c r="DA34" i="12"/>
  <c r="DA35" i="12"/>
  <c r="DB33" i="6"/>
  <c r="DD5" i="6"/>
  <c r="DD6" i="6"/>
  <c r="DD7" i="6"/>
  <c r="DC38" i="6"/>
  <c r="DC39" i="6"/>
  <c r="DC25" i="6"/>
  <c r="DC19" i="6"/>
  <c r="DC17" i="6"/>
  <c r="DC26" i="6"/>
  <c r="DC30" i="6"/>
  <c r="DC27" i="6"/>
  <c r="DC31" i="6"/>
  <c r="DC28" i="6"/>
  <c r="DC32" i="6"/>
  <c r="DC29" i="6"/>
  <c r="CY30" i="12"/>
  <c r="CY29" i="12"/>
  <c r="CZ16" i="6" s="1"/>
  <c r="CY28" i="12"/>
  <c r="DC21" i="5"/>
  <c r="CZ26" i="12"/>
  <c r="CZ13" i="12"/>
  <c r="CZ6" i="12"/>
  <c r="CZ5" i="12"/>
  <c r="CZ23" i="12"/>
  <c r="CZ7" i="12"/>
  <c r="CZ17" i="12"/>
  <c r="CZ21" i="12"/>
  <c r="CZ9" i="12"/>
  <c r="CZ15" i="12"/>
  <c r="CZ19" i="12"/>
  <c r="CZ11" i="12"/>
  <c r="CZ4" i="12"/>
  <c r="CZ25" i="12"/>
  <c r="DE36" i="6"/>
  <c r="DF19" i="5" s="1"/>
  <c r="DE11" i="6"/>
  <c r="DE37" i="6"/>
  <c r="DF20" i="5" s="1"/>
  <c r="DE13" i="6"/>
  <c r="DE12" i="6"/>
  <c r="DF2" i="6"/>
  <c r="DE4" i="6"/>
  <c r="DE8" i="6"/>
  <c r="DE3" i="6"/>
  <c r="DD86" i="5"/>
  <c r="DF2" i="5"/>
  <c r="DE11" i="5"/>
  <c r="DE10" i="5" s="1"/>
  <c r="DE3" i="5"/>
  <c r="DE4" i="5"/>
  <c r="BT48" i="6"/>
  <c r="BU45" i="6" s="1"/>
  <c r="BU47" i="6" s="1"/>
  <c r="BU40" i="6" s="1"/>
  <c r="BU23" i="5"/>
  <c r="BH54" i="6"/>
  <c r="BH41" i="6" s="1"/>
  <c r="DG5" i="5"/>
  <c r="DG6" i="5"/>
  <c r="DG7" i="5"/>
  <c r="CY53" i="5" l="1"/>
  <c r="CY65" i="5"/>
  <c r="CY59" i="5"/>
  <c r="CY39" i="5"/>
  <c r="CY47" i="5"/>
  <c r="CZ43" i="5"/>
  <c r="CZ40" i="5"/>
  <c r="CZ42" i="5"/>
  <c r="CZ41" i="5"/>
  <c r="DA92" i="5"/>
  <c r="DA102" i="5" s="1"/>
  <c r="DA79" i="5"/>
  <c r="DA84" i="5" s="1"/>
  <c r="DA38" i="5"/>
  <c r="DC14" i="5"/>
  <c r="DB9" i="5"/>
  <c r="DB105" i="5"/>
  <c r="DB103" i="5" s="1"/>
  <c r="DB107" i="5"/>
  <c r="DB100" i="5"/>
  <c r="CZ29" i="12"/>
  <c r="DA16" i="6" s="1"/>
  <c r="DD21" i="5"/>
  <c r="CZ30" i="12"/>
  <c r="DB34" i="12"/>
  <c r="DD22" i="5"/>
  <c r="CZ28" i="12"/>
  <c r="DF36" i="6"/>
  <c r="DG19" i="5" s="1"/>
  <c r="DF37" i="6"/>
  <c r="DG20" i="5" s="1"/>
  <c r="DF12" i="6"/>
  <c r="DF13" i="6"/>
  <c r="DF11" i="6"/>
  <c r="DF8" i="6"/>
  <c r="DG2" i="6"/>
  <c r="DF3" i="6"/>
  <c r="DF4" i="6"/>
  <c r="DA5" i="12"/>
  <c r="DA9" i="12"/>
  <c r="DA6" i="12"/>
  <c r="DA7" i="12"/>
  <c r="DA13" i="12"/>
  <c r="DA11" i="12"/>
  <c r="DA15" i="12"/>
  <c r="DA17" i="12"/>
  <c r="DA25" i="12"/>
  <c r="DA19" i="12"/>
  <c r="DA21" i="12"/>
  <c r="DA4" i="12"/>
  <c r="DA23" i="12"/>
  <c r="DA26" i="12"/>
  <c r="CY32" i="12"/>
  <c r="DB35" i="12"/>
  <c r="DC33" i="6"/>
  <c r="DA8" i="12"/>
  <c r="DA24" i="12"/>
  <c r="DE5" i="6"/>
  <c r="DE7" i="6"/>
  <c r="DE6" i="6"/>
  <c r="DD38" i="6"/>
  <c r="DD25" i="6"/>
  <c r="DD19" i="6"/>
  <c r="DD17" i="6"/>
  <c r="DD39" i="6"/>
  <c r="DD28" i="6"/>
  <c r="DD32" i="6"/>
  <c r="DD29" i="6"/>
  <c r="DD27" i="6"/>
  <c r="DD30" i="6"/>
  <c r="DD26" i="6"/>
  <c r="DD31" i="6"/>
  <c r="DE86" i="5"/>
  <c r="DG2" i="5"/>
  <c r="DF4" i="5"/>
  <c r="DF11" i="5"/>
  <c r="DF10" i="5" s="1"/>
  <c r="DF3" i="5"/>
  <c r="BU48" i="6"/>
  <c r="BV45" i="6" s="1"/>
  <c r="BV47" i="6" s="1"/>
  <c r="BV23" i="5"/>
  <c r="BI24" i="5"/>
  <c r="BH55" i="6"/>
  <c r="BI52" i="6" s="1"/>
  <c r="DH7" i="5"/>
  <c r="DH6" i="5"/>
  <c r="DH5" i="5"/>
  <c r="CZ59" i="5" l="1"/>
  <c r="CZ53" i="5"/>
  <c r="CZ65" i="5"/>
  <c r="CZ47" i="5"/>
  <c r="CZ39" i="5"/>
  <c r="DB92" i="5"/>
  <c r="DB102" i="5" s="1"/>
  <c r="DB79" i="5"/>
  <c r="DB84" i="5" s="1"/>
  <c r="DB38" i="5"/>
  <c r="DD14" i="5"/>
  <c r="DC9" i="5"/>
  <c r="DC105" i="5"/>
  <c r="DC103" i="5" s="1"/>
  <c r="DA40" i="5"/>
  <c r="DA43" i="5"/>
  <c r="DA42" i="5"/>
  <c r="DA41" i="5"/>
  <c r="DC34" i="12"/>
  <c r="DG36" i="6"/>
  <c r="DH19" i="5" s="1"/>
  <c r="DG37" i="6"/>
  <c r="DH20" i="5" s="1"/>
  <c r="DG11" i="6"/>
  <c r="DG12" i="6"/>
  <c r="DG13" i="6"/>
  <c r="DG3" i="6"/>
  <c r="DG8" i="6"/>
  <c r="DG4" i="6"/>
  <c r="DH2" i="6"/>
  <c r="DC35" i="12"/>
  <c r="DD33" i="6"/>
  <c r="DE39" i="6"/>
  <c r="DE25" i="6"/>
  <c r="DE19" i="6"/>
  <c r="DE17" i="6"/>
  <c r="DE38" i="6"/>
  <c r="DE28" i="6"/>
  <c r="DE32" i="6"/>
  <c r="DE29" i="6"/>
  <c r="DE27" i="6"/>
  <c r="DE31" i="6"/>
  <c r="DE30" i="6"/>
  <c r="DE26" i="6"/>
  <c r="DB7" i="12"/>
  <c r="DB15" i="12"/>
  <c r="DB19" i="12"/>
  <c r="DB11" i="12"/>
  <c r="DB9" i="12"/>
  <c r="DB25" i="12"/>
  <c r="DB5" i="12"/>
  <c r="DB4" i="12"/>
  <c r="DB23" i="12"/>
  <c r="DB26" i="12"/>
  <c r="DB6" i="12"/>
  <c r="DB13" i="12"/>
  <c r="DB21" i="12"/>
  <c r="DB17" i="12"/>
  <c r="DA29" i="12"/>
  <c r="DB16" i="6" s="1"/>
  <c r="DA28" i="12"/>
  <c r="DF5" i="6"/>
  <c r="DF6" i="6"/>
  <c r="DF7" i="6"/>
  <c r="DB8" i="12"/>
  <c r="DB24" i="12"/>
  <c r="DE21" i="5"/>
  <c r="DA30" i="12"/>
  <c r="CZ32" i="12"/>
  <c r="DE22" i="5"/>
  <c r="DF86" i="5"/>
  <c r="DH2" i="5"/>
  <c r="DG11" i="5"/>
  <c r="DG10" i="5" s="1"/>
  <c r="DG3" i="5"/>
  <c r="DG4" i="5"/>
  <c r="BV40" i="6"/>
  <c r="BW23" i="5" s="1"/>
  <c r="BV48" i="6"/>
  <c r="BW45" i="6" s="1"/>
  <c r="BW47" i="6" s="1"/>
  <c r="BW40" i="6" s="1"/>
  <c r="BI54" i="6"/>
  <c r="BI41" i="6" s="1"/>
  <c r="DI6" i="5"/>
  <c r="DI5" i="5"/>
  <c r="DI7" i="5"/>
  <c r="DA53" i="5" l="1"/>
  <c r="DA59" i="5"/>
  <c r="DA65" i="5"/>
  <c r="DB30" i="12"/>
  <c r="DC92" i="5"/>
  <c r="DC102" i="5" s="1"/>
  <c r="DC38" i="5"/>
  <c r="DC79" i="5"/>
  <c r="DC84" i="5" s="1"/>
  <c r="DE14" i="5"/>
  <c r="DD105" i="5"/>
  <c r="DD103" i="5" s="1"/>
  <c r="DD107" i="5"/>
  <c r="DD100" i="5"/>
  <c r="DD9" i="5"/>
  <c r="DD92" i="5" s="1"/>
  <c r="DD102" i="5" s="1"/>
  <c r="DA39" i="5"/>
  <c r="DA47" i="5"/>
  <c r="DB41" i="5"/>
  <c r="DB42" i="5"/>
  <c r="DB43" i="5"/>
  <c r="DB40" i="5"/>
  <c r="DA32" i="12"/>
  <c r="DB28" i="12"/>
  <c r="DB29" i="12"/>
  <c r="DC16" i="6" s="1"/>
  <c r="DD34" i="12"/>
  <c r="DG7" i="6"/>
  <c r="DG6" i="6"/>
  <c r="DG5" i="6"/>
  <c r="DC5" i="12"/>
  <c r="DC15" i="12"/>
  <c r="DC7" i="12"/>
  <c r="DC25" i="12"/>
  <c r="DC9" i="12"/>
  <c r="DC6" i="12"/>
  <c r="DC11" i="12"/>
  <c r="DC4" i="12"/>
  <c r="DC19" i="12"/>
  <c r="DC17" i="12"/>
  <c r="DC13" i="12"/>
  <c r="DC21" i="12"/>
  <c r="DC23" i="12"/>
  <c r="DC26" i="12"/>
  <c r="DD35" i="12"/>
  <c r="DE33" i="6"/>
  <c r="DH36" i="6"/>
  <c r="DI19" i="5" s="1"/>
  <c r="DH37" i="6"/>
  <c r="DI20" i="5" s="1"/>
  <c r="DH11" i="6"/>
  <c r="DH12" i="6"/>
  <c r="DH13" i="6"/>
  <c r="DH4" i="6"/>
  <c r="DH3" i="6"/>
  <c r="DI2" i="6"/>
  <c r="DH8" i="6"/>
  <c r="DF38" i="6"/>
  <c r="DF39" i="6"/>
  <c r="DF25" i="6"/>
  <c r="DF17" i="6"/>
  <c r="DF19" i="6"/>
  <c r="DF29" i="6"/>
  <c r="DF27" i="6"/>
  <c r="DF30" i="6"/>
  <c r="DF26" i="6"/>
  <c r="DF28" i="6"/>
  <c r="DF32" i="6"/>
  <c r="DF31" i="6"/>
  <c r="DF21" i="5"/>
  <c r="DF22" i="5"/>
  <c r="DC24" i="12"/>
  <c r="DC8" i="12"/>
  <c r="DG86" i="5"/>
  <c r="DI2" i="5"/>
  <c r="DH4" i="5"/>
  <c r="DH11" i="5"/>
  <c r="DH10" i="5" s="1"/>
  <c r="DH3" i="5"/>
  <c r="BW48" i="6"/>
  <c r="BX45" i="6" s="1"/>
  <c r="BX47" i="6" s="1"/>
  <c r="BX40" i="6" s="1"/>
  <c r="BJ24" i="5"/>
  <c r="BX23" i="5"/>
  <c r="BI55" i="6"/>
  <c r="BJ52" i="6" s="1"/>
  <c r="DJ6" i="5"/>
  <c r="DJ5" i="5"/>
  <c r="DJ7" i="5"/>
  <c r="DB59" i="5" l="1"/>
  <c r="DB65" i="5"/>
  <c r="DB53" i="5"/>
  <c r="DC30" i="12"/>
  <c r="DD79" i="5"/>
  <c r="DD84" i="5" s="1"/>
  <c r="DD38" i="5"/>
  <c r="DF14" i="5"/>
  <c r="DE100" i="5"/>
  <c r="DE107" i="5"/>
  <c r="DE9" i="5"/>
  <c r="DE105" i="5"/>
  <c r="DE103" i="5" s="1"/>
  <c r="DB47" i="5"/>
  <c r="DB39" i="5"/>
  <c r="DC43" i="5"/>
  <c r="DC41" i="5"/>
  <c r="DC40" i="5"/>
  <c r="DC42" i="5"/>
  <c r="DE34" i="12"/>
  <c r="DH7" i="6"/>
  <c r="DH5" i="6"/>
  <c r="DH6" i="6"/>
  <c r="DD24" i="12"/>
  <c r="DD8" i="12"/>
  <c r="DG21" i="5"/>
  <c r="DE35" i="12"/>
  <c r="DF33" i="6"/>
  <c r="DI36" i="6"/>
  <c r="DJ19" i="5" s="1"/>
  <c r="DI37" i="6"/>
  <c r="DJ20" i="5" s="1"/>
  <c r="DI11" i="6"/>
  <c r="DI12" i="6"/>
  <c r="DI13" i="6"/>
  <c r="DI8" i="6"/>
  <c r="DI3" i="6"/>
  <c r="DI4" i="6"/>
  <c r="DJ2" i="6"/>
  <c r="DC29" i="12"/>
  <c r="DD16" i="6" s="1"/>
  <c r="DC28" i="12"/>
  <c r="DG38" i="6"/>
  <c r="DG39" i="6"/>
  <c r="DG25" i="6"/>
  <c r="DG19" i="6"/>
  <c r="DG17" i="6"/>
  <c r="DG28" i="6"/>
  <c r="DG32" i="6"/>
  <c r="DG26" i="6"/>
  <c r="DG30" i="6"/>
  <c r="DG27" i="6"/>
  <c r="DG31" i="6"/>
  <c r="DG29" i="6"/>
  <c r="DG22" i="5"/>
  <c r="DD15" i="12"/>
  <c r="DD5" i="12"/>
  <c r="DD4" i="12"/>
  <c r="DD23" i="12"/>
  <c r="DD26" i="12"/>
  <c r="DD9" i="12"/>
  <c r="DD11" i="12"/>
  <c r="DD6" i="12"/>
  <c r="DD25" i="12"/>
  <c r="DD7" i="12"/>
  <c r="DD13" i="12"/>
  <c r="DD17" i="12"/>
  <c r="DD21" i="12"/>
  <c r="DD19" i="12"/>
  <c r="DB32" i="12"/>
  <c r="DH86" i="5"/>
  <c r="DJ2" i="5"/>
  <c r="DI4" i="5"/>
  <c r="DI3" i="5"/>
  <c r="DI11" i="5"/>
  <c r="DI10" i="5" s="1"/>
  <c r="BY23" i="5"/>
  <c r="BX48" i="6"/>
  <c r="BY45" i="6" s="1"/>
  <c r="BJ54" i="6"/>
  <c r="BJ41" i="6" s="1"/>
  <c r="DK5" i="5"/>
  <c r="DK6" i="5"/>
  <c r="DK7" i="5"/>
  <c r="DC53" i="5" l="1"/>
  <c r="DC65" i="5"/>
  <c r="DC59" i="5"/>
  <c r="DC39" i="5"/>
  <c r="DC47" i="5"/>
  <c r="DG14" i="5"/>
  <c r="DF105" i="5"/>
  <c r="DF103" i="5" s="1"/>
  <c r="DF9" i="5"/>
  <c r="DE92" i="5"/>
  <c r="DE102" i="5" s="1"/>
  <c r="DE38" i="5"/>
  <c r="DE79" i="5"/>
  <c r="DE84" i="5" s="1"/>
  <c r="DD43" i="5"/>
  <c r="DD41" i="5"/>
  <c r="DD42" i="5"/>
  <c r="DD40" i="5"/>
  <c r="DI5" i="6"/>
  <c r="DI6" i="6"/>
  <c r="DI7" i="6"/>
  <c r="DH38" i="6"/>
  <c r="DH39" i="6"/>
  <c r="DH25" i="6"/>
  <c r="DH19" i="6"/>
  <c r="DH17" i="6"/>
  <c r="DH26" i="6"/>
  <c r="DH30" i="6"/>
  <c r="DH32" i="6"/>
  <c r="DH28" i="6"/>
  <c r="DH31" i="6"/>
  <c r="DH27" i="6"/>
  <c r="DH29" i="6"/>
  <c r="DD29" i="12"/>
  <c r="DE16" i="6" s="1"/>
  <c r="DD28" i="12"/>
  <c r="DH21" i="5"/>
  <c r="DE8" i="12"/>
  <c r="DE24" i="12"/>
  <c r="DF34" i="12"/>
  <c r="DC32" i="12"/>
  <c r="DE13" i="12"/>
  <c r="DE7" i="12"/>
  <c r="DE17" i="12"/>
  <c r="DE6" i="12"/>
  <c r="DE4" i="12"/>
  <c r="DE21" i="12"/>
  <c r="DE19" i="12"/>
  <c r="DE9" i="12"/>
  <c r="DE15" i="12"/>
  <c r="DE5" i="12"/>
  <c r="DE25" i="12"/>
  <c r="DE11" i="12"/>
  <c r="DE23" i="12"/>
  <c r="DE26" i="12"/>
  <c r="DF35" i="12"/>
  <c r="DG33" i="6"/>
  <c r="DH22" i="5"/>
  <c r="DJ36" i="6"/>
  <c r="DK19" i="5" s="1"/>
  <c r="DJ12" i="6"/>
  <c r="DJ37" i="6"/>
  <c r="DK20" i="5" s="1"/>
  <c r="DJ11" i="6"/>
  <c r="DJ13" i="6"/>
  <c r="DJ3" i="6"/>
  <c r="DK2" i="6"/>
  <c r="DJ8" i="6"/>
  <c r="DJ4" i="6"/>
  <c r="DD30" i="12"/>
  <c r="DI86" i="5"/>
  <c r="DK2" i="5"/>
  <c r="DJ11" i="5"/>
  <c r="DJ10" i="5" s="1"/>
  <c r="DJ3" i="5"/>
  <c r="DJ4" i="5"/>
  <c r="BY47" i="6"/>
  <c r="BY40" i="6" s="1"/>
  <c r="BK24" i="5"/>
  <c r="BJ55" i="6"/>
  <c r="BK52" i="6" s="1"/>
  <c r="DL5" i="5"/>
  <c r="DL7" i="5"/>
  <c r="DL6" i="5"/>
  <c r="DD65" i="5" l="1"/>
  <c r="DD59" i="5"/>
  <c r="DD53" i="5"/>
  <c r="DD47" i="5"/>
  <c r="DD39" i="5"/>
  <c r="DE41" i="5"/>
  <c r="DE40" i="5"/>
  <c r="DE43" i="5"/>
  <c r="DE42" i="5"/>
  <c r="DH14" i="5"/>
  <c r="DG100" i="5"/>
  <c r="DG107" i="5"/>
  <c r="DG9" i="5"/>
  <c r="DG92" i="5" s="1"/>
  <c r="DG102" i="5" s="1"/>
  <c r="DG105" i="5"/>
  <c r="DG103" i="5" s="1"/>
  <c r="DF92" i="5"/>
  <c r="DF102" i="5" s="1"/>
  <c r="DF79" i="5"/>
  <c r="DF84" i="5" s="1"/>
  <c r="DF38" i="5"/>
  <c r="DE30" i="12"/>
  <c r="DK37" i="6"/>
  <c r="DL20" i="5" s="1"/>
  <c r="DK11" i="6"/>
  <c r="DK36" i="6"/>
  <c r="DL19" i="5" s="1"/>
  <c r="DK12" i="6"/>
  <c r="DK13" i="6"/>
  <c r="DK8" i="6"/>
  <c r="DL2" i="6"/>
  <c r="DK4" i="6"/>
  <c r="DK3" i="6"/>
  <c r="DJ5" i="6"/>
  <c r="DJ7" i="6"/>
  <c r="DJ6" i="6"/>
  <c r="DE29" i="12"/>
  <c r="DF16" i="6" s="1"/>
  <c r="DE28" i="12"/>
  <c r="DI21" i="5"/>
  <c r="DF9" i="12"/>
  <c r="DF15" i="12"/>
  <c r="DF5" i="12"/>
  <c r="DF21" i="12"/>
  <c r="DF19" i="12"/>
  <c r="DF11" i="12"/>
  <c r="DF13" i="12"/>
  <c r="DF7" i="12"/>
  <c r="DF25" i="12"/>
  <c r="DF4" i="12"/>
  <c r="DF17" i="12"/>
  <c r="DF23" i="12"/>
  <c r="DF6" i="12"/>
  <c r="DF26" i="12"/>
  <c r="DG35" i="12"/>
  <c r="DH33" i="6"/>
  <c r="DF24" i="12"/>
  <c r="DF8" i="12"/>
  <c r="DF30" i="12" s="1"/>
  <c r="DD32" i="12"/>
  <c r="DG34" i="12"/>
  <c r="DI22" i="5"/>
  <c r="DI39" i="6"/>
  <c r="DI38" i="6"/>
  <c r="DI25" i="6"/>
  <c r="DI19" i="6"/>
  <c r="DI17" i="6"/>
  <c r="DI30" i="6"/>
  <c r="DI28" i="6"/>
  <c r="DI31" i="6"/>
  <c r="DI29" i="6"/>
  <c r="DI26" i="6"/>
  <c r="DI27" i="6"/>
  <c r="DI32" i="6"/>
  <c r="DJ86" i="5"/>
  <c r="DL2" i="5"/>
  <c r="DK4" i="5"/>
  <c r="DK11" i="5"/>
  <c r="DK10" i="5" s="1"/>
  <c r="DK3" i="5"/>
  <c r="BY48" i="6"/>
  <c r="BZ45" i="6" s="1"/>
  <c r="BZ47" i="6" s="1"/>
  <c r="BZ40" i="6" s="1"/>
  <c r="BZ23" i="5"/>
  <c r="BK54" i="6"/>
  <c r="BK41" i="6" s="1"/>
  <c r="DM5" i="5"/>
  <c r="DM6" i="5"/>
  <c r="DM7" i="5"/>
  <c r="DE65" i="5" l="1"/>
  <c r="DE53" i="5"/>
  <c r="DE59" i="5"/>
  <c r="DE39" i="5"/>
  <c r="DE47" i="5"/>
  <c r="DF40" i="5"/>
  <c r="DF41" i="5"/>
  <c r="DF43" i="5"/>
  <c r="DF42" i="5"/>
  <c r="DI14" i="5"/>
  <c r="DH100" i="5"/>
  <c r="DH107" i="5"/>
  <c r="DH9" i="5"/>
  <c r="DH92" i="5" s="1"/>
  <c r="DH102" i="5" s="1"/>
  <c r="DH105" i="5"/>
  <c r="DH103" i="5" s="1"/>
  <c r="DG79" i="5"/>
  <c r="DG84" i="5" s="1"/>
  <c r="DG38" i="5"/>
  <c r="DH34" i="12"/>
  <c r="DJ21" i="5"/>
  <c r="DG17" i="12"/>
  <c r="DG15" i="12"/>
  <c r="DG9" i="12"/>
  <c r="DG19" i="12"/>
  <c r="DG4" i="12"/>
  <c r="DG13" i="12"/>
  <c r="DG7" i="12"/>
  <c r="DG23" i="12"/>
  <c r="DG26" i="12"/>
  <c r="DG5" i="12"/>
  <c r="DG11" i="12"/>
  <c r="DG6" i="12"/>
  <c r="DG21" i="12"/>
  <c r="DG25" i="12"/>
  <c r="DF28" i="12"/>
  <c r="DF29" i="12"/>
  <c r="DG16" i="6" s="1"/>
  <c r="DE32" i="12"/>
  <c r="DL36" i="6"/>
  <c r="DM19" i="5" s="1"/>
  <c r="DL37" i="6"/>
  <c r="DM20" i="5" s="1"/>
  <c r="DL11" i="6"/>
  <c r="DL13" i="6"/>
  <c r="DL12" i="6"/>
  <c r="DM2" i="6"/>
  <c r="DL4" i="6"/>
  <c r="DL3" i="6"/>
  <c r="DL8" i="6"/>
  <c r="DJ22" i="5"/>
  <c r="DJ39" i="6"/>
  <c r="DJ38" i="6"/>
  <c r="DJ25" i="6"/>
  <c r="DJ19" i="6"/>
  <c r="DJ17" i="6"/>
  <c r="DJ30" i="6"/>
  <c r="DJ28" i="6"/>
  <c r="DJ31" i="6"/>
  <c r="DJ29" i="6"/>
  <c r="DJ27" i="6"/>
  <c r="DJ32" i="6"/>
  <c r="DJ26" i="6"/>
  <c r="DK7" i="6"/>
  <c r="DK5" i="6"/>
  <c r="DK6" i="6"/>
  <c r="DH35" i="12"/>
  <c r="DI33" i="6"/>
  <c r="DG24" i="12"/>
  <c r="DG8" i="12"/>
  <c r="DM2" i="5"/>
  <c r="DL3" i="5"/>
  <c r="DL4" i="5"/>
  <c r="DL11" i="5"/>
  <c r="DL10" i="5" s="1"/>
  <c r="DK86" i="5"/>
  <c r="BZ48" i="6"/>
  <c r="CA45" i="6" s="1"/>
  <c r="CA47" i="6" s="1"/>
  <c r="CA40" i="6" s="1"/>
  <c r="BL24" i="5"/>
  <c r="CA23" i="5"/>
  <c r="BK55" i="6"/>
  <c r="BL52" i="6" s="1"/>
  <c r="DN6" i="5"/>
  <c r="DN5" i="5"/>
  <c r="DN7" i="5"/>
  <c r="DF59" i="5" l="1"/>
  <c r="DF65" i="5"/>
  <c r="DF53" i="5"/>
  <c r="DG30" i="12"/>
  <c r="DJ14" i="5"/>
  <c r="DI9" i="5"/>
  <c r="DI92" i="5" s="1"/>
  <c r="DI102" i="5" s="1"/>
  <c r="DI105" i="5"/>
  <c r="DI103" i="5" s="1"/>
  <c r="DF47" i="5"/>
  <c r="DF39" i="5"/>
  <c r="DG41" i="5"/>
  <c r="DG40" i="5"/>
  <c r="DG43" i="5"/>
  <c r="DG42" i="5"/>
  <c r="DH79" i="5"/>
  <c r="DH84" i="5" s="1"/>
  <c r="DH38" i="5"/>
  <c r="DI35" i="12"/>
  <c r="DJ33" i="6"/>
  <c r="DL7" i="6"/>
  <c r="DL5" i="6"/>
  <c r="DL6" i="6"/>
  <c r="DK22" i="5"/>
  <c r="DK38" i="6"/>
  <c r="DK39" i="6"/>
  <c r="DK25" i="6"/>
  <c r="DK19" i="6"/>
  <c r="DK17" i="6"/>
  <c r="DK29" i="6"/>
  <c r="DK32" i="6"/>
  <c r="DK26" i="6"/>
  <c r="DK30" i="6"/>
  <c r="DK27" i="6"/>
  <c r="DK31" i="6"/>
  <c r="DK28" i="6"/>
  <c r="DK21" i="5"/>
  <c r="DG29" i="12"/>
  <c r="DH16" i="6" s="1"/>
  <c r="DG28" i="12"/>
  <c r="DH17" i="12"/>
  <c r="DH19" i="12"/>
  <c r="DH13" i="12"/>
  <c r="DH15" i="12"/>
  <c r="DH25" i="12"/>
  <c r="DH26" i="12"/>
  <c r="DH4" i="12"/>
  <c r="DH23" i="12"/>
  <c r="DH6" i="12"/>
  <c r="DH5" i="12"/>
  <c r="DH11" i="12"/>
  <c r="DH7" i="12"/>
  <c r="DH21" i="12"/>
  <c r="DH9" i="12"/>
  <c r="DI34" i="12"/>
  <c r="DM36" i="6"/>
  <c r="DN19" i="5" s="1"/>
  <c r="DM37" i="6"/>
  <c r="DN20" i="5" s="1"/>
  <c r="DM11" i="6"/>
  <c r="DM12" i="6"/>
  <c r="DM13" i="6"/>
  <c r="DM3" i="6"/>
  <c r="DN2" i="6"/>
  <c r="DM4" i="6"/>
  <c r="DM8" i="6"/>
  <c r="DF32" i="12"/>
  <c r="DH24" i="12"/>
  <c r="DH8" i="12"/>
  <c r="DL86" i="5"/>
  <c r="DN2" i="5"/>
  <c r="DM4" i="5"/>
  <c r="DM11" i="5"/>
  <c r="DM10" i="5" s="1"/>
  <c r="DM3" i="5"/>
  <c r="CA48" i="6"/>
  <c r="CB45" i="6" s="1"/>
  <c r="CB47" i="6" s="1"/>
  <c r="CB40" i="6" s="1"/>
  <c r="CB23" i="5"/>
  <c r="BL54" i="6"/>
  <c r="BL41" i="6" s="1"/>
  <c r="DO6" i="5"/>
  <c r="DO7" i="5"/>
  <c r="DO5" i="5"/>
  <c r="DG59" i="5" l="1"/>
  <c r="DG65" i="5"/>
  <c r="DH30" i="12"/>
  <c r="DG53" i="5"/>
  <c r="DH43" i="5"/>
  <c r="DH42" i="5"/>
  <c r="DH41" i="5"/>
  <c r="DH40" i="5"/>
  <c r="DG47" i="5"/>
  <c r="DG39" i="5"/>
  <c r="DI79" i="5"/>
  <c r="DI84" i="5" s="1"/>
  <c r="DI38" i="5"/>
  <c r="DK14" i="5"/>
  <c r="DJ100" i="5"/>
  <c r="DJ107" i="5"/>
  <c r="DJ9" i="5"/>
  <c r="DJ92" i="5" s="1"/>
  <c r="DJ102" i="5" s="1"/>
  <c r="DJ105" i="5"/>
  <c r="DJ103" i="5" s="1"/>
  <c r="DG32" i="12"/>
  <c r="DI8" i="12"/>
  <c r="DI24" i="12"/>
  <c r="DJ35" i="12"/>
  <c r="DK33" i="6"/>
  <c r="DI6" i="12"/>
  <c r="DI21" i="12"/>
  <c r="DI25" i="12"/>
  <c r="DI26" i="12"/>
  <c r="DI17" i="12"/>
  <c r="DI5" i="12"/>
  <c r="DI9" i="12"/>
  <c r="DI23" i="12"/>
  <c r="DI7" i="12"/>
  <c r="DI13" i="12"/>
  <c r="DI4" i="12"/>
  <c r="DI11" i="12"/>
  <c r="DI15" i="12"/>
  <c r="DI19" i="12"/>
  <c r="DN37" i="6"/>
  <c r="DO20" i="5" s="1"/>
  <c r="DN12" i="6"/>
  <c r="DN36" i="6"/>
  <c r="DO19" i="5" s="1"/>
  <c r="DN13" i="6"/>
  <c r="DN11" i="6"/>
  <c r="DN3" i="6"/>
  <c r="DN8" i="6"/>
  <c r="DO2" i="6"/>
  <c r="DN4" i="6"/>
  <c r="DH29" i="12"/>
  <c r="DI16" i="6" s="1"/>
  <c r="DH28" i="12"/>
  <c r="DL22" i="5"/>
  <c r="DL38" i="6"/>
  <c r="DL39" i="6"/>
  <c r="DL25" i="6"/>
  <c r="DL19" i="6"/>
  <c r="DL17" i="6"/>
  <c r="DL27" i="6"/>
  <c r="DL31" i="6"/>
  <c r="DL26" i="6"/>
  <c r="DL32" i="6"/>
  <c r="DL29" i="6"/>
  <c r="DL28" i="6"/>
  <c r="DL30" i="6"/>
  <c r="DL21" i="5"/>
  <c r="DM7" i="6"/>
  <c r="DM6" i="6"/>
  <c r="DM5" i="6"/>
  <c r="DJ34" i="12"/>
  <c r="DM86" i="5"/>
  <c r="DO2" i="5"/>
  <c r="DN3" i="5"/>
  <c r="DN4" i="5"/>
  <c r="DN11" i="5"/>
  <c r="DN10" i="5" s="1"/>
  <c r="CB48" i="6"/>
  <c r="CC45" i="6" s="1"/>
  <c r="CC47" i="6" s="1"/>
  <c r="CC40" i="6" s="1"/>
  <c r="CC23" i="5"/>
  <c r="BM24" i="5"/>
  <c r="BL55" i="6"/>
  <c r="BM52" i="6" s="1"/>
  <c r="DP5" i="5"/>
  <c r="DP7" i="5"/>
  <c r="DP6" i="5"/>
  <c r="DH65" i="5" l="1"/>
  <c r="DH53" i="5"/>
  <c r="DH59" i="5"/>
  <c r="DI30" i="12"/>
  <c r="DJ79" i="5"/>
  <c r="DJ84" i="5" s="1"/>
  <c r="DJ38" i="5"/>
  <c r="DI42" i="5"/>
  <c r="DI41" i="5"/>
  <c r="DI43" i="5"/>
  <c r="DI40" i="5"/>
  <c r="DH47" i="5"/>
  <c r="DH39" i="5"/>
  <c r="DL14" i="5"/>
  <c r="DK105" i="5"/>
  <c r="DK103" i="5" s="1"/>
  <c r="DK107" i="5"/>
  <c r="DK100" i="5"/>
  <c r="DK9" i="5"/>
  <c r="DM22" i="5"/>
  <c r="DN6" i="6"/>
  <c r="DN7" i="6"/>
  <c r="DN5" i="6"/>
  <c r="DJ8" i="12"/>
  <c r="DJ24" i="12"/>
  <c r="DM21" i="5"/>
  <c r="DM39" i="6"/>
  <c r="DM38" i="6"/>
  <c r="DM25" i="6"/>
  <c r="DM19" i="6"/>
  <c r="DM17" i="6"/>
  <c r="DM30" i="6"/>
  <c r="DM27" i="6"/>
  <c r="DM31" i="6"/>
  <c r="DM26" i="6"/>
  <c r="DM32" i="6"/>
  <c r="DM29" i="6"/>
  <c r="DM28" i="6"/>
  <c r="DK34" i="12"/>
  <c r="DI29" i="12"/>
  <c r="DJ16" i="6" s="1"/>
  <c r="DI28" i="12"/>
  <c r="DJ6" i="12"/>
  <c r="DJ13" i="12"/>
  <c r="DJ17" i="12"/>
  <c r="DJ19" i="12"/>
  <c r="DJ7" i="12"/>
  <c r="DJ21" i="12"/>
  <c r="DJ26" i="12"/>
  <c r="DJ11" i="12"/>
  <c r="DJ15" i="12"/>
  <c r="DJ9" i="12"/>
  <c r="DJ25" i="12"/>
  <c r="DJ4" i="12"/>
  <c r="DJ5" i="12"/>
  <c r="DJ23" i="12"/>
  <c r="DK35" i="12"/>
  <c r="DL33" i="6"/>
  <c r="DH32" i="12"/>
  <c r="DO36" i="6"/>
  <c r="DP19" i="5" s="1"/>
  <c r="DO37" i="6"/>
  <c r="DP20" i="5" s="1"/>
  <c r="DO11" i="6"/>
  <c r="DO12" i="6"/>
  <c r="DO13" i="6"/>
  <c r="DP2" i="6"/>
  <c r="DO3" i="6"/>
  <c r="DO4" i="6"/>
  <c r="DO8" i="6"/>
  <c r="DP2" i="5"/>
  <c r="DO11" i="5"/>
  <c r="DO10" i="5" s="1"/>
  <c r="DO3" i="5"/>
  <c r="DO4" i="5"/>
  <c r="DN86" i="5"/>
  <c r="CC48" i="6"/>
  <c r="CD45" i="6" s="1"/>
  <c r="CD47" i="6" s="1"/>
  <c r="CD23" i="5"/>
  <c r="BM54" i="6"/>
  <c r="BM41" i="6" s="1"/>
  <c r="DQ7" i="5"/>
  <c r="DQ6" i="5"/>
  <c r="DQ5" i="5"/>
  <c r="DI65" i="5" l="1"/>
  <c r="DI53" i="5"/>
  <c r="DI59" i="5"/>
  <c r="DJ30" i="12"/>
  <c r="DI47" i="5"/>
  <c r="DI39" i="5"/>
  <c r="DJ43" i="5"/>
  <c r="DJ41" i="5"/>
  <c r="DJ42" i="5"/>
  <c r="DJ40" i="5"/>
  <c r="DK92" i="5"/>
  <c r="DK102" i="5" s="1"/>
  <c r="DK79" i="5"/>
  <c r="DK84" i="5" s="1"/>
  <c r="DK38" i="5"/>
  <c r="DM14" i="5"/>
  <c r="DL105" i="5"/>
  <c r="DL103" i="5" s="1"/>
  <c r="DL9" i="5"/>
  <c r="DI32" i="12"/>
  <c r="DO7" i="6"/>
  <c r="DO5" i="6"/>
  <c r="DO6" i="6"/>
  <c r="DN21" i="5"/>
  <c r="DK24" i="12"/>
  <c r="DK8" i="12"/>
  <c r="DL34" i="12"/>
  <c r="DN22" i="5"/>
  <c r="DN38" i="6"/>
  <c r="DN39" i="6"/>
  <c r="DN25" i="6"/>
  <c r="DN17" i="6"/>
  <c r="DN19" i="6"/>
  <c r="DN27" i="6"/>
  <c r="DN31" i="6"/>
  <c r="DN29" i="6"/>
  <c r="DN28" i="6"/>
  <c r="DN30" i="6"/>
  <c r="DN26" i="6"/>
  <c r="DN32" i="6"/>
  <c r="DJ29" i="12"/>
  <c r="DK16" i="6" s="1"/>
  <c r="DJ28" i="12"/>
  <c r="DP36" i="6"/>
  <c r="DQ19" i="5" s="1"/>
  <c r="DP37" i="6"/>
  <c r="DQ20" i="5" s="1"/>
  <c r="DP11" i="6"/>
  <c r="DP12" i="6"/>
  <c r="DP13" i="6"/>
  <c r="DP3" i="6"/>
  <c r="DQ2" i="6"/>
  <c r="DP8" i="6"/>
  <c r="DP4" i="6"/>
  <c r="DK7" i="12"/>
  <c r="DK9" i="12"/>
  <c r="DK19" i="12"/>
  <c r="DK11" i="12"/>
  <c r="DK13" i="12"/>
  <c r="DK23" i="12"/>
  <c r="DK26" i="12"/>
  <c r="DK17" i="12"/>
  <c r="DK21" i="12"/>
  <c r="DK4" i="12"/>
  <c r="DK15" i="12"/>
  <c r="DK5" i="12"/>
  <c r="DK6" i="12"/>
  <c r="DK25" i="12"/>
  <c r="DL35" i="12"/>
  <c r="DM33" i="6"/>
  <c r="DO86" i="5"/>
  <c r="DQ2" i="5"/>
  <c r="DP11" i="5"/>
  <c r="DP10" i="5" s="1"/>
  <c r="DP3" i="5"/>
  <c r="DP4" i="5"/>
  <c r="CD40" i="6"/>
  <c r="CE23" i="5" s="1"/>
  <c r="CD48" i="6"/>
  <c r="CE45" i="6" s="1"/>
  <c r="BN24" i="5"/>
  <c r="BM55" i="6"/>
  <c r="BN52" i="6" s="1"/>
  <c r="DR5" i="5"/>
  <c r="DR7" i="5"/>
  <c r="DR6" i="5"/>
  <c r="DJ59" i="5" l="1"/>
  <c r="DJ53" i="5"/>
  <c r="DK30" i="12"/>
  <c r="DJ65" i="5"/>
  <c r="DJ32" i="12"/>
  <c r="DL92" i="5"/>
  <c r="DL102" i="5" s="1"/>
  <c r="DL79" i="5"/>
  <c r="DL84" i="5" s="1"/>
  <c r="DL38" i="5"/>
  <c r="DN14" i="5"/>
  <c r="DM105" i="5"/>
  <c r="DM103" i="5" s="1"/>
  <c r="DM107" i="5"/>
  <c r="DM100" i="5"/>
  <c r="DM9" i="5"/>
  <c r="DJ39" i="5"/>
  <c r="DJ47" i="5"/>
  <c r="DK43" i="5"/>
  <c r="DK41" i="5"/>
  <c r="DK40" i="5"/>
  <c r="DK42" i="5"/>
  <c r="DL4" i="12"/>
  <c r="DL9" i="12"/>
  <c r="DL5" i="12"/>
  <c r="DL21" i="12"/>
  <c r="DL25" i="12"/>
  <c r="DL26" i="12"/>
  <c r="DL17" i="12"/>
  <c r="DL15" i="12"/>
  <c r="DL13" i="12"/>
  <c r="DL23" i="12"/>
  <c r="DL6" i="12"/>
  <c r="DL11" i="12"/>
  <c r="DL7" i="12"/>
  <c r="DL19" i="12"/>
  <c r="DP5" i="6"/>
  <c r="DP7" i="6"/>
  <c r="DP6" i="6"/>
  <c r="DO22" i="5"/>
  <c r="DO38" i="6"/>
  <c r="DO25" i="6"/>
  <c r="DO19" i="6"/>
  <c r="DO17" i="6"/>
  <c r="DO39" i="6"/>
  <c r="DO27" i="6"/>
  <c r="DO31" i="6"/>
  <c r="DO29" i="6"/>
  <c r="DO26" i="6"/>
  <c r="DO30" i="6"/>
  <c r="DO28" i="6"/>
  <c r="DO32" i="6"/>
  <c r="DM34" i="12"/>
  <c r="DM35" i="12"/>
  <c r="DN33" i="6"/>
  <c r="DL24" i="12"/>
  <c r="DL8" i="12"/>
  <c r="DK28" i="12"/>
  <c r="DK29" i="12"/>
  <c r="DL16" i="6" s="1"/>
  <c r="DQ36" i="6"/>
  <c r="DR19" i="5" s="1"/>
  <c r="DQ37" i="6"/>
  <c r="DR20" i="5" s="1"/>
  <c r="DQ11" i="6"/>
  <c r="DQ12" i="6"/>
  <c r="DQ13" i="6"/>
  <c r="DQ8" i="6"/>
  <c r="DQ3" i="6"/>
  <c r="DR2" i="6"/>
  <c r="DQ4" i="6"/>
  <c r="DO21" i="5"/>
  <c r="CE47" i="6"/>
  <c r="CE40" i="6" s="1"/>
  <c r="DR2" i="5"/>
  <c r="DQ11" i="5"/>
  <c r="DQ10" i="5" s="1"/>
  <c r="DQ3" i="5"/>
  <c r="DQ4" i="5"/>
  <c r="DP86" i="5"/>
  <c r="J40" i="6"/>
  <c r="BN54" i="6"/>
  <c r="BN41" i="6" s="1"/>
  <c r="DS5" i="5"/>
  <c r="DS6" i="5"/>
  <c r="DS7" i="5"/>
  <c r="DK65" i="5" l="1"/>
  <c r="DK59" i="5"/>
  <c r="DK53" i="5"/>
  <c r="DL30" i="12"/>
  <c r="DM79" i="5"/>
  <c r="DM84" i="5" s="1"/>
  <c r="DM38" i="5"/>
  <c r="DO14" i="5"/>
  <c r="DN100" i="5"/>
  <c r="DN105" i="5"/>
  <c r="DN103" i="5" s="1"/>
  <c r="DN9" i="5"/>
  <c r="DN107" i="5"/>
  <c r="DL43" i="5"/>
  <c r="DL42" i="5"/>
  <c r="DL41" i="5"/>
  <c r="DL40" i="5"/>
  <c r="DK39" i="5"/>
  <c r="DK47" i="5"/>
  <c r="DM92" i="5"/>
  <c r="DM102" i="5" s="1"/>
  <c r="DQ7" i="6"/>
  <c r="DQ5" i="6"/>
  <c r="DQ6" i="6"/>
  <c r="CF23" i="5"/>
  <c r="DR12" i="6"/>
  <c r="DR37" i="6"/>
  <c r="DS20" i="5" s="1"/>
  <c r="DR11" i="6"/>
  <c r="DR36" i="6"/>
  <c r="DS19" i="5" s="1"/>
  <c r="DR13" i="6"/>
  <c r="DR8" i="6"/>
  <c r="DR3" i="6"/>
  <c r="DS2" i="6"/>
  <c r="DR4" i="6"/>
  <c r="DL29" i="12"/>
  <c r="DM16" i="6" s="1"/>
  <c r="DL28" i="12"/>
  <c r="DK32" i="12"/>
  <c r="DM5" i="12"/>
  <c r="DM9" i="12"/>
  <c r="DM6" i="12"/>
  <c r="DM19" i="12"/>
  <c r="DM13" i="12"/>
  <c r="DM25" i="12"/>
  <c r="DM26" i="12"/>
  <c r="DM4" i="12"/>
  <c r="DM15" i="12"/>
  <c r="DM23" i="12"/>
  <c r="DM11" i="12"/>
  <c r="DM7" i="12"/>
  <c r="DM17" i="12"/>
  <c r="DM21" i="12"/>
  <c r="DN35" i="12"/>
  <c r="DO33" i="6"/>
  <c r="DP22" i="5"/>
  <c r="DM8" i="12"/>
  <c r="DM24" i="12"/>
  <c r="DN34" i="12"/>
  <c r="DP21" i="5"/>
  <c r="DP38" i="6"/>
  <c r="DP39" i="6"/>
  <c r="DP25" i="6"/>
  <c r="DP19" i="6"/>
  <c r="DP17" i="6"/>
  <c r="DP26" i="6"/>
  <c r="DP32" i="6"/>
  <c r="DP27" i="6"/>
  <c r="DP31" i="6"/>
  <c r="DP29" i="6"/>
  <c r="DP30" i="6"/>
  <c r="DP28" i="6"/>
  <c r="CE48" i="6"/>
  <c r="CF45" i="6" s="1"/>
  <c r="DS2" i="5"/>
  <c r="DR11" i="5"/>
  <c r="DR10" i="5" s="1"/>
  <c r="DR4" i="5"/>
  <c r="DR3" i="5"/>
  <c r="DQ86" i="5"/>
  <c r="BO24" i="5"/>
  <c r="BN55" i="6"/>
  <c r="BO52" i="6" s="1"/>
  <c r="DT6" i="5"/>
  <c r="DT5" i="5"/>
  <c r="DT7" i="5"/>
  <c r="DL65" i="5" l="1"/>
  <c r="DM30" i="12"/>
  <c r="DL53" i="5"/>
  <c r="DL59" i="5"/>
  <c r="DL47" i="5"/>
  <c r="DL39" i="5"/>
  <c r="DP14" i="5"/>
  <c r="DO9" i="5"/>
  <c r="DO105" i="5"/>
  <c r="DO103" i="5" s="1"/>
  <c r="DN92" i="5"/>
  <c r="DN102" i="5" s="1"/>
  <c r="DN79" i="5"/>
  <c r="DN84" i="5" s="1"/>
  <c r="DN38" i="5"/>
  <c r="DM42" i="5"/>
  <c r="DM40" i="5"/>
  <c r="DM43" i="5"/>
  <c r="DM41" i="5"/>
  <c r="DL32" i="12"/>
  <c r="DN24" i="12"/>
  <c r="DN8" i="12"/>
  <c r="DM29" i="12"/>
  <c r="DN16" i="6" s="1"/>
  <c r="DM28" i="12"/>
  <c r="DO34" i="12"/>
  <c r="DQ22" i="5"/>
  <c r="DN6" i="12"/>
  <c r="DN11" i="12"/>
  <c r="DN17" i="12"/>
  <c r="DN23" i="12"/>
  <c r="DN7" i="12"/>
  <c r="DN21" i="12"/>
  <c r="DN9" i="12"/>
  <c r="DN4" i="12"/>
  <c r="DN5" i="12"/>
  <c r="DN15" i="12"/>
  <c r="DN13" i="12"/>
  <c r="DN25" i="12"/>
  <c r="DN19" i="12"/>
  <c r="DN26" i="12"/>
  <c r="DS37" i="6"/>
  <c r="DT20" i="5" s="1"/>
  <c r="DS36" i="6"/>
  <c r="DT19" i="5" s="1"/>
  <c r="DS11" i="6"/>
  <c r="DS12" i="6"/>
  <c r="DS13" i="6"/>
  <c r="DS4" i="6"/>
  <c r="DT2" i="6"/>
  <c r="DS8" i="6"/>
  <c r="DS3" i="6"/>
  <c r="DQ21" i="5"/>
  <c r="DR7" i="6"/>
  <c r="DR6" i="6"/>
  <c r="DR5" i="6"/>
  <c r="DQ39" i="6"/>
  <c r="DQ38" i="6"/>
  <c r="DQ25" i="6"/>
  <c r="DQ19" i="6"/>
  <c r="DQ17" i="6"/>
  <c r="DQ29" i="6"/>
  <c r="DQ28" i="6"/>
  <c r="DQ30" i="6"/>
  <c r="DQ27" i="6"/>
  <c r="DQ31" i="6"/>
  <c r="DQ26" i="6"/>
  <c r="DQ32" i="6"/>
  <c r="DO35" i="12"/>
  <c r="DP33" i="6"/>
  <c r="CF47" i="6"/>
  <c r="CF40" i="6" s="1"/>
  <c r="DR86" i="5"/>
  <c r="DT2" i="5"/>
  <c r="DS11" i="5"/>
  <c r="DS10" i="5" s="1"/>
  <c r="DS3" i="5"/>
  <c r="DS4" i="5"/>
  <c r="BO54" i="6"/>
  <c r="BO41" i="6" s="1"/>
  <c r="DU6" i="5"/>
  <c r="DU5" i="5"/>
  <c r="DU7" i="5"/>
  <c r="DM59" i="5" l="1"/>
  <c r="DM53" i="5"/>
  <c r="DM65" i="5"/>
  <c r="DN42" i="5"/>
  <c r="DN40" i="5"/>
  <c r="DN43" i="5"/>
  <c r="DN41" i="5"/>
  <c r="DO92" i="5"/>
  <c r="DO102" i="5" s="1"/>
  <c r="DO79" i="5"/>
  <c r="DO84" i="5" s="1"/>
  <c r="DO38" i="5"/>
  <c r="DQ14" i="5"/>
  <c r="DP107" i="5"/>
  <c r="DP9" i="5"/>
  <c r="DP105" i="5"/>
  <c r="DP103" i="5" s="1"/>
  <c r="DP100" i="5"/>
  <c r="DM47" i="5"/>
  <c r="DM39" i="5"/>
  <c r="DT36" i="6"/>
  <c r="DU19" i="5" s="1"/>
  <c r="DT37" i="6"/>
  <c r="DU20" i="5" s="1"/>
  <c r="DT11" i="6"/>
  <c r="DT13" i="6"/>
  <c r="DT12" i="6"/>
  <c r="DT3" i="6"/>
  <c r="DT8" i="6"/>
  <c r="DT4" i="6"/>
  <c r="DU2" i="6"/>
  <c r="CG23" i="5"/>
  <c r="DP34" i="12"/>
  <c r="DP35" i="12"/>
  <c r="DQ33" i="6"/>
  <c r="DO8" i="12"/>
  <c r="DO24" i="12"/>
  <c r="DR21" i="5"/>
  <c r="DS5" i="6"/>
  <c r="DS7" i="6"/>
  <c r="DS6" i="6"/>
  <c r="DM32" i="12"/>
  <c r="DO21" i="12"/>
  <c r="DO4" i="12"/>
  <c r="DO13" i="12"/>
  <c r="DO17" i="12"/>
  <c r="DO5" i="12"/>
  <c r="DO25" i="12"/>
  <c r="DO7" i="12"/>
  <c r="DO6" i="12"/>
  <c r="DO15" i="12"/>
  <c r="DO19" i="12"/>
  <c r="DO11" i="12"/>
  <c r="DO9" i="12"/>
  <c r="DO23" i="12"/>
  <c r="DO26" i="12"/>
  <c r="DR22" i="5"/>
  <c r="DR39" i="6"/>
  <c r="DR38" i="6"/>
  <c r="DR25" i="6"/>
  <c r="DR19" i="6"/>
  <c r="DR17" i="6"/>
  <c r="DR26" i="6"/>
  <c r="DR32" i="6"/>
  <c r="DR28" i="6"/>
  <c r="DR29" i="6"/>
  <c r="DR31" i="6"/>
  <c r="DR30" i="6"/>
  <c r="DR27" i="6"/>
  <c r="DN29" i="12"/>
  <c r="DO16" i="6" s="1"/>
  <c r="DN28" i="12"/>
  <c r="DN30" i="12"/>
  <c r="CF48" i="6"/>
  <c r="CG45" i="6" s="1"/>
  <c r="CG47" i="6" s="1"/>
  <c r="DS86" i="5"/>
  <c r="DU2" i="5"/>
  <c r="DT11" i="5"/>
  <c r="DT10" i="5" s="1"/>
  <c r="DT4" i="5"/>
  <c r="DT3" i="5"/>
  <c r="BP24" i="5"/>
  <c r="BO55" i="6"/>
  <c r="BP52" i="6" s="1"/>
  <c r="DV7" i="5"/>
  <c r="DV6" i="5"/>
  <c r="DV5" i="5"/>
  <c r="DN59" i="5" l="1"/>
  <c r="DN53" i="5"/>
  <c r="DN65" i="5"/>
  <c r="DR14" i="5"/>
  <c r="DQ9" i="5"/>
  <c r="DQ105" i="5"/>
  <c r="DQ103" i="5" s="1"/>
  <c r="DQ100" i="5"/>
  <c r="DQ107" i="5"/>
  <c r="DO40" i="5"/>
  <c r="DO42" i="5"/>
  <c r="DO43" i="5"/>
  <c r="DO41" i="5"/>
  <c r="DP92" i="5"/>
  <c r="DP102" i="5" s="1"/>
  <c r="DP79" i="5"/>
  <c r="DP84" i="5" s="1"/>
  <c r="DP38" i="5"/>
  <c r="DN39" i="5"/>
  <c r="DN47" i="5"/>
  <c r="DO29" i="12"/>
  <c r="DP16" i="6" s="1"/>
  <c r="DQ35" i="12"/>
  <c r="DR33" i="6"/>
  <c r="DS22" i="5"/>
  <c r="DS38" i="6"/>
  <c r="DS39" i="6"/>
  <c r="DS25" i="6"/>
  <c r="DS19" i="6"/>
  <c r="DS17" i="6"/>
  <c r="DS26" i="6"/>
  <c r="DS30" i="6"/>
  <c r="DS27" i="6"/>
  <c r="DS28" i="6"/>
  <c r="DS29" i="6"/>
  <c r="DS31" i="6"/>
  <c r="DS32" i="6"/>
  <c r="DU36" i="6"/>
  <c r="DV19" i="5" s="1"/>
  <c r="DU11" i="6"/>
  <c r="DU37" i="6"/>
  <c r="DV20" i="5" s="1"/>
  <c r="DU13" i="6"/>
  <c r="DU12" i="6"/>
  <c r="DV2" i="6"/>
  <c r="DU4" i="6"/>
  <c r="DU3" i="6"/>
  <c r="DU8" i="6"/>
  <c r="DP11" i="12"/>
  <c r="DP5" i="12"/>
  <c r="DP13" i="12"/>
  <c r="DP6" i="12"/>
  <c r="DP23" i="12"/>
  <c r="DP9" i="12"/>
  <c r="DP15" i="12"/>
  <c r="DP19" i="12"/>
  <c r="DP4" i="12"/>
  <c r="DP25" i="12"/>
  <c r="DP26" i="12"/>
  <c r="DP21" i="12"/>
  <c r="DP7" i="12"/>
  <c r="DP17" i="12"/>
  <c r="DP8" i="12"/>
  <c r="DP24" i="12"/>
  <c r="DO28" i="12"/>
  <c r="DT6" i="6"/>
  <c r="DT7" i="6"/>
  <c r="DT5" i="6"/>
  <c r="DN32" i="12"/>
  <c r="DQ34" i="12"/>
  <c r="DS21" i="5"/>
  <c r="DO30" i="12"/>
  <c r="CG40" i="6"/>
  <c r="CG48" i="6"/>
  <c r="CH45" i="6" s="1"/>
  <c r="CH47" i="6" s="1"/>
  <c r="CH40" i="6" s="1"/>
  <c r="CI23" i="5" s="1"/>
  <c r="DT86" i="5"/>
  <c r="DV2" i="5"/>
  <c r="DU3" i="5"/>
  <c r="DU11" i="5"/>
  <c r="DU10" i="5" s="1"/>
  <c r="DU4" i="5"/>
  <c r="BP54" i="6"/>
  <c r="BP41" i="6" s="1"/>
  <c r="DW5" i="5"/>
  <c r="DW6" i="5"/>
  <c r="DW7" i="5"/>
  <c r="DP30" i="12" l="1"/>
  <c r="DO53" i="5"/>
  <c r="DO65" i="5"/>
  <c r="DO59" i="5"/>
  <c r="DP43" i="5"/>
  <c r="DP40" i="5"/>
  <c r="DP41" i="5"/>
  <c r="DP42" i="5"/>
  <c r="DO39" i="5"/>
  <c r="DO47" i="5"/>
  <c r="DQ92" i="5"/>
  <c r="DQ102" i="5" s="1"/>
  <c r="DQ38" i="5"/>
  <c r="DQ79" i="5"/>
  <c r="DQ84" i="5" s="1"/>
  <c r="DS14" i="5"/>
  <c r="DR9" i="5"/>
  <c r="DR105" i="5"/>
  <c r="DR103" i="5" s="1"/>
  <c r="DP29" i="12"/>
  <c r="DQ16" i="6" s="1"/>
  <c r="DQ24" i="12"/>
  <c r="DQ8" i="12"/>
  <c r="CH48" i="6"/>
  <c r="CI45" i="6" s="1"/>
  <c r="CI47" i="6" s="1"/>
  <c r="CI40" i="6" s="1"/>
  <c r="DT38" i="6"/>
  <c r="DT25" i="6"/>
  <c r="DT19" i="6"/>
  <c r="DT17" i="6"/>
  <c r="DT39" i="6"/>
  <c r="DT27" i="6"/>
  <c r="DT30" i="6"/>
  <c r="DT32" i="6"/>
  <c r="DT29" i="6"/>
  <c r="DT26" i="6"/>
  <c r="DT31" i="6"/>
  <c r="DT28" i="6"/>
  <c r="DU6" i="6"/>
  <c r="DU7" i="6"/>
  <c r="DU5" i="6"/>
  <c r="DT21" i="5"/>
  <c r="CH23" i="5"/>
  <c r="DR35" i="12"/>
  <c r="DS33" i="6"/>
  <c r="DO32" i="12"/>
  <c r="DP28" i="12"/>
  <c r="DV36" i="6"/>
  <c r="DW19" i="5" s="1"/>
  <c r="DV37" i="6"/>
  <c r="DW20" i="5" s="1"/>
  <c r="DV12" i="6"/>
  <c r="DV11" i="6"/>
  <c r="DV13" i="6"/>
  <c r="DV3" i="6"/>
  <c r="DV4" i="6"/>
  <c r="DV8" i="6"/>
  <c r="DW2" i="6"/>
  <c r="DR34" i="12"/>
  <c r="DT22" i="5"/>
  <c r="DQ7" i="12"/>
  <c r="DQ9" i="12"/>
  <c r="DQ26" i="12"/>
  <c r="DQ15" i="12"/>
  <c r="DQ19" i="12"/>
  <c r="DQ17" i="12"/>
  <c r="DQ4" i="12"/>
  <c r="DQ6" i="12"/>
  <c r="DQ5" i="12"/>
  <c r="DQ21" i="12"/>
  <c r="DQ25" i="12"/>
  <c r="DQ11" i="12"/>
  <c r="DQ13" i="12"/>
  <c r="DQ23" i="12"/>
  <c r="DW2" i="5"/>
  <c r="DV3" i="5"/>
  <c r="DV4" i="5"/>
  <c r="DV11" i="5"/>
  <c r="DV10" i="5" s="1"/>
  <c r="DU86" i="5"/>
  <c r="BQ24" i="5"/>
  <c r="BP55" i="6"/>
  <c r="BQ52" i="6" s="1"/>
  <c r="DX5" i="5"/>
  <c r="DX7" i="5"/>
  <c r="DX6" i="5"/>
  <c r="DP65" i="5" l="1"/>
  <c r="DP59" i="5"/>
  <c r="DP53" i="5"/>
  <c r="DP32" i="12"/>
  <c r="DQ41" i="5"/>
  <c r="DQ42" i="5"/>
  <c r="DQ43" i="5"/>
  <c r="DQ40" i="5"/>
  <c r="DR79" i="5"/>
  <c r="DR84" i="5" s="1"/>
  <c r="DR38" i="5"/>
  <c r="DT14" i="5"/>
  <c r="DS9" i="5"/>
  <c r="DS92" i="5" s="1"/>
  <c r="DS102" i="5" s="1"/>
  <c r="DS107" i="5"/>
  <c r="DS105" i="5"/>
  <c r="DS103" i="5" s="1"/>
  <c r="DS100" i="5"/>
  <c r="DP47" i="5"/>
  <c r="DP39" i="5"/>
  <c r="DR92" i="5"/>
  <c r="DR102" i="5" s="1"/>
  <c r="CJ23" i="5"/>
  <c r="DR13" i="12"/>
  <c r="DR15" i="12"/>
  <c r="DR21" i="12"/>
  <c r="DR23" i="12"/>
  <c r="DR5" i="12"/>
  <c r="DR7" i="12"/>
  <c r="DR4" i="12"/>
  <c r="DR9" i="12"/>
  <c r="DR11" i="12"/>
  <c r="DR17" i="12"/>
  <c r="DR19" i="12"/>
  <c r="DR26" i="12"/>
  <c r="DR6" i="12"/>
  <c r="DR25" i="12"/>
  <c r="DS34" i="12"/>
  <c r="DS35" i="12"/>
  <c r="DT33" i="6"/>
  <c r="DQ28" i="12"/>
  <c r="DQ29" i="12"/>
  <c r="DR16" i="6" s="1"/>
  <c r="DR8" i="12"/>
  <c r="DR24" i="12"/>
  <c r="DU22" i="5"/>
  <c r="DU21" i="5"/>
  <c r="DW37" i="6"/>
  <c r="DX20" i="5" s="1"/>
  <c r="DW11" i="6"/>
  <c r="DW36" i="6"/>
  <c r="DX19" i="5" s="1"/>
  <c r="DW12" i="6"/>
  <c r="DW13" i="6"/>
  <c r="DW3" i="6"/>
  <c r="DW4" i="6"/>
  <c r="DX2" i="6"/>
  <c r="DW8" i="6"/>
  <c r="DU39" i="6"/>
  <c r="DU38" i="6"/>
  <c r="DU25" i="6"/>
  <c r="DU19" i="6"/>
  <c r="DU17" i="6"/>
  <c r="DU29" i="6"/>
  <c r="DU27" i="6"/>
  <c r="DU30" i="6"/>
  <c r="DU26" i="6"/>
  <c r="DU28" i="6"/>
  <c r="DU32" i="6"/>
  <c r="DU31" i="6"/>
  <c r="DQ30" i="12"/>
  <c r="DV5" i="6"/>
  <c r="DV6" i="6"/>
  <c r="DV7" i="6"/>
  <c r="CI48" i="6"/>
  <c r="CJ45" i="6" s="1"/>
  <c r="DV86" i="5"/>
  <c r="DX2" i="5"/>
  <c r="DW4" i="5"/>
  <c r="DW11" i="5"/>
  <c r="DW10" i="5" s="1"/>
  <c r="DW3" i="5"/>
  <c r="BQ54" i="6"/>
  <c r="BQ41" i="6" s="1"/>
  <c r="DY5" i="5"/>
  <c r="DY7" i="5"/>
  <c r="DY6" i="5"/>
  <c r="AD22" i="4"/>
  <c r="AF29" i="4"/>
  <c r="AF19" i="4"/>
  <c r="AE20" i="4"/>
  <c r="AD26" i="4"/>
  <c r="AD21" i="4"/>
  <c r="AE26" i="4"/>
  <c r="AG26" i="4"/>
  <c r="Z19" i="4"/>
  <c r="AB20" i="4"/>
  <c r="Z27" i="4"/>
  <c r="AA27" i="4"/>
  <c r="AB27" i="4"/>
  <c r="AC19" i="4"/>
  <c r="AA60" i="4"/>
  <c r="AA18" i="4"/>
  <c r="Y20" i="4"/>
  <c r="Z26" i="4"/>
  <c r="AB23" i="4"/>
  <c r="AF28" i="4"/>
  <c r="AE19" i="4"/>
  <c r="AG21" i="4"/>
  <c r="Y23" i="4"/>
  <c r="AC20" i="4"/>
  <c r="AA20" i="4"/>
  <c r="AG28" i="4"/>
  <c r="AG19" i="4"/>
  <c r="AF27" i="4"/>
  <c r="AF18" i="4"/>
  <c r="AE21" i="4"/>
  <c r="AD28" i="4"/>
  <c r="AD19" i="4"/>
  <c r="AE28" i="4"/>
  <c r="AG27" i="4"/>
  <c r="Z60" i="4"/>
  <c r="AC60" i="4"/>
  <c r="Y60" i="4"/>
  <c r="X60" i="4"/>
  <c r="AA29" i="4"/>
  <c r="Z20" i="4"/>
  <c r="AG20" i="4"/>
  <c r="AE29" i="4"/>
  <c r="AA28" i="4"/>
  <c r="AA22" i="4"/>
  <c r="Z28" i="4"/>
  <c r="AG29" i="4"/>
  <c r="AG18" i="4"/>
  <c r="AF21" i="4"/>
  <c r="AE27" i="4"/>
  <c r="AE18" i="4"/>
  <c r="AD29" i="4"/>
  <c r="AD18" i="4"/>
  <c r="AF26" i="4"/>
  <c r="AA23" i="4"/>
  <c r="AB60" i="4"/>
  <c r="Y22" i="4"/>
  <c r="Z22" i="4"/>
  <c r="AB22" i="4"/>
  <c r="AB19" i="4"/>
  <c r="X59" i="4"/>
  <c r="Y19" i="4"/>
  <c r="Z29" i="4"/>
  <c r="AF20" i="4"/>
  <c r="AD20" i="4"/>
  <c r="AD27" i="4"/>
  <c r="AC22" i="4"/>
  <c r="AA19" i="4"/>
  <c r="Z23" i="4"/>
  <c r="AG25" i="4" l="1"/>
  <c r="AF25" i="4"/>
  <c r="AE25" i="4"/>
  <c r="AD25" i="4"/>
  <c r="DQ53" i="5"/>
  <c r="DQ65" i="5"/>
  <c r="DQ59" i="5"/>
  <c r="DS79" i="5"/>
  <c r="DS84" i="5" s="1"/>
  <c r="DS38" i="5"/>
  <c r="DQ47" i="5"/>
  <c r="DQ39" i="5"/>
  <c r="DU14" i="5"/>
  <c r="DT107" i="5"/>
  <c r="DT9" i="5"/>
  <c r="DT105" i="5"/>
  <c r="DT103" i="5" s="1"/>
  <c r="DT100" i="5"/>
  <c r="DR41" i="5"/>
  <c r="DR40" i="5"/>
  <c r="DR43" i="5"/>
  <c r="DR42" i="5"/>
  <c r="DV38" i="6"/>
  <c r="DV39" i="6"/>
  <c r="DV19" i="6"/>
  <c r="DV25" i="6"/>
  <c r="DV17" i="6"/>
  <c r="DV30" i="6"/>
  <c r="DV26" i="6"/>
  <c r="DV31" i="6"/>
  <c r="DV28" i="6"/>
  <c r="DV32" i="6"/>
  <c r="DV29" i="6"/>
  <c r="DV27" i="6"/>
  <c r="DV21" i="5"/>
  <c r="DX36" i="6"/>
  <c r="DY19" i="5" s="1"/>
  <c r="DX37" i="6"/>
  <c r="DY20" i="5" s="1"/>
  <c r="DX11" i="6"/>
  <c r="DX12" i="6"/>
  <c r="DX13" i="6"/>
  <c r="DY2" i="6"/>
  <c r="DX3" i="6"/>
  <c r="DX4" i="6"/>
  <c r="DX8" i="6"/>
  <c r="DS24" i="12"/>
  <c r="DS8" i="12"/>
  <c r="DR29" i="12"/>
  <c r="DS16" i="6" s="1"/>
  <c r="DR28" i="12"/>
  <c r="DT34" i="12"/>
  <c r="DV22" i="5"/>
  <c r="DQ32" i="12"/>
  <c r="DT35" i="12"/>
  <c r="DU33" i="6"/>
  <c r="DW6" i="6"/>
  <c r="DW5" i="6"/>
  <c r="DW7" i="6"/>
  <c r="DR30" i="12"/>
  <c r="DS4" i="12"/>
  <c r="DS9" i="12"/>
  <c r="DS26" i="12"/>
  <c r="DS21" i="12"/>
  <c r="DS13" i="12"/>
  <c r="DS7" i="12"/>
  <c r="DS17" i="12"/>
  <c r="DS6" i="12"/>
  <c r="DS11" i="12"/>
  <c r="DS25" i="12"/>
  <c r="DS15" i="12"/>
  <c r="DS5" i="12"/>
  <c r="DS19" i="12"/>
  <c r="DS23" i="12"/>
  <c r="CJ47" i="6"/>
  <c r="CJ40" i="6" s="1"/>
  <c r="W60" i="4"/>
  <c r="DW86" i="5"/>
  <c r="DY2" i="5"/>
  <c r="DX11" i="5"/>
  <c r="DX10" i="5" s="1"/>
  <c r="DX4" i="5"/>
  <c r="DX3" i="5"/>
  <c r="BR24" i="5"/>
  <c r="AC27" i="4"/>
  <c r="AA26" i="4"/>
  <c r="AC28" i="4"/>
  <c r="Z21" i="4"/>
  <c r="AC18" i="4"/>
  <c r="AB26" i="4"/>
  <c r="AC29" i="4"/>
  <c r="AC26" i="4"/>
  <c r="AA21" i="4"/>
  <c r="AB18" i="4"/>
  <c r="Z18" i="4"/>
  <c r="AB21" i="4"/>
  <c r="AB28" i="4"/>
  <c r="AC21" i="4"/>
  <c r="AB29" i="4"/>
  <c r="DR53" i="5" l="1"/>
  <c r="DR59" i="5"/>
  <c r="DR65" i="5"/>
  <c r="DV14" i="5"/>
  <c r="DU9" i="5"/>
  <c r="DU92" i="5" s="1"/>
  <c r="DU102" i="5" s="1"/>
  <c r="DU105" i="5"/>
  <c r="DU103" i="5" s="1"/>
  <c r="CJ48" i="6"/>
  <c r="CK45" i="6" s="1"/>
  <c r="CK47" i="6" s="1"/>
  <c r="CK40" i="6" s="1"/>
  <c r="DR47" i="5"/>
  <c r="DR39" i="5"/>
  <c r="DT92" i="5"/>
  <c r="DT102" i="5" s="1"/>
  <c r="DT79" i="5"/>
  <c r="DT84" i="5" s="1"/>
  <c r="DT38" i="5"/>
  <c r="DS40" i="5"/>
  <c r="DS41" i="5"/>
  <c r="DS43" i="5"/>
  <c r="DS42" i="5"/>
  <c r="CK23" i="5"/>
  <c r="DT7" i="12"/>
  <c r="DT4" i="12"/>
  <c r="DT13" i="12"/>
  <c r="DT21" i="12"/>
  <c r="DT26" i="12"/>
  <c r="DT9" i="12"/>
  <c r="DT11" i="12"/>
  <c r="DT19" i="12"/>
  <c r="DT25" i="12"/>
  <c r="DT15" i="12"/>
  <c r="DT5" i="12"/>
  <c r="DT23" i="12"/>
  <c r="DT6" i="12"/>
  <c r="DT17" i="12"/>
  <c r="DS30" i="12"/>
  <c r="DU35" i="12"/>
  <c r="DV33" i="6"/>
  <c r="DW38" i="6"/>
  <c r="DW39" i="6"/>
  <c r="DW25" i="6"/>
  <c r="DW19" i="6"/>
  <c r="DW17" i="6"/>
  <c r="DW28" i="6"/>
  <c r="DW32" i="6"/>
  <c r="DW27" i="6"/>
  <c r="DW29" i="6"/>
  <c r="DW26" i="6"/>
  <c r="DW30" i="6"/>
  <c r="DW31" i="6"/>
  <c r="DT24" i="12"/>
  <c r="DT8" i="12"/>
  <c r="DY37" i="6"/>
  <c r="DZ20" i="5" s="1"/>
  <c r="DY36" i="6"/>
  <c r="DZ19" i="5" s="1"/>
  <c r="DY11" i="6"/>
  <c r="DY12" i="6"/>
  <c r="DY13" i="6"/>
  <c r="DY8" i="6"/>
  <c r="DY4" i="6"/>
  <c r="DY3" i="6"/>
  <c r="DZ2" i="6"/>
  <c r="DU34" i="12"/>
  <c r="DS29" i="12"/>
  <c r="DT16" i="6" s="1"/>
  <c r="DS28" i="12"/>
  <c r="DR32" i="12"/>
  <c r="DX5" i="6"/>
  <c r="DX6" i="6"/>
  <c r="DX7" i="6"/>
  <c r="DW22" i="5"/>
  <c r="DW21" i="5"/>
  <c r="DZ2" i="5"/>
  <c r="DY4" i="5"/>
  <c r="DY11" i="5"/>
  <c r="DY10" i="5" s="1"/>
  <c r="DY3" i="5"/>
  <c r="DX86" i="5"/>
  <c r="AC25" i="4"/>
  <c r="AB25" i="4"/>
  <c r="AA25" i="4"/>
  <c r="Z25" i="4"/>
  <c r="BQ55" i="6"/>
  <c r="BR52" i="6" s="1"/>
  <c r="DZ7" i="5"/>
  <c r="DZ6" i="5"/>
  <c r="DS59" i="5" l="1"/>
  <c r="DS65" i="5"/>
  <c r="DS53" i="5"/>
  <c r="DW14" i="5"/>
  <c r="DV9" i="5"/>
  <c r="DV105" i="5"/>
  <c r="DV103" i="5" s="1"/>
  <c r="DV100" i="5"/>
  <c r="DV107" i="5"/>
  <c r="DS47" i="5"/>
  <c r="DS39" i="5"/>
  <c r="DT42" i="5"/>
  <c r="DT43" i="5"/>
  <c r="DT41" i="5"/>
  <c r="DT40" i="5"/>
  <c r="DU79" i="5"/>
  <c r="DU84" i="5" s="1"/>
  <c r="DU38" i="5"/>
  <c r="DX21" i="5"/>
  <c r="DX38" i="6"/>
  <c r="DX39" i="6"/>
  <c r="DX25" i="6"/>
  <c r="DX19" i="6"/>
  <c r="DX17" i="6"/>
  <c r="DX30" i="6"/>
  <c r="DX27" i="6"/>
  <c r="DX31" i="6"/>
  <c r="DX29" i="6"/>
  <c r="DX28" i="6"/>
  <c r="DX26" i="6"/>
  <c r="DX32" i="6"/>
  <c r="DU8" i="12"/>
  <c r="DU30" i="12" s="1"/>
  <c r="DU24" i="12"/>
  <c r="DY7" i="6"/>
  <c r="DY6" i="6"/>
  <c r="DY5" i="6"/>
  <c r="DV35" i="12"/>
  <c r="DW33" i="6"/>
  <c r="DT29" i="12"/>
  <c r="DU16" i="6" s="1"/>
  <c r="DT28" i="12"/>
  <c r="DZ36" i="6"/>
  <c r="EA19" i="5" s="1"/>
  <c r="DZ12" i="6"/>
  <c r="DZ37" i="6"/>
  <c r="EA20" i="5" s="1"/>
  <c r="DZ11" i="6"/>
  <c r="DZ13" i="6"/>
  <c r="EA2" i="6"/>
  <c r="DZ4" i="6"/>
  <c r="DZ3" i="6"/>
  <c r="DZ8" i="6"/>
  <c r="DS32" i="12"/>
  <c r="DT30" i="12"/>
  <c r="DV34" i="12"/>
  <c r="DX22" i="5"/>
  <c r="DU15" i="12"/>
  <c r="DU23" i="12"/>
  <c r="DU17" i="12"/>
  <c r="DU25" i="12"/>
  <c r="DU7" i="12"/>
  <c r="DU4" i="12"/>
  <c r="DU9" i="12"/>
  <c r="DU19" i="12"/>
  <c r="DU11" i="12"/>
  <c r="DU13" i="12"/>
  <c r="DU21" i="12"/>
  <c r="DU6" i="12"/>
  <c r="DU5" i="12"/>
  <c r="DU26" i="12"/>
  <c r="CL23" i="5"/>
  <c r="CK48" i="6"/>
  <c r="CL45" i="6" s="1"/>
  <c r="DY86" i="5"/>
  <c r="EA2" i="5"/>
  <c r="DZ3" i="5"/>
  <c r="DZ11" i="5"/>
  <c r="DZ10" i="5" s="1"/>
  <c r="DZ4" i="5"/>
  <c r="BR54" i="6"/>
  <c r="BR41" i="6" s="1"/>
  <c r="EA6" i="5"/>
  <c r="EA7" i="5"/>
  <c r="AH18" i="4"/>
  <c r="AH19" i="4"/>
  <c r="DT53" i="5" l="1"/>
  <c r="DT65" i="5"/>
  <c r="DT59" i="5"/>
  <c r="W19" i="4"/>
  <c r="J19" i="5"/>
  <c r="J20" i="5"/>
  <c r="DT47" i="5"/>
  <c r="DT39" i="5"/>
  <c r="DV92" i="5"/>
  <c r="DV102" i="5" s="1"/>
  <c r="DV38" i="5"/>
  <c r="DV79" i="5"/>
  <c r="DV84" i="5" s="1"/>
  <c r="DU41" i="5"/>
  <c r="DU43" i="5"/>
  <c r="DU42" i="5"/>
  <c r="DU40" i="5"/>
  <c r="DX14" i="5"/>
  <c r="DW107" i="5"/>
  <c r="DW100" i="5"/>
  <c r="DW9" i="5"/>
  <c r="DW105" i="5"/>
  <c r="DW103" i="5" s="1"/>
  <c r="DT32" i="12"/>
  <c r="DY39" i="6"/>
  <c r="DY38" i="6"/>
  <c r="DY25" i="6"/>
  <c r="DY19" i="6"/>
  <c r="DY17" i="6"/>
  <c r="DY31" i="6"/>
  <c r="DY27" i="6"/>
  <c r="DY30" i="6"/>
  <c r="DY28" i="6"/>
  <c r="DY32" i="6"/>
  <c r="DY29" i="6"/>
  <c r="DY26" i="6"/>
  <c r="EA37" i="6"/>
  <c r="EA36" i="6"/>
  <c r="EA12" i="6"/>
  <c r="EA13" i="6"/>
  <c r="EA8" i="6"/>
  <c r="EA4" i="6"/>
  <c r="EA3" i="6"/>
  <c r="EB2" i="6"/>
  <c r="EA11" i="6"/>
  <c r="DW34" i="12"/>
  <c r="DW35" i="12"/>
  <c r="DX33" i="6"/>
  <c r="DV8" i="12"/>
  <c r="DV24" i="12"/>
  <c r="DZ6" i="6"/>
  <c r="DZ7" i="6"/>
  <c r="DZ5" i="6"/>
  <c r="DV13" i="12"/>
  <c r="DV15" i="12"/>
  <c r="DV25" i="12"/>
  <c r="DV4" i="12"/>
  <c r="DV21" i="12"/>
  <c r="DV6" i="12"/>
  <c r="DV5" i="12"/>
  <c r="DV7" i="12"/>
  <c r="DV17" i="12"/>
  <c r="DV19" i="12"/>
  <c r="DV26" i="12"/>
  <c r="DV9" i="12"/>
  <c r="DV11" i="12"/>
  <c r="DV23" i="12"/>
  <c r="DY22" i="5"/>
  <c r="DY21" i="5"/>
  <c r="DU29" i="12"/>
  <c r="DV16" i="6" s="1"/>
  <c r="DU28" i="12"/>
  <c r="CL47" i="6"/>
  <c r="CL40" i="6" s="1"/>
  <c r="EA3" i="5"/>
  <c r="EA11" i="5"/>
  <c r="EA10" i="5" s="1"/>
  <c r="EA4" i="5"/>
  <c r="DZ86" i="5"/>
  <c r="BS24" i="5"/>
  <c r="BR55" i="6"/>
  <c r="Y74" i="4"/>
  <c r="AC74" i="4"/>
  <c r="DU65" i="5" l="1"/>
  <c r="DU53" i="5"/>
  <c r="DU59" i="5"/>
  <c r="DV30" i="12"/>
  <c r="DV42" i="5"/>
  <c r="DV40" i="5"/>
  <c r="DV43" i="5"/>
  <c r="DV41" i="5"/>
  <c r="DY14" i="5"/>
  <c r="DX9" i="5"/>
  <c r="DX105" i="5"/>
  <c r="DX103" i="5" s="1"/>
  <c r="DW92" i="5"/>
  <c r="DW102" i="5" s="1"/>
  <c r="DW79" i="5"/>
  <c r="DW84" i="5" s="1"/>
  <c r="DW38" i="5"/>
  <c r="DU39" i="5"/>
  <c r="DU47" i="5"/>
  <c r="DW5" i="12"/>
  <c r="DW15" i="12"/>
  <c r="DW21" i="12"/>
  <c r="DW9" i="12"/>
  <c r="DW11" i="12"/>
  <c r="DW23" i="12"/>
  <c r="DW4" i="12"/>
  <c r="DW13" i="12"/>
  <c r="DW7" i="12"/>
  <c r="DW17" i="12"/>
  <c r="DW19" i="12"/>
  <c r="DW6" i="12"/>
  <c r="DW26" i="12"/>
  <c r="DW25" i="12"/>
  <c r="EB36" i="6"/>
  <c r="EB37" i="6"/>
  <c r="EB13" i="6"/>
  <c r="EB12" i="6"/>
  <c r="EC2" i="6"/>
  <c r="EB4" i="6"/>
  <c r="EB3" i="6"/>
  <c r="EB8" i="6"/>
  <c r="EB11" i="6"/>
  <c r="DX34" i="12"/>
  <c r="CL48" i="6"/>
  <c r="CM45" i="6" s="1"/>
  <c r="CM47" i="6" s="1"/>
  <c r="CM40" i="6" s="1"/>
  <c r="DW24" i="12"/>
  <c r="DW8" i="12"/>
  <c r="DX35" i="12"/>
  <c r="DY33" i="6"/>
  <c r="CM23" i="5"/>
  <c r="DV28" i="12"/>
  <c r="DV29" i="12"/>
  <c r="DW16" i="6" s="1"/>
  <c r="DZ21" i="5"/>
  <c r="DU32" i="12"/>
  <c r="EA5" i="6"/>
  <c r="EA6" i="6"/>
  <c r="EA7" i="6"/>
  <c r="DZ22" i="5"/>
  <c r="DZ39" i="6"/>
  <c r="DZ38" i="6"/>
  <c r="DZ25" i="6"/>
  <c r="DZ19" i="6"/>
  <c r="DZ17" i="6"/>
  <c r="DZ28" i="6"/>
  <c r="DZ31" i="6"/>
  <c r="DZ27" i="6"/>
  <c r="DZ29" i="6"/>
  <c r="DZ26" i="6"/>
  <c r="DZ30" i="6"/>
  <c r="DZ32" i="6"/>
  <c r="EA86" i="5"/>
  <c r="BS52" i="6"/>
  <c r="BS54" i="6" s="1"/>
  <c r="BS41" i="6" s="1"/>
  <c r="X74" i="4"/>
  <c r="Z74" i="4"/>
  <c r="AA74" i="4"/>
  <c r="AB74" i="4"/>
  <c r="AC23" i="4"/>
  <c r="DV53" i="5" l="1"/>
  <c r="DV65" i="5"/>
  <c r="DV59" i="5"/>
  <c r="DW30" i="12"/>
  <c r="DZ14" i="5"/>
  <c r="DY100" i="5"/>
  <c r="DY9" i="5"/>
  <c r="DY105" i="5"/>
  <c r="DY103" i="5" s="1"/>
  <c r="DY107" i="5"/>
  <c r="DW43" i="5"/>
  <c r="DW41" i="5"/>
  <c r="DW40" i="5"/>
  <c r="DW42" i="5"/>
  <c r="DX92" i="5"/>
  <c r="DX102" i="5" s="1"/>
  <c r="DX38" i="5"/>
  <c r="DX79" i="5"/>
  <c r="DX84" i="5" s="1"/>
  <c r="DV39" i="5"/>
  <c r="DV47" i="5"/>
  <c r="DV32" i="12"/>
  <c r="CM48" i="6"/>
  <c r="CN45" i="6" s="1"/>
  <c r="CN47" i="6" s="1"/>
  <c r="CN40" i="6" s="1"/>
  <c r="EA38" i="6"/>
  <c r="EA39" i="6"/>
  <c r="EA25" i="6"/>
  <c r="EA19" i="6"/>
  <c r="EA17" i="6"/>
  <c r="EA29" i="6"/>
  <c r="EA26" i="6"/>
  <c r="EA30" i="6"/>
  <c r="EA28" i="6"/>
  <c r="EA32" i="6"/>
  <c r="EA27" i="6"/>
  <c r="EA31" i="6"/>
  <c r="DX7" i="12"/>
  <c r="DX4" i="12"/>
  <c r="DX9" i="12"/>
  <c r="DX23" i="12"/>
  <c r="DX25" i="12"/>
  <c r="DX15" i="12"/>
  <c r="DX6" i="12"/>
  <c r="DX17" i="12"/>
  <c r="DX5" i="12"/>
  <c r="DX19" i="12"/>
  <c r="DX21" i="12"/>
  <c r="DX11" i="12"/>
  <c r="DX13" i="12"/>
  <c r="DX26" i="12"/>
  <c r="DX24" i="12"/>
  <c r="DX8" i="12"/>
  <c r="CN23" i="5"/>
  <c r="DY35" i="12"/>
  <c r="DZ33" i="6"/>
  <c r="EC36" i="6"/>
  <c r="EC37" i="6"/>
  <c r="EC12" i="6"/>
  <c r="EC13" i="6"/>
  <c r="EC3" i="6"/>
  <c r="ED2" i="6"/>
  <c r="EC8" i="6"/>
  <c r="EC4" i="6"/>
  <c r="EC11" i="6"/>
  <c r="DW29" i="12"/>
  <c r="DX16" i="6" s="1"/>
  <c r="DW28" i="12"/>
  <c r="DY34" i="12"/>
  <c r="EA21" i="5"/>
  <c r="EB7" i="6"/>
  <c r="EB6" i="6"/>
  <c r="EB5" i="6"/>
  <c r="EA22" i="5"/>
  <c r="W74" i="4"/>
  <c r="BT24" i="5"/>
  <c r="BS55" i="6"/>
  <c r="BT52" i="6" s="1"/>
  <c r="J86" i="5"/>
  <c r="AH21" i="4"/>
  <c r="X75" i="4"/>
  <c r="Z76" i="4"/>
  <c r="X76" i="4"/>
  <c r="AH20" i="4"/>
  <c r="Y76" i="4"/>
  <c r="Y26" i="4"/>
  <c r="Y62" i="4"/>
  <c r="AA76" i="4"/>
  <c r="AC38" i="4"/>
  <c r="Z41" i="4"/>
  <c r="W20" i="4" l="1"/>
  <c r="J21" i="5"/>
  <c r="DW59" i="5"/>
  <c r="J22" i="5"/>
  <c r="DW53" i="5"/>
  <c r="DW65" i="5"/>
  <c r="DX30" i="12"/>
  <c r="DW39" i="5"/>
  <c r="DW47" i="5"/>
  <c r="EA14" i="5"/>
  <c r="DZ105" i="5"/>
  <c r="DZ100" i="5"/>
  <c r="DZ9" i="5"/>
  <c r="DZ92" i="5" s="1"/>
  <c r="DZ102" i="5" s="1"/>
  <c r="DZ107" i="5"/>
  <c r="DX41" i="5"/>
  <c r="DX42" i="5"/>
  <c r="DX40" i="5"/>
  <c r="DX43" i="5"/>
  <c r="DY79" i="5"/>
  <c r="DY84" i="5" s="1"/>
  <c r="DY38" i="5"/>
  <c r="DY92" i="5"/>
  <c r="DY102" i="5" s="1"/>
  <c r="CO23" i="5"/>
  <c r="EB38" i="6"/>
  <c r="EB39" i="6"/>
  <c r="EB25" i="6"/>
  <c r="EB19" i="6"/>
  <c r="EB17" i="6"/>
  <c r="EB28" i="6"/>
  <c r="EB31" i="6"/>
  <c r="EB27" i="6"/>
  <c r="EB32" i="6"/>
  <c r="EB29" i="6"/>
  <c r="EB26" i="6"/>
  <c r="EB30" i="6"/>
  <c r="DY8" i="12"/>
  <c r="DY24" i="12"/>
  <c r="DW32" i="12"/>
  <c r="EC5" i="6"/>
  <c r="EC7" i="6"/>
  <c r="EC6" i="6"/>
  <c r="ED36" i="6"/>
  <c r="ED37" i="6"/>
  <c r="ED12" i="6"/>
  <c r="ED13" i="6"/>
  <c r="ED8" i="6"/>
  <c r="EE2" i="6"/>
  <c r="ED4" i="6"/>
  <c r="ED3" i="6"/>
  <c r="ED11" i="6"/>
  <c r="DY11" i="12"/>
  <c r="DY19" i="12"/>
  <c r="DY23" i="12"/>
  <c r="DY13" i="12"/>
  <c r="DY9" i="12"/>
  <c r="DY25" i="12"/>
  <c r="DY26" i="12"/>
  <c r="DY6" i="12"/>
  <c r="DY15" i="12"/>
  <c r="DY5" i="12"/>
  <c r="DY17" i="12"/>
  <c r="DY7" i="12"/>
  <c r="DY4" i="12"/>
  <c r="DY21" i="12"/>
  <c r="DX28" i="12"/>
  <c r="DX29" i="12"/>
  <c r="DY16" i="6" s="1"/>
  <c r="DZ34" i="12"/>
  <c r="DZ35" i="12"/>
  <c r="EA33" i="6"/>
  <c r="CN48" i="6"/>
  <c r="CO45" i="6" s="1"/>
  <c r="CO47" i="6" s="1"/>
  <c r="CO40" i="6" s="1"/>
  <c r="AB41" i="4"/>
  <c r="X73" i="4"/>
  <c r="AC76" i="4"/>
  <c r="X77" i="4"/>
  <c r="DX59" i="5" l="1"/>
  <c r="DX53" i="5"/>
  <c r="DX65" i="5"/>
  <c r="DZ103" i="5"/>
  <c r="DX47" i="5"/>
  <c r="DX39" i="5"/>
  <c r="EA9" i="5"/>
  <c r="EA92" i="5" s="1"/>
  <c r="EA102" i="5" s="1"/>
  <c r="EA105" i="5"/>
  <c r="EA103" i="5" s="1"/>
  <c r="DY41" i="5"/>
  <c r="DY42" i="5"/>
  <c r="DY40" i="5"/>
  <c r="DY43" i="5"/>
  <c r="DZ79" i="5"/>
  <c r="DZ84" i="5" s="1"/>
  <c r="DZ38" i="5"/>
  <c r="ED7" i="6"/>
  <c r="ED6" i="6"/>
  <c r="ED5" i="6"/>
  <c r="EC39" i="6"/>
  <c r="EC38" i="6"/>
  <c r="EC25" i="6"/>
  <c r="EC19" i="6"/>
  <c r="EC17" i="6"/>
  <c r="EC29" i="6"/>
  <c r="EC28" i="6"/>
  <c r="EC30" i="6"/>
  <c r="EC27" i="6"/>
  <c r="EC31" i="6"/>
  <c r="EC26" i="6"/>
  <c r="EC32" i="6"/>
  <c r="DX32" i="12"/>
  <c r="EA34" i="12"/>
  <c r="EA35" i="12"/>
  <c r="EB33" i="6"/>
  <c r="DZ6" i="12"/>
  <c r="DZ4" i="12"/>
  <c r="DZ26" i="12"/>
  <c r="DZ5" i="12"/>
  <c r="DZ7" i="12"/>
  <c r="DZ17" i="12"/>
  <c r="DZ9" i="12"/>
  <c r="DZ11" i="12"/>
  <c r="DZ21" i="12"/>
  <c r="DZ19" i="12"/>
  <c r="DZ13" i="12"/>
  <c r="DZ15" i="12"/>
  <c r="DZ25" i="12"/>
  <c r="DZ23" i="12"/>
  <c r="CP23" i="5"/>
  <c r="DZ8" i="12"/>
  <c r="DZ24" i="12"/>
  <c r="DY29" i="12"/>
  <c r="DZ16" i="6" s="1"/>
  <c r="DY28" i="12"/>
  <c r="EE36" i="6"/>
  <c r="EE37" i="6"/>
  <c r="EE12" i="6"/>
  <c r="EE13" i="6"/>
  <c r="EF2" i="6"/>
  <c r="EE4" i="6"/>
  <c r="EE8" i="6"/>
  <c r="EE3" i="6"/>
  <c r="EE11" i="6"/>
  <c r="DY30" i="12"/>
  <c r="CO48" i="6"/>
  <c r="CP45" i="6" s="1"/>
  <c r="X72" i="4"/>
  <c r="AC78" i="4"/>
  <c r="AC61" i="4"/>
  <c r="Z40" i="4"/>
  <c r="AB40" i="4"/>
  <c r="AC41" i="4"/>
  <c r="AB76" i="4"/>
  <c r="AA61" i="4"/>
  <c r="Y39" i="4"/>
  <c r="DY53" i="5" l="1"/>
  <c r="DY65" i="5"/>
  <c r="DY59" i="5"/>
  <c r="DZ42" i="5"/>
  <c r="DZ43" i="5"/>
  <c r="DZ41" i="5"/>
  <c r="DZ40" i="5"/>
  <c r="EA38" i="5"/>
  <c r="EA79" i="5"/>
  <c r="EA84" i="5" s="1"/>
  <c r="DY39" i="5"/>
  <c r="DY47" i="5"/>
  <c r="J105" i="5"/>
  <c r="EF36" i="6"/>
  <c r="EF37" i="6"/>
  <c r="EF12" i="6"/>
  <c r="EF13" i="6"/>
  <c r="EG2" i="6"/>
  <c r="EF3" i="6"/>
  <c r="EF4" i="6"/>
  <c r="EF8" i="6"/>
  <c r="EF11" i="6"/>
  <c r="DZ30" i="12"/>
  <c r="ED38" i="6"/>
  <c r="ED39" i="6"/>
  <c r="ED17" i="6"/>
  <c r="ED19" i="6"/>
  <c r="ED25" i="6"/>
  <c r="ED30" i="6"/>
  <c r="ED27" i="6"/>
  <c r="ED31" i="6"/>
  <c r="ED26" i="6"/>
  <c r="ED28" i="6"/>
  <c r="ED32" i="6"/>
  <c r="ED29" i="6"/>
  <c r="DY32" i="12"/>
  <c r="EA9" i="12"/>
  <c r="EA25" i="12"/>
  <c r="EA5" i="12"/>
  <c r="EA17" i="12"/>
  <c r="EA21" i="12"/>
  <c r="EA4" i="12"/>
  <c r="EA13" i="12"/>
  <c r="EA26" i="12"/>
  <c r="EA19" i="12"/>
  <c r="EA23" i="12"/>
  <c r="EA6" i="12"/>
  <c r="EA15" i="12"/>
  <c r="EA7" i="12"/>
  <c r="EA11" i="12"/>
  <c r="EB34" i="12"/>
  <c r="EB35" i="12"/>
  <c r="EC33" i="6"/>
  <c r="EE6" i="6"/>
  <c r="EE7" i="6"/>
  <c r="EE5" i="6"/>
  <c r="DZ29" i="12"/>
  <c r="EA16" i="6" s="1"/>
  <c r="DZ28" i="12"/>
  <c r="EA24" i="12"/>
  <c r="EA8" i="12"/>
  <c r="CP47" i="6"/>
  <c r="CP40" i="6" s="1"/>
  <c r="BT54" i="6"/>
  <c r="BT41" i="6" s="1"/>
  <c r="K235" i="8"/>
  <c r="K270" i="8" s="1"/>
  <c r="I234" i="8"/>
  <c r="I269" i="8" s="1"/>
  <c r="I235" i="8"/>
  <c r="I270" i="8" s="1"/>
  <c r="K234" i="8"/>
  <c r="K269" i="8" s="1"/>
  <c r="J234" i="8"/>
  <c r="J269" i="8" s="1"/>
  <c r="J233" i="8"/>
  <c r="J268" i="8" s="1"/>
  <c r="D233" i="8"/>
  <c r="D268" i="8" s="1"/>
  <c r="K233" i="8"/>
  <c r="K268" i="8" s="1"/>
  <c r="C233" i="8"/>
  <c r="C268" i="8" s="1"/>
  <c r="I233" i="8"/>
  <c r="I268" i="8" s="1"/>
  <c r="H234" i="8"/>
  <c r="H269" i="8" s="1"/>
  <c r="H235" i="8"/>
  <c r="H270" i="8" s="1"/>
  <c r="D235" i="8"/>
  <c r="D270" i="8" s="1"/>
  <c r="G234" i="8"/>
  <c r="G269" i="8" s="1"/>
  <c r="H233" i="8"/>
  <c r="H268" i="8" s="1"/>
  <c r="E235" i="8"/>
  <c r="E270" i="8" s="1"/>
  <c r="J235" i="8"/>
  <c r="J270" i="8" s="1"/>
  <c r="K197" i="8"/>
  <c r="L201" i="8"/>
  <c r="I201" i="8"/>
  <c r="H201" i="8"/>
  <c r="I196" i="8"/>
  <c r="I197" i="8"/>
  <c r="K196" i="8"/>
  <c r="H198" i="8"/>
  <c r="I198" i="8"/>
  <c r="K198" i="8"/>
  <c r="J196" i="8"/>
  <c r="J195" i="8"/>
  <c r="F198" i="8"/>
  <c r="D195" i="8"/>
  <c r="J201" i="8"/>
  <c r="K195" i="8"/>
  <c r="C195" i="8"/>
  <c r="I195" i="8"/>
  <c r="H196" i="8"/>
  <c r="H197" i="8"/>
  <c r="D197" i="8"/>
  <c r="G196" i="8"/>
  <c r="C201" i="8"/>
  <c r="H195" i="8"/>
  <c r="K201" i="8"/>
  <c r="E197" i="8"/>
  <c r="J197" i="8"/>
  <c r="J198" i="8"/>
  <c r="J92" i="5"/>
  <c r="J232" i="8"/>
  <c r="J267" i="8" s="1"/>
  <c r="K232" i="8"/>
  <c r="K267" i="8" s="1"/>
  <c r="I232" i="8"/>
  <c r="I267" i="8" s="1"/>
  <c r="H232" i="8"/>
  <c r="H267" i="8" s="1"/>
  <c r="W76" i="4"/>
  <c r="P78" i="4" s="1"/>
  <c r="Y27" i="4"/>
  <c r="DZ59" i="5" l="1"/>
  <c r="DZ53" i="5"/>
  <c r="DZ65" i="5"/>
  <c r="EA41" i="5"/>
  <c r="EA43" i="5"/>
  <c r="EA40" i="5"/>
  <c r="EA42" i="5"/>
  <c r="DZ47" i="5"/>
  <c r="DZ39" i="5"/>
  <c r="EF6" i="6"/>
  <c r="EF7" i="6"/>
  <c r="EF5" i="6"/>
  <c r="EA30" i="12"/>
  <c r="EE38" i="6"/>
  <c r="EE25" i="6"/>
  <c r="EE19" i="6"/>
  <c r="EE17" i="6"/>
  <c r="EE39" i="6"/>
  <c r="EE26" i="6"/>
  <c r="EE30" i="6"/>
  <c r="EE27" i="6"/>
  <c r="EE31" i="6"/>
  <c r="EE29" i="6"/>
  <c r="EE28" i="6"/>
  <c r="EE32" i="6"/>
  <c r="EB7" i="12"/>
  <c r="EB4" i="12"/>
  <c r="EB13" i="12"/>
  <c r="EB17" i="12"/>
  <c r="EB26" i="12"/>
  <c r="EB15" i="12"/>
  <c r="EB5" i="12"/>
  <c r="EB23" i="12"/>
  <c r="EB25" i="12"/>
  <c r="EB11" i="12"/>
  <c r="EB19" i="12"/>
  <c r="EB21" i="12"/>
  <c r="EB9" i="12"/>
  <c r="EB6" i="12"/>
  <c r="EC34" i="12"/>
  <c r="EC35" i="12"/>
  <c r="ED33" i="6"/>
  <c r="EB8" i="12"/>
  <c r="EB24" i="12"/>
  <c r="CP48" i="6"/>
  <c r="DZ32" i="12"/>
  <c r="EA29" i="12"/>
  <c r="EB16" i="6" s="1"/>
  <c r="EA28" i="12"/>
  <c r="EG36" i="6"/>
  <c r="EG11" i="6"/>
  <c r="EG37" i="6"/>
  <c r="EG12" i="6"/>
  <c r="EG13" i="6"/>
  <c r="EH2" i="6"/>
  <c r="EG8" i="6"/>
  <c r="EG3" i="6"/>
  <c r="EG4" i="6"/>
  <c r="CQ23" i="5"/>
  <c r="C196" i="8"/>
  <c r="C234" i="8"/>
  <c r="C269" i="8" s="1"/>
  <c r="AE22" i="4"/>
  <c r="AH29" i="4"/>
  <c r="AA63" i="4"/>
  <c r="AB61" i="4"/>
  <c r="AA39" i="4"/>
  <c r="Y29" i="4"/>
  <c r="AC62" i="4"/>
  <c r="Z63" i="4"/>
  <c r="Z62" i="4"/>
  <c r="Z61" i="4"/>
  <c r="AH26" i="4"/>
  <c r="AB63" i="4"/>
  <c r="AC40" i="4"/>
  <c r="AA41" i="4"/>
  <c r="AA78" i="4"/>
  <c r="Y28" i="4"/>
  <c r="AH28" i="4"/>
  <c r="AC63" i="4"/>
  <c r="Z38" i="4"/>
  <c r="AC39" i="4"/>
  <c r="AA40" i="4"/>
  <c r="AB38" i="4"/>
  <c r="X63" i="4"/>
  <c r="X61" i="4"/>
  <c r="Y40" i="4"/>
  <c r="AH27" i="4"/>
  <c r="Y38" i="4"/>
  <c r="Z39" i="4"/>
  <c r="Y63" i="4"/>
  <c r="AA62" i="4"/>
  <c r="AB39" i="4"/>
  <c r="L198" i="8" l="1"/>
  <c r="L234" i="8"/>
  <c r="L269" i="8" s="1"/>
  <c r="L196" i="8"/>
  <c r="W27" i="4"/>
  <c r="L197" i="8"/>
  <c r="L235" i="8"/>
  <c r="L270" i="8" s="1"/>
  <c r="AH25" i="4"/>
  <c r="L232" i="8" s="1"/>
  <c r="L267" i="8" s="1"/>
  <c r="L233" i="8"/>
  <c r="L268" i="8" s="1"/>
  <c r="L195" i="8"/>
  <c r="W26" i="4"/>
  <c r="EA65" i="5"/>
  <c r="EA53" i="5"/>
  <c r="EA59" i="5"/>
  <c r="G21" i="20"/>
  <c r="H21" i="20"/>
  <c r="E21" i="20"/>
  <c r="D21" i="20"/>
  <c r="EA39" i="5"/>
  <c r="EA47" i="5"/>
  <c r="EA32" i="12"/>
  <c r="CQ45" i="6"/>
  <c r="CQ47" i="6" s="1"/>
  <c r="CQ40" i="6" s="1"/>
  <c r="EC6" i="12"/>
  <c r="EC9" i="12"/>
  <c r="EC25" i="12"/>
  <c r="EC26" i="12"/>
  <c r="EC11" i="12"/>
  <c r="EC19" i="12"/>
  <c r="EC4" i="12"/>
  <c r="EC23" i="12"/>
  <c r="EC5" i="12"/>
  <c r="EC21" i="12"/>
  <c r="EC7" i="12"/>
  <c r="EC15" i="12"/>
  <c r="EC13" i="12"/>
  <c r="EC17" i="12"/>
  <c r="EC24" i="12"/>
  <c r="EC8" i="12"/>
  <c r="EF38" i="6"/>
  <c r="EF39" i="6"/>
  <c r="EF25" i="6"/>
  <c r="EF19" i="6"/>
  <c r="EF17" i="6"/>
  <c r="EF27" i="6"/>
  <c r="EF31" i="6"/>
  <c r="EF28" i="6"/>
  <c r="EF30" i="6"/>
  <c r="EF26" i="6"/>
  <c r="EF32" i="6"/>
  <c r="EF29" i="6"/>
  <c r="EG7" i="6"/>
  <c r="EG5" i="6"/>
  <c r="EG6" i="6"/>
  <c r="EH12" i="6"/>
  <c r="EH36" i="6"/>
  <c r="EH11" i="6"/>
  <c r="EH37" i="6"/>
  <c r="EH13" i="6"/>
  <c r="EH3" i="6"/>
  <c r="EH4" i="6"/>
  <c r="EH8" i="6"/>
  <c r="EI2" i="6"/>
  <c r="EB30" i="12"/>
  <c r="EB29" i="12"/>
  <c r="EC16" i="6" s="1"/>
  <c r="EB28" i="12"/>
  <c r="ED34" i="12"/>
  <c r="ED35" i="12"/>
  <c r="EE33" i="6"/>
  <c r="BU24" i="5"/>
  <c r="W28" i="4"/>
  <c r="W29" i="4"/>
  <c r="D198" i="8"/>
  <c r="G235" i="8"/>
  <c r="G270" i="8" s="1"/>
  <c r="G197" i="8"/>
  <c r="E198" i="8"/>
  <c r="F235" i="8"/>
  <c r="F270" i="8" s="1"/>
  <c r="F197" i="8"/>
  <c r="W39" i="4"/>
  <c r="D201" i="8"/>
  <c r="AC37" i="4"/>
  <c r="E196" i="8"/>
  <c r="E234" i="8"/>
  <c r="E269" i="8" s="1"/>
  <c r="G198" i="8"/>
  <c r="D234" i="8"/>
  <c r="D269" i="8" s="1"/>
  <c r="D196" i="8"/>
  <c r="D232" i="8"/>
  <c r="D267" i="8" s="1"/>
  <c r="G201" i="8"/>
  <c r="AB37" i="4"/>
  <c r="F201" i="8"/>
  <c r="F195" i="8"/>
  <c r="F233" i="8"/>
  <c r="F268" i="8" s="1"/>
  <c r="F232" i="8"/>
  <c r="F267" i="8" s="1"/>
  <c r="F196" i="8"/>
  <c r="F234" i="8"/>
  <c r="F269" i="8" s="1"/>
  <c r="E201" i="8"/>
  <c r="Y25" i="4"/>
  <c r="C197" i="8"/>
  <c r="C235" i="8"/>
  <c r="C270" i="8" s="1"/>
  <c r="G232" i="8"/>
  <c r="G267" i="8" s="1"/>
  <c r="G233" i="8"/>
  <c r="G268" i="8" s="1"/>
  <c r="G195" i="8"/>
  <c r="Z37" i="4"/>
  <c r="C198" i="8"/>
  <c r="W63" i="4"/>
  <c r="O72" i="4" s="1"/>
  <c r="E195" i="8"/>
  <c r="E233" i="8"/>
  <c r="E268" i="8" s="1"/>
  <c r="E232" i="8"/>
  <c r="E267" i="8" s="1"/>
  <c r="W40" i="4"/>
  <c r="BT55" i="6"/>
  <c r="BU52" i="6" s="1"/>
  <c r="K194" i="8"/>
  <c r="H194" i="8"/>
  <c r="I194" i="8"/>
  <c r="J194" i="8"/>
  <c r="J84" i="5"/>
  <c r="J79" i="5"/>
  <c r="J102" i="5"/>
  <c r="Y78" i="4"/>
  <c r="Y41" i="4"/>
  <c r="AB78" i="4"/>
  <c r="AB62" i="4"/>
  <c r="AA38" i="4"/>
  <c r="L194" i="8" l="1"/>
  <c r="F21" i="20"/>
  <c r="EC30" i="12"/>
  <c r="CQ48" i="6"/>
  <c r="CR45" i="6" s="1"/>
  <c r="CR47" i="6" s="1"/>
  <c r="CR40" i="6" s="1"/>
  <c r="CS23" i="5" s="1"/>
  <c r="EB32" i="12"/>
  <c r="CR23" i="5"/>
  <c r="EH6" i="6"/>
  <c r="EH7" i="6"/>
  <c r="EH5" i="6"/>
  <c r="EE35" i="12"/>
  <c r="EF33" i="6"/>
  <c r="EC28" i="12"/>
  <c r="EC29" i="12"/>
  <c r="ED16" i="6" s="1"/>
  <c r="ED5" i="12"/>
  <c r="ED7" i="12"/>
  <c r="ED21" i="12"/>
  <c r="ED19" i="12"/>
  <c r="ED9" i="12"/>
  <c r="ED11" i="12"/>
  <c r="ED25" i="12"/>
  <c r="ED23" i="12"/>
  <c r="ED13" i="12"/>
  <c r="ED15" i="12"/>
  <c r="ED4" i="12"/>
  <c r="ED6" i="12"/>
  <c r="ED17" i="12"/>
  <c r="ED26" i="12"/>
  <c r="EI37" i="6"/>
  <c r="EI12" i="6"/>
  <c r="EI13" i="6"/>
  <c r="EI36" i="6"/>
  <c r="EI11" i="6"/>
  <c r="EI4" i="6"/>
  <c r="EI8" i="6"/>
  <c r="EI3" i="6"/>
  <c r="EJ2" i="6"/>
  <c r="EG39" i="6"/>
  <c r="EG38" i="6"/>
  <c r="EG25" i="6"/>
  <c r="EG19" i="6"/>
  <c r="EG17" i="6"/>
  <c r="EG32" i="6"/>
  <c r="EG29" i="6"/>
  <c r="EG28" i="6"/>
  <c r="EG27" i="6"/>
  <c r="EG30" i="6"/>
  <c r="EG31" i="6"/>
  <c r="EG26" i="6"/>
  <c r="EE34" i="12"/>
  <c r="ED24" i="12"/>
  <c r="ED8" i="12"/>
  <c r="W41" i="4"/>
  <c r="Y37" i="4"/>
  <c r="W38" i="4"/>
  <c r="AA37" i="4"/>
  <c r="C232" i="8"/>
  <c r="C267" i="8" s="1"/>
  <c r="W25" i="4"/>
  <c r="C194" i="8"/>
  <c r="F194" i="8"/>
  <c r="E194" i="8"/>
  <c r="D194" i="8"/>
  <c r="G194" i="8"/>
  <c r="BU54" i="6"/>
  <c r="BU41" i="6" s="1"/>
  <c r="F109" i="8"/>
  <c r="F110" i="8"/>
  <c r="Y61" i="4"/>
  <c r="X62" i="4"/>
  <c r="Z78" i="4"/>
  <c r="CR48" i="6" l="1"/>
  <c r="CS45" i="6" s="1"/>
  <c r="CS47" i="6" s="1"/>
  <c r="CS40" i="6" s="1"/>
  <c r="CT23" i="5" s="1"/>
  <c r="ED30" i="12"/>
  <c r="EC32" i="12"/>
  <c r="EE24" i="12"/>
  <c r="EE8" i="12"/>
  <c r="EI6" i="6"/>
  <c r="EI7" i="6"/>
  <c r="EI5" i="6"/>
  <c r="EE9" i="12"/>
  <c r="EE7" i="12"/>
  <c r="EE26" i="12"/>
  <c r="EE23" i="12"/>
  <c r="EE19" i="12"/>
  <c r="EE6" i="12"/>
  <c r="EE21" i="12"/>
  <c r="EE5" i="12"/>
  <c r="EE15" i="12"/>
  <c r="EE4" i="12"/>
  <c r="EE13" i="12"/>
  <c r="EE11" i="12"/>
  <c r="EE17" i="12"/>
  <c r="EE25" i="12"/>
  <c r="EF34" i="12"/>
  <c r="EH39" i="6"/>
  <c r="EH38" i="6"/>
  <c r="EH25" i="6"/>
  <c r="EH19" i="6"/>
  <c r="EH17" i="6"/>
  <c r="EH31" i="6"/>
  <c r="EH26" i="6"/>
  <c r="EH32" i="6"/>
  <c r="EH29" i="6"/>
  <c r="EH28" i="6"/>
  <c r="EH30" i="6"/>
  <c r="EH27" i="6"/>
  <c r="EF35" i="12"/>
  <c r="EG33" i="6"/>
  <c r="EJ36" i="6"/>
  <c r="EJ37" i="6"/>
  <c r="EJ13" i="6"/>
  <c r="EJ11" i="6"/>
  <c r="EJ12" i="6"/>
  <c r="EJ4" i="6"/>
  <c r="EK2" i="6"/>
  <c r="EJ3" i="6"/>
  <c r="EJ8" i="6"/>
  <c r="ED29" i="12"/>
  <c r="EE16" i="6" s="1"/>
  <c r="ED28" i="12"/>
  <c r="CS48" i="6"/>
  <c r="CT45" i="6" s="1"/>
  <c r="CT47" i="6" s="1"/>
  <c r="CT40" i="6" s="1"/>
  <c r="W62" i="4"/>
  <c r="O70" i="4"/>
  <c r="W61" i="4"/>
  <c r="P76" i="4" s="1"/>
  <c r="W37" i="4"/>
  <c r="BV24" i="5"/>
  <c r="BU55" i="6"/>
  <c r="BV52" i="6" s="1"/>
  <c r="F108" i="8"/>
  <c r="E111" i="8"/>
  <c r="F111" i="8" s="1"/>
  <c r="C207" i="8"/>
  <c r="C242" i="8" s="1"/>
  <c r="ED32" i="12" l="1"/>
  <c r="CU23" i="5"/>
  <c r="EK36" i="6"/>
  <c r="EK11" i="6"/>
  <c r="EK13" i="6"/>
  <c r="EK37" i="6"/>
  <c r="EK12" i="6"/>
  <c r="EK3" i="6"/>
  <c r="EL2" i="6"/>
  <c r="EK8" i="6"/>
  <c r="EK4" i="6"/>
  <c r="EF7" i="12"/>
  <c r="EF15" i="12"/>
  <c r="EF17" i="12"/>
  <c r="EF11" i="12"/>
  <c r="EF19" i="12"/>
  <c r="EF21" i="12"/>
  <c r="EF9" i="12"/>
  <c r="EF23" i="12"/>
  <c r="EF25" i="12"/>
  <c r="EF5" i="12"/>
  <c r="EF4" i="12"/>
  <c r="EF13" i="12"/>
  <c r="EF6" i="12"/>
  <c r="EF26" i="12"/>
  <c r="EE29" i="12"/>
  <c r="EF16" i="6" s="1"/>
  <c r="EE28" i="12"/>
  <c r="EJ5" i="6"/>
  <c r="EJ6" i="6"/>
  <c r="EJ7" i="6"/>
  <c r="EF8" i="12"/>
  <c r="EF24" i="12"/>
  <c r="EI38" i="6"/>
  <c r="EI39" i="6"/>
  <c r="EI25" i="6"/>
  <c r="EI19" i="6"/>
  <c r="EI17" i="6"/>
  <c r="EI26" i="6"/>
  <c r="EI30" i="6"/>
  <c r="EI29" i="6"/>
  <c r="EI27" i="6"/>
  <c r="EI31" i="6"/>
  <c r="EI28" i="6"/>
  <c r="EI32" i="6"/>
  <c r="EG34" i="12"/>
  <c r="EG35" i="12"/>
  <c r="EH33" i="6"/>
  <c r="EE30" i="12"/>
  <c r="CT48" i="6"/>
  <c r="CU45" i="6" s="1"/>
  <c r="BV54" i="6"/>
  <c r="BV41" i="6" s="1"/>
  <c r="E219" i="8"/>
  <c r="E254" i="8" s="1"/>
  <c r="I219" i="8"/>
  <c r="I254" i="8" s="1"/>
  <c r="C219" i="8"/>
  <c r="C254" i="8" s="1"/>
  <c r="C216" i="8"/>
  <c r="C251" i="8" s="1"/>
  <c r="D215" i="8"/>
  <c r="D250" i="8" s="1"/>
  <c r="E215" i="8"/>
  <c r="E250" i="8" s="1"/>
  <c r="F215" i="8"/>
  <c r="F250" i="8" s="1"/>
  <c r="G215" i="8"/>
  <c r="G250" i="8" s="1"/>
  <c r="H215" i="8"/>
  <c r="H250" i="8" s="1"/>
  <c r="I215" i="8"/>
  <c r="I250" i="8" s="1"/>
  <c r="J215" i="8"/>
  <c r="J250" i="8" s="1"/>
  <c r="K215" i="8"/>
  <c r="K250" i="8" s="1"/>
  <c r="L215" i="8"/>
  <c r="L250" i="8" s="1"/>
  <c r="C215" i="8"/>
  <c r="C250" i="8" s="1"/>
  <c r="D210" i="8"/>
  <c r="D245" i="8" s="1"/>
  <c r="C210" i="8"/>
  <c r="C245" i="8" s="1"/>
  <c r="C214" i="8"/>
  <c r="C249" i="8" s="1"/>
  <c r="EK5" i="6" l="1"/>
  <c r="EK6" i="6"/>
  <c r="EK7" i="6"/>
  <c r="EL36" i="6"/>
  <c r="EL37" i="6"/>
  <c r="EL12" i="6"/>
  <c r="EL11" i="6"/>
  <c r="EL13" i="6"/>
  <c r="EL4" i="6"/>
  <c r="EM2" i="6"/>
  <c r="EL8" i="6"/>
  <c r="EL3" i="6"/>
  <c r="EG6" i="12"/>
  <c r="EG4" i="12"/>
  <c r="EG13" i="12"/>
  <c r="EG21" i="12"/>
  <c r="EG23" i="12"/>
  <c r="EG26" i="12"/>
  <c r="EG17" i="12"/>
  <c r="EG15" i="12"/>
  <c r="EG7" i="12"/>
  <c r="EG11" i="12"/>
  <c r="EG5" i="12"/>
  <c r="EG19" i="12"/>
  <c r="EG9" i="12"/>
  <c r="EG25" i="12"/>
  <c r="EJ38" i="6"/>
  <c r="EJ25" i="6"/>
  <c r="EJ19" i="6"/>
  <c r="EJ17" i="6"/>
  <c r="EJ39" i="6"/>
  <c r="EJ26" i="6"/>
  <c r="EJ32" i="6"/>
  <c r="EJ29" i="6"/>
  <c r="EJ28" i="6"/>
  <c r="EJ30" i="6"/>
  <c r="EJ31" i="6"/>
  <c r="EJ27" i="6"/>
  <c r="EG8" i="12"/>
  <c r="EG24" i="12"/>
  <c r="EH35" i="12"/>
  <c r="EI33" i="6"/>
  <c r="EF30" i="12"/>
  <c r="EE32" i="12"/>
  <c r="EH34" i="12"/>
  <c r="EF29" i="12"/>
  <c r="EG16" i="6" s="1"/>
  <c r="EF28" i="12"/>
  <c r="CU47" i="6"/>
  <c r="CU40" i="6" s="1"/>
  <c r="BW24" i="5"/>
  <c r="BV55" i="6"/>
  <c r="BW52" i="6" s="1"/>
  <c r="L219" i="8"/>
  <c r="L254" i="8" s="1"/>
  <c r="D219" i="8"/>
  <c r="D254" i="8" s="1"/>
  <c r="K219" i="8"/>
  <c r="K254" i="8" s="1"/>
  <c r="G219" i="8"/>
  <c r="G254" i="8" s="1"/>
  <c r="H219" i="8"/>
  <c r="H254" i="8" s="1"/>
  <c r="J219" i="8"/>
  <c r="J254" i="8" s="1"/>
  <c r="F219" i="8"/>
  <c r="F254" i="8" s="1"/>
  <c r="D207" i="8"/>
  <c r="D242" i="8" s="1"/>
  <c r="C229" i="8"/>
  <c r="C264" i="8" s="1"/>
  <c r="C217" i="8"/>
  <c r="C252" i="8" s="1"/>
  <c r="D223" i="8"/>
  <c r="D258" i="8" s="1"/>
  <c r="D225" i="8"/>
  <c r="D260" i="8" s="1"/>
  <c r="D227" i="8"/>
  <c r="D262" i="8" s="1"/>
  <c r="D221" i="8"/>
  <c r="D256" i="8" s="1"/>
  <c r="EG30" i="12" l="1"/>
  <c r="EI34" i="12"/>
  <c r="EI35" i="12"/>
  <c r="EJ33" i="6"/>
  <c r="EK39" i="6"/>
  <c r="EK25" i="6"/>
  <c r="EK19" i="6"/>
  <c r="EK17" i="6"/>
  <c r="EK38" i="6"/>
  <c r="EK31" i="6"/>
  <c r="EK28" i="6"/>
  <c r="EK32" i="6"/>
  <c r="EK27" i="6"/>
  <c r="EK29" i="6"/>
  <c r="EK30" i="6"/>
  <c r="EK26" i="6"/>
  <c r="EL5" i="6"/>
  <c r="EL7" i="6"/>
  <c r="EL6" i="6"/>
  <c r="EH8" i="12"/>
  <c r="EH24" i="12"/>
  <c r="EH13" i="12"/>
  <c r="EH4" i="12"/>
  <c r="EH6" i="12"/>
  <c r="EH17" i="12"/>
  <c r="EH15" i="12"/>
  <c r="EH5" i="12"/>
  <c r="EH7" i="12"/>
  <c r="EH21" i="12"/>
  <c r="EH19" i="12"/>
  <c r="EH9" i="12"/>
  <c r="EH11" i="12"/>
  <c r="EH25" i="12"/>
  <c r="EH23" i="12"/>
  <c r="EH26" i="12"/>
  <c r="EG29" i="12"/>
  <c r="EH16" i="6" s="1"/>
  <c r="EG28" i="12"/>
  <c r="EM37" i="6"/>
  <c r="EM12" i="6"/>
  <c r="EM11" i="6"/>
  <c r="EM13" i="6"/>
  <c r="EM36" i="6"/>
  <c r="EM8" i="6"/>
  <c r="EN2" i="6"/>
  <c r="EM3" i="6"/>
  <c r="EM4" i="6"/>
  <c r="CV23" i="5"/>
  <c r="EF32" i="12"/>
  <c r="CU48" i="6"/>
  <c r="CV45" i="6" s="1"/>
  <c r="BW54" i="6"/>
  <c r="BW41" i="6" s="1"/>
  <c r="E220" i="8"/>
  <c r="E207" i="8"/>
  <c r="E242" i="8" s="1"/>
  <c r="D213" i="8"/>
  <c r="D248" i="8" s="1"/>
  <c r="D216" i="8"/>
  <c r="D251" i="8" s="1"/>
  <c r="D214" i="8"/>
  <c r="D249" i="8" s="1"/>
  <c r="E213" i="8"/>
  <c r="E248" i="8" s="1"/>
  <c r="D212" i="8"/>
  <c r="D247" i="8" s="1"/>
  <c r="D226" i="8"/>
  <c r="D261" i="8" s="1"/>
  <c r="D222" i="8"/>
  <c r="D257" i="8" s="1"/>
  <c r="E226" i="8"/>
  <c r="E261" i="8" s="1"/>
  <c r="E209" i="8"/>
  <c r="E212" i="8"/>
  <c r="E247" i="8" s="1"/>
  <c r="D220" i="8"/>
  <c r="E227" i="8"/>
  <c r="E262" i="8" s="1"/>
  <c r="E225" i="8"/>
  <c r="E260" i="8" s="1"/>
  <c r="E223" i="8"/>
  <c r="E258" i="8" s="1"/>
  <c r="E221" i="8"/>
  <c r="E256" i="8" s="1"/>
  <c r="E222" i="8"/>
  <c r="E257" i="8" s="1"/>
  <c r="D209" i="8"/>
  <c r="EH30" i="12" l="1"/>
  <c r="EL38" i="6"/>
  <c r="EL39" i="6"/>
  <c r="EL25" i="6"/>
  <c r="EL17" i="6"/>
  <c r="EL19" i="6"/>
  <c r="EL31" i="6"/>
  <c r="EL28" i="6"/>
  <c r="EL32" i="6"/>
  <c r="EL29" i="6"/>
  <c r="EL27" i="6"/>
  <c r="EL30" i="6"/>
  <c r="EL26" i="6"/>
  <c r="EJ35" i="12"/>
  <c r="EK33" i="6"/>
  <c r="EI24" i="12"/>
  <c r="EI8" i="12"/>
  <c r="EM7" i="6"/>
  <c r="EM6" i="6"/>
  <c r="EM5" i="6"/>
  <c r="EH29" i="12"/>
  <c r="EI16" i="6" s="1"/>
  <c r="EH28" i="12"/>
  <c r="EN36" i="6"/>
  <c r="EN37" i="6"/>
  <c r="EN12" i="6"/>
  <c r="EN11" i="6"/>
  <c r="EN13" i="6"/>
  <c r="EN3" i="6"/>
  <c r="EN4" i="6"/>
  <c r="EN8" i="6"/>
  <c r="EO2" i="6"/>
  <c r="EJ34" i="12"/>
  <c r="EG32" i="12"/>
  <c r="EI4" i="12"/>
  <c r="EI9" i="12"/>
  <c r="EI26" i="12"/>
  <c r="EI21" i="12"/>
  <c r="EI6" i="12"/>
  <c r="EI25" i="12"/>
  <c r="EI5" i="12"/>
  <c r="EI23" i="12"/>
  <c r="EI13" i="12"/>
  <c r="EI7" i="12"/>
  <c r="EI17" i="12"/>
  <c r="EI11" i="12"/>
  <c r="EI15" i="12"/>
  <c r="EI19" i="12"/>
  <c r="CV47" i="6"/>
  <c r="CV40" i="6" s="1"/>
  <c r="BX24" i="5"/>
  <c r="BW55" i="6"/>
  <c r="BX52" i="6" s="1"/>
  <c r="E217" i="8"/>
  <c r="E252" i="8" s="1"/>
  <c r="E216" i="8"/>
  <c r="E251" i="8" s="1"/>
  <c r="D255" i="8"/>
  <c r="D244" i="8"/>
  <c r="E244" i="8"/>
  <c r="E255" i="8"/>
  <c r="F226" i="8"/>
  <c r="F261" i="8" s="1"/>
  <c r="F227" i="8"/>
  <c r="F262" i="8" s="1"/>
  <c r="D217" i="8"/>
  <c r="D252" i="8" s="1"/>
  <c r="F207" i="8"/>
  <c r="F242" i="8" s="1"/>
  <c r="F223" i="8"/>
  <c r="F258" i="8" s="1"/>
  <c r="E214" i="8"/>
  <c r="E249" i="8" s="1"/>
  <c r="D229" i="8"/>
  <c r="D264" i="8" s="1"/>
  <c r="E229" i="8"/>
  <c r="E264" i="8" s="1"/>
  <c r="F212" i="8"/>
  <c r="F247" i="8" s="1"/>
  <c r="F213" i="8"/>
  <c r="F248" i="8" s="1"/>
  <c r="F209" i="8"/>
  <c r="F220" i="8"/>
  <c r="F221" i="8"/>
  <c r="F256" i="8" s="1"/>
  <c r="F225" i="8"/>
  <c r="F260" i="8" s="1"/>
  <c r="F222" i="8"/>
  <c r="F257" i="8" s="1"/>
  <c r="E210" i="8"/>
  <c r="E245" i="8" s="1"/>
  <c r="EH32" i="12" l="1"/>
  <c r="EI30" i="12"/>
  <c r="EK34" i="12"/>
  <c r="CW23" i="5"/>
  <c r="EJ11" i="12"/>
  <c r="EJ17" i="12"/>
  <c r="EJ6" i="12"/>
  <c r="EJ4" i="12"/>
  <c r="EJ9" i="12"/>
  <c r="EJ19" i="12"/>
  <c r="EJ25" i="12"/>
  <c r="EJ7" i="12"/>
  <c r="EJ13" i="12"/>
  <c r="EJ5" i="12"/>
  <c r="EJ15" i="12"/>
  <c r="EJ21" i="12"/>
  <c r="EJ23" i="12"/>
  <c r="EJ26" i="12"/>
  <c r="EJ8" i="12"/>
  <c r="EJ24" i="12"/>
  <c r="EM38" i="6"/>
  <c r="EM39" i="6"/>
  <c r="EM25" i="6"/>
  <c r="EM19" i="6"/>
  <c r="EM17" i="6"/>
  <c r="EM28" i="6"/>
  <c r="EM32" i="6"/>
  <c r="EM30" i="6"/>
  <c r="EM29" i="6"/>
  <c r="EM26" i="6"/>
  <c r="EM27" i="6"/>
  <c r="EM31" i="6"/>
  <c r="EK35" i="12"/>
  <c r="EL33" i="6"/>
  <c r="CV48" i="6"/>
  <c r="CW45" i="6" s="1"/>
  <c r="CW47" i="6" s="1"/>
  <c r="CW40" i="6" s="1"/>
  <c r="EI29" i="12"/>
  <c r="EJ16" i="6" s="1"/>
  <c r="EI28" i="12"/>
  <c r="EO36" i="6"/>
  <c r="EO11" i="6"/>
  <c r="EO37" i="6"/>
  <c r="EO12" i="6"/>
  <c r="EO13" i="6"/>
  <c r="EP2" i="6"/>
  <c r="EO3" i="6"/>
  <c r="EO4" i="6"/>
  <c r="EO8" i="6"/>
  <c r="EN6" i="6"/>
  <c r="EN5" i="6"/>
  <c r="EN7" i="6"/>
  <c r="BX54" i="6"/>
  <c r="BX41" i="6" s="1"/>
  <c r="G217" i="8"/>
  <c r="G252" i="8" s="1"/>
  <c r="G216" i="8"/>
  <c r="G251" i="8" s="1"/>
  <c r="G41" i="4"/>
  <c r="F18" i="8" s="1"/>
  <c r="H41" i="4"/>
  <c r="G18" i="8" s="1"/>
  <c r="F217" i="8"/>
  <c r="F252" i="8" s="1"/>
  <c r="F216" i="8"/>
  <c r="F251" i="8" s="1"/>
  <c r="F255" i="8"/>
  <c r="F244" i="8"/>
  <c r="G207" i="8"/>
  <c r="G242" i="8" s="1"/>
  <c r="G43" i="4"/>
  <c r="F19" i="8" s="1"/>
  <c r="G40" i="4"/>
  <c r="F17" i="8" s="1"/>
  <c r="G39" i="4"/>
  <c r="F16" i="8" s="1"/>
  <c r="H39" i="4"/>
  <c r="G16" i="8" s="1"/>
  <c r="H43" i="4"/>
  <c r="G19" i="8" s="1"/>
  <c r="H40" i="4"/>
  <c r="G17" i="8" s="1"/>
  <c r="F214" i="8"/>
  <c r="F249" i="8" s="1"/>
  <c r="F229" i="8"/>
  <c r="F264" i="8" s="1"/>
  <c r="G223" i="8"/>
  <c r="G258" i="8" s="1"/>
  <c r="G212" i="8"/>
  <c r="G247" i="8" s="1"/>
  <c r="G209" i="8"/>
  <c r="G213" i="8"/>
  <c r="G248" i="8" s="1"/>
  <c r="G227" i="8"/>
  <c r="G262" i="8" s="1"/>
  <c r="G220" i="8"/>
  <c r="G222" i="8"/>
  <c r="G257" i="8" s="1"/>
  <c r="G225" i="8"/>
  <c r="G260" i="8" s="1"/>
  <c r="G226" i="8"/>
  <c r="G261" i="8" s="1"/>
  <c r="G221" i="8"/>
  <c r="G256" i="8" s="1"/>
  <c r="F210" i="8"/>
  <c r="F245" i="8" s="1"/>
  <c r="EJ30" i="12" l="1"/>
  <c r="EI32" i="12"/>
  <c r="CX23" i="5"/>
  <c r="EN38" i="6"/>
  <c r="EN39" i="6"/>
  <c r="EN25" i="6"/>
  <c r="EN19" i="6"/>
  <c r="EN17" i="6"/>
  <c r="EN27" i="6"/>
  <c r="EN30" i="6"/>
  <c r="EN31" i="6"/>
  <c r="EN26" i="6"/>
  <c r="EN32" i="6"/>
  <c r="EN28" i="6"/>
  <c r="EN29" i="6"/>
  <c r="EK9" i="12"/>
  <c r="EK26" i="12"/>
  <c r="EK19" i="12"/>
  <c r="EK6" i="12"/>
  <c r="EK4" i="12"/>
  <c r="EK13" i="12"/>
  <c r="EK7" i="12"/>
  <c r="EK15" i="12"/>
  <c r="EK17" i="12"/>
  <c r="EK21" i="12"/>
  <c r="EK11" i="12"/>
  <c r="EK5" i="12"/>
  <c r="EK23" i="12"/>
  <c r="EK25" i="12"/>
  <c r="EJ29" i="12"/>
  <c r="EK16" i="6" s="1"/>
  <c r="EJ28" i="12"/>
  <c r="EP36" i="6"/>
  <c r="EP12" i="6"/>
  <c r="EP11" i="6"/>
  <c r="EP37" i="6"/>
  <c r="EP13" i="6"/>
  <c r="EP8" i="6"/>
  <c r="EQ2" i="6"/>
  <c r="EP4" i="6"/>
  <c r="EP3" i="6"/>
  <c r="EL35" i="12"/>
  <c r="EM33" i="6"/>
  <c r="EO6" i="6"/>
  <c r="EO7" i="6"/>
  <c r="EO5" i="6"/>
  <c r="EL34" i="12"/>
  <c r="EK24" i="12"/>
  <c r="EK8" i="12"/>
  <c r="CW48" i="6"/>
  <c r="CX45" i="6" s="1"/>
  <c r="BY24" i="5"/>
  <c r="BX55" i="6"/>
  <c r="BY52" i="6" s="1"/>
  <c r="H217" i="8"/>
  <c r="H252" i="8" s="1"/>
  <c r="H216" i="8"/>
  <c r="H251" i="8" s="1"/>
  <c r="G244" i="8"/>
  <c r="G255" i="8"/>
  <c r="H207" i="8"/>
  <c r="H242" i="8" s="1"/>
  <c r="G214" i="8"/>
  <c r="G249" i="8" s="1"/>
  <c r="G229" i="8"/>
  <c r="G264" i="8" s="1"/>
  <c r="H213" i="8"/>
  <c r="H248" i="8" s="1"/>
  <c r="H209" i="8"/>
  <c r="H220" i="8"/>
  <c r="H212" i="8"/>
  <c r="H247" i="8" s="1"/>
  <c r="H227" i="8"/>
  <c r="H262" i="8" s="1"/>
  <c r="H221" i="8"/>
  <c r="H256" i="8" s="1"/>
  <c r="H223" i="8"/>
  <c r="H258" i="8" s="1"/>
  <c r="H225" i="8"/>
  <c r="H260" i="8" s="1"/>
  <c r="H226" i="8"/>
  <c r="H261" i="8" s="1"/>
  <c r="H222" i="8"/>
  <c r="H257" i="8" s="1"/>
  <c r="G210" i="8"/>
  <c r="G245" i="8" s="1"/>
  <c r="EK30" i="12" l="1"/>
  <c r="EJ32" i="12"/>
  <c r="EO39" i="6"/>
  <c r="EO38" i="6"/>
  <c r="EO25" i="6"/>
  <c r="EO19" i="6"/>
  <c r="EO17" i="6"/>
  <c r="EO26" i="6"/>
  <c r="EO30" i="6"/>
  <c r="EO28" i="6"/>
  <c r="EO31" i="6"/>
  <c r="EO27" i="6"/>
  <c r="EO32" i="6"/>
  <c r="EO29" i="6"/>
  <c r="EQ37" i="6"/>
  <c r="EQ36" i="6"/>
  <c r="EQ13" i="6"/>
  <c r="EQ11" i="6"/>
  <c r="EQ12" i="6"/>
  <c r="EQ4" i="6"/>
  <c r="EQ3" i="6"/>
  <c r="ER2" i="6"/>
  <c r="EQ8" i="6"/>
  <c r="EM35" i="12"/>
  <c r="EN33" i="6"/>
  <c r="EP7" i="6"/>
  <c r="EP5" i="6"/>
  <c r="EP6" i="6"/>
  <c r="EL9" i="12"/>
  <c r="EL7" i="12"/>
  <c r="EL21" i="12"/>
  <c r="EL23" i="12"/>
  <c r="EL13" i="12"/>
  <c r="EL11" i="12"/>
  <c r="EL4" i="12"/>
  <c r="EL5" i="12"/>
  <c r="EL17" i="12"/>
  <c r="EL19" i="12"/>
  <c r="EL26" i="12"/>
  <c r="EL6" i="12"/>
  <c r="EL15" i="12"/>
  <c r="EL25" i="12"/>
  <c r="EL8" i="12"/>
  <c r="EL30" i="12" s="1"/>
  <c r="EL24" i="12"/>
  <c r="EK29" i="12"/>
  <c r="EL16" i="6" s="1"/>
  <c r="EK28" i="12"/>
  <c r="EM34" i="12"/>
  <c r="CX47" i="6"/>
  <c r="CX40" i="6" s="1"/>
  <c r="BY54" i="6"/>
  <c r="BY41" i="6" s="1"/>
  <c r="I217" i="8"/>
  <c r="I252" i="8" s="1"/>
  <c r="I216" i="8"/>
  <c r="I251" i="8" s="1"/>
  <c r="H244" i="8"/>
  <c r="H255" i="8"/>
  <c r="I207" i="8"/>
  <c r="I242" i="8" s="1"/>
  <c r="H214" i="8"/>
  <c r="H249" i="8" s="1"/>
  <c r="H229" i="8"/>
  <c r="H264" i="8" s="1"/>
  <c r="I220" i="8"/>
  <c r="I209" i="8"/>
  <c r="I212" i="8"/>
  <c r="I247" i="8" s="1"/>
  <c r="I222" i="8"/>
  <c r="I257" i="8" s="1"/>
  <c r="I226" i="8"/>
  <c r="I261" i="8" s="1"/>
  <c r="I213" i="8"/>
  <c r="I248" i="8" s="1"/>
  <c r="I223" i="8"/>
  <c r="I258" i="8" s="1"/>
  <c r="I225" i="8"/>
  <c r="I260" i="8" s="1"/>
  <c r="I227" i="8"/>
  <c r="I262" i="8" s="1"/>
  <c r="I221" i="8"/>
  <c r="I256" i="8" s="1"/>
  <c r="H210" i="8"/>
  <c r="H245" i="8" s="1"/>
  <c r="CX48" i="6" l="1"/>
  <c r="CY45" i="6" s="1"/>
  <c r="ER36" i="6"/>
  <c r="ER37" i="6"/>
  <c r="ER13" i="6"/>
  <c r="ER12" i="6"/>
  <c r="ER11" i="6"/>
  <c r="ER3" i="6"/>
  <c r="ER4" i="6"/>
  <c r="ES2" i="6"/>
  <c r="ER8" i="6"/>
  <c r="CY23" i="5"/>
  <c r="EM4" i="12"/>
  <c r="EM13" i="12"/>
  <c r="EM26" i="12"/>
  <c r="EM6" i="12"/>
  <c r="EM21" i="12"/>
  <c r="EM17" i="12"/>
  <c r="EM5" i="12"/>
  <c r="EM11" i="12"/>
  <c r="EM23" i="12"/>
  <c r="EM25" i="12"/>
  <c r="EM9" i="12"/>
  <c r="EM7" i="12"/>
  <c r="EM15" i="12"/>
  <c r="EM19" i="12"/>
  <c r="EM8" i="12"/>
  <c r="EM30" i="12" s="1"/>
  <c r="EM24" i="12"/>
  <c r="EL29" i="12"/>
  <c r="EM16" i="6" s="1"/>
  <c r="EL28" i="12"/>
  <c r="EP39" i="6"/>
  <c r="EP38" i="6"/>
  <c r="EP25" i="6"/>
  <c r="EP19" i="6"/>
  <c r="EP17" i="6"/>
  <c r="EP27" i="6"/>
  <c r="EP32" i="6"/>
  <c r="EP28" i="6"/>
  <c r="EP29" i="6"/>
  <c r="EP26" i="6"/>
  <c r="EP31" i="6"/>
  <c r="EP30" i="6"/>
  <c r="EN35" i="12"/>
  <c r="EO33" i="6"/>
  <c r="EK32" i="12"/>
  <c r="EQ7" i="6"/>
  <c r="EQ6" i="6"/>
  <c r="EQ5" i="6"/>
  <c r="EN34" i="12"/>
  <c r="CY47" i="6"/>
  <c r="CY40" i="6" s="1"/>
  <c r="BZ24" i="5"/>
  <c r="BY55" i="6"/>
  <c r="BZ52" i="6" s="1"/>
  <c r="J217" i="8"/>
  <c r="J252" i="8" s="1"/>
  <c r="J216" i="8"/>
  <c r="J251" i="8" s="1"/>
  <c r="I255" i="8"/>
  <c r="I244" i="8"/>
  <c r="I214" i="8"/>
  <c r="I249" i="8" s="1"/>
  <c r="I229" i="8"/>
  <c r="I264" i="8" s="1"/>
  <c r="J212" i="8"/>
  <c r="J247" i="8" s="1"/>
  <c r="J220" i="8"/>
  <c r="J213" i="8"/>
  <c r="J248" i="8" s="1"/>
  <c r="J209" i="8"/>
  <c r="J222" i="8"/>
  <c r="J257" i="8" s="1"/>
  <c r="J226" i="8"/>
  <c r="J261" i="8" s="1"/>
  <c r="J225" i="8"/>
  <c r="J260" i="8" s="1"/>
  <c r="J227" i="8"/>
  <c r="J262" i="8" s="1"/>
  <c r="J223" i="8"/>
  <c r="J258" i="8" s="1"/>
  <c r="J221" i="8"/>
  <c r="J256" i="8" s="1"/>
  <c r="I210" i="8"/>
  <c r="I245" i="8" s="1"/>
  <c r="CY48" i="6" l="1"/>
  <c r="CZ45" i="6" s="1"/>
  <c r="CZ47" i="6" s="1"/>
  <c r="CZ40" i="6" s="1"/>
  <c r="EN8" i="12"/>
  <c r="EN24" i="12"/>
  <c r="EM29" i="12"/>
  <c r="EN16" i="6" s="1"/>
  <c r="EM28" i="12"/>
  <c r="ES11" i="6"/>
  <c r="ES36" i="6"/>
  <c r="ES12" i="6"/>
  <c r="ES37" i="6"/>
  <c r="ES13" i="6"/>
  <c r="ES3" i="6"/>
  <c r="ET2" i="6"/>
  <c r="ES4" i="6"/>
  <c r="ES8" i="6"/>
  <c r="EQ38" i="6"/>
  <c r="EQ39" i="6"/>
  <c r="EQ25" i="6"/>
  <c r="EQ19" i="6"/>
  <c r="EQ17" i="6"/>
  <c r="EQ29" i="6"/>
  <c r="EQ26" i="6"/>
  <c r="EQ30" i="6"/>
  <c r="EQ27" i="6"/>
  <c r="EQ31" i="6"/>
  <c r="EQ28" i="6"/>
  <c r="EQ32" i="6"/>
  <c r="EO34" i="12"/>
  <c r="EN7" i="12"/>
  <c r="EN13" i="12"/>
  <c r="EN23" i="12"/>
  <c r="EN25" i="12"/>
  <c r="EN11" i="12"/>
  <c r="EN6" i="12"/>
  <c r="EN26" i="12"/>
  <c r="EN9" i="12"/>
  <c r="EN19" i="12"/>
  <c r="EN5" i="12"/>
  <c r="EN15" i="12"/>
  <c r="EN17" i="12"/>
  <c r="EN4" i="12"/>
  <c r="EN21" i="12"/>
  <c r="CZ23" i="5"/>
  <c r="EL32" i="12"/>
  <c r="ER5" i="6"/>
  <c r="ER6" i="6"/>
  <c r="ER7" i="6"/>
  <c r="EO35" i="12"/>
  <c r="EP33" i="6"/>
  <c r="BZ54" i="6"/>
  <c r="BZ41" i="6" s="1"/>
  <c r="K217" i="8"/>
  <c r="K252" i="8" s="1"/>
  <c r="K216" i="8"/>
  <c r="K251" i="8" s="1"/>
  <c r="J244" i="8"/>
  <c r="J255" i="8"/>
  <c r="J207" i="8"/>
  <c r="J242" i="8" s="1"/>
  <c r="J214" i="8"/>
  <c r="J249" i="8" s="1"/>
  <c r="J229" i="8"/>
  <c r="J264" i="8" s="1"/>
  <c r="K213" i="8"/>
  <c r="K248" i="8" s="1"/>
  <c r="K223" i="8"/>
  <c r="K258" i="8" s="1"/>
  <c r="K209" i="8"/>
  <c r="K220" i="8"/>
  <c r="K227" i="8"/>
  <c r="K262" i="8" s="1"/>
  <c r="K212" i="8"/>
  <c r="K247" i="8" s="1"/>
  <c r="K221" i="8"/>
  <c r="K256" i="8" s="1"/>
  <c r="K226" i="8"/>
  <c r="K261" i="8" s="1"/>
  <c r="K225" i="8"/>
  <c r="K260" i="8" s="1"/>
  <c r="K222" i="8"/>
  <c r="K257" i="8" s="1"/>
  <c r="J210" i="8"/>
  <c r="J245" i="8" s="1"/>
  <c r="EN30" i="12" l="1"/>
  <c r="ES6" i="6"/>
  <c r="ES5" i="6"/>
  <c r="ES7" i="6"/>
  <c r="EO5" i="12"/>
  <c r="EO9" i="12"/>
  <c r="EO4" i="12"/>
  <c r="EO23" i="12"/>
  <c r="EO7" i="12"/>
  <c r="EO21" i="12"/>
  <c r="EO17" i="12"/>
  <c r="EO11" i="12"/>
  <c r="EO13" i="12"/>
  <c r="EO19" i="12"/>
  <c r="EO15" i="12"/>
  <c r="EO26" i="12"/>
  <c r="EO6" i="12"/>
  <c r="EO25" i="12"/>
  <c r="ER38" i="6"/>
  <c r="ER39" i="6"/>
  <c r="ER25" i="6"/>
  <c r="ER19" i="6"/>
  <c r="ER17" i="6"/>
  <c r="ER29" i="6"/>
  <c r="ER26" i="6"/>
  <c r="ER28" i="6"/>
  <c r="ER30" i="6"/>
  <c r="ER32" i="6"/>
  <c r="ER27" i="6"/>
  <c r="ER31" i="6"/>
  <c r="EN28" i="12"/>
  <c r="EN29" i="12"/>
  <c r="EO16" i="6" s="1"/>
  <c r="EP34" i="12"/>
  <c r="EP35" i="12"/>
  <c r="EQ33" i="6"/>
  <c r="EM32" i="12"/>
  <c r="EO8" i="12"/>
  <c r="EO24" i="12"/>
  <c r="ET37" i="6"/>
  <c r="ET12" i="6"/>
  <c r="ET11" i="6"/>
  <c r="ET36" i="6"/>
  <c r="ET13" i="6"/>
  <c r="ET4" i="6"/>
  <c r="ET3" i="6"/>
  <c r="EU2" i="6"/>
  <c r="ET8" i="6"/>
  <c r="DA23" i="5"/>
  <c r="CZ48" i="6"/>
  <c r="DA45" i="6" s="1"/>
  <c r="CA24" i="5"/>
  <c r="BZ55" i="6"/>
  <c r="CA52" i="6" s="1"/>
  <c r="L217" i="8"/>
  <c r="L252" i="8" s="1"/>
  <c r="L216" i="8"/>
  <c r="L251" i="8" s="1"/>
  <c r="K255" i="8"/>
  <c r="K244" i="8"/>
  <c r="L207" i="8"/>
  <c r="L242" i="8" s="1"/>
  <c r="K207" i="8"/>
  <c r="K242" i="8" s="1"/>
  <c r="K214" i="8"/>
  <c r="K249" i="8" s="1"/>
  <c r="K229" i="8"/>
  <c r="K264" i="8" s="1"/>
  <c r="L213" i="8"/>
  <c r="L248" i="8" s="1"/>
  <c r="L209" i="8"/>
  <c r="L220" i="8"/>
  <c r="L212" i="8"/>
  <c r="L247" i="8" s="1"/>
  <c r="L226" i="8"/>
  <c r="L261" i="8" s="1"/>
  <c r="L222" i="8"/>
  <c r="L257" i="8" s="1"/>
  <c r="L223" i="8"/>
  <c r="L258" i="8" s="1"/>
  <c r="L225" i="8"/>
  <c r="L260" i="8" s="1"/>
  <c r="L227" i="8"/>
  <c r="L262" i="8" s="1"/>
  <c r="L221" i="8"/>
  <c r="L256" i="8" s="1"/>
  <c r="K210" i="8"/>
  <c r="K245" i="8" s="1"/>
  <c r="ET5" i="6" l="1"/>
  <c r="ET6" i="6"/>
  <c r="ET7" i="6"/>
  <c r="EN32" i="12"/>
  <c r="EO29" i="12"/>
  <c r="EP16" i="6" s="1"/>
  <c r="EO28" i="12"/>
  <c r="EU36" i="6"/>
  <c r="EU37" i="6"/>
  <c r="EU11" i="6"/>
  <c r="EU13" i="6"/>
  <c r="EU12" i="6"/>
  <c r="EU8" i="6"/>
  <c r="EU3" i="6"/>
  <c r="EV2" i="6"/>
  <c r="EU4" i="6"/>
  <c r="EP17" i="12"/>
  <c r="EP5" i="12"/>
  <c r="EP11" i="12"/>
  <c r="EP23" i="12"/>
  <c r="EP7" i="12"/>
  <c r="EP19" i="12"/>
  <c r="EP26" i="12"/>
  <c r="EP4" i="12"/>
  <c r="EP9" i="12"/>
  <c r="EP21" i="12"/>
  <c r="EP6" i="12"/>
  <c r="EP13" i="12"/>
  <c r="EP25" i="12"/>
  <c r="EP15" i="12"/>
  <c r="ES39" i="6"/>
  <c r="ES38" i="6"/>
  <c r="ES25" i="6"/>
  <c r="ES19" i="6"/>
  <c r="ES17" i="6"/>
  <c r="ES29" i="6"/>
  <c r="ES28" i="6"/>
  <c r="ES30" i="6"/>
  <c r="ES27" i="6"/>
  <c r="ES31" i="6"/>
  <c r="ES26" i="6"/>
  <c r="ES32" i="6"/>
  <c r="EO30" i="12"/>
  <c r="EP24" i="12"/>
  <c r="EP8" i="12"/>
  <c r="EP30" i="12" s="1"/>
  <c r="EQ34" i="12"/>
  <c r="EQ35" i="12"/>
  <c r="ER33" i="6"/>
  <c r="DA47" i="6"/>
  <c r="DA40" i="6" s="1"/>
  <c r="CA54" i="6"/>
  <c r="CA41" i="6" s="1"/>
  <c r="L255" i="8"/>
  <c r="L244" i="8"/>
  <c r="L214" i="8"/>
  <c r="L249" i="8" s="1"/>
  <c r="L229" i="8"/>
  <c r="L264" i="8" s="1"/>
  <c r="L210" i="8"/>
  <c r="L245" i="8" s="1"/>
  <c r="EO32" i="12" l="1"/>
  <c r="EV36" i="6"/>
  <c r="EV37" i="6"/>
  <c r="EV11" i="6"/>
  <c r="EV13" i="6"/>
  <c r="EV12" i="6"/>
  <c r="EW2" i="6"/>
  <c r="EV3" i="6"/>
  <c r="EV8" i="6"/>
  <c r="EV4" i="6"/>
  <c r="DB23" i="5"/>
  <c r="ER34" i="12"/>
  <c r="ER35" i="12"/>
  <c r="ES33" i="6"/>
  <c r="EU6" i="6"/>
  <c r="EU5" i="6"/>
  <c r="EU7" i="6"/>
  <c r="ET38" i="6"/>
  <c r="ET39" i="6"/>
  <c r="ET19" i="6"/>
  <c r="ET25" i="6"/>
  <c r="ET17" i="6"/>
  <c r="ET27" i="6"/>
  <c r="ET31" i="6"/>
  <c r="ET26" i="6"/>
  <c r="ET32" i="6"/>
  <c r="ET29" i="6"/>
  <c r="ET28" i="6"/>
  <c r="ET30" i="6"/>
  <c r="EQ7" i="12"/>
  <c r="EQ15" i="12"/>
  <c r="EQ23" i="12"/>
  <c r="EQ11" i="12"/>
  <c r="EQ26" i="12"/>
  <c r="EQ5" i="12"/>
  <c r="EQ6" i="12"/>
  <c r="EQ13" i="12"/>
  <c r="EQ21" i="12"/>
  <c r="EQ9" i="12"/>
  <c r="EQ17" i="12"/>
  <c r="EQ25" i="12"/>
  <c r="EQ4" i="12"/>
  <c r="EQ19" i="12"/>
  <c r="EP28" i="12"/>
  <c r="EP29" i="12"/>
  <c r="EQ16" i="6" s="1"/>
  <c r="EQ24" i="12"/>
  <c r="EQ8" i="12"/>
  <c r="DA48" i="6"/>
  <c r="DB45" i="6" s="1"/>
  <c r="CB24" i="5"/>
  <c r="CA55" i="6"/>
  <c r="CB52" i="6" s="1"/>
  <c r="C211" i="8"/>
  <c r="EQ30" i="12" l="1"/>
  <c r="EP32" i="12"/>
  <c r="ES34" i="12"/>
  <c r="ES35" i="12"/>
  <c r="ET33" i="6"/>
  <c r="ER9" i="12"/>
  <c r="ER21" i="12"/>
  <c r="ER25" i="12"/>
  <c r="ER6" i="12"/>
  <c r="ER4" i="12"/>
  <c r="ER11" i="12"/>
  <c r="ER7" i="12"/>
  <c r="ER19" i="12"/>
  <c r="ER23" i="12"/>
  <c r="ER5" i="12"/>
  <c r="ER15" i="12"/>
  <c r="ER13" i="12"/>
  <c r="ER26" i="12"/>
  <c r="ER17" i="12"/>
  <c r="EV7" i="6"/>
  <c r="EV6" i="6"/>
  <c r="EV5" i="6"/>
  <c r="EQ28" i="12"/>
  <c r="EQ29" i="12"/>
  <c r="ER16" i="6" s="1"/>
  <c r="EU38" i="6"/>
  <c r="EU25" i="6"/>
  <c r="EU19" i="6"/>
  <c r="EU17" i="6"/>
  <c r="EU39" i="6"/>
  <c r="EU27" i="6"/>
  <c r="EU31" i="6"/>
  <c r="EU28" i="6"/>
  <c r="EU32" i="6"/>
  <c r="EU30" i="6"/>
  <c r="EU26" i="6"/>
  <c r="EU29" i="6"/>
  <c r="ER24" i="12"/>
  <c r="ER8" i="12"/>
  <c r="ER30" i="12" s="1"/>
  <c r="EW36" i="6"/>
  <c r="EW11" i="6"/>
  <c r="EW37" i="6"/>
  <c r="EW13" i="6"/>
  <c r="EW12" i="6"/>
  <c r="EW4" i="6"/>
  <c r="EW8" i="6"/>
  <c r="EX2" i="6"/>
  <c r="EW3" i="6"/>
  <c r="DB47" i="6"/>
  <c r="DB40" i="6" s="1"/>
  <c r="CB54" i="6"/>
  <c r="CB41" i="6" s="1"/>
  <c r="L211" i="8"/>
  <c r="F166" i="8"/>
  <c r="E211" i="8"/>
  <c r="F167" i="8"/>
  <c r="C246" i="8"/>
  <c r="C208" i="8"/>
  <c r="DB48" i="6" l="1"/>
  <c r="DC45" i="6" s="1"/>
  <c r="DC47" i="6" s="1"/>
  <c r="DC40" i="6" s="1"/>
  <c r="EW6" i="6"/>
  <c r="EW5" i="6"/>
  <c r="EW7" i="6"/>
  <c r="ET35" i="12"/>
  <c r="EU33" i="6"/>
  <c r="EV38" i="6"/>
  <c r="EV39" i="6"/>
  <c r="EV25" i="6"/>
  <c r="EV19" i="6"/>
  <c r="EV17" i="6"/>
  <c r="EV26" i="6"/>
  <c r="EV32" i="6"/>
  <c r="EV29" i="6"/>
  <c r="EV28" i="6"/>
  <c r="EV30" i="6"/>
  <c r="EV27" i="6"/>
  <c r="EV31" i="6"/>
  <c r="ER28" i="12"/>
  <c r="ER29" i="12"/>
  <c r="ES16" i="6" s="1"/>
  <c r="DC23" i="5"/>
  <c r="ES5" i="12"/>
  <c r="ES13" i="12"/>
  <c r="ES7" i="12"/>
  <c r="ES21" i="12"/>
  <c r="ES4" i="12"/>
  <c r="ES11" i="12"/>
  <c r="ES26" i="12"/>
  <c r="ES6" i="12"/>
  <c r="ES9" i="12"/>
  <c r="ES19" i="12"/>
  <c r="ES23" i="12"/>
  <c r="ES15" i="12"/>
  <c r="ES25" i="12"/>
  <c r="ES17" i="12"/>
  <c r="EX11" i="6"/>
  <c r="EX12" i="6"/>
  <c r="EX37" i="6"/>
  <c r="EX36" i="6"/>
  <c r="EX13" i="6"/>
  <c r="EX8" i="6"/>
  <c r="EY2" i="6"/>
  <c r="EX4" i="6"/>
  <c r="EX3" i="6"/>
  <c r="ET34" i="12"/>
  <c r="EQ32" i="12"/>
  <c r="ES24" i="12"/>
  <c r="ES8" i="12"/>
  <c r="ES30" i="12" s="1"/>
  <c r="CC24" i="5"/>
  <c r="CB55" i="6"/>
  <c r="CC52" i="6" s="1"/>
  <c r="L246" i="8"/>
  <c r="L208" i="8"/>
  <c r="C243" i="8"/>
  <c r="C205" i="8"/>
  <c r="E246" i="8"/>
  <c r="E208" i="8"/>
  <c r="E205" i="8" s="1"/>
  <c r="C224" i="8"/>
  <c r="F211" i="8"/>
  <c r="AF22" i="4"/>
  <c r="ER32" i="12" l="1"/>
  <c r="DC48" i="6"/>
  <c r="DD45" i="6" s="1"/>
  <c r="DD47" i="6" s="1"/>
  <c r="DD40" i="6" s="1"/>
  <c r="EU35" i="12"/>
  <c r="EV33" i="6"/>
  <c r="ET5" i="12"/>
  <c r="ET13" i="12"/>
  <c r="ET26" i="12"/>
  <c r="ET11" i="12"/>
  <c r="ET25" i="12"/>
  <c r="ET4" i="12"/>
  <c r="ET6" i="12"/>
  <c r="ET17" i="12"/>
  <c r="ET23" i="12"/>
  <c r="ET7" i="12"/>
  <c r="ET9" i="12"/>
  <c r="ET19" i="12"/>
  <c r="ET15" i="12"/>
  <c r="ET21" i="12"/>
  <c r="EY37" i="6"/>
  <c r="EY36" i="6"/>
  <c r="EY13" i="6"/>
  <c r="EY12" i="6"/>
  <c r="EY11" i="6"/>
  <c r="EZ2" i="6"/>
  <c r="EY4" i="6"/>
  <c r="EY3" i="6"/>
  <c r="EY8" i="6"/>
  <c r="ES28" i="12"/>
  <c r="ES29" i="12"/>
  <c r="ET16" i="6" s="1"/>
  <c r="EU34" i="12"/>
  <c r="EX7" i="6"/>
  <c r="EX5" i="6"/>
  <c r="EX6" i="6"/>
  <c r="EW39" i="6"/>
  <c r="EW38" i="6"/>
  <c r="EW25" i="6"/>
  <c r="EW19" i="6"/>
  <c r="EW17" i="6"/>
  <c r="EW32" i="6"/>
  <c r="EW30" i="6"/>
  <c r="EW29" i="6"/>
  <c r="EW28" i="6"/>
  <c r="EW27" i="6"/>
  <c r="EW31" i="6"/>
  <c r="EW26" i="6"/>
  <c r="ET24" i="12"/>
  <c r="ET8" i="12"/>
  <c r="DD23" i="5"/>
  <c r="CC54" i="6"/>
  <c r="CC41" i="6" s="1"/>
  <c r="D211" i="8"/>
  <c r="C259" i="8"/>
  <c r="C218" i="8"/>
  <c r="E243" i="8"/>
  <c r="L243" i="8"/>
  <c r="L205" i="8"/>
  <c r="F246" i="8"/>
  <c r="F208" i="8"/>
  <c r="F205" i="8" s="1"/>
  <c r="L224" i="8"/>
  <c r="E224" i="8"/>
  <c r="G211" i="8"/>
  <c r="D224" i="8"/>
  <c r="ET30" i="12" l="1"/>
  <c r="EY6" i="6"/>
  <c r="EY7" i="6"/>
  <c r="EY5" i="6"/>
  <c r="EU4" i="12"/>
  <c r="EU7" i="12"/>
  <c r="EU13" i="12"/>
  <c r="EU23" i="12"/>
  <c r="EU9" i="12"/>
  <c r="EU5" i="12"/>
  <c r="EU17" i="12"/>
  <c r="EU19" i="12"/>
  <c r="EU25" i="12"/>
  <c r="EU6" i="12"/>
  <c r="EU11" i="12"/>
  <c r="EU15" i="12"/>
  <c r="EU21" i="12"/>
  <c r="EU26" i="12"/>
  <c r="EU8" i="12"/>
  <c r="EU24" i="12"/>
  <c r="ET29" i="12"/>
  <c r="EU16" i="6" s="1"/>
  <c r="ET28" i="12"/>
  <c r="EV34" i="12"/>
  <c r="DD48" i="6"/>
  <c r="DE45" i="6" s="1"/>
  <c r="DE47" i="6" s="1"/>
  <c r="DE40" i="6" s="1"/>
  <c r="EV35" i="12"/>
  <c r="EW33" i="6"/>
  <c r="EX39" i="6"/>
  <c r="EX38" i="6"/>
  <c r="EX25" i="6"/>
  <c r="EX19" i="6"/>
  <c r="EX17" i="6"/>
  <c r="EX31" i="6"/>
  <c r="EX30" i="6"/>
  <c r="EX26" i="6"/>
  <c r="EX32" i="6"/>
  <c r="EX27" i="6"/>
  <c r="EX29" i="6"/>
  <c r="EX28" i="6"/>
  <c r="ES32" i="12"/>
  <c r="EZ36" i="6"/>
  <c r="EZ37" i="6"/>
  <c r="EZ13" i="6"/>
  <c r="EZ11" i="6"/>
  <c r="EZ12" i="6"/>
  <c r="FA2" i="6"/>
  <c r="EZ4" i="6"/>
  <c r="EZ8" i="6"/>
  <c r="EZ3" i="6"/>
  <c r="DE23" i="5"/>
  <c r="CD24" i="5"/>
  <c r="CC55" i="6"/>
  <c r="CD52" i="6" s="1"/>
  <c r="D246" i="8"/>
  <c r="D208" i="8"/>
  <c r="D259" i="8"/>
  <c r="D218" i="8"/>
  <c r="C253" i="8"/>
  <c r="C228" i="8"/>
  <c r="L259" i="8"/>
  <c r="L218" i="8"/>
  <c r="G246" i="8"/>
  <c r="G208" i="8"/>
  <c r="E259" i="8"/>
  <c r="E218" i="8"/>
  <c r="F243" i="8"/>
  <c r="H211" i="8"/>
  <c r="F224" i="8"/>
  <c r="EU30" i="12" l="1"/>
  <c r="EZ6" i="6"/>
  <c r="EZ5" i="6"/>
  <c r="EZ7" i="6"/>
  <c r="EV4" i="12"/>
  <c r="EV15" i="12"/>
  <c r="EV23" i="12"/>
  <c r="EV5" i="12"/>
  <c r="EV21" i="12"/>
  <c r="EV6" i="12"/>
  <c r="EV9" i="12"/>
  <c r="EV17" i="12"/>
  <c r="EV7" i="12"/>
  <c r="EV11" i="12"/>
  <c r="EV19" i="12"/>
  <c r="EV25" i="12"/>
  <c r="EV13" i="12"/>
  <c r="EV26" i="12"/>
  <c r="EU29" i="12"/>
  <c r="EV16" i="6" s="1"/>
  <c r="EU28" i="12"/>
  <c r="DE48" i="6"/>
  <c r="DF45" i="6" s="1"/>
  <c r="DF47" i="6" s="1"/>
  <c r="DF40" i="6" s="1"/>
  <c r="DF23" i="5"/>
  <c r="EV8" i="12"/>
  <c r="EV30" i="12" s="1"/>
  <c r="EV24" i="12"/>
  <c r="EY38" i="6"/>
  <c r="EY39" i="6"/>
  <c r="EY25" i="6"/>
  <c r="EY19" i="6"/>
  <c r="EY17" i="6"/>
  <c r="EY26" i="6"/>
  <c r="EY30" i="6"/>
  <c r="EY27" i="6"/>
  <c r="EY31" i="6"/>
  <c r="EY28" i="6"/>
  <c r="EY32" i="6"/>
  <c r="EY29" i="6"/>
  <c r="EW34" i="12"/>
  <c r="ET32" i="12"/>
  <c r="FA36" i="6"/>
  <c r="FA11" i="6"/>
  <c r="FA12" i="6"/>
  <c r="FA13" i="6"/>
  <c r="FA37" i="6"/>
  <c r="FA3" i="6"/>
  <c r="FA8" i="6"/>
  <c r="FB2" i="6"/>
  <c r="FA4" i="6"/>
  <c r="EW35" i="12"/>
  <c r="EX33" i="6"/>
  <c r="CD54" i="6"/>
  <c r="CD41" i="6" s="1"/>
  <c r="D243" i="8"/>
  <c r="D205" i="8"/>
  <c r="G243" i="8"/>
  <c r="C263" i="8"/>
  <c r="C231" i="8"/>
  <c r="E253" i="8"/>
  <c r="E228" i="8"/>
  <c r="F259" i="8"/>
  <c r="F218" i="8"/>
  <c r="L253" i="8"/>
  <c r="L228" i="8"/>
  <c r="D253" i="8"/>
  <c r="D228" i="8"/>
  <c r="H246" i="8"/>
  <c r="H208" i="8"/>
  <c r="H205" i="8" s="1"/>
  <c r="G205" i="8"/>
  <c r="I211" i="8"/>
  <c r="G224" i="8"/>
  <c r="Y21" i="4"/>
  <c r="DF48" i="6" l="1"/>
  <c r="DG45" i="6" s="1"/>
  <c r="EW7" i="12"/>
  <c r="EW11" i="12"/>
  <c r="EW17" i="12"/>
  <c r="EW23" i="12"/>
  <c r="EW4" i="12"/>
  <c r="EW13" i="12"/>
  <c r="EW19" i="12"/>
  <c r="EW6" i="12"/>
  <c r="EW21" i="12"/>
  <c r="EW25" i="12"/>
  <c r="EW5" i="12"/>
  <c r="EW9" i="12"/>
  <c r="EW15" i="12"/>
  <c r="EW26" i="12"/>
  <c r="EV29" i="12"/>
  <c r="EW16" i="6" s="1"/>
  <c r="EV28" i="12"/>
  <c r="FA6" i="6"/>
  <c r="FA7" i="6"/>
  <c r="FA5" i="6"/>
  <c r="DG23" i="5"/>
  <c r="FB36" i="6"/>
  <c r="FB37" i="6"/>
  <c r="FB11" i="6"/>
  <c r="FB12" i="6"/>
  <c r="FB13" i="6"/>
  <c r="FC2" i="6"/>
  <c r="FB3" i="6"/>
  <c r="FB8" i="6"/>
  <c r="FB4" i="6"/>
  <c r="EX35" i="12"/>
  <c r="EY33" i="6"/>
  <c r="EU32" i="12"/>
  <c r="EZ38" i="6"/>
  <c r="EZ25" i="6"/>
  <c r="EZ19" i="6"/>
  <c r="EZ17" i="6"/>
  <c r="EZ39" i="6"/>
  <c r="EZ29" i="6"/>
  <c r="EZ27" i="6"/>
  <c r="EZ30" i="6"/>
  <c r="EZ31" i="6"/>
  <c r="EZ28" i="6"/>
  <c r="EZ32" i="6"/>
  <c r="EZ26" i="6"/>
  <c r="EX34" i="12"/>
  <c r="EW24" i="12"/>
  <c r="EW8" i="12"/>
  <c r="EW30" i="12" s="1"/>
  <c r="DG47" i="6"/>
  <c r="DG40" i="6" s="1"/>
  <c r="CE24" i="5"/>
  <c r="J41" i="6"/>
  <c r="W21" i="4"/>
  <c r="CD55" i="6"/>
  <c r="CE52" i="6" s="1"/>
  <c r="F187" i="8"/>
  <c r="H192" i="8"/>
  <c r="E191" i="8"/>
  <c r="L192" i="8"/>
  <c r="K192" i="8"/>
  <c r="E187" i="8"/>
  <c r="L191" i="8"/>
  <c r="C187" i="8"/>
  <c r="J192" i="8"/>
  <c r="F191" i="8"/>
  <c r="I192" i="8"/>
  <c r="G192" i="8"/>
  <c r="K191" i="8"/>
  <c r="F192" i="8"/>
  <c r="H191" i="8"/>
  <c r="E192" i="8"/>
  <c r="I191" i="8"/>
  <c r="J191" i="8"/>
  <c r="D187" i="8"/>
  <c r="C192" i="8"/>
  <c r="G259" i="8"/>
  <c r="G218" i="8"/>
  <c r="D231" i="8"/>
  <c r="D263" i="8"/>
  <c r="F253" i="8"/>
  <c r="F228" i="8"/>
  <c r="C266" i="8"/>
  <c r="C236" i="8"/>
  <c r="C271" i="8" s="1"/>
  <c r="I246" i="8"/>
  <c r="I208" i="8"/>
  <c r="H243" i="8"/>
  <c r="L231" i="8"/>
  <c r="L263" i="8"/>
  <c r="E231" i="8"/>
  <c r="E263" i="8"/>
  <c r="J211" i="8"/>
  <c r="H224" i="8"/>
  <c r="AD23" i="4"/>
  <c r="Y18" i="4"/>
  <c r="EW29" i="12" l="1"/>
  <c r="EX16" i="6" s="1"/>
  <c r="EW28" i="12"/>
  <c r="EY34" i="12"/>
  <c r="FB6" i="6"/>
  <c r="FB7" i="6"/>
  <c r="FB5" i="6"/>
  <c r="EV32" i="12"/>
  <c r="FA39" i="6"/>
  <c r="FA38" i="6"/>
  <c r="FA25" i="6"/>
  <c r="FA19" i="6"/>
  <c r="FA17" i="6"/>
  <c r="FA29" i="6"/>
  <c r="FA27" i="6"/>
  <c r="FA30" i="6"/>
  <c r="FA26" i="6"/>
  <c r="FA28" i="6"/>
  <c r="FA31" i="6"/>
  <c r="FA32" i="6"/>
  <c r="DH23" i="5"/>
  <c r="EX24" i="12"/>
  <c r="EX8" i="12"/>
  <c r="EY35" i="12"/>
  <c r="EZ33" i="6"/>
  <c r="EX4" i="12"/>
  <c r="EX7" i="12"/>
  <c r="EX13" i="12"/>
  <c r="EX23" i="12"/>
  <c r="EX17" i="12"/>
  <c r="EX5" i="12"/>
  <c r="EX9" i="12"/>
  <c r="EX19" i="12"/>
  <c r="EX25" i="12"/>
  <c r="EX15" i="12"/>
  <c r="EX6" i="12"/>
  <c r="EX11" i="12"/>
  <c r="EX21" i="12"/>
  <c r="EX26" i="12"/>
  <c r="FC37" i="6"/>
  <c r="FC36" i="6"/>
  <c r="FC11" i="6"/>
  <c r="FC13" i="6"/>
  <c r="FC12" i="6"/>
  <c r="FC8" i="6"/>
  <c r="FC4" i="6"/>
  <c r="FC3" i="6"/>
  <c r="FD2" i="6"/>
  <c r="DG48" i="6"/>
  <c r="DH45" i="6" s="1"/>
  <c r="CE54" i="6"/>
  <c r="CE41" i="6" s="1"/>
  <c r="W18" i="4"/>
  <c r="G187" i="8"/>
  <c r="C191" i="8"/>
  <c r="D192" i="8"/>
  <c r="D191" i="8"/>
  <c r="G191" i="8"/>
  <c r="H259" i="8"/>
  <c r="H218" i="8"/>
  <c r="E266" i="8"/>
  <c r="E236" i="8"/>
  <c r="E271" i="8" s="1"/>
  <c r="I243" i="8"/>
  <c r="D266" i="8"/>
  <c r="D236" i="8"/>
  <c r="D271" i="8" s="1"/>
  <c r="L266" i="8"/>
  <c r="L236" i="8"/>
  <c r="L271" i="8" s="1"/>
  <c r="I205" i="8"/>
  <c r="F231" i="8"/>
  <c r="F263" i="8"/>
  <c r="G253" i="8"/>
  <c r="G228" i="8"/>
  <c r="J246" i="8"/>
  <c r="J208" i="8"/>
  <c r="H187" i="8"/>
  <c r="I224" i="8"/>
  <c r="K211" i="8"/>
  <c r="EX30" i="12" l="1"/>
  <c r="EY4" i="12"/>
  <c r="EY13" i="12"/>
  <c r="EY21" i="12"/>
  <c r="EY26" i="12"/>
  <c r="EY5" i="12"/>
  <c r="EY9" i="12"/>
  <c r="EY15" i="12"/>
  <c r="EY23" i="12"/>
  <c r="EY6" i="12"/>
  <c r="EY17" i="12"/>
  <c r="EY7" i="12"/>
  <c r="EY11" i="12"/>
  <c r="EY19" i="12"/>
  <c r="EY25" i="12"/>
  <c r="EX29" i="12"/>
  <c r="EY16" i="6" s="1"/>
  <c r="EX28" i="12"/>
  <c r="EZ35" i="12"/>
  <c r="FA33" i="6"/>
  <c r="EY8" i="12"/>
  <c r="EY24" i="12"/>
  <c r="FC7" i="6"/>
  <c r="FC5" i="6"/>
  <c r="FC6" i="6"/>
  <c r="FB38" i="6"/>
  <c r="FB39" i="6"/>
  <c r="FB19" i="6"/>
  <c r="FB25" i="6"/>
  <c r="FB17" i="6"/>
  <c r="FB28" i="6"/>
  <c r="FB32" i="6"/>
  <c r="FB29" i="6"/>
  <c r="FB27" i="6"/>
  <c r="FB30" i="6"/>
  <c r="FB26" i="6"/>
  <c r="FB31" i="6"/>
  <c r="EW32" i="12"/>
  <c r="FD36" i="6"/>
  <c r="FD37" i="6"/>
  <c r="FD11" i="6"/>
  <c r="FD13" i="6"/>
  <c r="FD12" i="6"/>
  <c r="FE2" i="6"/>
  <c r="FD8" i="6"/>
  <c r="FD3" i="6"/>
  <c r="FD4" i="6"/>
  <c r="EZ34" i="12"/>
  <c r="DH47" i="6"/>
  <c r="DH40" i="6" s="1"/>
  <c r="CF24" i="5"/>
  <c r="CE55" i="6"/>
  <c r="CF52" i="6" s="1"/>
  <c r="F266" i="8"/>
  <c r="F236" i="8"/>
  <c r="F271" i="8" s="1"/>
  <c r="G263" i="8"/>
  <c r="G231" i="8"/>
  <c r="I259" i="8"/>
  <c r="I218" i="8"/>
  <c r="J243" i="8"/>
  <c r="H253" i="8"/>
  <c r="H228" i="8"/>
  <c r="K246" i="8"/>
  <c r="K208" i="8"/>
  <c r="K205" i="8" s="1"/>
  <c r="J205" i="8"/>
  <c r="I187" i="8"/>
  <c r="J224" i="8"/>
  <c r="EY30" i="12" l="1"/>
  <c r="EZ8" i="12"/>
  <c r="EZ30" i="12" s="1"/>
  <c r="EZ24" i="12"/>
  <c r="FC38" i="6"/>
  <c r="FC39" i="6"/>
  <c r="FC25" i="6"/>
  <c r="FC19" i="6"/>
  <c r="FC17" i="6"/>
  <c r="FC26" i="6"/>
  <c r="FC30" i="6"/>
  <c r="FC31" i="6"/>
  <c r="FC32" i="6"/>
  <c r="FC27" i="6"/>
  <c r="FC28" i="6"/>
  <c r="FC29" i="6"/>
  <c r="FE11" i="6"/>
  <c r="FE37" i="6"/>
  <c r="FE36" i="6"/>
  <c r="FE13" i="6"/>
  <c r="FE12" i="6"/>
  <c r="FF2" i="6"/>
  <c r="FE4" i="6"/>
  <c r="FE8" i="6"/>
  <c r="FE3" i="6"/>
  <c r="FA34" i="12"/>
  <c r="EZ7" i="12"/>
  <c r="EZ15" i="12"/>
  <c r="EZ23" i="12"/>
  <c r="EZ17" i="12"/>
  <c r="EZ19" i="12"/>
  <c r="EZ4" i="12"/>
  <c r="EZ9" i="12"/>
  <c r="EZ11" i="12"/>
  <c r="EZ21" i="12"/>
  <c r="EZ25" i="12"/>
  <c r="EZ6" i="12"/>
  <c r="EZ5" i="12"/>
  <c r="EZ13" i="12"/>
  <c r="EZ26" i="12"/>
  <c r="DI23" i="5"/>
  <c r="FD5" i="6"/>
  <c r="FD6" i="6"/>
  <c r="FD7" i="6"/>
  <c r="FA35" i="12"/>
  <c r="FB33" i="6"/>
  <c r="EX32" i="12"/>
  <c r="EY29" i="12"/>
  <c r="EZ16" i="6" s="1"/>
  <c r="EY28" i="12"/>
  <c r="DH48" i="6"/>
  <c r="DI45" i="6" s="1"/>
  <c r="CF54" i="6"/>
  <c r="CF41" i="6" s="1"/>
  <c r="G266" i="8"/>
  <c r="G236" i="8"/>
  <c r="G271" i="8" s="1"/>
  <c r="J259" i="8"/>
  <c r="J218" i="8"/>
  <c r="H231" i="8"/>
  <c r="H263" i="8"/>
  <c r="I253" i="8"/>
  <c r="I228" i="8"/>
  <c r="K243" i="8"/>
  <c r="L187" i="8"/>
  <c r="J187" i="8"/>
  <c r="K187" i="8"/>
  <c r="K224" i="8"/>
  <c r="EY32" i="12" l="1"/>
  <c r="FB34" i="12"/>
  <c r="FF36" i="6"/>
  <c r="FF11" i="6"/>
  <c r="FF37" i="6"/>
  <c r="FF12" i="6"/>
  <c r="FF13" i="6"/>
  <c r="FF8" i="6"/>
  <c r="FG2" i="6"/>
  <c r="FF4" i="6"/>
  <c r="FF3" i="6"/>
  <c r="FA4" i="12"/>
  <c r="FA17" i="12"/>
  <c r="FA5" i="12"/>
  <c r="FA11" i="12"/>
  <c r="FA9" i="12"/>
  <c r="FA19" i="12"/>
  <c r="FA23" i="12"/>
  <c r="FA6" i="12"/>
  <c r="FA13" i="12"/>
  <c r="FA15" i="12"/>
  <c r="FA25" i="12"/>
  <c r="FA7" i="12"/>
  <c r="FA21" i="12"/>
  <c r="FA26" i="12"/>
  <c r="FD38" i="6"/>
  <c r="FD39" i="6"/>
  <c r="FD25" i="6"/>
  <c r="FD19" i="6"/>
  <c r="FD17" i="6"/>
  <c r="FD26" i="6"/>
  <c r="FD31" i="6"/>
  <c r="FD28" i="6"/>
  <c r="FD32" i="6"/>
  <c r="FD27" i="6"/>
  <c r="FD29" i="6"/>
  <c r="FD30" i="6"/>
  <c r="FA8" i="12"/>
  <c r="FA24" i="12"/>
  <c r="EZ29" i="12"/>
  <c r="FA16" i="6" s="1"/>
  <c r="EZ28" i="12"/>
  <c r="FE6" i="6"/>
  <c r="FE5" i="6"/>
  <c r="FE7" i="6"/>
  <c r="FB35" i="12"/>
  <c r="FC33" i="6"/>
  <c r="DI47" i="6"/>
  <c r="DI40" i="6" s="1"/>
  <c r="CF55" i="6"/>
  <c r="CG52" i="6" s="1"/>
  <c r="CG24" i="5"/>
  <c r="I231" i="8"/>
  <c r="I263" i="8"/>
  <c r="J253" i="8"/>
  <c r="J228" i="8"/>
  <c r="K259" i="8"/>
  <c r="K218" i="8"/>
  <c r="H266" i="8"/>
  <c r="H236" i="8"/>
  <c r="H271" i="8" s="1"/>
  <c r="DI48" i="6" l="1"/>
  <c r="DJ45" i="6" s="1"/>
  <c r="DJ47" i="6" s="1"/>
  <c r="DJ40" i="6" s="1"/>
  <c r="EZ32" i="12"/>
  <c r="DJ23" i="5"/>
  <c r="FC35" i="12"/>
  <c r="FD33" i="6"/>
  <c r="FA28" i="12"/>
  <c r="FA29" i="12"/>
  <c r="FB16" i="6" s="1"/>
  <c r="FF5" i="6"/>
  <c r="FF7" i="6"/>
  <c r="FF6" i="6"/>
  <c r="FE39" i="6"/>
  <c r="FE38" i="6"/>
  <c r="FE25" i="6"/>
  <c r="FE19" i="6"/>
  <c r="FE17" i="6"/>
  <c r="FE31" i="6"/>
  <c r="FE28" i="6"/>
  <c r="FE30" i="6"/>
  <c r="FE27" i="6"/>
  <c r="FE32" i="6"/>
  <c r="FE29" i="6"/>
  <c r="FE26" i="6"/>
  <c r="FC34" i="12"/>
  <c r="FB13" i="12"/>
  <c r="FB19" i="12"/>
  <c r="FB25" i="12"/>
  <c r="FB7" i="12"/>
  <c r="FB23" i="12"/>
  <c r="FB4" i="12"/>
  <c r="FB11" i="12"/>
  <c r="FB17" i="12"/>
  <c r="FB6" i="12"/>
  <c r="FB21" i="12"/>
  <c r="FB26" i="12"/>
  <c r="FB5" i="12"/>
  <c r="FB15" i="12"/>
  <c r="FB9" i="12"/>
  <c r="FA30" i="12"/>
  <c r="FB8" i="12"/>
  <c r="FB30" i="12" s="1"/>
  <c r="FB24" i="12"/>
  <c r="FG37" i="6"/>
  <c r="FG36" i="6"/>
  <c r="FG13" i="6"/>
  <c r="FG11" i="6"/>
  <c r="FG12" i="6"/>
  <c r="FG8" i="6"/>
  <c r="FG3" i="6"/>
  <c r="FH2" i="6"/>
  <c r="FG4" i="6"/>
  <c r="CG54" i="6"/>
  <c r="CG41" i="6" s="1"/>
  <c r="J231" i="8"/>
  <c r="J263" i="8"/>
  <c r="K253" i="8"/>
  <c r="K228" i="8"/>
  <c r="I266" i="8"/>
  <c r="I236" i="8"/>
  <c r="I271" i="8" s="1"/>
  <c r="X58" i="4"/>
  <c r="FB29" i="12" l="1"/>
  <c r="FC16" i="6" s="1"/>
  <c r="FB28" i="12"/>
  <c r="FD35" i="12"/>
  <c r="FE33" i="6"/>
  <c r="DJ48" i="6"/>
  <c r="DK45" i="6" s="1"/>
  <c r="DK47" i="6" s="1"/>
  <c r="DK40" i="6" s="1"/>
  <c r="FH36" i="6"/>
  <c r="FH37" i="6"/>
  <c r="FH13" i="6"/>
  <c r="FH11" i="6"/>
  <c r="FH12" i="6"/>
  <c r="FH3" i="6"/>
  <c r="FI2" i="6"/>
  <c r="FH4" i="6"/>
  <c r="FH8" i="6"/>
  <c r="FA32" i="12"/>
  <c r="DK23" i="5"/>
  <c r="FC24" i="12"/>
  <c r="FC8" i="12"/>
  <c r="FG5" i="6"/>
  <c r="FG6" i="6"/>
  <c r="FG7" i="6"/>
  <c r="FD34" i="12"/>
  <c r="FF39" i="6"/>
  <c r="FF38" i="6"/>
  <c r="FF25" i="6"/>
  <c r="FF19" i="6"/>
  <c r="FF17" i="6"/>
  <c r="FF27" i="6"/>
  <c r="FF32" i="6"/>
  <c r="FF29" i="6"/>
  <c r="FF26" i="6"/>
  <c r="FF28" i="6"/>
  <c r="FF30" i="6"/>
  <c r="FF31" i="6"/>
  <c r="FC9" i="12"/>
  <c r="FC13" i="12"/>
  <c r="FC19" i="12"/>
  <c r="FC11" i="12"/>
  <c r="FC17" i="12"/>
  <c r="FC23" i="12"/>
  <c r="FC6" i="12"/>
  <c r="FC15" i="12"/>
  <c r="FC21" i="12"/>
  <c r="FC25" i="12"/>
  <c r="FC4" i="12"/>
  <c r="FC7" i="12"/>
  <c r="FC26" i="12"/>
  <c r="FC5" i="12"/>
  <c r="CH24" i="5"/>
  <c r="CG55" i="6"/>
  <c r="CH52" i="6" s="1"/>
  <c r="J266" i="8"/>
  <c r="J236" i="8"/>
  <c r="J271" i="8" s="1"/>
  <c r="K231" i="8"/>
  <c r="K263" i="8"/>
  <c r="X57" i="4"/>
  <c r="X65" i="4" s="1"/>
  <c r="DK48" i="6" l="1"/>
  <c r="DL45" i="6" s="1"/>
  <c r="DL47" i="6" s="1"/>
  <c r="DL40" i="6" s="1"/>
  <c r="FD8" i="12"/>
  <c r="FD24" i="12"/>
  <c r="FC30" i="12"/>
  <c r="FI11" i="6"/>
  <c r="FI37" i="6"/>
  <c r="FI12" i="6"/>
  <c r="FI36" i="6"/>
  <c r="FI13" i="6"/>
  <c r="FI3" i="6"/>
  <c r="FI8" i="6"/>
  <c r="FI4" i="6"/>
  <c r="FJ2" i="6"/>
  <c r="DL23" i="5"/>
  <c r="FC28" i="12"/>
  <c r="FC29" i="12"/>
  <c r="FD16" i="6" s="1"/>
  <c r="FE35" i="12"/>
  <c r="FF33" i="6"/>
  <c r="FD6" i="12"/>
  <c r="FD11" i="12"/>
  <c r="FD23" i="12"/>
  <c r="FD19" i="12"/>
  <c r="FD4" i="12"/>
  <c r="FD13" i="12"/>
  <c r="FD21" i="12"/>
  <c r="FD9" i="12"/>
  <c r="FD15" i="12"/>
  <c r="FD25" i="12"/>
  <c r="FD5" i="12"/>
  <c r="FD7" i="12"/>
  <c r="FD17" i="12"/>
  <c r="FD26" i="12"/>
  <c r="FH5" i="6"/>
  <c r="FH7" i="6"/>
  <c r="FH6" i="6"/>
  <c r="FB32" i="12"/>
  <c r="FE34" i="12"/>
  <c r="FG38" i="6"/>
  <c r="FG39" i="6"/>
  <c r="FG25" i="6"/>
  <c r="FG19" i="6"/>
  <c r="FG17" i="6"/>
  <c r="FG28" i="6"/>
  <c r="FG32" i="6"/>
  <c r="FG29" i="6"/>
  <c r="FG27" i="6"/>
  <c r="FG31" i="6"/>
  <c r="FG26" i="6"/>
  <c r="FG30" i="6"/>
  <c r="CH54" i="6"/>
  <c r="CH41" i="6" s="1"/>
  <c r="K266" i="8"/>
  <c r="K236" i="8"/>
  <c r="K271" i="8" s="1"/>
  <c r="X64" i="4"/>
  <c r="DL48" i="6" l="1"/>
  <c r="DM45" i="6" s="1"/>
  <c r="DM47" i="6" s="1"/>
  <c r="DM40" i="6" s="1"/>
  <c r="FD30" i="12"/>
  <c r="DM23" i="5"/>
  <c r="FD29" i="12"/>
  <c r="FE16" i="6" s="1"/>
  <c r="FD28" i="12"/>
  <c r="FC32" i="12"/>
  <c r="FJ36" i="6"/>
  <c r="FJ37" i="6"/>
  <c r="FJ11" i="6"/>
  <c r="FJ12" i="6"/>
  <c r="FJ13" i="6"/>
  <c r="FJ4" i="6"/>
  <c r="FJ3" i="6"/>
  <c r="FJ8" i="6"/>
  <c r="FK2" i="6"/>
  <c r="FF34" i="12"/>
  <c r="FF35" i="12"/>
  <c r="FG33" i="6"/>
  <c r="FE8" i="12"/>
  <c r="FE24" i="12"/>
  <c r="FH38" i="6"/>
  <c r="FH39" i="6"/>
  <c r="FH25" i="6"/>
  <c r="FH19" i="6"/>
  <c r="FH17" i="6"/>
  <c r="FH28" i="6"/>
  <c r="FH31" i="6"/>
  <c r="FH27" i="6"/>
  <c r="FH32" i="6"/>
  <c r="FH29" i="6"/>
  <c r="FH26" i="6"/>
  <c r="FH30" i="6"/>
  <c r="FE6" i="12"/>
  <c r="FE15" i="12"/>
  <c r="FE25" i="12"/>
  <c r="FE7" i="12"/>
  <c r="FE19" i="12"/>
  <c r="FE23" i="12"/>
  <c r="FE5" i="12"/>
  <c r="FE9" i="12"/>
  <c r="FE21" i="12"/>
  <c r="FE4" i="12"/>
  <c r="FE11" i="12"/>
  <c r="FE17" i="12"/>
  <c r="FE26" i="12"/>
  <c r="FE13" i="12"/>
  <c r="FI5" i="6"/>
  <c r="FI7" i="6"/>
  <c r="FI6" i="6"/>
  <c r="CH55" i="6"/>
  <c r="CI52" i="6" s="1"/>
  <c r="CI24" i="5"/>
  <c r="FD32" i="12" l="1"/>
  <c r="FE30" i="12"/>
  <c r="FI39" i="6"/>
  <c r="FI38" i="6"/>
  <c r="FI25" i="6"/>
  <c r="FI19" i="6"/>
  <c r="FI17" i="6"/>
  <c r="FI30" i="6"/>
  <c r="FI27" i="6"/>
  <c r="FI29" i="6"/>
  <c r="FI31" i="6"/>
  <c r="FI26" i="6"/>
  <c r="FI32" i="6"/>
  <c r="FI28" i="6"/>
  <c r="DN23" i="5"/>
  <c r="FK36" i="6"/>
  <c r="FK37" i="6"/>
  <c r="FK11" i="6"/>
  <c r="FK13" i="6"/>
  <c r="FK12" i="6"/>
  <c r="FK8" i="6"/>
  <c r="FK4" i="6"/>
  <c r="FK3" i="6"/>
  <c r="FL2" i="6"/>
  <c r="FF7" i="12"/>
  <c r="FF13" i="12"/>
  <c r="FF21" i="12"/>
  <c r="FF25" i="12"/>
  <c r="FF4" i="12"/>
  <c r="FF5" i="12"/>
  <c r="FF15" i="12"/>
  <c r="FF19" i="12"/>
  <c r="FF9" i="12"/>
  <c r="FF6" i="12"/>
  <c r="FF11" i="12"/>
  <c r="FF23" i="12"/>
  <c r="FF17" i="12"/>
  <c r="FF26" i="12"/>
  <c r="FJ6" i="6"/>
  <c r="FJ7" i="6"/>
  <c r="FJ5" i="6"/>
  <c r="FG34" i="12"/>
  <c r="FG35" i="12"/>
  <c r="FH33" i="6"/>
  <c r="FF24" i="12"/>
  <c r="FF8" i="12"/>
  <c r="FE29" i="12"/>
  <c r="FF16" i="6" s="1"/>
  <c r="FE28" i="12"/>
  <c r="CI54" i="6"/>
  <c r="CI41" i="6" s="1"/>
  <c r="DM48" i="6"/>
  <c r="DN45" i="6" s="1"/>
  <c r="FE32" i="12" l="1"/>
  <c r="CI55" i="6"/>
  <c r="CJ52" i="6" s="1"/>
  <c r="FJ38" i="6"/>
  <c r="FJ39" i="6"/>
  <c r="FJ25" i="6"/>
  <c r="FJ19" i="6"/>
  <c r="FJ17" i="6"/>
  <c r="FJ27" i="6"/>
  <c r="FJ31" i="6"/>
  <c r="FJ26" i="6"/>
  <c r="FJ32" i="6"/>
  <c r="FJ29" i="6"/>
  <c r="FJ28" i="6"/>
  <c r="FJ30" i="6"/>
  <c r="FF29" i="12"/>
  <c r="FG16" i="6" s="1"/>
  <c r="FF28" i="12"/>
  <c r="FK6" i="6"/>
  <c r="FK5" i="6"/>
  <c r="FK7" i="6"/>
  <c r="FL36" i="6"/>
  <c r="FL37" i="6"/>
  <c r="FL11" i="6"/>
  <c r="FL13" i="6"/>
  <c r="FL12" i="6"/>
  <c r="FL4" i="6"/>
  <c r="FL8" i="6"/>
  <c r="FM2" i="6"/>
  <c r="FL3" i="6"/>
  <c r="FG6" i="12"/>
  <c r="FG9" i="12"/>
  <c r="FG15" i="12"/>
  <c r="FG25" i="12"/>
  <c r="FG7" i="12"/>
  <c r="FG11" i="12"/>
  <c r="FG21" i="12"/>
  <c r="FG26" i="12"/>
  <c r="FG4" i="12"/>
  <c r="FG17" i="12"/>
  <c r="FG23" i="12"/>
  <c r="FG19" i="12"/>
  <c r="FG5" i="12"/>
  <c r="FG13" i="12"/>
  <c r="FH35" i="12"/>
  <c r="FI33" i="6"/>
  <c r="FF30" i="12"/>
  <c r="FG8" i="12"/>
  <c r="FG24" i="12"/>
  <c r="FH34" i="12"/>
  <c r="CJ54" i="6"/>
  <c r="CJ41" i="6" s="1"/>
  <c r="CJ24" i="5"/>
  <c r="DN47" i="6"/>
  <c r="DN40" i="6" s="1"/>
  <c r="FH5" i="12" l="1"/>
  <c r="FH11" i="12"/>
  <c r="FH6" i="12"/>
  <c r="FH9" i="12"/>
  <c r="FH21" i="12"/>
  <c r="FH25" i="12"/>
  <c r="FH4" i="12"/>
  <c r="FH15" i="12"/>
  <c r="FH13" i="12"/>
  <c r="FH26" i="12"/>
  <c r="FH7" i="12"/>
  <c r="FH17" i="12"/>
  <c r="FH19" i="12"/>
  <c r="FH23" i="12"/>
  <c r="FG29" i="12"/>
  <c r="FH16" i="6" s="1"/>
  <c r="FG28" i="12"/>
  <c r="FI35" i="12"/>
  <c r="FJ33" i="6"/>
  <c r="DO23" i="5"/>
  <c r="FH8" i="12"/>
  <c r="FH24" i="12"/>
  <c r="FF32" i="12"/>
  <c r="FM36" i="6"/>
  <c r="FM11" i="6"/>
  <c r="FM37" i="6"/>
  <c r="FM12" i="6"/>
  <c r="FM13" i="6"/>
  <c r="FM8" i="6"/>
  <c r="FM3" i="6"/>
  <c r="FN2" i="6"/>
  <c r="FM4" i="6"/>
  <c r="FG30" i="12"/>
  <c r="FL5" i="6"/>
  <c r="FL6" i="6"/>
  <c r="FL7" i="6"/>
  <c r="FK38" i="6"/>
  <c r="FK25" i="6"/>
  <c r="FK19" i="6"/>
  <c r="FK17" i="6"/>
  <c r="FK39" i="6"/>
  <c r="FK30" i="6"/>
  <c r="FK27" i="6"/>
  <c r="FK31" i="6"/>
  <c r="FK28" i="6"/>
  <c r="FK32" i="6"/>
  <c r="FK29" i="6"/>
  <c r="FK26" i="6"/>
  <c r="FI34" i="12"/>
  <c r="CK24" i="5"/>
  <c r="CJ55" i="6"/>
  <c r="CK52" i="6" s="1"/>
  <c r="DN48" i="6"/>
  <c r="C202" i="8"/>
  <c r="AG22" i="4"/>
  <c r="DO45" i="6" l="1"/>
  <c r="FN36" i="6"/>
  <c r="FN11" i="6"/>
  <c r="FN12" i="6"/>
  <c r="FN37" i="6"/>
  <c r="FN13" i="6"/>
  <c r="FO2" i="6"/>
  <c r="FN4" i="6"/>
  <c r="FN8" i="6"/>
  <c r="FN3" i="6"/>
  <c r="FI4" i="12"/>
  <c r="FI9" i="12"/>
  <c r="FI15" i="12"/>
  <c r="FI6" i="12"/>
  <c r="FI13" i="12"/>
  <c r="FI17" i="12"/>
  <c r="FI26" i="12"/>
  <c r="FI23" i="12"/>
  <c r="FI19" i="12"/>
  <c r="FI5" i="12"/>
  <c r="FI11" i="12"/>
  <c r="FI21" i="12"/>
  <c r="FI7" i="12"/>
  <c r="FI25" i="12"/>
  <c r="FJ35" i="12"/>
  <c r="FK33" i="6"/>
  <c r="FH30" i="12"/>
  <c r="FG32" i="12"/>
  <c r="FH29" i="12"/>
  <c r="FI16" i="6" s="1"/>
  <c r="FH28" i="12"/>
  <c r="FI8" i="12"/>
  <c r="FI24" i="12"/>
  <c r="FL38" i="6"/>
  <c r="FL39" i="6"/>
  <c r="FL25" i="6"/>
  <c r="FL19" i="6"/>
  <c r="FL17" i="6"/>
  <c r="FL29" i="6"/>
  <c r="FL28" i="6"/>
  <c r="FL30" i="6"/>
  <c r="FL26" i="6"/>
  <c r="FL32" i="6"/>
  <c r="FL27" i="6"/>
  <c r="FL31" i="6"/>
  <c r="FJ34" i="12"/>
  <c r="FM6" i="6"/>
  <c r="FM7" i="6"/>
  <c r="FM5" i="6"/>
  <c r="CK54" i="6"/>
  <c r="CK41" i="6" s="1"/>
  <c r="DO47" i="6"/>
  <c r="DO40" i="6" s="1"/>
  <c r="D202" i="8"/>
  <c r="FI30" i="12" l="1"/>
  <c r="FM39" i="6"/>
  <c r="FM38" i="6"/>
  <c r="FM25" i="6"/>
  <c r="FM19" i="6"/>
  <c r="FM17" i="6"/>
  <c r="FM31" i="6"/>
  <c r="FM27" i="6"/>
  <c r="FM32" i="6"/>
  <c r="FM26" i="6"/>
  <c r="FM29" i="6"/>
  <c r="FM28" i="6"/>
  <c r="FM30" i="6"/>
  <c r="FJ8" i="12"/>
  <c r="FJ24" i="12"/>
  <c r="DP23" i="5"/>
  <c r="FK35" i="12"/>
  <c r="FL33" i="6"/>
  <c r="FN5" i="6"/>
  <c r="FN7" i="6"/>
  <c r="FN6" i="6"/>
  <c r="FH32" i="12"/>
  <c r="FI29" i="12"/>
  <c r="FJ16" i="6" s="1"/>
  <c r="FI28" i="12"/>
  <c r="FK34" i="12"/>
  <c r="FJ4" i="12"/>
  <c r="FJ5" i="12"/>
  <c r="FJ7" i="12"/>
  <c r="FJ9" i="12"/>
  <c r="FJ13" i="12"/>
  <c r="FJ17" i="12"/>
  <c r="FJ23" i="12"/>
  <c r="FJ26" i="12"/>
  <c r="FJ19" i="12"/>
  <c r="FJ6" i="12"/>
  <c r="FJ11" i="12"/>
  <c r="FJ15" i="12"/>
  <c r="FJ21" i="12"/>
  <c r="FJ25" i="12"/>
  <c r="FO37" i="6"/>
  <c r="FO36" i="6"/>
  <c r="FO13" i="6"/>
  <c r="FO12" i="6"/>
  <c r="FO11" i="6"/>
  <c r="FO3" i="6"/>
  <c r="FO4" i="6"/>
  <c r="FO8" i="6"/>
  <c r="FP2" i="6"/>
  <c r="DO48" i="6"/>
  <c r="DP45" i="6" s="1"/>
  <c r="DP47" i="6" s="1"/>
  <c r="DP40" i="6" s="1"/>
  <c r="CK55" i="6"/>
  <c r="CL52" i="6" s="1"/>
  <c r="CL24" i="5"/>
  <c r="E202" i="8"/>
  <c r="FJ30" i="12" l="1"/>
  <c r="DP48" i="6"/>
  <c r="DQ45" i="6" s="1"/>
  <c r="FL34" i="12"/>
  <c r="FP36" i="6"/>
  <c r="FP37" i="6"/>
  <c r="FP13" i="6"/>
  <c r="FP12" i="6"/>
  <c r="FP11" i="6"/>
  <c r="FP3" i="6"/>
  <c r="FP8" i="6"/>
  <c r="FQ2" i="6"/>
  <c r="FP4" i="6"/>
  <c r="FI32" i="12"/>
  <c r="FK6" i="12"/>
  <c r="FK11" i="12"/>
  <c r="FK19" i="12"/>
  <c r="FK4" i="12"/>
  <c r="FK7" i="12"/>
  <c r="FK13" i="12"/>
  <c r="FK15" i="12"/>
  <c r="FK21" i="12"/>
  <c r="FK25" i="12"/>
  <c r="FK5" i="12"/>
  <c r="FK9" i="12"/>
  <c r="FK17" i="12"/>
  <c r="FK23" i="12"/>
  <c r="FK26" i="12"/>
  <c r="FO6" i="6"/>
  <c r="FO5" i="6"/>
  <c r="FO7" i="6"/>
  <c r="FL35" i="12"/>
  <c r="FM33" i="6"/>
  <c r="DQ23" i="5"/>
  <c r="FJ29" i="12"/>
  <c r="FK16" i="6" s="1"/>
  <c r="FJ28" i="12"/>
  <c r="FN39" i="6"/>
  <c r="FN38" i="6"/>
  <c r="FN25" i="6"/>
  <c r="FN19" i="6"/>
  <c r="FN17" i="6"/>
  <c r="FN29" i="6"/>
  <c r="FN28" i="6"/>
  <c r="FN32" i="6"/>
  <c r="FN30" i="6"/>
  <c r="FN27" i="6"/>
  <c r="FN31" i="6"/>
  <c r="FN26" i="6"/>
  <c r="FK24" i="12"/>
  <c r="FK8" i="12"/>
  <c r="CL54" i="6"/>
  <c r="CL41" i="6" s="1"/>
  <c r="DQ47" i="6"/>
  <c r="DQ40" i="6" s="1"/>
  <c r="F202" i="8"/>
  <c r="FK30" i="12" l="1"/>
  <c r="FJ32" i="12"/>
  <c r="FQ36" i="6"/>
  <c r="FQ11" i="6"/>
  <c r="FQ12" i="6"/>
  <c r="FQ37" i="6"/>
  <c r="FQ13" i="6"/>
  <c r="FQ3" i="6"/>
  <c r="FR2" i="6"/>
  <c r="FQ4" i="6"/>
  <c r="FQ8" i="6"/>
  <c r="FL24" i="12"/>
  <c r="FL8" i="12"/>
  <c r="DR23" i="5"/>
  <c r="FO38" i="6"/>
  <c r="FO39" i="6"/>
  <c r="FO25" i="6"/>
  <c r="FO19" i="6"/>
  <c r="FO17" i="6"/>
  <c r="FO29" i="6"/>
  <c r="FO26" i="6"/>
  <c r="FO30" i="6"/>
  <c r="FO27" i="6"/>
  <c r="FO31" i="6"/>
  <c r="FO28" i="6"/>
  <c r="FO32" i="6"/>
  <c r="FK29" i="12"/>
  <c r="FL16" i="6" s="1"/>
  <c r="FK28" i="12"/>
  <c r="FP5" i="6"/>
  <c r="FP6" i="6"/>
  <c r="FP7" i="6"/>
  <c r="FM34" i="12"/>
  <c r="FL6" i="12"/>
  <c r="FL9" i="12"/>
  <c r="FL17" i="12"/>
  <c r="FL5" i="12"/>
  <c r="FL11" i="12"/>
  <c r="FL19" i="12"/>
  <c r="FL25" i="12"/>
  <c r="FL7" i="12"/>
  <c r="FL13" i="12"/>
  <c r="FL21" i="12"/>
  <c r="FL26" i="12"/>
  <c r="FL4" i="12"/>
  <c r="FL15" i="12"/>
  <c r="FL23" i="12"/>
  <c r="FM35" i="12"/>
  <c r="FN33" i="6"/>
  <c r="CM24" i="5"/>
  <c r="CL55" i="6"/>
  <c r="CM52" i="6" s="1"/>
  <c r="DQ48" i="6"/>
  <c r="DR45" i="6" s="1"/>
  <c r="G202" i="8"/>
  <c r="FL30" i="12" l="1"/>
  <c r="FQ5" i="6"/>
  <c r="FQ6" i="6"/>
  <c r="FQ7" i="6"/>
  <c r="FN35" i="12"/>
  <c r="FO33" i="6"/>
  <c r="FM5" i="12"/>
  <c r="FM13" i="12"/>
  <c r="FM17" i="12"/>
  <c r="FM26" i="12"/>
  <c r="FM25" i="12"/>
  <c r="FM4" i="12"/>
  <c r="FM6" i="12"/>
  <c r="FM19" i="12"/>
  <c r="FM11" i="12"/>
  <c r="FM15" i="12"/>
  <c r="FM7" i="12"/>
  <c r="FM21" i="12"/>
  <c r="FM23" i="12"/>
  <c r="FM9" i="12"/>
  <c r="FP38" i="6"/>
  <c r="FP25" i="6"/>
  <c r="FP19" i="6"/>
  <c r="FP17" i="6"/>
  <c r="FP39" i="6"/>
  <c r="FP28" i="6"/>
  <c r="FP32" i="6"/>
  <c r="FP27" i="6"/>
  <c r="FP30" i="6"/>
  <c r="FP29" i="6"/>
  <c r="FP26" i="6"/>
  <c r="FP31" i="6"/>
  <c r="FN34" i="12"/>
  <c r="FR36" i="6"/>
  <c r="FR37" i="6"/>
  <c r="FR11" i="6"/>
  <c r="FR12" i="6"/>
  <c r="FR13" i="6"/>
  <c r="FR8" i="6"/>
  <c r="FR3" i="6"/>
  <c r="FR4" i="6"/>
  <c r="FS2" i="6"/>
  <c r="FL28" i="12"/>
  <c r="FL29" i="12"/>
  <c r="FM16" i="6" s="1"/>
  <c r="FM24" i="12"/>
  <c r="FM8" i="12"/>
  <c r="FK32" i="12"/>
  <c r="CM54" i="6"/>
  <c r="CM41" i="6" s="1"/>
  <c r="DR47" i="6"/>
  <c r="DR40" i="6" s="1"/>
  <c r="H202" i="8"/>
  <c r="FL32" i="12" l="1"/>
  <c r="DR48" i="6"/>
  <c r="DS45" i="6" s="1"/>
  <c r="DS47" i="6" s="1"/>
  <c r="DS40" i="6" s="1"/>
  <c r="FM30" i="12"/>
  <c r="DS23" i="5"/>
  <c r="FN8" i="12"/>
  <c r="FN24" i="12"/>
  <c r="FN13" i="12"/>
  <c r="FN21" i="12"/>
  <c r="FN25" i="12"/>
  <c r="FN6" i="12"/>
  <c r="FN26" i="12"/>
  <c r="FN4" i="12"/>
  <c r="FN9" i="12"/>
  <c r="FN7" i="12"/>
  <c r="FN15" i="12"/>
  <c r="FN17" i="12"/>
  <c r="FN5" i="12"/>
  <c r="FN11" i="12"/>
  <c r="FN23" i="12"/>
  <c r="FN19" i="12"/>
  <c r="FQ39" i="6"/>
  <c r="FQ25" i="6"/>
  <c r="FQ19" i="6"/>
  <c r="FQ17" i="6"/>
  <c r="FQ38" i="6"/>
  <c r="FQ29" i="6"/>
  <c r="FQ27" i="6"/>
  <c r="FQ30" i="6"/>
  <c r="FQ26" i="6"/>
  <c r="FQ31" i="6"/>
  <c r="FQ28" i="6"/>
  <c r="FQ32" i="6"/>
  <c r="FM29" i="12"/>
  <c r="FN16" i="6" s="1"/>
  <c r="FM28" i="12"/>
  <c r="FR5" i="6"/>
  <c r="FR6" i="6"/>
  <c r="FR7" i="6"/>
  <c r="FS37" i="6"/>
  <c r="FS11" i="6"/>
  <c r="FS13" i="6"/>
  <c r="FS36" i="6"/>
  <c r="FS12" i="6"/>
  <c r="FS3" i="6"/>
  <c r="FS8" i="6"/>
  <c r="FT2" i="6"/>
  <c r="FS4" i="6"/>
  <c r="FO35" i="12"/>
  <c r="FP33" i="6"/>
  <c r="FO34" i="12"/>
  <c r="CM55" i="6"/>
  <c r="CN52" i="6" s="1"/>
  <c r="CN54" i="6" s="1"/>
  <c r="CN41" i="6" s="1"/>
  <c r="CN24" i="5"/>
  <c r="I202" i="8"/>
  <c r="DT23" i="5" l="1"/>
  <c r="FO4" i="12"/>
  <c r="FO11" i="12"/>
  <c r="FO15" i="12"/>
  <c r="FO19" i="12"/>
  <c r="FO23" i="12"/>
  <c r="FO5" i="12"/>
  <c r="FO7" i="12"/>
  <c r="FO6" i="12"/>
  <c r="FO9" i="12"/>
  <c r="FO13" i="12"/>
  <c r="FO17" i="12"/>
  <c r="FO21" i="12"/>
  <c r="FO25" i="12"/>
  <c r="FO26" i="12"/>
  <c r="FR38" i="6"/>
  <c r="FR39" i="6"/>
  <c r="FR25" i="6"/>
  <c r="FR17" i="6"/>
  <c r="FR19" i="6"/>
  <c r="FR30" i="6"/>
  <c r="FR26" i="6"/>
  <c r="FR29" i="6"/>
  <c r="FR27" i="6"/>
  <c r="FR31" i="6"/>
  <c r="FR28" i="6"/>
  <c r="FR32" i="6"/>
  <c r="FN29" i="12"/>
  <c r="FO16" i="6" s="1"/>
  <c r="FN28" i="12"/>
  <c r="FO8" i="12"/>
  <c r="FO24" i="12"/>
  <c r="FM32" i="12"/>
  <c r="FT36" i="6"/>
  <c r="FT37" i="6"/>
  <c r="FT11" i="6"/>
  <c r="FT13" i="6"/>
  <c r="FT12" i="6"/>
  <c r="FU2" i="6"/>
  <c r="FT8" i="6"/>
  <c r="FT3" i="6"/>
  <c r="FT4" i="6"/>
  <c r="FP35" i="12"/>
  <c r="FQ33" i="6"/>
  <c r="DS48" i="6"/>
  <c r="DT45" i="6" s="1"/>
  <c r="DT47" i="6" s="1"/>
  <c r="DT40" i="6" s="1"/>
  <c r="FS6" i="6"/>
  <c r="FS7" i="6"/>
  <c r="FS5" i="6"/>
  <c r="FP34" i="12"/>
  <c r="FN30" i="12"/>
  <c r="CN55" i="6"/>
  <c r="CO52" i="6" s="1"/>
  <c r="CO54" i="6" s="1"/>
  <c r="CO41" i="6" s="1"/>
  <c r="CO24" i="5"/>
  <c r="J202" i="8"/>
  <c r="FO30" i="12" l="1"/>
  <c r="DT48" i="6"/>
  <c r="DU45" i="6" s="1"/>
  <c r="DU47" i="6" s="1"/>
  <c r="DU40" i="6" s="1"/>
  <c r="DU23" i="5"/>
  <c r="FS38" i="6"/>
  <c r="FS39" i="6"/>
  <c r="FS25" i="6"/>
  <c r="FS19" i="6"/>
  <c r="FS17" i="6"/>
  <c r="FS28" i="6"/>
  <c r="FS32" i="6"/>
  <c r="FS29" i="6"/>
  <c r="FS26" i="6"/>
  <c r="FS30" i="6"/>
  <c r="FS27" i="6"/>
  <c r="FS31" i="6"/>
  <c r="FT5" i="6"/>
  <c r="FT6" i="6"/>
  <c r="FT7" i="6"/>
  <c r="FQ35" i="12"/>
  <c r="FR33" i="6"/>
  <c r="FP6" i="12"/>
  <c r="FP9" i="12"/>
  <c r="FP13" i="12"/>
  <c r="FP21" i="12"/>
  <c r="FP23" i="12"/>
  <c r="FP7" i="12"/>
  <c r="FP15" i="12"/>
  <c r="FP4" i="12"/>
  <c r="FP26" i="12"/>
  <c r="FP19" i="12"/>
  <c r="FP5" i="12"/>
  <c r="FP17" i="12"/>
  <c r="FP25" i="12"/>
  <c r="FP11" i="12"/>
  <c r="FU36" i="6"/>
  <c r="FU11" i="6"/>
  <c r="FU37" i="6"/>
  <c r="FU13" i="6"/>
  <c r="FU12" i="6"/>
  <c r="FU3" i="6"/>
  <c r="FU4" i="6"/>
  <c r="FV2" i="6"/>
  <c r="FU8" i="6"/>
  <c r="FQ34" i="12"/>
  <c r="FP24" i="12"/>
  <c r="FP8" i="12"/>
  <c r="FN32" i="12"/>
  <c r="FO28" i="12"/>
  <c r="FO29" i="12"/>
  <c r="FP16" i="6" s="1"/>
  <c r="CO55" i="6"/>
  <c r="CP52" i="6" s="1"/>
  <c r="CP54" i="6" s="1"/>
  <c r="CP41" i="6" s="1"/>
  <c r="CP24" i="5"/>
  <c r="K202" i="8"/>
  <c r="FO32" i="12" l="1"/>
  <c r="FP30" i="12"/>
  <c r="FU7" i="6"/>
  <c r="FU6" i="6"/>
  <c r="FU5" i="6"/>
  <c r="FR35" i="12"/>
  <c r="FS33" i="6"/>
  <c r="FV36" i="6"/>
  <c r="FV11" i="6"/>
  <c r="FV37" i="6"/>
  <c r="FV12" i="6"/>
  <c r="FV13" i="6"/>
  <c r="FV3" i="6"/>
  <c r="FW2" i="6"/>
  <c r="FV4" i="6"/>
  <c r="FV8" i="6"/>
  <c r="FQ4" i="12"/>
  <c r="FQ17" i="12"/>
  <c r="FQ26" i="12"/>
  <c r="FQ25" i="12"/>
  <c r="FQ6" i="12"/>
  <c r="FQ11" i="12"/>
  <c r="FQ9" i="12"/>
  <c r="FQ19" i="12"/>
  <c r="FQ7" i="12"/>
  <c r="FQ13" i="12"/>
  <c r="FQ15" i="12"/>
  <c r="FQ23" i="12"/>
  <c r="FQ5" i="12"/>
  <c r="FQ21" i="12"/>
  <c r="FT38" i="6"/>
  <c r="FT39" i="6"/>
  <c r="FT25" i="6"/>
  <c r="FT19" i="6"/>
  <c r="FT17" i="6"/>
  <c r="FT28" i="6"/>
  <c r="FT31" i="6"/>
  <c r="FT29" i="6"/>
  <c r="FT26" i="6"/>
  <c r="FT30" i="6"/>
  <c r="FT27" i="6"/>
  <c r="FT32" i="6"/>
  <c r="FR34" i="12"/>
  <c r="DV23" i="5"/>
  <c r="FQ8" i="12"/>
  <c r="FQ24" i="12"/>
  <c r="FP29" i="12"/>
  <c r="FQ16" i="6" s="1"/>
  <c r="FP28" i="12"/>
  <c r="CP55" i="6"/>
  <c r="CQ52" i="6" s="1"/>
  <c r="CQ24" i="5"/>
  <c r="DU48" i="6"/>
  <c r="DV45" i="6" s="1"/>
  <c r="DV47" i="6" s="1"/>
  <c r="DV40" i="6" s="1"/>
  <c r="L202" i="8"/>
  <c r="AE23" i="4"/>
  <c r="FQ30" i="12" l="1"/>
  <c r="FV6" i="6"/>
  <c r="FV5" i="6"/>
  <c r="FV7" i="6"/>
  <c r="FU39" i="6"/>
  <c r="FU38" i="6"/>
  <c r="FU25" i="6"/>
  <c r="FU19" i="6"/>
  <c r="FU17" i="6"/>
  <c r="FU29" i="6"/>
  <c r="FU26" i="6"/>
  <c r="FU30" i="6"/>
  <c r="FU28" i="6"/>
  <c r="FU31" i="6"/>
  <c r="FU27" i="6"/>
  <c r="FU32" i="6"/>
  <c r="FR8" i="12"/>
  <c r="FR24" i="12"/>
  <c r="FW37" i="6"/>
  <c r="FW36" i="6"/>
  <c r="FW13" i="6"/>
  <c r="FW11" i="6"/>
  <c r="FW12" i="6"/>
  <c r="FW3" i="6"/>
  <c r="FX2" i="6"/>
  <c r="FW4" i="6"/>
  <c r="FW8" i="6"/>
  <c r="FR11" i="12"/>
  <c r="FR21" i="12"/>
  <c r="FR26" i="12"/>
  <c r="FR6" i="12"/>
  <c r="FR13" i="12"/>
  <c r="FR17" i="12"/>
  <c r="FR23" i="12"/>
  <c r="FR5" i="12"/>
  <c r="FR4" i="12"/>
  <c r="FR15" i="12"/>
  <c r="FR25" i="12"/>
  <c r="FR7" i="12"/>
  <c r="FR9" i="12"/>
  <c r="FR19" i="12"/>
  <c r="DW23" i="5"/>
  <c r="FS34" i="12"/>
  <c r="FP32" i="12"/>
  <c r="FS35" i="12"/>
  <c r="FT33" i="6"/>
  <c r="FQ29" i="12"/>
  <c r="FR16" i="6" s="1"/>
  <c r="FQ28" i="12"/>
  <c r="CQ54" i="6"/>
  <c r="CQ41" i="6" s="1"/>
  <c r="DV48" i="6"/>
  <c r="DW45" i="6" s="1"/>
  <c r="P63" i="4"/>
  <c r="Q63" i="4" s="1"/>
  <c r="P62" i="4"/>
  <c r="H64" i="4"/>
  <c r="G104" i="5"/>
  <c r="FQ32" i="12" l="1"/>
  <c r="FR28" i="12"/>
  <c r="FR29" i="12"/>
  <c r="FS16" i="6" s="1"/>
  <c r="FR30" i="12"/>
  <c r="FS8" i="12"/>
  <c r="FS30" i="12" s="1"/>
  <c r="FS24" i="12"/>
  <c r="FW7" i="6"/>
  <c r="FW5" i="6"/>
  <c r="FW6" i="6"/>
  <c r="FS5" i="12"/>
  <c r="FS15" i="12"/>
  <c r="FS23" i="12"/>
  <c r="FS6" i="12"/>
  <c r="FS11" i="12"/>
  <c r="FS25" i="12"/>
  <c r="FS7" i="12"/>
  <c r="FS21" i="12"/>
  <c r="FS9" i="12"/>
  <c r="FS17" i="12"/>
  <c r="FS19" i="12"/>
  <c r="FS4" i="12"/>
  <c r="FS13" i="12"/>
  <c r="FS26" i="12"/>
  <c r="FT34" i="12"/>
  <c r="FT35" i="12"/>
  <c r="FU33" i="6"/>
  <c r="FV39" i="6"/>
  <c r="FV38" i="6"/>
  <c r="FV25" i="6"/>
  <c r="FV19" i="6"/>
  <c r="FV17" i="6"/>
  <c r="FV30" i="6"/>
  <c r="FV28" i="6"/>
  <c r="FV31" i="6"/>
  <c r="FV27" i="6"/>
  <c r="FV32" i="6"/>
  <c r="FV29" i="6"/>
  <c r="FV26" i="6"/>
  <c r="FX36" i="6"/>
  <c r="FX37" i="6"/>
  <c r="FX13" i="6"/>
  <c r="FX11" i="6"/>
  <c r="FX12" i="6"/>
  <c r="FY2" i="6"/>
  <c r="FX8" i="6"/>
  <c r="FX4" i="6"/>
  <c r="FX3" i="6"/>
  <c r="CQ55" i="6"/>
  <c r="CR52" i="6" s="1"/>
  <c r="CR54" i="6" s="1"/>
  <c r="CR41" i="6" s="1"/>
  <c r="CR24" i="5"/>
  <c r="DW47" i="6"/>
  <c r="DW40" i="6" s="1"/>
  <c r="G109" i="5"/>
  <c r="K104" i="5"/>
  <c r="J104" i="5" s="1"/>
  <c r="P61" i="4"/>
  <c r="Q62" i="4"/>
  <c r="DX23" i="5" l="1"/>
  <c r="FY11" i="6"/>
  <c r="FY36" i="6"/>
  <c r="FY37" i="6"/>
  <c r="FY12" i="6"/>
  <c r="FY13" i="6"/>
  <c r="FY3" i="6"/>
  <c r="FY8" i="6"/>
  <c r="FZ2" i="6"/>
  <c r="FY4" i="6"/>
  <c r="FT8" i="12"/>
  <c r="FT24" i="12"/>
  <c r="FS29" i="12"/>
  <c r="FT16" i="6" s="1"/>
  <c r="FS28" i="12"/>
  <c r="FR32" i="12"/>
  <c r="FW38" i="6"/>
  <c r="FW39" i="6"/>
  <c r="FW25" i="6"/>
  <c r="FW19" i="6"/>
  <c r="FW17" i="6"/>
  <c r="FW29" i="6"/>
  <c r="FW26" i="6"/>
  <c r="FW30" i="6"/>
  <c r="FW27" i="6"/>
  <c r="FW31" i="6"/>
  <c r="FW28" i="6"/>
  <c r="FW32" i="6"/>
  <c r="FU34" i="12"/>
  <c r="DW48" i="6"/>
  <c r="DX45" i="6" s="1"/>
  <c r="DX47" i="6" s="1"/>
  <c r="DX40" i="6" s="1"/>
  <c r="FX5" i="6"/>
  <c r="FX6" i="6"/>
  <c r="FX7" i="6"/>
  <c r="FU35" i="12"/>
  <c r="FV33" i="6"/>
  <c r="FT5" i="12"/>
  <c r="FT7" i="12"/>
  <c r="FT17" i="12"/>
  <c r="FT26" i="12"/>
  <c r="FT13" i="12"/>
  <c r="FT21" i="12"/>
  <c r="FT9" i="12"/>
  <c r="FT15" i="12"/>
  <c r="FT25" i="12"/>
  <c r="FT6" i="12"/>
  <c r="FT11" i="12"/>
  <c r="FT23" i="12"/>
  <c r="FT19" i="12"/>
  <c r="FT4" i="12"/>
  <c r="CR55" i="6"/>
  <c r="CS52" i="6" s="1"/>
  <c r="CS24" i="5"/>
  <c r="O77" i="4"/>
  <c r="Q61" i="4"/>
  <c r="F99" i="5"/>
  <c r="K103" i="5"/>
  <c r="J103" i="5" s="1"/>
  <c r="K109" i="5"/>
  <c r="J109" i="5" s="1"/>
  <c r="G108" i="5"/>
  <c r="X78" i="4"/>
  <c r="FS32" i="12" l="1"/>
  <c r="FX38" i="6"/>
  <c r="FX39" i="6"/>
  <c r="FX25" i="6"/>
  <c r="FX19" i="6"/>
  <c r="FX17" i="6"/>
  <c r="FX26" i="6"/>
  <c r="FX32" i="6"/>
  <c r="FX29" i="6"/>
  <c r="FX28" i="6"/>
  <c r="FX30" i="6"/>
  <c r="FX27" i="6"/>
  <c r="FX31" i="6"/>
  <c r="FY6" i="6"/>
  <c r="FY5" i="6"/>
  <c r="FY7" i="6"/>
  <c r="FU7" i="12"/>
  <c r="FU9" i="12"/>
  <c r="FU17" i="12"/>
  <c r="FU11" i="12"/>
  <c r="FU6" i="12"/>
  <c r="FU19" i="12"/>
  <c r="FU23" i="12"/>
  <c r="FU25" i="12"/>
  <c r="FU13" i="12"/>
  <c r="FU21" i="12"/>
  <c r="FU4" i="12"/>
  <c r="FU5" i="12"/>
  <c r="FU15" i="12"/>
  <c r="FU26" i="12"/>
  <c r="FV34" i="12"/>
  <c r="FV35" i="12"/>
  <c r="FW33" i="6"/>
  <c r="FT30" i="12"/>
  <c r="DY23" i="5"/>
  <c r="FT29" i="12"/>
  <c r="FU16" i="6" s="1"/>
  <c r="FT28" i="12"/>
  <c r="FU8" i="12"/>
  <c r="FU24" i="12"/>
  <c r="FZ37" i="6"/>
  <c r="FZ11" i="6"/>
  <c r="FZ12" i="6"/>
  <c r="FZ36" i="6"/>
  <c r="FZ13" i="6"/>
  <c r="FZ8" i="6"/>
  <c r="GA2" i="6"/>
  <c r="FZ4" i="6"/>
  <c r="FZ3" i="6"/>
  <c r="CS54" i="6"/>
  <c r="CS41" i="6" s="1"/>
  <c r="DX48" i="6"/>
  <c r="DY45" i="6" s="1"/>
  <c r="O114" i="5"/>
  <c r="P114" i="5"/>
  <c r="R114" i="5"/>
  <c r="S114" i="5"/>
  <c r="U114" i="5"/>
  <c r="V114" i="5"/>
  <c r="X114" i="5"/>
  <c r="Y114" i="5"/>
  <c r="AA114" i="5"/>
  <c r="AB114" i="5"/>
  <c r="AD114" i="5"/>
  <c r="AE114" i="5"/>
  <c r="AG114" i="5"/>
  <c r="AH114" i="5"/>
  <c r="AJ114" i="5"/>
  <c r="AK114" i="5"/>
  <c r="AM114" i="5"/>
  <c r="AN114" i="5"/>
  <c r="AP114" i="5"/>
  <c r="AQ114" i="5"/>
  <c r="AS114" i="5"/>
  <c r="AT114" i="5"/>
  <c r="AV114" i="5"/>
  <c r="AW114" i="5"/>
  <c r="AY114" i="5"/>
  <c r="AZ114" i="5"/>
  <c r="BB114" i="5"/>
  <c r="BC114" i="5"/>
  <c r="BE114" i="5"/>
  <c r="BF114" i="5"/>
  <c r="BH114" i="5"/>
  <c r="BI114" i="5"/>
  <c r="BK114" i="5"/>
  <c r="BL114" i="5"/>
  <c r="BN114" i="5"/>
  <c r="BO114" i="5"/>
  <c r="BQ114" i="5"/>
  <c r="BR114" i="5"/>
  <c r="BT114" i="5"/>
  <c r="BU114" i="5"/>
  <c r="BW114" i="5"/>
  <c r="BX114" i="5"/>
  <c r="BZ114" i="5"/>
  <c r="CA114" i="5"/>
  <c r="CC114" i="5"/>
  <c r="CD114" i="5"/>
  <c r="CF114" i="5"/>
  <c r="CG114" i="5"/>
  <c r="CI114" i="5"/>
  <c r="CJ114" i="5"/>
  <c r="CL114" i="5"/>
  <c r="CM114" i="5"/>
  <c r="CO114" i="5"/>
  <c r="CP114" i="5"/>
  <c r="CR114" i="5"/>
  <c r="CS114" i="5"/>
  <c r="CU114" i="5"/>
  <c r="CV114" i="5"/>
  <c r="CX114" i="5"/>
  <c r="CY114" i="5"/>
  <c r="DA114" i="5"/>
  <c r="DB114" i="5"/>
  <c r="DD114" i="5"/>
  <c r="DE114" i="5"/>
  <c r="DG114" i="5"/>
  <c r="DH114" i="5"/>
  <c r="DJ114" i="5"/>
  <c r="DK114" i="5"/>
  <c r="DM114" i="5"/>
  <c r="DN114" i="5"/>
  <c r="DP114" i="5"/>
  <c r="DQ114" i="5"/>
  <c r="DS114" i="5"/>
  <c r="DT114" i="5"/>
  <c r="DV114" i="5"/>
  <c r="DW114" i="5"/>
  <c r="DY114" i="5"/>
  <c r="DZ114" i="5"/>
  <c r="X81" i="4"/>
  <c r="D53" i="8"/>
  <c r="W78" i="4"/>
  <c r="O71" i="4"/>
  <c r="EA110" i="5"/>
  <c r="DO110" i="5"/>
  <c r="DB110" i="5"/>
  <c r="CO110" i="5"/>
  <c r="CB110" i="5"/>
  <c r="BP110" i="5"/>
  <c r="BC110" i="5"/>
  <c r="AP110" i="5"/>
  <c r="AC110" i="5"/>
  <c r="O110" i="5"/>
  <c r="DU110" i="5"/>
  <c r="DH110" i="5"/>
  <c r="CU110" i="5"/>
  <c r="CH108" i="5"/>
  <c r="BV110" i="5"/>
  <c r="BI110" i="5"/>
  <c r="AU110" i="5"/>
  <c r="AI110" i="5"/>
  <c r="V110" i="5"/>
  <c r="DZ110" i="5"/>
  <c r="DM110" i="5"/>
  <c r="CZ110" i="5"/>
  <c r="CN108" i="5"/>
  <c r="CA110" i="5"/>
  <c r="BN110" i="5"/>
  <c r="BA108" i="5"/>
  <c r="AO108" i="5"/>
  <c r="AB110" i="5"/>
  <c r="M110" i="5"/>
  <c r="DV110" i="5"/>
  <c r="DI110" i="5"/>
  <c r="CW110" i="5"/>
  <c r="CJ110" i="5"/>
  <c r="BW110" i="5"/>
  <c r="BJ110" i="5"/>
  <c r="N108" i="5"/>
  <c r="DX110" i="5"/>
  <c r="DL108" i="5"/>
  <c r="CY110" i="5"/>
  <c r="CL110" i="5"/>
  <c r="BY110" i="5"/>
  <c r="BM110" i="5"/>
  <c r="AZ110" i="5"/>
  <c r="AM110" i="5"/>
  <c r="Z110" i="5"/>
  <c r="R110" i="5"/>
  <c r="DR110" i="5"/>
  <c r="DE110" i="5"/>
  <c r="CQ108" i="5"/>
  <c r="CE110" i="5"/>
  <c r="BR110" i="5"/>
  <c r="BE110" i="5"/>
  <c r="AR108" i="5"/>
  <c r="AF110" i="5"/>
  <c r="Q110" i="5"/>
  <c r="DW110" i="5"/>
  <c r="DJ110" i="5"/>
  <c r="CW108" i="5"/>
  <c r="CK110" i="5"/>
  <c r="BX110" i="5"/>
  <c r="BK110" i="5"/>
  <c r="AX108" i="5"/>
  <c r="AL108" i="5"/>
  <c r="Y110" i="5"/>
  <c r="DS110" i="5"/>
  <c r="DF108" i="5"/>
  <c r="CT108" i="5"/>
  <c r="CG110" i="5"/>
  <c r="BS108" i="5"/>
  <c r="BG110" i="5"/>
  <c r="AT110" i="5"/>
  <c r="AG110" i="5"/>
  <c r="T108" i="5"/>
  <c r="AK110" i="5"/>
  <c r="DU108" i="5"/>
  <c r="DI108" i="5"/>
  <c r="CV110" i="5"/>
  <c r="CI110" i="5"/>
  <c r="BV108" i="5"/>
  <c r="BJ108" i="5"/>
  <c r="AW110" i="5"/>
  <c r="AI108" i="5"/>
  <c r="W108" i="5"/>
  <c r="EA108" i="5"/>
  <c r="DN110" i="5"/>
  <c r="DA110" i="5"/>
  <c r="CN110" i="5"/>
  <c r="CB108" i="5"/>
  <c r="BO110" i="5"/>
  <c r="BB110" i="5"/>
  <c r="AO110" i="5"/>
  <c r="AC108" i="5"/>
  <c r="S110" i="5"/>
  <c r="DT110" i="5"/>
  <c r="DG110" i="5"/>
  <c r="CT110" i="5"/>
  <c r="CH110" i="5"/>
  <c r="BU110" i="5"/>
  <c r="BG108" i="5"/>
  <c r="AU108" i="5"/>
  <c r="AH110" i="5"/>
  <c r="U110" i="5"/>
  <c r="DO108" i="5"/>
  <c r="DC108" i="5"/>
  <c r="CP110" i="5"/>
  <c r="CD110" i="5"/>
  <c r="BP108" i="5"/>
  <c r="BD108" i="5"/>
  <c r="AQ110" i="5"/>
  <c r="AD110" i="5"/>
  <c r="Q108" i="5"/>
  <c r="W110" i="5"/>
  <c r="DR108" i="5"/>
  <c r="DF110" i="5"/>
  <c r="CS110" i="5"/>
  <c r="CE108" i="5"/>
  <c r="BS110" i="5"/>
  <c r="BF110" i="5"/>
  <c r="AS110" i="5"/>
  <c r="AF108" i="5"/>
  <c r="T110" i="5"/>
  <c r="DX108" i="5"/>
  <c r="DK110" i="5"/>
  <c r="CX110" i="5"/>
  <c r="CK108" i="5"/>
  <c r="BY108" i="5"/>
  <c r="BL110" i="5"/>
  <c r="AY110" i="5"/>
  <c r="AL110" i="5"/>
  <c r="Z108" i="5"/>
  <c r="DQ110" i="5"/>
  <c r="DC110" i="5"/>
  <c r="CQ110" i="5"/>
  <c r="CC110" i="5"/>
  <c r="BQ110" i="5"/>
  <c r="BD110" i="5"/>
  <c r="AR110" i="5"/>
  <c r="AE110" i="5"/>
  <c r="P110" i="5"/>
  <c r="DY110" i="5"/>
  <c r="DL110" i="5"/>
  <c r="CZ108" i="5"/>
  <c r="CM110" i="5"/>
  <c r="BZ110" i="5"/>
  <c r="BM108" i="5"/>
  <c r="BA110" i="5"/>
  <c r="AN110" i="5"/>
  <c r="AA110" i="5"/>
  <c r="N110" i="5"/>
  <c r="AX110" i="5"/>
  <c r="DY108" i="5"/>
  <c r="DZ108" i="5"/>
  <c r="DV108" i="5"/>
  <c r="DS108" i="5"/>
  <c r="DT108" i="5"/>
  <c r="DW108" i="5"/>
  <c r="DM108" i="5"/>
  <c r="DQ108" i="5"/>
  <c r="DN108" i="5"/>
  <c r="DJ108" i="5"/>
  <c r="DK108" i="5"/>
  <c r="DG108" i="5"/>
  <c r="DH108" i="5"/>
  <c r="DE108" i="5"/>
  <c r="DA108" i="5"/>
  <c r="DB108" i="5"/>
  <c r="CX108" i="5"/>
  <c r="CY108" i="5"/>
  <c r="CU108" i="5"/>
  <c r="CV108" i="5"/>
  <c r="CO108" i="5"/>
  <c r="CP108" i="5"/>
  <c r="CS108" i="5"/>
  <c r="CL108" i="5"/>
  <c r="CI108" i="5"/>
  <c r="CM108" i="5"/>
  <c r="CJ108" i="5"/>
  <c r="CD108" i="5"/>
  <c r="CG108" i="5"/>
  <c r="CC108" i="5"/>
  <c r="CA108" i="5"/>
  <c r="BW108" i="5"/>
  <c r="BZ108" i="5"/>
  <c r="BX108" i="5"/>
  <c r="BK108" i="5"/>
  <c r="BN108" i="5"/>
  <c r="BU108" i="5"/>
  <c r="BO108" i="5"/>
  <c r="BR108" i="5"/>
  <c r="BQ108" i="5"/>
  <c r="BL108" i="5"/>
  <c r="BE108" i="5"/>
  <c r="BB108" i="5"/>
  <c r="BI108" i="5"/>
  <c r="BC108" i="5"/>
  <c r="BF108" i="5"/>
  <c r="AW108" i="5"/>
  <c r="AZ108" i="5"/>
  <c r="AY108" i="5"/>
  <c r="AT108" i="5"/>
  <c r="AS108" i="5"/>
  <c r="AP108" i="5"/>
  <c r="AQ108" i="5"/>
  <c r="AK108" i="5"/>
  <c r="AN108" i="5"/>
  <c r="AM108" i="5"/>
  <c r="AH108" i="5"/>
  <c r="AG108" i="5"/>
  <c r="S108" i="5"/>
  <c r="AA108" i="5"/>
  <c r="AE108" i="5"/>
  <c r="O108" i="5"/>
  <c r="U108" i="5"/>
  <c r="AB108" i="5"/>
  <c r="AD108" i="5"/>
  <c r="R108" i="5"/>
  <c r="Y108" i="5"/>
  <c r="V108" i="5"/>
  <c r="P108" i="5"/>
  <c r="M108" i="5"/>
  <c r="L110" i="5"/>
  <c r="DD110" i="5"/>
  <c r="AV108" i="5"/>
  <c r="DP108" i="5"/>
  <c r="BH108" i="5"/>
  <c r="CR108" i="5"/>
  <c r="BT108" i="5"/>
  <c r="CF108" i="5"/>
  <c r="AJ108" i="5"/>
  <c r="AV110" i="5"/>
  <c r="BH110" i="5"/>
  <c r="CR110" i="5"/>
  <c r="AJ110" i="5"/>
  <c r="BT110" i="5"/>
  <c r="DP110" i="5"/>
  <c r="CF110" i="5"/>
  <c r="X110" i="5"/>
  <c r="L108" i="5"/>
  <c r="DD108" i="5"/>
  <c r="X108" i="5"/>
  <c r="DZ99" i="5"/>
  <c r="DJ99" i="5"/>
  <c r="CT99" i="5"/>
  <c r="CD99" i="5"/>
  <c r="BN99" i="5"/>
  <c r="AX99" i="5"/>
  <c r="DU99" i="5"/>
  <c r="DE99" i="5"/>
  <c r="CO99" i="5"/>
  <c r="BZ99" i="5"/>
  <c r="BI99" i="5"/>
  <c r="AS99" i="5"/>
  <c r="DQ99" i="5"/>
  <c r="CY99" i="5"/>
  <c r="CJ99" i="5"/>
  <c r="BT99" i="5"/>
  <c r="BE99" i="5"/>
  <c r="EA99" i="5"/>
  <c r="DK99" i="5"/>
  <c r="CU99" i="5"/>
  <c r="CE99" i="5"/>
  <c r="BO99" i="5"/>
  <c r="AY99" i="5"/>
  <c r="AK99" i="5"/>
  <c r="U99" i="5"/>
  <c r="AL99" i="5"/>
  <c r="V99" i="5"/>
  <c r="AE99" i="5"/>
  <c r="N99" i="5"/>
  <c r="AF99" i="5"/>
  <c r="P99" i="5"/>
  <c r="DV99" i="5"/>
  <c r="DF99" i="5"/>
  <c r="CP99" i="5"/>
  <c r="BY99" i="5"/>
  <c r="BJ99" i="5"/>
  <c r="AT99" i="5"/>
  <c r="DP99" i="5"/>
  <c r="DA99" i="5"/>
  <c r="CL99" i="5"/>
  <c r="BU99" i="5"/>
  <c r="BD99" i="5"/>
  <c r="DL99" i="5"/>
  <c r="CV99" i="5"/>
  <c r="CF99" i="5"/>
  <c r="BP99" i="5"/>
  <c r="AZ99" i="5"/>
  <c r="DW99" i="5"/>
  <c r="DG99" i="5"/>
  <c r="CQ99" i="5"/>
  <c r="CA99" i="5"/>
  <c r="BK99" i="5"/>
  <c r="AU99" i="5"/>
  <c r="AH99" i="5"/>
  <c r="R99" i="5"/>
  <c r="AG99" i="5"/>
  <c r="Q99" i="5"/>
  <c r="AB99" i="5"/>
  <c r="M99" i="5"/>
  <c r="AA99" i="5"/>
  <c r="DR99" i="5"/>
  <c r="DB99" i="5"/>
  <c r="CK99" i="5"/>
  <c r="BV99" i="5"/>
  <c r="BF99" i="5"/>
  <c r="DN99" i="5"/>
  <c r="CW99" i="5"/>
  <c r="CG99" i="5"/>
  <c r="BQ99" i="5"/>
  <c r="BA99" i="5"/>
  <c r="DX99" i="5"/>
  <c r="DH99" i="5"/>
  <c r="CR99" i="5"/>
  <c r="CB99" i="5"/>
  <c r="BL99" i="5"/>
  <c r="AV99" i="5"/>
  <c r="DS99" i="5"/>
  <c r="DC99" i="5"/>
  <c r="CN99" i="5"/>
  <c r="BW99" i="5"/>
  <c r="BG99" i="5"/>
  <c r="AQ99" i="5"/>
  <c r="AD99" i="5"/>
  <c r="O99" i="5"/>
  <c r="AC99" i="5"/>
  <c r="AN99" i="5"/>
  <c r="X99" i="5"/>
  <c r="AM99" i="5"/>
  <c r="W99" i="5"/>
  <c r="DM99" i="5"/>
  <c r="CX99" i="5"/>
  <c r="CH99" i="5"/>
  <c r="BR99" i="5"/>
  <c r="BB99" i="5"/>
  <c r="DY99" i="5"/>
  <c r="DI99" i="5"/>
  <c r="CS99" i="5"/>
  <c r="CC99" i="5"/>
  <c r="BM99" i="5"/>
  <c r="AW99" i="5"/>
  <c r="DT99" i="5"/>
  <c r="DD99" i="5"/>
  <c r="CM99" i="5"/>
  <c r="BX99" i="5"/>
  <c r="BH99" i="5"/>
  <c r="AR99" i="5"/>
  <c r="DO99" i="5"/>
  <c r="CZ99" i="5"/>
  <c r="CI99" i="5"/>
  <c r="BS99" i="5"/>
  <c r="BC99" i="5"/>
  <c r="AP99" i="5"/>
  <c r="Z99" i="5"/>
  <c r="AO99" i="5"/>
  <c r="Y99" i="5"/>
  <c r="AJ99" i="5"/>
  <c r="T99" i="5"/>
  <c r="AI99" i="5"/>
  <c r="S99" i="5"/>
  <c r="L99" i="5"/>
  <c r="AA79" i="4"/>
  <c r="Z79" i="4"/>
  <c r="X79" i="4"/>
  <c r="Y77" i="4"/>
  <c r="AA77" i="4"/>
  <c r="AC79" i="4"/>
  <c r="AB79" i="4"/>
  <c r="AB77" i="4"/>
  <c r="AC77" i="4"/>
  <c r="Y79" i="4"/>
  <c r="Z77" i="4"/>
  <c r="FU30" i="12" l="1"/>
  <c r="GA36" i="6"/>
  <c r="GA37" i="6"/>
  <c r="GA11" i="6"/>
  <c r="GA13" i="6"/>
  <c r="GA12" i="6"/>
  <c r="GB2" i="6"/>
  <c r="GA8" i="6"/>
  <c r="GA3" i="6"/>
  <c r="GA4" i="6"/>
  <c r="FV5" i="12"/>
  <c r="FV11" i="12"/>
  <c r="FV21" i="12"/>
  <c r="FV17" i="12"/>
  <c r="FV6" i="12"/>
  <c r="FV13" i="12"/>
  <c r="FV23" i="12"/>
  <c r="FV15" i="12"/>
  <c r="FV26" i="12"/>
  <c r="FV4" i="12"/>
  <c r="FV19" i="12"/>
  <c r="FV9" i="12"/>
  <c r="FV7" i="12"/>
  <c r="FV25" i="12"/>
  <c r="FW35" i="12"/>
  <c r="FX33" i="6"/>
  <c r="FZ5" i="6"/>
  <c r="FZ6" i="6"/>
  <c r="FZ7" i="6"/>
  <c r="FT32" i="12"/>
  <c r="FV8" i="12"/>
  <c r="FV24" i="12"/>
  <c r="FU29" i="12"/>
  <c r="FV16" i="6" s="1"/>
  <c r="FU28" i="12"/>
  <c r="FY39" i="6"/>
  <c r="FY38" i="6"/>
  <c r="FY25" i="6"/>
  <c r="FY19" i="6"/>
  <c r="FY17" i="6"/>
  <c r="FY30" i="6"/>
  <c r="FY27" i="6"/>
  <c r="FY29" i="6"/>
  <c r="FY28" i="6"/>
  <c r="FY31" i="6"/>
  <c r="FY26" i="6"/>
  <c r="FY32" i="6"/>
  <c r="FW34" i="12"/>
  <c r="CT24" i="5"/>
  <c r="CS55" i="6"/>
  <c r="CT52" i="6" s="1"/>
  <c r="DY47" i="6"/>
  <c r="DY40" i="6" s="1"/>
  <c r="J108" i="5"/>
  <c r="J110" i="5"/>
  <c r="J99" i="5"/>
  <c r="E94" i="8"/>
  <c r="E95" i="8" s="1"/>
  <c r="W77" i="4"/>
  <c r="W79" i="4"/>
  <c r="O73" i="4" s="1"/>
  <c r="G53" i="8"/>
  <c r="D94" i="8"/>
  <c r="FV30" i="12" l="1"/>
  <c r="FW4" i="12"/>
  <c r="FW13" i="12"/>
  <c r="FW11" i="12"/>
  <c r="FW23" i="12"/>
  <c r="FW5" i="12"/>
  <c r="FW17" i="12"/>
  <c r="FW21" i="12"/>
  <c r="FW25" i="12"/>
  <c r="FW6" i="12"/>
  <c r="FW9" i="12"/>
  <c r="FW26" i="12"/>
  <c r="FW7" i="12"/>
  <c r="FW15" i="12"/>
  <c r="FW19" i="12"/>
  <c r="DZ23" i="5"/>
  <c r="FW24" i="12"/>
  <c r="FW8" i="12"/>
  <c r="FV29" i="12"/>
  <c r="FW16" i="6" s="1"/>
  <c r="FV28" i="12"/>
  <c r="GA7" i="6"/>
  <c r="GA5" i="6"/>
  <c r="GA6" i="6"/>
  <c r="FU32" i="12"/>
  <c r="FZ38" i="6"/>
  <c r="FZ39" i="6"/>
  <c r="FZ25" i="6"/>
  <c r="FZ17" i="6"/>
  <c r="FZ19" i="6"/>
  <c r="FZ27" i="6"/>
  <c r="FZ31" i="6"/>
  <c r="FZ26" i="6"/>
  <c r="FZ32" i="6"/>
  <c r="FZ30" i="6"/>
  <c r="FZ29" i="6"/>
  <c r="FZ28" i="6"/>
  <c r="GB36" i="6"/>
  <c r="GB37" i="6"/>
  <c r="GB11" i="6"/>
  <c r="GB13" i="6"/>
  <c r="GB12" i="6"/>
  <c r="GC2" i="6"/>
  <c r="GB3" i="6"/>
  <c r="GB8" i="6"/>
  <c r="GB4" i="6"/>
  <c r="FX34" i="12"/>
  <c r="FX35" i="12"/>
  <c r="FY33" i="6"/>
  <c r="CT54" i="6"/>
  <c r="CT41" i="6" s="1"/>
  <c r="DY48" i="6"/>
  <c r="DZ45" i="6" s="1"/>
  <c r="L96" i="5"/>
  <c r="D95" i="8"/>
  <c r="L101" i="5"/>
  <c r="X80" i="4"/>
  <c r="FV32" i="12" l="1"/>
  <c r="FW30" i="12"/>
  <c r="FX5" i="12"/>
  <c r="FX26" i="12"/>
  <c r="FX6" i="12"/>
  <c r="FX9" i="12"/>
  <c r="FX11" i="12"/>
  <c r="FX13" i="12"/>
  <c r="FX25" i="12"/>
  <c r="FX4" i="12"/>
  <c r="FX15" i="12"/>
  <c r="FX19" i="12"/>
  <c r="FX7" i="12"/>
  <c r="FX17" i="12"/>
  <c r="FX21" i="12"/>
  <c r="FX23" i="12"/>
  <c r="FX8" i="12"/>
  <c r="FX24" i="12"/>
  <c r="GC36" i="6"/>
  <c r="GC11" i="6"/>
  <c r="GC37" i="6"/>
  <c r="GC13" i="6"/>
  <c r="GC12" i="6"/>
  <c r="GC8" i="6"/>
  <c r="GC3" i="6"/>
  <c r="GD2" i="6"/>
  <c r="GC4" i="6"/>
  <c r="GA38" i="6"/>
  <c r="GA25" i="6"/>
  <c r="GA19" i="6"/>
  <c r="GA17" i="6"/>
  <c r="GA39" i="6"/>
  <c r="GA28" i="6"/>
  <c r="GA32" i="6"/>
  <c r="GA29" i="6"/>
  <c r="GA26" i="6"/>
  <c r="GA30" i="6"/>
  <c r="GA27" i="6"/>
  <c r="GA31" i="6"/>
  <c r="FW28" i="12"/>
  <c r="FW29" i="12"/>
  <c r="FX16" i="6" s="1"/>
  <c r="GB5" i="6"/>
  <c r="GB6" i="6"/>
  <c r="GB7" i="6"/>
  <c r="FY34" i="12"/>
  <c r="FY35" i="12"/>
  <c r="FZ33" i="6"/>
  <c r="CU24" i="5"/>
  <c r="CT55" i="6"/>
  <c r="CU52" i="6" s="1"/>
  <c r="DZ47" i="6"/>
  <c r="DZ40" i="6" s="1"/>
  <c r="M98" i="5"/>
  <c r="M96" i="5"/>
  <c r="FX30" i="12" l="1"/>
  <c r="FZ35" i="12"/>
  <c r="GA33" i="6"/>
  <c r="GB38" i="6"/>
  <c r="GB39" i="6"/>
  <c r="GB25" i="6"/>
  <c r="GB19" i="6"/>
  <c r="GB17" i="6"/>
  <c r="GB26" i="6"/>
  <c r="GB32" i="6"/>
  <c r="GB29" i="6"/>
  <c r="GB28" i="6"/>
  <c r="GB30" i="6"/>
  <c r="GB27" i="6"/>
  <c r="GB31" i="6"/>
  <c r="FY8" i="12"/>
  <c r="FY24" i="12"/>
  <c r="GD11" i="6"/>
  <c r="GD12" i="6"/>
  <c r="GD37" i="6"/>
  <c r="GD36" i="6"/>
  <c r="GD13" i="6"/>
  <c r="GE2" i="6"/>
  <c r="GD4" i="6"/>
  <c r="GD3" i="6"/>
  <c r="GD8" i="6"/>
  <c r="FX29" i="12"/>
  <c r="FY16" i="6" s="1"/>
  <c r="FX28" i="12"/>
  <c r="EA23" i="5"/>
  <c r="FY7" i="12"/>
  <c r="FY17" i="12"/>
  <c r="FY26" i="12"/>
  <c r="FY25" i="12"/>
  <c r="FY4" i="12"/>
  <c r="FY13" i="12"/>
  <c r="FY19" i="12"/>
  <c r="FY23" i="12"/>
  <c r="FY6" i="12"/>
  <c r="FY11" i="12"/>
  <c r="FY21" i="12"/>
  <c r="FY5" i="12"/>
  <c r="FY9" i="12"/>
  <c r="FY15" i="12"/>
  <c r="FW32" i="12"/>
  <c r="FZ34" i="12"/>
  <c r="GC7" i="6"/>
  <c r="GC6" i="6"/>
  <c r="GC5" i="6"/>
  <c r="CU54" i="6"/>
  <c r="CU41" i="6" s="1"/>
  <c r="DZ48" i="6"/>
  <c r="M101" i="5"/>
  <c r="AH22" i="4"/>
  <c r="W22" i="4" l="1"/>
  <c r="J23" i="5"/>
  <c r="EA45" i="6"/>
  <c r="EA47" i="6" s="1"/>
  <c r="EA40" i="6" s="1"/>
  <c r="GC39" i="6"/>
  <c r="GC38" i="6"/>
  <c r="GC25" i="6"/>
  <c r="GC19" i="6"/>
  <c r="GC17" i="6"/>
  <c r="GC32" i="6"/>
  <c r="GC29" i="6"/>
  <c r="GC28" i="6"/>
  <c r="GC30" i="6"/>
  <c r="GC27" i="6"/>
  <c r="GC31" i="6"/>
  <c r="GC26" i="6"/>
  <c r="FX32" i="12"/>
  <c r="FY30" i="12"/>
  <c r="FZ8" i="12"/>
  <c r="FZ24" i="12"/>
  <c r="GE37" i="6"/>
  <c r="GE36" i="6"/>
  <c r="GE13" i="6"/>
  <c r="GE12" i="6"/>
  <c r="GE11" i="6"/>
  <c r="GE8" i="6"/>
  <c r="GE3" i="6"/>
  <c r="GF2" i="6"/>
  <c r="GE4" i="6"/>
  <c r="FY29" i="12"/>
  <c r="FZ16" i="6" s="1"/>
  <c r="FY28" i="12"/>
  <c r="GD6" i="6"/>
  <c r="GD5" i="6"/>
  <c r="GD7" i="6"/>
  <c r="GA35" i="12"/>
  <c r="GB33" i="6"/>
  <c r="GA34" i="12"/>
  <c r="FZ15" i="12"/>
  <c r="FZ21" i="12"/>
  <c r="FZ25" i="12"/>
  <c r="FZ5" i="12"/>
  <c r="FZ11" i="12"/>
  <c r="FZ17" i="12"/>
  <c r="FZ26" i="12"/>
  <c r="FZ4" i="12"/>
  <c r="FZ6" i="12"/>
  <c r="FZ13" i="12"/>
  <c r="FZ23" i="12"/>
  <c r="FZ7" i="12"/>
  <c r="FZ9" i="12"/>
  <c r="FZ19" i="12"/>
  <c r="CU55" i="6"/>
  <c r="CV52" i="6" s="1"/>
  <c r="CV54" i="6" s="1"/>
  <c r="CV41" i="6" s="1"/>
  <c r="CV24" i="5"/>
  <c r="N98" i="5"/>
  <c r="N100" i="5" s="1"/>
  <c r="N96" i="5" s="1"/>
  <c r="M106" i="5"/>
  <c r="GA5" i="12" l="1"/>
  <c r="GA9" i="12"/>
  <c r="GA15" i="12"/>
  <c r="GA21" i="12"/>
  <c r="GA25" i="12"/>
  <c r="GA4" i="12"/>
  <c r="GA7" i="12"/>
  <c r="GA13" i="12"/>
  <c r="GA23" i="12"/>
  <c r="GA19" i="12"/>
  <c r="GA6" i="12"/>
  <c r="GA11" i="12"/>
  <c r="GA17" i="12"/>
  <c r="GA26" i="12"/>
  <c r="GF36" i="6"/>
  <c r="GF37" i="6"/>
  <c r="GF13" i="6"/>
  <c r="GF12" i="6"/>
  <c r="GF11" i="6"/>
  <c r="GF8" i="6"/>
  <c r="GF3" i="6"/>
  <c r="GG2" i="6"/>
  <c r="GF4" i="6"/>
  <c r="GB34" i="12"/>
  <c r="FZ28" i="12"/>
  <c r="FZ29" i="12"/>
  <c r="GA16" i="6" s="1"/>
  <c r="GA8" i="12"/>
  <c r="GA24" i="12"/>
  <c r="FY32" i="12"/>
  <c r="FZ30" i="12"/>
  <c r="GB35" i="12"/>
  <c r="GC33" i="6"/>
  <c r="GE7" i="6"/>
  <c r="GE5" i="6"/>
  <c r="GE6" i="6"/>
  <c r="GD39" i="6"/>
  <c r="GD38" i="6"/>
  <c r="GD25" i="6"/>
  <c r="GD19" i="6"/>
  <c r="GD17" i="6"/>
  <c r="GD30" i="6"/>
  <c r="GD27" i="6"/>
  <c r="GD28" i="6"/>
  <c r="GD31" i="6"/>
  <c r="GD26" i="6"/>
  <c r="GD32" i="6"/>
  <c r="GD29" i="6"/>
  <c r="CW24" i="5"/>
  <c r="CV55" i="6"/>
  <c r="CW52" i="6" s="1"/>
  <c r="EA48" i="6"/>
  <c r="EB45" i="6" s="1"/>
  <c r="N101" i="5"/>
  <c r="P96" i="5"/>
  <c r="GA30" i="12" l="1"/>
  <c r="GA28" i="12"/>
  <c r="GA29" i="12"/>
  <c r="GB16" i="6" s="1"/>
  <c r="GC35" i="12"/>
  <c r="GD33" i="6"/>
  <c r="GB6" i="12"/>
  <c r="GB19" i="12"/>
  <c r="GB7" i="12"/>
  <c r="GB11" i="12"/>
  <c r="GB15" i="12"/>
  <c r="GB21" i="12"/>
  <c r="GB25" i="12"/>
  <c r="GB4" i="12"/>
  <c r="GB26" i="12"/>
  <c r="GB5" i="12"/>
  <c r="GB9" i="12"/>
  <c r="GB13" i="12"/>
  <c r="GB17" i="12"/>
  <c r="GB23" i="12"/>
  <c r="GC34" i="12"/>
  <c r="GE38" i="6"/>
  <c r="GE39" i="6"/>
  <c r="GE25" i="6"/>
  <c r="GE19" i="6"/>
  <c r="GE17" i="6"/>
  <c r="GE29" i="6"/>
  <c r="GE26" i="6"/>
  <c r="GE30" i="6"/>
  <c r="GE27" i="6"/>
  <c r="GE31" i="6"/>
  <c r="GE28" i="6"/>
  <c r="GE32" i="6"/>
  <c r="FZ32" i="12"/>
  <c r="GG36" i="6"/>
  <c r="GG11" i="6"/>
  <c r="GG37" i="6"/>
  <c r="GG12" i="6"/>
  <c r="GG13" i="6"/>
  <c r="GG3" i="6"/>
  <c r="GH2" i="6"/>
  <c r="GG4" i="6"/>
  <c r="GG8" i="6"/>
  <c r="GB24" i="12"/>
  <c r="GB8" i="12"/>
  <c r="GF7" i="6"/>
  <c r="GF5" i="6"/>
  <c r="GF6" i="6"/>
  <c r="CW54" i="6"/>
  <c r="CW41" i="6" s="1"/>
  <c r="EB47" i="6"/>
  <c r="EB40" i="6" s="1"/>
  <c r="O98" i="5"/>
  <c r="GB30" i="12" l="1"/>
  <c r="CW55" i="6"/>
  <c r="CX52" i="6" s="1"/>
  <c r="GG5" i="6"/>
  <c r="GG6" i="6"/>
  <c r="GG7" i="6"/>
  <c r="GH36" i="6"/>
  <c r="GH37" i="6"/>
  <c r="GH11" i="6"/>
  <c r="GH12" i="6"/>
  <c r="GH13" i="6"/>
  <c r="GH8" i="6"/>
  <c r="GI2" i="6"/>
  <c r="GH3" i="6"/>
  <c r="GH4" i="6"/>
  <c r="GC8" i="12"/>
  <c r="GC24" i="12"/>
  <c r="GB28" i="12"/>
  <c r="GB29" i="12"/>
  <c r="GC16" i="6" s="1"/>
  <c r="GF38" i="6"/>
  <c r="GF25" i="6"/>
  <c r="GF19" i="6"/>
  <c r="GF17" i="6"/>
  <c r="GF39" i="6"/>
  <c r="GF28" i="6"/>
  <c r="GF32" i="6"/>
  <c r="GF29" i="6"/>
  <c r="GF27" i="6"/>
  <c r="GF30" i="6"/>
  <c r="GF26" i="6"/>
  <c r="GF31" i="6"/>
  <c r="GD34" i="12"/>
  <c r="GD35" i="12"/>
  <c r="GE33" i="6"/>
  <c r="GC4" i="12"/>
  <c r="GC9" i="12"/>
  <c r="GC19" i="12"/>
  <c r="GC25" i="12"/>
  <c r="GC6" i="12"/>
  <c r="GC21" i="12"/>
  <c r="GC23" i="12"/>
  <c r="GC5" i="12"/>
  <c r="GC17" i="12"/>
  <c r="GC7" i="12"/>
  <c r="GC13" i="12"/>
  <c r="GC15" i="12"/>
  <c r="GC11" i="12"/>
  <c r="GC26" i="12"/>
  <c r="GA32" i="12"/>
  <c r="CX54" i="6"/>
  <c r="CX41" i="6" s="1"/>
  <c r="CX24" i="5"/>
  <c r="EB48" i="6"/>
  <c r="EC45" i="6" s="1"/>
  <c r="O96" i="5"/>
  <c r="O101" i="5"/>
  <c r="GB32" i="12" l="1"/>
  <c r="GC30" i="12"/>
  <c r="GG39" i="6"/>
  <c r="GG38" i="6"/>
  <c r="GG25" i="6"/>
  <c r="GG19" i="6"/>
  <c r="GG17" i="6"/>
  <c r="GG31" i="6"/>
  <c r="GG28" i="6"/>
  <c r="GG32" i="6"/>
  <c r="GG29" i="6"/>
  <c r="GG27" i="6"/>
  <c r="GG30" i="6"/>
  <c r="GG26" i="6"/>
  <c r="GD11" i="12"/>
  <c r="GD23" i="12"/>
  <c r="GD26" i="12"/>
  <c r="GD4" i="12"/>
  <c r="GD9" i="12"/>
  <c r="GD19" i="12"/>
  <c r="GD6" i="12"/>
  <c r="GD17" i="12"/>
  <c r="GD15" i="12"/>
  <c r="GD5" i="12"/>
  <c r="GD7" i="12"/>
  <c r="GD13" i="12"/>
  <c r="GD21" i="12"/>
  <c r="GD25" i="12"/>
  <c r="GE34" i="12"/>
  <c r="GD8" i="12"/>
  <c r="GD30" i="12" s="1"/>
  <c r="GD24" i="12"/>
  <c r="GE35" i="12"/>
  <c r="GF33" i="6"/>
  <c r="GC28" i="12"/>
  <c r="GC29" i="12"/>
  <c r="GD16" i="6" s="1"/>
  <c r="GI37" i="6"/>
  <c r="GI36" i="6"/>
  <c r="GI11" i="6"/>
  <c r="GI13" i="6"/>
  <c r="GI12" i="6"/>
  <c r="GI4" i="6"/>
  <c r="GJ2" i="6"/>
  <c r="GI3" i="6"/>
  <c r="GI8" i="6"/>
  <c r="GH7" i="6"/>
  <c r="GH5" i="6"/>
  <c r="GH6" i="6"/>
  <c r="CX55" i="6"/>
  <c r="CY52" i="6" s="1"/>
  <c r="CY24" i="5"/>
  <c r="EC47" i="6"/>
  <c r="EC40" i="6" s="1"/>
  <c r="P98" i="5"/>
  <c r="P101" i="5" s="1"/>
  <c r="Q98" i="5" s="1"/>
  <c r="EC48" i="6" l="1"/>
  <c r="ED45" i="6" s="1"/>
  <c r="GI7" i="6"/>
  <c r="GI6" i="6"/>
  <c r="GI5" i="6"/>
  <c r="GD28" i="12"/>
  <c r="GD29" i="12"/>
  <c r="GE16" i="6" s="1"/>
  <c r="GF34" i="12"/>
  <c r="GH38" i="6"/>
  <c r="GH39" i="6"/>
  <c r="GH19" i="6"/>
  <c r="GH25" i="6"/>
  <c r="GH17" i="6"/>
  <c r="GH29" i="6"/>
  <c r="GH27" i="6"/>
  <c r="GH30" i="6"/>
  <c r="GH26" i="6"/>
  <c r="GH31" i="6"/>
  <c r="GH28" i="6"/>
  <c r="GH32" i="6"/>
  <c r="GE24" i="12"/>
  <c r="GE8" i="12"/>
  <c r="GF35" i="12"/>
  <c r="GG33" i="6"/>
  <c r="GE5" i="12"/>
  <c r="GE15" i="12"/>
  <c r="GE23" i="12"/>
  <c r="GE6" i="12"/>
  <c r="GE9" i="12"/>
  <c r="GE17" i="12"/>
  <c r="GE7" i="12"/>
  <c r="GE11" i="12"/>
  <c r="GE19" i="12"/>
  <c r="GE21" i="12"/>
  <c r="GE25" i="12"/>
  <c r="GE4" i="12"/>
  <c r="GE13" i="12"/>
  <c r="GE26" i="12"/>
  <c r="GJ36" i="6"/>
  <c r="GJ37" i="6"/>
  <c r="GJ11" i="6"/>
  <c r="GJ13" i="6"/>
  <c r="GJ12" i="6"/>
  <c r="GJ3" i="6"/>
  <c r="GJ4" i="6"/>
  <c r="GK2" i="6"/>
  <c r="GJ8" i="6"/>
  <c r="GC32" i="12"/>
  <c r="CY54" i="6"/>
  <c r="CY41" i="6" s="1"/>
  <c r="ED47" i="6"/>
  <c r="ED40" i="6" s="1"/>
  <c r="Q100" i="5"/>
  <c r="Q96" i="5" s="1"/>
  <c r="R96" i="5"/>
  <c r="P106" i="5"/>
  <c r="GE30" i="12" l="1"/>
  <c r="GD32" i="12"/>
  <c r="GG34" i="12"/>
  <c r="GJ6" i="6"/>
  <c r="GJ5" i="6"/>
  <c r="GJ7" i="6"/>
  <c r="GE29" i="12"/>
  <c r="GF16" i="6" s="1"/>
  <c r="GE28" i="12"/>
  <c r="GG35" i="12"/>
  <c r="GH33" i="6"/>
  <c r="GF24" i="12"/>
  <c r="GF8" i="12"/>
  <c r="GI38" i="6"/>
  <c r="GI39" i="6"/>
  <c r="GI25" i="6"/>
  <c r="GI19" i="6"/>
  <c r="GI17" i="6"/>
  <c r="GI26" i="6"/>
  <c r="GI30" i="6"/>
  <c r="GI27" i="6"/>
  <c r="GI31" i="6"/>
  <c r="GI28" i="6"/>
  <c r="GI32" i="6"/>
  <c r="GI29" i="6"/>
  <c r="GK11" i="6"/>
  <c r="GK37" i="6"/>
  <c r="GK36" i="6"/>
  <c r="GK13" i="6"/>
  <c r="GK12" i="6"/>
  <c r="GK8" i="6"/>
  <c r="GK4" i="6"/>
  <c r="GK3" i="6"/>
  <c r="GL2" i="6"/>
  <c r="GF5" i="12"/>
  <c r="GF9" i="12"/>
  <c r="GF13" i="12"/>
  <c r="GF21" i="12"/>
  <c r="GF7" i="12"/>
  <c r="GF26" i="12"/>
  <c r="GF4" i="12"/>
  <c r="GF11" i="12"/>
  <c r="GF25" i="12"/>
  <c r="GF6" i="12"/>
  <c r="GF15" i="12"/>
  <c r="GF23" i="12"/>
  <c r="GF17" i="12"/>
  <c r="GF19" i="12"/>
  <c r="CY55" i="6"/>
  <c r="CZ52" i="6" s="1"/>
  <c r="CZ24" i="5"/>
  <c r="ED48" i="6"/>
  <c r="EE45" i="6" s="1"/>
  <c r="EE47" i="6" s="1"/>
  <c r="EE40" i="6" s="1"/>
  <c r="Q101" i="5"/>
  <c r="R98" i="5" s="1"/>
  <c r="R101" i="5" s="1"/>
  <c r="S98" i="5" s="1"/>
  <c r="GF30" i="12" l="1"/>
  <c r="GG24" i="12"/>
  <c r="GG8" i="12"/>
  <c r="GL36" i="6"/>
  <c r="GL11" i="6"/>
  <c r="GL37" i="6"/>
  <c r="GL12" i="6"/>
  <c r="GL13" i="6"/>
  <c r="GM2" i="6"/>
  <c r="GL4" i="6"/>
  <c r="GL8" i="6"/>
  <c r="GL3" i="6"/>
  <c r="GG4" i="12"/>
  <c r="GG11" i="12"/>
  <c r="GG15" i="12"/>
  <c r="GG26" i="12"/>
  <c r="GG9" i="12"/>
  <c r="GG5" i="12"/>
  <c r="GG13" i="12"/>
  <c r="GG17" i="12"/>
  <c r="GG25" i="12"/>
  <c r="GG6" i="12"/>
  <c r="GG19" i="12"/>
  <c r="GG23" i="12"/>
  <c r="GG7" i="12"/>
  <c r="GG21" i="12"/>
  <c r="GF29" i="12"/>
  <c r="GG16" i="6" s="1"/>
  <c r="GF28" i="12"/>
  <c r="GJ38" i="6"/>
  <c r="GJ39" i="6"/>
  <c r="GJ25" i="6"/>
  <c r="GJ19" i="6"/>
  <c r="GJ17" i="6"/>
  <c r="GJ32" i="6"/>
  <c r="GJ27" i="6"/>
  <c r="GJ29" i="6"/>
  <c r="GJ26" i="6"/>
  <c r="GJ31" i="6"/>
  <c r="GJ28" i="6"/>
  <c r="GJ30" i="6"/>
  <c r="GH35" i="12"/>
  <c r="GI33" i="6"/>
  <c r="GE32" i="12"/>
  <c r="GK7" i="6"/>
  <c r="GK5" i="6"/>
  <c r="GK6" i="6"/>
  <c r="GH34" i="12"/>
  <c r="CZ54" i="6"/>
  <c r="CZ41" i="6" s="1"/>
  <c r="EE48" i="6"/>
  <c r="EF45" i="6" s="1"/>
  <c r="EF47" i="6" s="1"/>
  <c r="EF40" i="6" s="1"/>
  <c r="S96" i="5"/>
  <c r="CZ55" i="6" l="1"/>
  <c r="DA52" i="6" s="1"/>
  <c r="EF48" i="6"/>
  <c r="EG45" i="6" s="1"/>
  <c r="EG47" i="6" s="1"/>
  <c r="EG40" i="6" s="1"/>
  <c r="GL5" i="6"/>
  <c r="GL6" i="6"/>
  <c r="GL7" i="6"/>
  <c r="GG30" i="12"/>
  <c r="GI34" i="12"/>
  <c r="GG28" i="12"/>
  <c r="GG29" i="12"/>
  <c r="GH16" i="6" s="1"/>
  <c r="GH8" i="12"/>
  <c r="GH24" i="12"/>
  <c r="GI35" i="12"/>
  <c r="GJ33" i="6"/>
  <c r="GK39" i="6"/>
  <c r="GK38" i="6"/>
  <c r="GK25" i="6"/>
  <c r="GK19" i="6"/>
  <c r="GK17" i="6"/>
  <c r="GK27" i="6"/>
  <c r="GK32" i="6"/>
  <c r="GK29" i="6"/>
  <c r="GK26" i="6"/>
  <c r="GK30" i="6"/>
  <c r="GK28" i="6"/>
  <c r="GK31" i="6"/>
  <c r="GH7" i="12"/>
  <c r="GH17" i="12"/>
  <c r="GH21" i="12"/>
  <c r="GH25" i="12"/>
  <c r="GH5" i="12"/>
  <c r="GH15" i="12"/>
  <c r="GH23" i="12"/>
  <c r="GH6" i="12"/>
  <c r="GH13" i="12"/>
  <c r="GH4" i="12"/>
  <c r="GH9" i="12"/>
  <c r="GH26" i="12"/>
  <c r="GH11" i="12"/>
  <c r="GH19" i="12"/>
  <c r="GF32" i="12"/>
  <c r="GM37" i="6"/>
  <c r="GM36" i="6"/>
  <c r="GM13" i="6"/>
  <c r="GM11" i="6"/>
  <c r="GM12" i="6"/>
  <c r="GM3" i="6"/>
  <c r="GM4" i="6"/>
  <c r="GN2" i="6"/>
  <c r="GM8" i="6"/>
  <c r="DA54" i="6"/>
  <c r="DA41" i="6" s="1"/>
  <c r="DA24" i="5"/>
  <c r="S101" i="5"/>
  <c r="T98" i="5" s="1"/>
  <c r="T100" i="5" s="1"/>
  <c r="DA55" i="6" l="1"/>
  <c r="DB52" i="6" s="1"/>
  <c r="DB54" i="6" s="1"/>
  <c r="DB41" i="6" s="1"/>
  <c r="GN36" i="6"/>
  <c r="GN37" i="6"/>
  <c r="GN13" i="6"/>
  <c r="GN11" i="6"/>
  <c r="GN12" i="6"/>
  <c r="GN3" i="6"/>
  <c r="GO2" i="6"/>
  <c r="GN8" i="6"/>
  <c r="GN4" i="6"/>
  <c r="GJ35" i="12"/>
  <c r="GK33" i="6"/>
  <c r="GI4" i="12"/>
  <c r="GI7" i="12"/>
  <c r="GI13" i="12"/>
  <c r="GI21" i="12"/>
  <c r="GI26" i="12"/>
  <c r="GI15" i="12"/>
  <c r="GI23" i="12"/>
  <c r="GI5" i="12"/>
  <c r="GI9" i="12"/>
  <c r="GI17" i="12"/>
  <c r="GI6" i="12"/>
  <c r="GI11" i="12"/>
  <c r="GI19" i="12"/>
  <c r="GI25" i="12"/>
  <c r="GG32" i="12"/>
  <c r="GI8" i="12"/>
  <c r="GI24" i="12"/>
  <c r="GL39" i="6"/>
  <c r="GL38" i="6"/>
  <c r="GL25" i="6"/>
  <c r="GL19" i="6"/>
  <c r="GL17" i="6"/>
  <c r="GL28" i="6"/>
  <c r="GL31" i="6"/>
  <c r="GL27" i="6"/>
  <c r="GL32" i="6"/>
  <c r="GL29" i="6"/>
  <c r="GL26" i="6"/>
  <c r="GL30" i="6"/>
  <c r="GH28" i="12"/>
  <c r="GH29" i="12"/>
  <c r="GI16" i="6" s="1"/>
  <c r="GJ34" i="12"/>
  <c r="GH30" i="12"/>
  <c r="GM6" i="6"/>
  <c r="GM7" i="6"/>
  <c r="GM5" i="6"/>
  <c r="DB24" i="5"/>
  <c r="EG48" i="6"/>
  <c r="EH45" i="6" s="1"/>
  <c r="T96" i="5"/>
  <c r="V96" i="5"/>
  <c r="S106" i="5"/>
  <c r="GI30" i="12" l="1"/>
  <c r="GH32" i="12"/>
  <c r="GI29" i="12"/>
  <c r="GJ16" i="6" s="1"/>
  <c r="GI28" i="12"/>
  <c r="GM38" i="6"/>
  <c r="GM39" i="6"/>
  <c r="GM25" i="6"/>
  <c r="GM19" i="6"/>
  <c r="GM17" i="6"/>
  <c r="GM27" i="6"/>
  <c r="GM31" i="6"/>
  <c r="GM28" i="6"/>
  <c r="GM32" i="6"/>
  <c r="GM29" i="6"/>
  <c r="GM26" i="6"/>
  <c r="GM30" i="6"/>
  <c r="GJ8" i="12"/>
  <c r="GJ30" i="12" s="1"/>
  <c r="GJ24" i="12"/>
  <c r="GK34" i="12"/>
  <c r="GK35" i="12"/>
  <c r="GL33" i="6"/>
  <c r="GN6" i="6"/>
  <c r="GN7" i="6"/>
  <c r="GN5" i="6"/>
  <c r="DC24" i="5"/>
  <c r="DB55" i="6"/>
  <c r="GJ6" i="12"/>
  <c r="GJ11" i="12"/>
  <c r="GJ23" i="12"/>
  <c r="GJ21" i="12"/>
  <c r="GJ4" i="12"/>
  <c r="GJ13" i="12"/>
  <c r="GJ26" i="12"/>
  <c r="GJ19" i="12"/>
  <c r="GJ9" i="12"/>
  <c r="GJ15" i="12"/>
  <c r="GJ25" i="12"/>
  <c r="GJ5" i="12"/>
  <c r="GJ7" i="12"/>
  <c r="GJ17" i="12"/>
  <c r="GO11" i="6"/>
  <c r="GO36" i="6"/>
  <c r="GO37" i="6"/>
  <c r="GO12" i="6"/>
  <c r="GO13" i="6"/>
  <c r="GO4" i="6"/>
  <c r="GO3" i="6"/>
  <c r="GO8" i="6"/>
  <c r="GP2" i="6"/>
  <c r="DC52" i="6"/>
  <c r="DC54" i="6" s="1"/>
  <c r="DC41" i="6" s="1"/>
  <c r="DD24" i="5" s="1"/>
  <c r="EH47" i="6"/>
  <c r="EH40" i="6" s="1"/>
  <c r="T101" i="5"/>
  <c r="U98" i="5" s="1"/>
  <c r="AF23" i="4"/>
  <c r="DC55" i="6" l="1"/>
  <c r="DD52" i="6" s="1"/>
  <c r="GP36" i="6"/>
  <c r="GP37" i="6"/>
  <c r="GP11" i="6"/>
  <c r="GP12" i="6"/>
  <c r="GP13" i="6"/>
  <c r="GP4" i="6"/>
  <c r="GP3" i="6"/>
  <c r="GP8" i="6"/>
  <c r="GQ2" i="6"/>
  <c r="GJ29" i="12"/>
  <c r="GK16" i="6" s="1"/>
  <c r="GJ28" i="12"/>
  <c r="GN38" i="6"/>
  <c r="GN39" i="6"/>
  <c r="GN25" i="6"/>
  <c r="GN19" i="6"/>
  <c r="GN17" i="6"/>
  <c r="GN28" i="6"/>
  <c r="GN31" i="6"/>
  <c r="GN27" i="6"/>
  <c r="GN32" i="6"/>
  <c r="GN29" i="6"/>
  <c r="GN26" i="6"/>
  <c r="GN30" i="6"/>
  <c r="GK5" i="12"/>
  <c r="GK13" i="12"/>
  <c r="GK17" i="12"/>
  <c r="GK4" i="12"/>
  <c r="GK9" i="12"/>
  <c r="GK7" i="12"/>
  <c r="GK11" i="12"/>
  <c r="GK15" i="12"/>
  <c r="GK26" i="12"/>
  <c r="GK25" i="12"/>
  <c r="GK6" i="12"/>
  <c r="GK19" i="12"/>
  <c r="GK23" i="12"/>
  <c r="GK21" i="12"/>
  <c r="GK8" i="12"/>
  <c r="GK30" i="12" s="1"/>
  <c r="GK24" i="12"/>
  <c r="GL34" i="12"/>
  <c r="GL35" i="12"/>
  <c r="GM33" i="6"/>
  <c r="GI32" i="12"/>
  <c r="GO5" i="6"/>
  <c r="GO6" i="6"/>
  <c r="GO7" i="6"/>
  <c r="EH48" i="6"/>
  <c r="EI45" i="6" s="1"/>
  <c r="DD54" i="6"/>
  <c r="DD41" i="6" s="1"/>
  <c r="U96" i="5"/>
  <c r="GJ32" i="12" l="1"/>
  <c r="GQ36" i="6"/>
  <c r="GQ37" i="6"/>
  <c r="GQ11" i="6"/>
  <c r="GQ13" i="6"/>
  <c r="GQ12" i="6"/>
  <c r="GQ3" i="6"/>
  <c r="GQ4" i="6"/>
  <c r="GQ8" i="6"/>
  <c r="GR2" i="6"/>
  <c r="GO39" i="6"/>
  <c r="GO38" i="6"/>
  <c r="GO25" i="6"/>
  <c r="GO19" i="6"/>
  <c r="GO17" i="6"/>
  <c r="GO29" i="6"/>
  <c r="GO28" i="6"/>
  <c r="GO30" i="6"/>
  <c r="GO27" i="6"/>
  <c r="GO31" i="6"/>
  <c r="GO26" i="6"/>
  <c r="GO32" i="6"/>
  <c r="GL6" i="12"/>
  <c r="GL19" i="12"/>
  <c r="GL26" i="12"/>
  <c r="GL13" i="12"/>
  <c r="GL21" i="12"/>
  <c r="GL25" i="12"/>
  <c r="GL4" i="12"/>
  <c r="GL7" i="12"/>
  <c r="GL9" i="12"/>
  <c r="GL15" i="12"/>
  <c r="GL5" i="12"/>
  <c r="GL11" i="12"/>
  <c r="GL23" i="12"/>
  <c r="GL17" i="12"/>
  <c r="GK29" i="12"/>
  <c r="GL16" i="6" s="1"/>
  <c r="GK28" i="12"/>
  <c r="GP6" i="6"/>
  <c r="GP5" i="6"/>
  <c r="GP7" i="6"/>
  <c r="GM35" i="12"/>
  <c r="GN33" i="6"/>
  <c r="GL24" i="12"/>
  <c r="GL8" i="12"/>
  <c r="GM34" i="12"/>
  <c r="EI47" i="6"/>
  <c r="EI40" i="6" s="1"/>
  <c r="DE24" i="5"/>
  <c r="DD55" i="6"/>
  <c r="DE52" i="6" s="1"/>
  <c r="U101" i="5"/>
  <c r="V98" i="5" s="1"/>
  <c r="V101" i="5" s="1"/>
  <c r="W98" i="5" s="1"/>
  <c r="EI48" i="6" l="1"/>
  <c r="EJ45" i="6" s="1"/>
  <c r="GK32" i="12"/>
  <c r="GL30" i="12"/>
  <c r="GL29" i="12"/>
  <c r="GM16" i="6" s="1"/>
  <c r="GL28" i="12"/>
  <c r="GN34" i="12"/>
  <c r="GN35" i="12"/>
  <c r="GO33" i="6"/>
  <c r="GQ6" i="6"/>
  <c r="GQ5" i="6"/>
  <c r="GQ7" i="6"/>
  <c r="GR36" i="6"/>
  <c r="GR37" i="6"/>
  <c r="GR11" i="6"/>
  <c r="GR13" i="6"/>
  <c r="GR12" i="6"/>
  <c r="GR3" i="6"/>
  <c r="GR4" i="6"/>
  <c r="GR8" i="6"/>
  <c r="GS2" i="6"/>
  <c r="GM7" i="12"/>
  <c r="GM15" i="12"/>
  <c r="GM21" i="12"/>
  <c r="GM25" i="12"/>
  <c r="GM4" i="12"/>
  <c r="GM11" i="12"/>
  <c r="GM17" i="12"/>
  <c r="GM26" i="12"/>
  <c r="GM5" i="12"/>
  <c r="GM13" i="12"/>
  <c r="GM23" i="12"/>
  <c r="GM6" i="12"/>
  <c r="GM9" i="12"/>
  <c r="GM19" i="12"/>
  <c r="GP39" i="6"/>
  <c r="GP38" i="6"/>
  <c r="GP17" i="6"/>
  <c r="GP19" i="6"/>
  <c r="GP25" i="6"/>
  <c r="GP27" i="6"/>
  <c r="GP31" i="6"/>
  <c r="GP26" i="6"/>
  <c r="GP32" i="6"/>
  <c r="GP29" i="6"/>
  <c r="GP28" i="6"/>
  <c r="GP30" i="6"/>
  <c r="GM8" i="12"/>
  <c r="GM24" i="12"/>
  <c r="EJ47" i="6"/>
  <c r="EJ40" i="6" s="1"/>
  <c r="DE54" i="6"/>
  <c r="DE41" i="6" s="1"/>
  <c r="W100" i="5"/>
  <c r="W96" i="5" s="1"/>
  <c r="X96" i="5"/>
  <c r="Y96" i="5"/>
  <c r="V106" i="5"/>
  <c r="Y75" i="4"/>
  <c r="GO35" i="12" l="1"/>
  <c r="GP33" i="6"/>
  <c r="GR5" i="6"/>
  <c r="GR7" i="6"/>
  <c r="GR6" i="6"/>
  <c r="GN5" i="12"/>
  <c r="GN9" i="12"/>
  <c r="GN11" i="12"/>
  <c r="GN13" i="12"/>
  <c r="GN17" i="12"/>
  <c r="GN26" i="12"/>
  <c r="GN25" i="12"/>
  <c r="GN6" i="12"/>
  <c r="GN4" i="12"/>
  <c r="GN19" i="12"/>
  <c r="GN23" i="12"/>
  <c r="GN7" i="12"/>
  <c r="GN15" i="12"/>
  <c r="GN21" i="12"/>
  <c r="GO34" i="12"/>
  <c r="GQ25" i="6"/>
  <c r="GQ19" i="6"/>
  <c r="GQ17" i="6"/>
  <c r="GQ38" i="6"/>
  <c r="GQ39" i="6"/>
  <c r="GQ26" i="6"/>
  <c r="GQ30" i="6"/>
  <c r="GQ27" i="6"/>
  <c r="GQ31" i="6"/>
  <c r="GQ29" i="6"/>
  <c r="GQ28" i="6"/>
  <c r="GQ32" i="6"/>
  <c r="GN8" i="12"/>
  <c r="GN30" i="12" s="1"/>
  <c r="GN24" i="12"/>
  <c r="EJ48" i="6"/>
  <c r="EK45" i="6" s="1"/>
  <c r="EK47" i="6" s="1"/>
  <c r="EK40" i="6" s="1"/>
  <c r="GM30" i="12"/>
  <c r="GM29" i="12"/>
  <c r="GN16" i="6" s="1"/>
  <c r="GM28" i="12"/>
  <c r="GL32" i="12"/>
  <c r="GS36" i="6"/>
  <c r="GS11" i="6"/>
  <c r="GS37" i="6"/>
  <c r="GS13" i="6"/>
  <c r="GS12" i="6"/>
  <c r="GS3" i="6"/>
  <c r="GS8" i="6"/>
  <c r="GT2" i="6"/>
  <c r="GS4" i="6"/>
  <c r="DE55" i="6"/>
  <c r="DF52" i="6" s="1"/>
  <c r="DF54" i="6" s="1"/>
  <c r="DF41" i="6" s="1"/>
  <c r="DF24" i="5"/>
  <c r="W101" i="5"/>
  <c r="X98" i="5" s="1"/>
  <c r="X101" i="5" s="1"/>
  <c r="Y98" i="5" s="1"/>
  <c r="Y101" i="5" s="1"/>
  <c r="Z98" i="5" s="1"/>
  <c r="Z100" i="5" s="1"/>
  <c r="GS5" i="6" l="1"/>
  <c r="GS6" i="6"/>
  <c r="GS7" i="6"/>
  <c r="GM32" i="12"/>
  <c r="GP34" i="12"/>
  <c r="GR38" i="6"/>
  <c r="GR39" i="6"/>
  <c r="GR25" i="6"/>
  <c r="GR19" i="6"/>
  <c r="GR17" i="6"/>
  <c r="GR28" i="6"/>
  <c r="GR30" i="6"/>
  <c r="GR27" i="6"/>
  <c r="GR31" i="6"/>
  <c r="GR26" i="6"/>
  <c r="GR32" i="6"/>
  <c r="GR29" i="6"/>
  <c r="GP35" i="12"/>
  <c r="GQ33" i="6"/>
  <c r="GN28" i="12"/>
  <c r="GN29" i="12"/>
  <c r="GO16" i="6" s="1"/>
  <c r="GO4" i="12"/>
  <c r="GO15" i="12"/>
  <c r="GO26" i="12"/>
  <c r="GO23" i="12"/>
  <c r="GO7" i="12"/>
  <c r="GO13" i="12"/>
  <c r="GO21" i="12"/>
  <c r="GO25" i="12"/>
  <c r="GO5" i="12"/>
  <c r="GO9" i="12"/>
  <c r="GO17" i="12"/>
  <c r="GO6" i="12"/>
  <c r="GO11" i="12"/>
  <c r="GO19" i="12"/>
  <c r="EK48" i="6"/>
  <c r="EL45" i="6" s="1"/>
  <c r="EL47" i="6" s="1"/>
  <c r="EL40" i="6" s="1"/>
  <c r="GT36" i="6"/>
  <c r="GT11" i="6"/>
  <c r="GT12" i="6"/>
  <c r="GT37" i="6"/>
  <c r="GT13" i="6"/>
  <c r="GT4" i="6"/>
  <c r="GT3" i="6"/>
  <c r="GT8" i="6"/>
  <c r="GU2" i="6"/>
  <c r="GO8" i="12"/>
  <c r="GO24" i="12"/>
  <c r="DG24" i="5"/>
  <c r="DF55" i="6"/>
  <c r="DG52" i="6" s="1"/>
  <c r="Z96" i="5"/>
  <c r="GN32" i="12" l="1"/>
  <c r="GO30" i="12"/>
  <c r="EL48" i="6"/>
  <c r="EM45" i="6" s="1"/>
  <c r="GO29" i="12"/>
  <c r="GP16" i="6" s="1"/>
  <c r="GO28" i="12"/>
  <c r="GP24" i="12"/>
  <c r="GP8" i="12"/>
  <c r="GS38" i="6"/>
  <c r="GS39" i="6"/>
  <c r="GS25" i="6"/>
  <c r="GS19" i="6"/>
  <c r="GS17" i="6"/>
  <c r="GS31" i="6"/>
  <c r="GS26" i="6"/>
  <c r="GS32" i="6"/>
  <c r="GS30" i="6"/>
  <c r="GS27" i="6"/>
  <c r="GS29" i="6"/>
  <c r="GS28" i="6"/>
  <c r="GU37" i="6"/>
  <c r="GU13" i="6"/>
  <c r="GU12" i="6"/>
  <c r="GU36" i="6"/>
  <c r="GU11" i="6"/>
  <c r="GU8" i="6"/>
  <c r="GU3" i="6"/>
  <c r="GU4" i="6"/>
  <c r="GV2" i="6"/>
  <c r="GQ35" i="12"/>
  <c r="GR33" i="6"/>
  <c r="GP7" i="12"/>
  <c r="GP9" i="12"/>
  <c r="GP13" i="12"/>
  <c r="GP17" i="12"/>
  <c r="GP21" i="12"/>
  <c r="GP25" i="12"/>
  <c r="GP26" i="12"/>
  <c r="GP5" i="12"/>
  <c r="GP15" i="12"/>
  <c r="GP23" i="12"/>
  <c r="GP4" i="12"/>
  <c r="GP11" i="12"/>
  <c r="GP19" i="12"/>
  <c r="GP6" i="12"/>
  <c r="GQ34" i="12"/>
  <c r="GT7" i="6"/>
  <c r="GT6" i="6"/>
  <c r="GT5" i="6"/>
  <c r="DG54" i="6"/>
  <c r="DG41" i="6" s="1"/>
  <c r="Z101" i="5"/>
  <c r="AA98" i="5" s="1"/>
  <c r="AB96" i="5"/>
  <c r="GP30" i="12" l="1"/>
  <c r="EM47" i="6"/>
  <c r="EM40" i="6" s="1"/>
  <c r="GT38" i="6"/>
  <c r="GT39" i="6"/>
  <c r="GT25" i="6"/>
  <c r="GT19" i="6"/>
  <c r="GT17" i="6"/>
  <c r="GT26" i="6"/>
  <c r="GT32" i="6"/>
  <c r="GT29" i="6"/>
  <c r="GT28" i="6"/>
  <c r="GT30" i="6"/>
  <c r="GT27" i="6"/>
  <c r="GT31" i="6"/>
  <c r="GU6" i="6"/>
  <c r="GU7" i="6"/>
  <c r="GU5" i="6"/>
  <c r="GO32" i="12"/>
  <c r="GV36" i="6"/>
  <c r="GV37" i="6"/>
  <c r="GV13" i="6"/>
  <c r="GV12" i="6"/>
  <c r="GV11" i="6"/>
  <c r="GV4" i="6"/>
  <c r="GV3" i="6"/>
  <c r="GV8" i="6"/>
  <c r="GW2" i="6"/>
  <c r="GQ8" i="12"/>
  <c r="GQ24" i="12"/>
  <c r="GP28" i="12"/>
  <c r="GP29" i="12"/>
  <c r="GQ16" i="6" s="1"/>
  <c r="GQ4" i="12"/>
  <c r="GQ7" i="12"/>
  <c r="GQ13" i="12"/>
  <c r="GQ17" i="12"/>
  <c r="GQ23" i="12"/>
  <c r="GQ6" i="12"/>
  <c r="GQ11" i="12"/>
  <c r="GQ21" i="12"/>
  <c r="GQ26" i="12"/>
  <c r="GQ19" i="12"/>
  <c r="GQ5" i="12"/>
  <c r="GQ9" i="12"/>
  <c r="GQ15" i="12"/>
  <c r="GQ25" i="12"/>
  <c r="GR34" i="12"/>
  <c r="GR35" i="12"/>
  <c r="GS33" i="6"/>
  <c r="DH24" i="5"/>
  <c r="DG55" i="6"/>
  <c r="DH52" i="6" s="1"/>
  <c r="AA96" i="5"/>
  <c r="Y106" i="5"/>
  <c r="EM48" i="6" l="1"/>
  <c r="EN45" i="6" s="1"/>
  <c r="EN47" i="6" s="1"/>
  <c r="EN40" i="6" s="1"/>
  <c r="GQ29" i="12"/>
  <c r="GR16" i="6" s="1"/>
  <c r="GQ28" i="12"/>
  <c r="GQ30" i="12"/>
  <c r="GR4" i="12"/>
  <c r="GR13" i="12"/>
  <c r="GR19" i="12"/>
  <c r="GR7" i="12"/>
  <c r="GR17" i="12"/>
  <c r="GR23" i="12"/>
  <c r="GR5" i="12"/>
  <c r="GR9" i="12"/>
  <c r="GR15" i="12"/>
  <c r="GR21" i="12"/>
  <c r="GR25" i="12"/>
  <c r="GR6" i="12"/>
  <c r="GR11" i="12"/>
  <c r="GR26" i="12"/>
  <c r="GU39" i="6"/>
  <c r="GU38" i="6"/>
  <c r="GU25" i="6"/>
  <c r="GU19" i="6"/>
  <c r="GU17" i="6"/>
  <c r="GU27" i="6"/>
  <c r="GU31" i="6"/>
  <c r="GU28" i="6"/>
  <c r="GU32" i="6"/>
  <c r="GU29" i="6"/>
  <c r="GU26" i="6"/>
  <c r="GU30" i="6"/>
  <c r="GS35" i="12"/>
  <c r="GT33" i="6"/>
  <c r="EN48" i="6"/>
  <c r="EO45" i="6" s="1"/>
  <c r="EO47" i="6" s="1"/>
  <c r="EO40" i="6" s="1"/>
  <c r="GR8" i="12"/>
  <c r="GR24" i="12"/>
  <c r="GP32" i="12"/>
  <c r="GW36" i="6"/>
  <c r="GW11" i="6"/>
  <c r="GW12" i="6"/>
  <c r="GW37" i="6"/>
  <c r="GW13" i="6"/>
  <c r="GX2" i="6"/>
  <c r="GW4" i="6"/>
  <c r="GW8" i="6"/>
  <c r="GW3" i="6"/>
  <c r="GS34" i="12"/>
  <c r="GV6" i="6"/>
  <c r="GV7" i="6"/>
  <c r="GV5" i="6"/>
  <c r="DH54" i="6"/>
  <c r="DH41" i="6" s="1"/>
  <c r="AA101" i="5"/>
  <c r="AB98" i="5" s="1"/>
  <c r="AB101" i="5" s="1"/>
  <c r="AC98" i="5" s="1"/>
  <c r="GQ32" i="12" l="1"/>
  <c r="GR30" i="12"/>
  <c r="GS24" i="12"/>
  <c r="GS8" i="12"/>
  <c r="GS30" i="12" s="1"/>
  <c r="GS11" i="12"/>
  <c r="GS15" i="12"/>
  <c r="GS26" i="12"/>
  <c r="GS4" i="12"/>
  <c r="GS13" i="12"/>
  <c r="GS17" i="12"/>
  <c r="GS25" i="12"/>
  <c r="GS5" i="12"/>
  <c r="GS9" i="12"/>
  <c r="GS7" i="12"/>
  <c r="GS6" i="12"/>
  <c r="GS19" i="12"/>
  <c r="GS21" i="12"/>
  <c r="GS23" i="12"/>
  <c r="GX36" i="6"/>
  <c r="GX37" i="6"/>
  <c r="GX11" i="6"/>
  <c r="GX12" i="6"/>
  <c r="GX13" i="6"/>
  <c r="GY2" i="6"/>
  <c r="GX3" i="6"/>
  <c r="GX4" i="6"/>
  <c r="GX8" i="6"/>
  <c r="GT34" i="12"/>
  <c r="GT35" i="12"/>
  <c r="GU33" i="6"/>
  <c r="GR29" i="12"/>
  <c r="GS16" i="6" s="1"/>
  <c r="GR28" i="12"/>
  <c r="GV38" i="6"/>
  <c r="GV25" i="6"/>
  <c r="GV19" i="6"/>
  <c r="GV17" i="6"/>
  <c r="GV39" i="6"/>
  <c r="GV30" i="6"/>
  <c r="GV27" i="6"/>
  <c r="GV31" i="6"/>
  <c r="GV26" i="6"/>
  <c r="GV32" i="6"/>
  <c r="GV29" i="6"/>
  <c r="GV28" i="6"/>
  <c r="GW5" i="6"/>
  <c r="GW6" i="6"/>
  <c r="GW7" i="6"/>
  <c r="EO48" i="6"/>
  <c r="EP45" i="6" s="1"/>
  <c r="DH55" i="6"/>
  <c r="DI52" i="6" s="1"/>
  <c r="DI24" i="5"/>
  <c r="AC100" i="5"/>
  <c r="AC96" i="5" s="1"/>
  <c r="GS29" i="12" l="1"/>
  <c r="GT16" i="6" s="1"/>
  <c r="GS28" i="12"/>
  <c r="GW39" i="6"/>
  <c r="GW38" i="6"/>
  <c r="GW25" i="6"/>
  <c r="GW19" i="6"/>
  <c r="GW17" i="6"/>
  <c r="GW28" i="6"/>
  <c r="GW32" i="6"/>
  <c r="GW29" i="6"/>
  <c r="GW27" i="6"/>
  <c r="GW30" i="6"/>
  <c r="GW26" i="6"/>
  <c r="GW31" i="6"/>
  <c r="GU34" i="12"/>
  <c r="GT4" i="12"/>
  <c r="GT21" i="12"/>
  <c r="GT25" i="12"/>
  <c r="GT5" i="12"/>
  <c r="GT7" i="12"/>
  <c r="GT13" i="12"/>
  <c r="GT15" i="12"/>
  <c r="GT17" i="12"/>
  <c r="GT11" i="12"/>
  <c r="GT26" i="12"/>
  <c r="GT6" i="12"/>
  <c r="GT9" i="12"/>
  <c r="GT23" i="12"/>
  <c r="GT19" i="12"/>
  <c r="GR32" i="12"/>
  <c r="GT8" i="12"/>
  <c r="GT24" i="12"/>
  <c r="GY37" i="6"/>
  <c r="GY11" i="6"/>
  <c r="GY13" i="6"/>
  <c r="GY12" i="6"/>
  <c r="GY36" i="6"/>
  <c r="GZ2" i="6"/>
  <c r="GY4" i="6"/>
  <c r="GY3" i="6"/>
  <c r="GY8" i="6"/>
  <c r="GX5" i="6"/>
  <c r="GX6" i="6"/>
  <c r="GX7" i="6"/>
  <c r="GU35" i="12"/>
  <c r="GV33" i="6"/>
  <c r="EP47" i="6"/>
  <c r="EP40" i="6" s="1"/>
  <c r="DI54" i="6"/>
  <c r="DI41" i="6" s="1"/>
  <c r="AC101" i="5"/>
  <c r="AD98" i="5" s="1"/>
  <c r="AD96" i="5"/>
  <c r="AE96" i="5"/>
  <c r="EP48" i="6" l="1"/>
  <c r="EQ45" i="6" s="1"/>
  <c r="GT30" i="12"/>
  <c r="GT29" i="12"/>
  <c r="GU16" i="6" s="1"/>
  <c r="GT28" i="12"/>
  <c r="GV34" i="12"/>
  <c r="GU7" i="12"/>
  <c r="GU26" i="12"/>
  <c r="GU4" i="12"/>
  <c r="GU11" i="12"/>
  <c r="GU15" i="12"/>
  <c r="GU19" i="12"/>
  <c r="GU23" i="12"/>
  <c r="GU5" i="12"/>
  <c r="GU6" i="12"/>
  <c r="GU9" i="12"/>
  <c r="GU13" i="12"/>
  <c r="GU17" i="12"/>
  <c r="GU21" i="12"/>
  <c r="GU25" i="12"/>
  <c r="GX38" i="6"/>
  <c r="GX39" i="6"/>
  <c r="GX25" i="6"/>
  <c r="GX17" i="6"/>
  <c r="GX19" i="6"/>
  <c r="GX30" i="6"/>
  <c r="GX26" i="6"/>
  <c r="GX31" i="6"/>
  <c r="GX28" i="6"/>
  <c r="GX32" i="6"/>
  <c r="GX29" i="6"/>
  <c r="GX27" i="6"/>
  <c r="GZ36" i="6"/>
  <c r="GZ37" i="6"/>
  <c r="GZ11" i="6"/>
  <c r="GZ13" i="6"/>
  <c r="GZ12" i="6"/>
  <c r="HA2" i="6"/>
  <c r="GZ8" i="6"/>
  <c r="GZ3" i="6"/>
  <c r="GZ4" i="6"/>
  <c r="GU8" i="12"/>
  <c r="GU24" i="12"/>
  <c r="GY7" i="6"/>
  <c r="GY6" i="6"/>
  <c r="GY5" i="6"/>
  <c r="GS32" i="12"/>
  <c r="GV35" i="12"/>
  <c r="GW33" i="6"/>
  <c r="EQ47" i="6"/>
  <c r="EQ40" i="6" s="1"/>
  <c r="DJ24" i="5"/>
  <c r="DI55" i="6"/>
  <c r="DJ52" i="6" s="1"/>
  <c r="AD101" i="5"/>
  <c r="AE98" i="5" s="1"/>
  <c r="AE101" i="5" s="1"/>
  <c r="AF98" i="5" s="1"/>
  <c r="AF100" i="5" s="1"/>
  <c r="AB106" i="5"/>
  <c r="GY38" i="6" l="1"/>
  <c r="GY39" i="6"/>
  <c r="GY25" i="6"/>
  <c r="GY19" i="6"/>
  <c r="GY17" i="6"/>
  <c r="GY27" i="6"/>
  <c r="GY31" i="6"/>
  <c r="GY28" i="6"/>
  <c r="GY32" i="6"/>
  <c r="GY29" i="6"/>
  <c r="GY26" i="6"/>
  <c r="GY30" i="6"/>
  <c r="HA36" i="6"/>
  <c r="HA11" i="6"/>
  <c r="HA37" i="6"/>
  <c r="HA13" i="6"/>
  <c r="HA12" i="6"/>
  <c r="HA3" i="6"/>
  <c r="HA4" i="6"/>
  <c r="HB2" i="6"/>
  <c r="HA8" i="6"/>
  <c r="GV24" i="12"/>
  <c r="GV8" i="12"/>
  <c r="GV30" i="12" s="1"/>
  <c r="GV6" i="12"/>
  <c r="GV15" i="12"/>
  <c r="GV7" i="12"/>
  <c r="GV17" i="12"/>
  <c r="GV19" i="12"/>
  <c r="GV25" i="12"/>
  <c r="GV9" i="12"/>
  <c r="GV23" i="12"/>
  <c r="GV4" i="12"/>
  <c r="GV11" i="12"/>
  <c r="GV21" i="12"/>
  <c r="GV26" i="12"/>
  <c r="GV5" i="12"/>
  <c r="GV13" i="12"/>
  <c r="GU28" i="12"/>
  <c r="GU29" i="12"/>
  <c r="GV16" i="6" s="1"/>
  <c r="GT32" i="12"/>
  <c r="GU30" i="12"/>
  <c r="GZ5" i="6"/>
  <c r="GZ7" i="6"/>
  <c r="GZ6" i="6"/>
  <c r="GW34" i="12"/>
  <c r="GW35" i="12"/>
  <c r="GX33" i="6"/>
  <c r="EQ48" i="6"/>
  <c r="ER45" i="6" s="1"/>
  <c r="DJ54" i="6"/>
  <c r="DJ41" i="6" s="1"/>
  <c r="AF96" i="5"/>
  <c r="GW8" i="12" l="1"/>
  <c r="GW30" i="12" s="1"/>
  <c r="GW24" i="12"/>
  <c r="GZ38" i="6"/>
  <c r="GZ39" i="6"/>
  <c r="GZ25" i="6"/>
  <c r="GZ19" i="6"/>
  <c r="GZ17" i="6"/>
  <c r="GZ26" i="6"/>
  <c r="GZ32" i="6"/>
  <c r="GZ28" i="6"/>
  <c r="GZ29" i="6"/>
  <c r="GZ27" i="6"/>
  <c r="GZ30" i="6"/>
  <c r="GZ31" i="6"/>
  <c r="GU32" i="12"/>
  <c r="GX34" i="12"/>
  <c r="GX35" i="12"/>
  <c r="GY33" i="6"/>
  <c r="GW7" i="12"/>
  <c r="GW26" i="12"/>
  <c r="GW4" i="12"/>
  <c r="GW17" i="12"/>
  <c r="GW21" i="12"/>
  <c r="GW5" i="12"/>
  <c r="GW11" i="12"/>
  <c r="GW9" i="12"/>
  <c r="GW19" i="12"/>
  <c r="GW25" i="12"/>
  <c r="GW6" i="12"/>
  <c r="GW13" i="12"/>
  <c r="GW15" i="12"/>
  <c r="GW23" i="12"/>
  <c r="HA6" i="6"/>
  <c r="HA7" i="6"/>
  <c r="HA5" i="6"/>
  <c r="GV29" i="12"/>
  <c r="GW16" i="6" s="1"/>
  <c r="GV28" i="12"/>
  <c r="HB36" i="6"/>
  <c r="HB11" i="6"/>
  <c r="HB37" i="6"/>
  <c r="HB12" i="6"/>
  <c r="HB13" i="6"/>
  <c r="HB4" i="6"/>
  <c r="HB3" i="6"/>
  <c r="HB8" i="6"/>
  <c r="HC2" i="6"/>
  <c r="ER47" i="6"/>
  <c r="ER40" i="6" s="1"/>
  <c r="DJ55" i="6"/>
  <c r="DK52" i="6" s="1"/>
  <c r="DK24" i="5"/>
  <c r="AF101" i="5"/>
  <c r="AG98" i="5" s="1"/>
  <c r="AH96" i="5"/>
  <c r="GV32" i="12" l="1"/>
  <c r="GX8" i="12"/>
  <c r="GX24" i="12"/>
  <c r="HC37" i="6"/>
  <c r="HC36" i="6"/>
  <c r="HC13" i="6"/>
  <c r="HC11" i="6"/>
  <c r="HC12" i="6"/>
  <c r="HC4" i="6"/>
  <c r="HD2" i="6"/>
  <c r="HC8" i="6"/>
  <c r="HC3" i="6"/>
  <c r="HA39" i="6"/>
  <c r="HA38" i="6"/>
  <c r="HA25" i="6"/>
  <c r="HA19" i="6"/>
  <c r="HA17" i="6"/>
  <c r="HA29" i="6"/>
  <c r="HA26" i="6"/>
  <c r="HA30" i="6"/>
  <c r="HA28" i="6"/>
  <c r="HA31" i="6"/>
  <c r="HA27" i="6"/>
  <c r="HA32" i="6"/>
  <c r="GY34" i="12"/>
  <c r="HB6" i="6"/>
  <c r="HB5" i="6"/>
  <c r="HB7" i="6"/>
  <c r="ER48" i="6"/>
  <c r="ES45" i="6" s="1"/>
  <c r="ES47" i="6" s="1"/>
  <c r="ES40" i="6" s="1"/>
  <c r="GW29" i="12"/>
  <c r="GX16" i="6" s="1"/>
  <c r="GW28" i="12"/>
  <c r="GX19" i="12"/>
  <c r="GX25" i="12"/>
  <c r="GX5" i="12"/>
  <c r="GX11" i="12"/>
  <c r="GX9" i="12"/>
  <c r="GX21" i="12"/>
  <c r="GX4" i="12"/>
  <c r="GX6" i="12"/>
  <c r="GX15" i="12"/>
  <c r="GX23" i="12"/>
  <c r="GX26" i="12"/>
  <c r="GX7" i="12"/>
  <c r="GX13" i="12"/>
  <c r="GX17" i="12"/>
  <c r="GY35" i="12"/>
  <c r="GZ33" i="6"/>
  <c r="DK54" i="6"/>
  <c r="DK41" i="6" s="1"/>
  <c r="AG96" i="5"/>
  <c r="GX30" i="12" l="1"/>
  <c r="HB39" i="6"/>
  <c r="HB38" i="6"/>
  <c r="HB25" i="6"/>
  <c r="HB19" i="6"/>
  <c r="HB17" i="6"/>
  <c r="HB27" i="6"/>
  <c r="HB32" i="6"/>
  <c r="HB29" i="6"/>
  <c r="HB26" i="6"/>
  <c r="HB30" i="6"/>
  <c r="HB31" i="6"/>
  <c r="HB28" i="6"/>
  <c r="GZ34" i="12"/>
  <c r="GZ35" i="12"/>
  <c r="HA33" i="6"/>
  <c r="HC5" i="6"/>
  <c r="HC6" i="6"/>
  <c r="HC7" i="6"/>
  <c r="GY8" i="12"/>
  <c r="GY24" i="12"/>
  <c r="GY5" i="12"/>
  <c r="GY9" i="12"/>
  <c r="GY13" i="12"/>
  <c r="GY26" i="12"/>
  <c r="GY6" i="12"/>
  <c r="GY15" i="12"/>
  <c r="GY19" i="12"/>
  <c r="GY23" i="12"/>
  <c r="GY17" i="12"/>
  <c r="GY21" i="12"/>
  <c r="GY4" i="12"/>
  <c r="GY7" i="12"/>
  <c r="GY11" i="12"/>
  <c r="GY25" i="12"/>
  <c r="GX29" i="12"/>
  <c r="GY16" i="6" s="1"/>
  <c r="GX28" i="12"/>
  <c r="HD36" i="6"/>
  <c r="HD37" i="6"/>
  <c r="HD13" i="6"/>
  <c r="HD11" i="6"/>
  <c r="HD12" i="6"/>
  <c r="HD3" i="6"/>
  <c r="HE2" i="6"/>
  <c r="HD8" i="6"/>
  <c r="HD4" i="6"/>
  <c r="GW32" i="12"/>
  <c r="ES48" i="6"/>
  <c r="ET45" i="6" s="1"/>
  <c r="DL24" i="5"/>
  <c r="DK55" i="6"/>
  <c r="DL52" i="6" s="1"/>
  <c r="AG101" i="5"/>
  <c r="AH98" i="5" s="1"/>
  <c r="AH101" i="5" s="1"/>
  <c r="AI98" i="5" s="1"/>
  <c r="AI100" i="5" s="1"/>
  <c r="AI96" i="5" s="1"/>
  <c r="AE106" i="5"/>
  <c r="Z75" i="4"/>
  <c r="GY30" i="12" l="1"/>
  <c r="GY29" i="12"/>
  <c r="GZ16" i="6" s="1"/>
  <c r="GY28" i="12"/>
  <c r="GZ8" i="12"/>
  <c r="GZ24" i="12"/>
  <c r="HA34" i="12"/>
  <c r="HC38" i="6"/>
  <c r="HC39" i="6"/>
  <c r="HC25" i="6"/>
  <c r="HC19" i="6"/>
  <c r="HC17" i="6"/>
  <c r="HC29" i="6"/>
  <c r="HC26" i="6"/>
  <c r="HC30" i="6"/>
  <c r="HC27" i="6"/>
  <c r="HC31" i="6"/>
  <c r="HC28" i="6"/>
  <c r="HC32" i="6"/>
  <c r="HE11" i="6"/>
  <c r="HE36" i="6"/>
  <c r="HE37" i="6"/>
  <c r="HE12" i="6"/>
  <c r="HE13" i="6"/>
  <c r="HF2" i="6"/>
  <c r="HE4" i="6"/>
  <c r="HE3" i="6"/>
  <c r="HE8" i="6"/>
  <c r="HA35" i="12"/>
  <c r="HB33" i="6"/>
  <c r="HD5" i="6"/>
  <c r="HD6" i="6"/>
  <c r="HD7" i="6"/>
  <c r="GX32" i="12"/>
  <c r="GZ6" i="12"/>
  <c r="GZ7" i="12"/>
  <c r="GZ21" i="12"/>
  <c r="GZ26" i="12"/>
  <c r="GZ4" i="12"/>
  <c r="GZ15" i="12"/>
  <c r="GZ23" i="12"/>
  <c r="GZ19" i="12"/>
  <c r="GZ11" i="12"/>
  <c r="GZ17" i="12"/>
  <c r="GZ5" i="12"/>
  <c r="GZ9" i="12"/>
  <c r="GZ13" i="12"/>
  <c r="GZ25" i="12"/>
  <c r="ET47" i="6"/>
  <c r="ET40" i="6" s="1"/>
  <c r="DL54" i="6"/>
  <c r="DL41" i="6" s="1"/>
  <c r="AI101" i="5"/>
  <c r="AJ98" i="5" s="1"/>
  <c r="ET48" i="6" l="1"/>
  <c r="EU45" i="6" s="1"/>
  <c r="GZ30" i="12"/>
  <c r="HD38" i="6"/>
  <c r="HD39" i="6"/>
  <c r="HD25" i="6"/>
  <c r="HD19" i="6"/>
  <c r="HD17" i="6"/>
  <c r="HD30" i="6"/>
  <c r="HD28" i="6"/>
  <c r="HD31" i="6"/>
  <c r="HD27" i="6"/>
  <c r="HD32" i="6"/>
  <c r="HD29" i="6"/>
  <c r="HD26" i="6"/>
  <c r="HA8" i="12"/>
  <c r="HA24" i="12"/>
  <c r="GZ29" i="12"/>
  <c r="HA16" i="6" s="1"/>
  <c r="GZ28" i="12"/>
  <c r="HA4" i="12"/>
  <c r="HA5" i="12"/>
  <c r="HA15" i="12"/>
  <c r="HA25" i="12"/>
  <c r="HA7" i="12"/>
  <c r="HA9" i="12"/>
  <c r="HA17" i="12"/>
  <c r="HA21" i="12"/>
  <c r="HA6" i="12"/>
  <c r="HA23" i="12"/>
  <c r="HA13" i="12"/>
  <c r="HA26" i="12"/>
  <c r="HA11" i="12"/>
  <c r="HA19" i="12"/>
  <c r="HB34" i="12"/>
  <c r="HB35" i="12"/>
  <c r="HC33" i="6"/>
  <c r="HF37" i="6"/>
  <c r="HF11" i="6"/>
  <c r="HF36" i="6"/>
  <c r="HF12" i="6"/>
  <c r="HF13" i="6"/>
  <c r="HG2" i="6"/>
  <c r="HF4" i="6"/>
  <c r="HF3" i="6"/>
  <c r="HF8" i="6"/>
  <c r="HE5" i="6"/>
  <c r="HE6" i="6"/>
  <c r="HE7" i="6"/>
  <c r="GY32" i="12"/>
  <c r="DL55" i="6"/>
  <c r="DM52" i="6" s="1"/>
  <c r="DM54" i="6" s="1"/>
  <c r="DM41" i="6" s="1"/>
  <c r="EU47" i="6"/>
  <c r="EU40" i="6" s="1"/>
  <c r="DM24" i="5"/>
  <c r="AJ96" i="5"/>
  <c r="AK96" i="5"/>
  <c r="HA30" i="12" l="1"/>
  <c r="HG36" i="6"/>
  <c r="HG37" i="6"/>
  <c r="HG11" i="6"/>
  <c r="HG13" i="6"/>
  <c r="HG12" i="6"/>
  <c r="HG8" i="6"/>
  <c r="HH2" i="6"/>
  <c r="HG3" i="6"/>
  <c r="HG4" i="6"/>
  <c r="HC34" i="12"/>
  <c r="HE39" i="6"/>
  <c r="HE38" i="6"/>
  <c r="HE25" i="6"/>
  <c r="HE19" i="6"/>
  <c r="HE17" i="6"/>
  <c r="HE30" i="6"/>
  <c r="HE27" i="6"/>
  <c r="HE31" i="6"/>
  <c r="HE29" i="6"/>
  <c r="HE28" i="6"/>
  <c r="HE26" i="6"/>
  <c r="HE32" i="6"/>
  <c r="HB24" i="12"/>
  <c r="HB8" i="12"/>
  <c r="EU48" i="6"/>
  <c r="EV45" i="6" s="1"/>
  <c r="EV47" i="6" s="1"/>
  <c r="EV40" i="6" s="1"/>
  <c r="HF6" i="6"/>
  <c r="HF5" i="6"/>
  <c r="HF7" i="6"/>
  <c r="HC35" i="12"/>
  <c r="HD33" i="6"/>
  <c r="HA28" i="12"/>
  <c r="HA29" i="12"/>
  <c r="HB16" i="6" s="1"/>
  <c r="HB4" i="12"/>
  <c r="HB7" i="12"/>
  <c r="HB13" i="12"/>
  <c r="HB19" i="12"/>
  <c r="HB23" i="12"/>
  <c r="HB15" i="12"/>
  <c r="HB5" i="12"/>
  <c r="HB26" i="12"/>
  <c r="HB17" i="12"/>
  <c r="HB6" i="12"/>
  <c r="HB11" i="12"/>
  <c r="HB9" i="12"/>
  <c r="HB21" i="12"/>
  <c r="HB25" i="12"/>
  <c r="GZ32" i="12"/>
  <c r="DN24" i="5"/>
  <c r="DM55" i="6"/>
  <c r="DN52" i="6" s="1"/>
  <c r="AJ101" i="5"/>
  <c r="AK98" i="5" s="1"/>
  <c r="AK101" i="5" s="1"/>
  <c r="AL98" i="5" s="1"/>
  <c r="AL100" i="5" s="1"/>
  <c r="HB30" i="12" l="1"/>
  <c r="HC5" i="12"/>
  <c r="HC17" i="12"/>
  <c r="HC6" i="12"/>
  <c r="HC11" i="12"/>
  <c r="HC19" i="12"/>
  <c r="HC25" i="12"/>
  <c r="HC7" i="12"/>
  <c r="HC13" i="12"/>
  <c r="HC21" i="12"/>
  <c r="HC9" i="12"/>
  <c r="HC4" i="12"/>
  <c r="HC15" i="12"/>
  <c r="HC23" i="12"/>
  <c r="HC26" i="12"/>
  <c r="HF39" i="6"/>
  <c r="HF38" i="6"/>
  <c r="HF19" i="6"/>
  <c r="HF25" i="6"/>
  <c r="HF17" i="6"/>
  <c r="HF29" i="6"/>
  <c r="HF28" i="6"/>
  <c r="HF30" i="6"/>
  <c r="HF27" i="6"/>
  <c r="HF31" i="6"/>
  <c r="HF26" i="6"/>
  <c r="HF32" i="6"/>
  <c r="HB28" i="12"/>
  <c r="HB29" i="12"/>
  <c r="HC16" i="6" s="1"/>
  <c r="HH36" i="6"/>
  <c r="HH37" i="6"/>
  <c r="HH11" i="6"/>
  <c r="HH13" i="6"/>
  <c r="HH12" i="6"/>
  <c r="HH8" i="6"/>
  <c r="HI2" i="6"/>
  <c r="HH3" i="6"/>
  <c r="HH4" i="6"/>
  <c r="HC8" i="12"/>
  <c r="HC24" i="12"/>
  <c r="HG7" i="6"/>
  <c r="HG5" i="6"/>
  <c r="HG6" i="6"/>
  <c r="HA32" i="12"/>
  <c r="HD34" i="12"/>
  <c r="HD35" i="12"/>
  <c r="HE33" i="6"/>
  <c r="EV48" i="6"/>
  <c r="EW45" i="6" s="1"/>
  <c r="DN54" i="6"/>
  <c r="DN41" i="6" s="1"/>
  <c r="AL96" i="5"/>
  <c r="AH106" i="5"/>
  <c r="HC30" i="12" l="1"/>
  <c r="HI36" i="6"/>
  <c r="HI11" i="6"/>
  <c r="HI37" i="6"/>
  <c r="HI13" i="6"/>
  <c r="HI12" i="6"/>
  <c r="HI3" i="6"/>
  <c r="HJ2" i="6"/>
  <c r="HI4" i="6"/>
  <c r="HI8" i="6"/>
  <c r="HE34" i="12"/>
  <c r="HD5" i="12"/>
  <c r="HD26" i="12"/>
  <c r="HD6" i="12"/>
  <c r="HD9" i="12"/>
  <c r="HD19" i="12"/>
  <c r="HD11" i="12"/>
  <c r="HD25" i="12"/>
  <c r="HD4" i="12"/>
  <c r="HD15" i="12"/>
  <c r="HD21" i="12"/>
  <c r="HD7" i="12"/>
  <c r="HD17" i="12"/>
  <c r="HD13" i="12"/>
  <c r="HD23" i="12"/>
  <c r="HG38" i="6"/>
  <c r="HG25" i="6"/>
  <c r="HG19" i="6"/>
  <c r="HG17" i="6"/>
  <c r="HG39" i="6"/>
  <c r="HG26" i="6"/>
  <c r="HG30" i="6"/>
  <c r="HG27" i="6"/>
  <c r="HG31" i="6"/>
  <c r="HG28" i="6"/>
  <c r="HG32" i="6"/>
  <c r="HG29" i="6"/>
  <c r="HH5" i="6"/>
  <c r="HH6" i="6"/>
  <c r="HH7" i="6"/>
  <c r="HB32" i="12"/>
  <c r="HD8" i="12"/>
  <c r="HD24" i="12"/>
  <c r="HC29" i="12"/>
  <c r="HD16" i="6" s="1"/>
  <c r="HC28" i="12"/>
  <c r="HE35" i="12"/>
  <c r="HF33" i="6"/>
  <c r="EW47" i="6"/>
  <c r="EW40" i="6" s="1"/>
  <c r="DN55" i="6"/>
  <c r="DO24" i="5"/>
  <c r="AL101" i="5"/>
  <c r="AM98" i="5" s="1"/>
  <c r="AG23" i="4"/>
  <c r="HD30" i="12" l="1"/>
  <c r="HJ11" i="6"/>
  <c r="HJ12" i="6"/>
  <c r="HJ37" i="6"/>
  <c r="HJ36" i="6"/>
  <c r="HJ13" i="6"/>
  <c r="HK2" i="6"/>
  <c r="HJ4" i="6"/>
  <c r="HJ3" i="6"/>
  <c r="HJ8" i="6"/>
  <c r="HE6" i="12"/>
  <c r="HE19" i="12"/>
  <c r="HE4" i="12"/>
  <c r="HE11" i="12"/>
  <c r="HE7" i="12"/>
  <c r="HE26" i="12"/>
  <c r="HE25" i="12"/>
  <c r="HE9" i="12"/>
  <c r="HE17" i="12"/>
  <c r="HE15" i="12"/>
  <c r="HE21" i="12"/>
  <c r="HE5" i="12"/>
  <c r="HE13" i="12"/>
  <c r="HE23" i="12"/>
  <c r="EW48" i="6"/>
  <c r="EX45" i="6" s="1"/>
  <c r="HF34" i="12"/>
  <c r="HF35" i="12"/>
  <c r="HG33" i="6"/>
  <c r="HD29" i="12"/>
  <c r="HE16" i="6" s="1"/>
  <c r="HD28" i="12"/>
  <c r="HE24" i="12"/>
  <c r="HE8" i="12"/>
  <c r="HE30" i="12" s="1"/>
  <c r="HH38" i="6"/>
  <c r="HH39" i="6"/>
  <c r="HH25" i="6"/>
  <c r="HH19" i="6"/>
  <c r="HH17" i="6"/>
  <c r="HH26" i="6"/>
  <c r="HH32" i="6"/>
  <c r="HH29" i="6"/>
  <c r="HH28" i="6"/>
  <c r="HH30" i="6"/>
  <c r="HH27" i="6"/>
  <c r="HH31" i="6"/>
  <c r="HI7" i="6"/>
  <c r="HI5" i="6"/>
  <c r="HI6" i="6"/>
  <c r="HC32" i="12"/>
  <c r="DO52" i="6"/>
  <c r="DO54" i="6" s="1"/>
  <c r="DO41" i="6" s="1"/>
  <c r="AM96" i="5"/>
  <c r="EX47" i="6" l="1"/>
  <c r="EX40" i="6" s="1"/>
  <c r="HD32" i="12"/>
  <c r="HJ5" i="6"/>
  <c r="HJ6" i="6"/>
  <c r="HJ7" i="6"/>
  <c r="HI38" i="6"/>
  <c r="HI39" i="6"/>
  <c r="HI25" i="6"/>
  <c r="HI19" i="6"/>
  <c r="HI17" i="6"/>
  <c r="HI28" i="6"/>
  <c r="HI32" i="6"/>
  <c r="HI29" i="6"/>
  <c r="HI30" i="6"/>
  <c r="HI27" i="6"/>
  <c r="HI31" i="6"/>
  <c r="HI26" i="6"/>
  <c r="HG34" i="12"/>
  <c r="HF4" i="12"/>
  <c r="HF6" i="12"/>
  <c r="HF13" i="12"/>
  <c r="HF23" i="12"/>
  <c r="HF7" i="12"/>
  <c r="HF9" i="12"/>
  <c r="HF19" i="12"/>
  <c r="HF5" i="12"/>
  <c r="HF11" i="12"/>
  <c r="HF17" i="12"/>
  <c r="HF26" i="12"/>
  <c r="HF15" i="12"/>
  <c r="HF21" i="12"/>
  <c r="HF25" i="12"/>
  <c r="HE29" i="12"/>
  <c r="HF16" i="6" s="1"/>
  <c r="HE28" i="12"/>
  <c r="HF24" i="12"/>
  <c r="HF8" i="12"/>
  <c r="HF30" i="12" s="1"/>
  <c r="HK37" i="6"/>
  <c r="HK36" i="6"/>
  <c r="HK13" i="6"/>
  <c r="HK12" i="6"/>
  <c r="HK11" i="6"/>
  <c r="HK3" i="6"/>
  <c r="HL2" i="6"/>
  <c r="HK4" i="6"/>
  <c r="HK8" i="6"/>
  <c r="HG35" i="12"/>
  <c r="HH33" i="6"/>
  <c r="DO55" i="6"/>
  <c r="DP52" i="6" s="1"/>
  <c r="DP54" i="6" s="1"/>
  <c r="DP41" i="6" s="1"/>
  <c r="DP24" i="5"/>
  <c r="AM101" i="5"/>
  <c r="AN98" i="5" s="1"/>
  <c r="AN96" i="5"/>
  <c r="HE32" i="12" l="1"/>
  <c r="EX48" i="6"/>
  <c r="EY45" i="6" s="1"/>
  <c r="HH35" i="12"/>
  <c r="HI33" i="6"/>
  <c r="HL36" i="6"/>
  <c r="HL37" i="6"/>
  <c r="HL13" i="6"/>
  <c r="HL11" i="6"/>
  <c r="HL12" i="6"/>
  <c r="HM2" i="6"/>
  <c r="HL4" i="6"/>
  <c r="HL3" i="6"/>
  <c r="HL8" i="6"/>
  <c r="HF29" i="12"/>
  <c r="HG16" i="6" s="1"/>
  <c r="HF28" i="12"/>
  <c r="HG8" i="12"/>
  <c r="HG24" i="12"/>
  <c r="HJ38" i="6"/>
  <c r="HJ39" i="6"/>
  <c r="HJ25" i="6"/>
  <c r="HJ19" i="6"/>
  <c r="HJ17" i="6"/>
  <c r="HJ30" i="6"/>
  <c r="HJ27" i="6"/>
  <c r="HJ31" i="6"/>
  <c r="HJ26" i="6"/>
  <c r="HJ32" i="6"/>
  <c r="HJ29" i="6"/>
  <c r="HJ28" i="6"/>
  <c r="HK7" i="6"/>
  <c r="HK6" i="6"/>
  <c r="HK5" i="6"/>
  <c r="HH34" i="12"/>
  <c r="HG5" i="12"/>
  <c r="HG9" i="12"/>
  <c r="HG15" i="12"/>
  <c r="HG25" i="12"/>
  <c r="HG6" i="12"/>
  <c r="HG11" i="12"/>
  <c r="HG21" i="12"/>
  <c r="HG26" i="12"/>
  <c r="HG19" i="12"/>
  <c r="HG4" i="12"/>
  <c r="HG7" i="12"/>
  <c r="HG13" i="12"/>
  <c r="HG17" i="12"/>
  <c r="HG23" i="12"/>
  <c r="DP55" i="6"/>
  <c r="DQ52" i="6" s="1"/>
  <c r="DQ24" i="5"/>
  <c r="AN101" i="5"/>
  <c r="AO98" i="5" s="1"/>
  <c r="AO100" i="5" s="1"/>
  <c r="AK106" i="5"/>
  <c r="HG30" i="12" l="1"/>
  <c r="EY47" i="6"/>
  <c r="EY40" i="6" s="1"/>
  <c r="HK38" i="6"/>
  <c r="HK39" i="6"/>
  <c r="HK25" i="6"/>
  <c r="HK19" i="6"/>
  <c r="HK17" i="6"/>
  <c r="HK29" i="6"/>
  <c r="HK26" i="6"/>
  <c r="HK30" i="6"/>
  <c r="HK27" i="6"/>
  <c r="HK31" i="6"/>
  <c r="HK28" i="6"/>
  <c r="HK32" i="6"/>
  <c r="HI35" i="12"/>
  <c r="HJ33" i="6"/>
  <c r="HF32" i="12"/>
  <c r="HH8" i="12"/>
  <c r="HH24" i="12"/>
  <c r="HM36" i="6"/>
  <c r="HM11" i="6"/>
  <c r="HM12" i="6"/>
  <c r="HM37" i="6"/>
  <c r="HM13" i="6"/>
  <c r="HM8" i="6"/>
  <c r="HM3" i="6"/>
  <c r="HN2" i="6"/>
  <c r="HM4" i="6"/>
  <c r="HH4" i="12"/>
  <c r="HH6" i="12"/>
  <c r="HH13" i="12"/>
  <c r="HH19" i="12"/>
  <c r="HH25" i="12"/>
  <c r="HH5" i="12"/>
  <c r="HH9" i="12"/>
  <c r="HH21" i="12"/>
  <c r="HH26" i="12"/>
  <c r="HH7" i="12"/>
  <c r="HH15" i="12"/>
  <c r="HH23" i="12"/>
  <c r="HH11" i="12"/>
  <c r="HH17" i="12"/>
  <c r="HG29" i="12"/>
  <c r="HH16" i="6" s="1"/>
  <c r="HG28" i="12"/>
  <c r="HI34" i="12"/>
  <c r="HL5" i="6"/>
  <c r="HL6" i="6"/>
  <c r="HL7" i="6"/>
  <c r="DQ54" i="6"/>
  <c r="DQ41" i="6" s="1"/>
  <c r="AO96" i="5"/>
  <c r="AQ96" i="5"/>
  <c r="EY48" i="6" l="1"/>
  <c r="EZ45" i="6" s="1"/>
  <c r="HG32" i="12"/>
  <c r="HH29" i="12"/>
  <c r="HI16" i="6" s="1"/>
  <c r="HH28" i="12"/>
  <c r="HM6" i="6"/>
  <c r="HM7" i="6"/>
  <c r="HM5" i="6"/>
  <c r="HJ34" i="12"/>
  <c r="HJ35" i="12"/>
  <c r="HK33" i="6"/>
  <c r="HN36" i="6"/>
  <c r="HN37" i="6"/>
  <c r="HN11" i="6"/>
  <c r="HN12" i="6"/>
  <c r="HN13" i="6"/>
  <c r="HN3" i="6"/>
  <c r="HO2" i="6"/>
  <c r="HN4" i="6"/>
  <c r="HN8" i="6"/>
  <c r="HL38" i="6"/>
  <c r="HL25" i="6"/>
  <c r="HL19" i="6"/>
  <c r="HL17" i="6"/>
  <c r="HL39" i="6"/>
  <c r="HL28" i="6"/>
  <c r="HL32" i="6"/>
  <c r="HL29" i="6"/>
  <c r="HL27" i="6"/>
  <c r="HL30" i="6"/>
  <c r="HL26" i="6"/>
  <c r="HL31" i="6"/>
  <c r="HI24" i="12"/>
  <c r="HI8" i="12"/>
  <c r="HH30" i="12"/>
  <c r="HI9" i="12"/>
  <c r="HI5" i="12"/>
  <c r="HI26" i="12"/>
  <c r="HI4" i="12"/>
  <c r="HI13" i="12"/>
  <c r="HI17" i="12"/>
  <c r="HI21" i="12"/>
  <c r="HI6" i="12"/>
  <c r="HI11" i="12"/>
  <c r="HI15" i="12"/>
  <c r="HI25" i="12"/>
  <c r="HI7" i="12"/>
  <c r="HI19" i="12"/>
  <c r="HI23" i="12"/>
  <c r="DR24" i="5"/>
  <c r="DQ55" i="6"/>
  <c r="DR52" i="6" s="1"/>
  <c r="AO101" i="5"/>
  <c r="AP98" i="5" s="1"/>
  <c r="EZ47" i="6" l="1"/>
  <c r="EZ40" i="6" s="1"/>
  <c r="HI29" i="12"/>
  <c r="HJ16" i="6" s="1"/>
  <c r="HI28" i="12"/>
  <c r="HM39" i="6"/>
  <c r="HM25" i="6"/>
  <c r="HM19" i="6"/>
  <c r="HM17" i="6"/>
  <c r="HM38" i="6"/>
  <c r="HM28" i="6"/>
  <c r="HM32" i="6"/>
  <c r="HM29" i="6"/>
  <c r="HM27" i="6"/>
  <c r="HM30" i="6"/>
  <c r="HM26" i="6"/>
  <c r="HM31" i="6"/>
  <c r="HI30" i="12"/>
  <c r="HK34" i="12"/>
  <c r="HN6" i="6"/>
  <c r="HN7" i="6"/>
  <c r="HN5" i="6"/>
  <c r="HK35" i="12"/>
  <c r="HL33" i="6"/>
  <c r="HO37" i="6"/>
  <c r="HO36" i="6"/>
  <c r="HO11" i="6"/>
  <c r="HO13" i="6"/>
  <c r="HO12" i="6"/>
  <c r="HO3" i="6"/>
  <c r="HO8" i="6"/>
  <c r="HP2" i="6"/>
  <c r="HO4" i="6"/>
  <c r="HJ5" i="12"/>
  <c r="HJ9" i="12"/>
  <c r="HJ13" i="12"/>
  <c r="HJ21" i="12"/>
  <c r="HJ25" i="12"/>
  <c r="HJ4" i="12"/>
  <c r="HJ19" i="12"/>
  <c r="HJ7" i="12"/>
  <c r="HJ17" i="12"/>
  <c r="HJ15" i="12"/>
  <c r="HJ6" i="12"/>
  <c r="HJ11" i="12"/>
  <c r="HJ23" i="12"/>
  <c r="HJ26" i="12"/>
  <c r="HJ24" i="12"/>
  <c r="HJ8" i="12"/>
  <c r="HH32" i="12"/>
  <c r="DR54" i="6"/>
  <c r="DR41" i="6" s="1"/>
  <c r="AP96" i="5"/>
  <c r="AT96" i="5"/>
  <c r="EZ48" i="6" l="1"/>
  <c r="FA45" i="6" s="1"/>
  <c r="FA47" i="6" s="1"/>
  <c r="FA40" i="6" s="1"/>
  <c r="HP36" i="6"/>
  <c r="HP37" i="6"/>
  <c r="HP11" i="6"/>
  <c r="HP13" i="6"/>
  <c r="HP12" i="6"/>
  <c r="HQ2" i="6"/>
  <c r="HP8" i="6"/>
  <c r="HP3" i="6"/>
  <c r="HP4" i="6"/>
  <c r="HL34" i="12"/>
  <c r="HN38" i="6"/>
  <c r="HN39" i="6"/>
  <c r="HN19" i="6"/>
  <c r="HN25" i="6"/>
  <c r="HN17" i="6"/>
  <c r="HN30" i="6"/>
  <c r="HN26" i="6"/>
  <c r="HN31" i="6"/>
  <c r="HN28" i="6"/>
  <c r="HN32" i="6"/>
  <c r="HN29" i="6"/>
  <c r="HN27" i="6"/>
  <c r="HK24" i="12"/>
  <c r="HK8" i="12"/>
  <c r="HL35" i="12"/>
  <c r="HM33" i="6"/>
  <c r="HJ30" i="12"/>
  <c r="HO6" i="6"/>
  <c r="HO7" i="6"/>
  <c r="HO5" i="6"/>
  <c r="HK5" i="12"/>
  <c r="HK13" i="12"/>
  <c r="HK19" i="12"/>
  <c r="HK6" i="12"/>
  <c r="HK9" i="12"/>
  <c r="HK15" i="12"/>
  <c r="HK25" i="12"/>
  <c r="HK7" i="12"/>
  <c r="HK11" i="12"/>
  <c r="HK21" i="12"/>
  <c r="HK26" i="12"/>
  <c r="HK4" i="12"/>
  <c r="HK17" i="12"/>
  <c r="HK23" i="12"/>
  <c r="HI32" i="12"/>
  <c r="HJ28" i="12"/>
  <c r="HJ29" i="12"/>
  <c r="HK16" i="6" s="1"/>
  <c r="DR55" i="6"/>
  <c r="DS52" i="6" s="1"/>
  <c r="DS24" i="5"/>
  <c r="AP101" i="5"/>
  <c r="AQ98" i="5" s="1"/>
  <c r="AQ101" i="5" s="1"/>
  <c r="AR98" i="5" s="1"/>
  <c r="AN106" i="5"/>
  <c r="FA48" i="6" l="1"/>
  <c r="FB45" i="6" s="1"/>
  <c r="HL6" i="12"/>
  <c r="HL17" i="12"/>
  <c r="HL19" i="12"/>
  <c r="HL7" i="12"/>
  <c r="HL9" i="12"/>
  <c r="HL25" i="12"/>
  <c r="HL5" i="12"/>
  <c r="HL13" i="12"/>
  <c r="HL23" i="12"/>
  <c r="HL4" i="12"/>
  <c r="HL11" i="12"/>
  <c r="HL21" i="12"/>
  <c r="HL15" i="12"/>
  <c r="HL26" i="12"/>
  <c r="HM34" i="12"/>
  <c r="HJ32" i="12"/>
  <c r="HK29" i="12"/>
  <c r="HL16" i="6" s="1"/>
  <c r="HK28" i="12"/>
  <c r="HK30" i="12"/>
  <c r="HO38" i="6"/>
  <c r="HO39" i="6"/>
  <c r="HO25" i="6"/>
  <c r="HO19" i="6"/>
  <c r="HO17" i="6"/>
  <c r="HO26" i="6"/>
  <c r="HO30" i="6"/>
  <c r="HO27" i="6"/>
  <c r="HO31" i="6"/>
  <c r="HO28" i="6"/>
  <c r="HO32" i="6"/>
  <c r="HO29" i="6"/>
  <c r="HP5" i="6"/>
  <c r="HP7" i="6"/>
  <c r="HP6" i="6"/>
  <c r="HM35" i="12"/>
  <c r="HN33" i="6"/>
  <c r="HL24" i="12"/>
  <c r="HL8" i="12"/>
  <c r="HQ11" i="6"/>
  <c r="HQ37" i="6"/>
  <c r="HQ36" i="6"/>
  <c r="HQ13" i="6"/>
  <c r="HQ12" i="6"/>
  <c r="HQ4" i="6"/>
  <c r="HQ8" i="6"/>
  <c r="HQ3" i="6"/>
  <c r="HR2" i="6"/>
  <c r="DS54" i="6"/>
  <c r="DS41" i="6" s="1"/>
  <c r="AR100" i="5"/>
  <c r="AR96" i="5" s="1"/>
  <c r="AS96" i="5"/>
  <c r="AW96" i="5"/>
  <c r="HL30" i="12" l="1"/>
  <c r="HK32" i="12"/>
  <c r="FB47" i="6"/>
  <c r="FB40" i="6" s="1"/>
  <c r="HP38" i="6"/>
  <c r="HP39" i="6"/>
  <c r="HP25" i="6"/>
  <c r="HP19" i="6"/>
  <c r="HP17" i="6"/>
  <c r="HP32" i="6"/>
  <c r="HP30" i="6"/>
  <c r="HP29" i="6"/>
  <c r="HP31" i="6"/>
  <c r="HP26" i="6"/>
  <c r="HP28" i="6"/>
  <c r="HP27" i="6"/>
  <c r="HQ6" i="6"/>
  <c r="HQ7" i="6"/>
  <c r="HQ5" i="6"/>
  <c r="HM8" i="12"/>
  <c r="HM24" i="12"/>
  <c r="HN35" i="12"/>
  <c r="HO33" i="6"/>
  <c r="HL29" i="12"/>
  <c r="HM16" i="6" s="1"/>
  <c r="HL28" i="12"/>
  <c r="HR36" i="6"/>
  <c r="HR11" i="6"/>
  <c r="HR37" i="6"/>
  <c r="HR12" i="6"/>
  <c r="HR13" i="6"/>
  <c r="HR8" i="6"/>
  <c r="HS2" i="6"/>
  <c r="HR4" i="6"/>
  <c r="HR3" i="6"/>
  <c r="HM6" i="12"/>
  <c r="HM17" i="12"/>
  <c r="HM21" i="12"/>
  <c r="HM7" i="12"/>
  <c r="HM13" i="12"/>
  <c r="HM19" i="12"/>
  <c r="HM23" i="12"/>
  <c r="HM11" i="12"/>
  <c r="HM15" i="12"/>
  <c r="HM4" i="12"/>
  <c r="HM9" i="12"/>
  <c r="HM26" i="12"/>
  <c r="HM5" i="12"/>
  <c r="HM25" i="12"/>
  <c r="HN34" i="12"/>
  <c r="DT24" i="5"/>
  <c r="DS55" i="6"/>
  <c r="DT52" i="6" s="1"/>
  <c r="AR101" i="5"/>
  <c r="AS98" i="5" s="1"/>
  <c r="AS101" i="5" s="1"/>
  <c r="AT98" i="5" s="1"/>
  <c r="AT101" i="5" s="1"/>
  <c r="AU98" i="5" s="1"/>
  <c r="FB48" i="6" l="1"/>
  <c r="FC45" i="6" s="1"/>
  <c r="FC47" i="6" s="1"/>
  <c r="FC40" i="6" s="1"/>
  <c r="HM30" i="12"/>
  <c r="HL32" i="12"/>
  <c r="HN24" i="12"/>
  <c r="HN8" i="12"/>
  <c r="HN4" i="12"/>
  <c r="HN11" i="12"/>
  <c r="HN19" i="12"/>
  <c r="HN25" i="12"/>
  <c r="HN6" i="12"/>
  <c r="HN5" i="12"/>
  <c r="HN13" i="12"/>
  <c r="HN21" i="12"/>
  <c r="HN17" i="12"/>
  <c r="HN15" i="12"/>
  <c r="HN7" i="12"/>
  <c r="HN9" i="12"/>
  <c r="HN23" i="12"/>
  <c r="HN26" i="12"/>
  <c r="HQ39" i="6"/>
  <c r="HQ38" i="6"/>
  <c r="HQ25" i="6"/>
  <c r="HQ19" i="6"/>
  <c r="HQ17" i="6"/>
  <c r="HQ30" i="6"/>
  <c r="HQ27" i="6"/>
  <c r="HQ31" i="6"/>
  <c r="HQ32" i="6"/>
  <c r="HQ28" i="6"/>
  <c r="HQ29" i="6"/>
  <c r="HQ26" i="6"/>
  <c r="HM29" i="12"/>
  <c r="HN16" i="6" s="1"/>
  <c r="HM28" i="12"/>
  <c r="HO35" i="12"/>
  <c r="HP33" i="6"/>
  <c r="HS37" i="6"/>
  <c r="HS36" i="6"/>
  <c r="HS13" i="6"/>
  <c r="HS11" i="6"/>
  <c r="HS12" i="6"/>
  <c r="HS4" i="6"/>
  <c r="HS8" i="6"/>
  <c r="HS3" i="6"/>
  <c r="HT2" i="6"/>
  <c r="HO34" i="12"/>
  <c r="HR6" i="6"/>
  <c r="HR5" i="6"/>
  <c r="HR7" i="6"/>
  <c r="DT54" i="6"/>
  <c r="DT41" i="6" s="1"/>
  <c r="AU100" i="5"/>
  <c r="AU96" i="5" s="1"/>
  <c r="AV96" i="5"/>
  <c r="AZ96" i="5"/>
  <c r="AA75" i="4"/>
  <c r="HM32" i="12" l="1"/>
  <c r="HN30" i="12"/>
  <c r="FC48" i="6"/>
  <c r="FD45" i="6" s="1"/>
  <c r="HO4" i="12"/>
  <c r="HO7" i="12"/>
  <c r="HO11" i="12"/>
  <c r="HO19" i="12"/>
  <c r="HO25" i="12"/>
  <c r="HO13" i="12"/>
  <c r="HO21" i="12"/>
  <c r="HO17" i="12"/>
  <c r="HO5" i="12"/>
  <c r="HO15" i="12"/>
  <c r="HO23" i="12"/>
  <c r="HO26" i="12"/>
  <c r="HO6" i="12"/>
  <c r="HO9" i="12"/>
  <c r="HP34" i="12"/>
  <c r="HT36" i="6"/>
  <c r="HT37" i="6"/>
  <c r="HT13" i="6"/>
  <c r="HT11" i="6"/>
  <c r="HT12" i="6"/>
  <c r="HT3" i="6"/>
  <c r="HU2" i="6"/>
  <c r="HT8" i="6"/>
  <c r="HT4" i="6"/>
  <c r="HP35" i="12"/>
  <c r="HQ33" i="6"/>
  <c r="HN28" i="12"/>
  <c r="HN29" i="12"/>
  <c r="HO16" i="6" s="1"/>
  <c r="HR39" i="6"/>
  <c r="HR38" i="6"/>
  <c r="HR25" i="6"/>
  <c r="HR19" i="6"/>
  <c r="HR17" i="6"/>
  <c r="HR27" i="6"/>
  <c r="HR31" i="6"/>
  <c r="HR28" i="6"/>
  <c r="HR32" i="6"/>
  <c r="HR29" i="6"/>
  <c r="HR26" i="6"/>
  <c r="HR30" i="6"/>
  <c r="HS6" i="6"/>
  <c r="HS7" i="6"/>
  <c r="HS5" i="6"/>
  <c r="HO8" i="12"/>
  <c r="HO24" i="12"/>
  <c r="DT55" i="6"/>
  <c r="DU52" i="6" s="1"/>
  <c r="DU24" i="5"/>
  <c r="AU101" i="5"/>
  <c r="AV98" i="5" s="1"/>
  <c r="AV101" i="5" s="1"/>
  <c r="AW98" i="5" s="1"/>
  <c r="AW101" i="5" s="1"/>
  <c r="AX98" i="5" s="1"/>
  <c r="AQ106" i="5"/>
  <c r="HO30" i="12" l="1"/>
  <c r="FD47" i="6"/>
  <c r="FD40" i="6" s="1"/>
  <c r="HP7" i="12"/>
  <c r="HP11" i="12"/>
  <c r="HP15" i="12"/>
  <c r="HP21" i="12"/>
  <c r="HP25" i="12"/>
  <c r="HP5" i="12"/>
  <c r="HP26" i="12"/>
  <c r="HP6" i="12"/>
  <c r="HP9" i="12"/>
  <c r="HP13" i="12"/>
  <c r="HP17" i="12"/>
  <c r="HP23" i="12"/>
  <c r="HP19" i="12"/>
  <c r="HP4" i="12"/>
  <c r="HO28" i="12"/>
  <c r="HO29" i="12"/>
  <c r="HP16" i="6" s="1"/>
  <c r="HQ34" i="12"/>
  <c r="HQ35" i="12"/>
  <c r="HR33" i="6"/>
  <c r="HN32" i="12"/>
  <c r="HT5" i="6"/>
  <c r="HT7" i="6"/>
  <c r="HT6" i="6"/>
  <c r="HP8" i="12"/>
  <c r="HP24" i="12"/>
  <c r="HS38" i="6"/>
  <c r="HS39" i="6"/>
  <c r="HS25" i="6"/>
  <c r="HS19" i="6"/>
  <c r="HS17" i="6"/>
  <c r="HS29" i="6"/>
  <c r="HS26" i="6"/>
  <c r="HS30" i="6"/>
  <c r="HS27" i="6"/>
  <c r="HS31" i="6"/>
  <c r="HS28" i="6"/>
  <c r="HS32" i="6"/>
  <c r="HU11" i="6"/>
  <c r="HU37" i="6"/>
  <c r="HU36" i="6"/>
  <c r="HU12" i="6"/>
  <c r="HU13" i="6"/>
  <c r="HV2" i="6"/>
  <c r="HU4" i="6"/>
  <c r="HU3" i="6"/>
  <c r="HU8" i="6"/>
  <c r="DU54" i="6"/>
  <c r="DU41" i="6" s="1"/>
  <c r="AX100" i="5"/>
  <c r="AX96" i="5" s="1"/>
  <c r="AY96" i="5"/>
  <c r="BC96" i="5"/>
  <c r="FD48" i="6" l="1"/>
  <c r="FE45" i="6" s="1"/>
  <c r="FE47" i="6" s="1"/>
  <c r="FE40" i="6" s="1"/>
  <c r="HP30" i="12"/>
  <c r="HV36" i="6"/>
  <c r="HV37" i="6"/>
  <c r="HV11" i="6"/>
  <c r="HV12" i="6"/>
  <c r="HV13" i="6"/>
  <c r="HW2" i="6"/>
  <c r="HV4" i="6"/>
  <c r="HV8" i="6"/>
  <c r="HV3" i="6"/>
  <c r="HR34" i="12"/>
  <c r="HR35" i="12"/>
  <c r="HS33" i="6"/>
  <c r="HT38" i="6"/>
  <c r="HT39" i="6"/>
  <c r="HT25" i="6"/>
  <c r="HT19" i="6"/>
  <c r="HT17" i="6"/>
  <c r="HT27" i="6"/>
  <c r="HT31" i="6"/>
  <c r="HT28" i="6"/>
  <c r="HT32" i="6"/>
  <c r="HT29" i="6"/>
  <c r="HT26" i="6"/>
  <c r="HT30" i="6"/>
  <c r="HU5" i="6"/>
  <c r="HU7" i="6"/>
  <c r="HU6" i="6"/>
  <c r="HO32" i="12"/>
  <c r="HQ15" i="12"/>
  <c r="HQ4" i="12"/>
  <c r="HQ11" i="12"/>
  <c r="HQ17" i="12"/>
  <c r="HQ25" i="12"/>
  <c r="HQ9" i="12"/>
  <c r="HQ26" i="12"/>
  <c r="HQ6" i="12"/>
  <c r="HQ13" i="12"/>
  <c r="HQ21" i="12"/>
  <c r="HQ5" i="12"/>
  <c r="HQ7" i="12"/>
  <c r="HQ19" i="12"/>
  <c r="HQ23" i="12"/>
  <c r="HP29" i="12"/>
  <c r="HQ16" i="6" s="1"/>
  <c r="HP28" i="12"/>
  <c r="HQ24" i="12"/>
  <c r="HQ8" i="12"/>
  <c r="DU55" i="6"/>
  <c r="DV52" i="6" s="1"/>
  <c r="DV24" i="5"/>
  <c r="AX101" i="5"/>
  <c r="AY98" i="5" s="1"/>
  <c r="AY101" i="5" s="1"/>
  <c r="AZ98" i="5" s="1"/>
  <c r="AZ101" i="5" s="1"/>
  <c r="BA98" i="5" s="1"/>
  <c r="FE48" i="6" l="1"/>
  <c r="FF45" i="6" s="1"/>
  <c r="FF47" i="6" s="1"/>
  <c r="FF40" i="6" s="1"/>
  <c r="HQ30" i="12"/>
  <c r="HQ28" i="12"/>
  <c r="HQ29" i="12"/>
  <c r="HR16" i="6" s="1"/>
  <c r="HS34" i="12"/>
  <c r="HS35" i="12"/>
  <c r="HT33" i="6"/>
  <c r="HR4" i="12"/>
  <c r="HR6" i="12"/>
  <c r="HR13" i="12"/>
  <c r="HR21" i="12"/>
  <c r="HR25" i="12"/>
  <c r="HR15" i="12"/>
  <c r="HR5" i="12"/>
  <c r="HR9" i="12"/>
  <c r="HR17" i="12"/>
  <c r="HR7" i="12"/>
  <c r="HR11" i="12"/>
  <c r="HR23" i="12"/>
  <c r="HR26" i="12"/>
  <c r="HR19" i="12"/>
  <c r="HR8" i="12"/>
  <c r="HR24" i="12"/>
  <c r="HW36" i="6"/>
  <c r="HW37" i="6"/>
  <c r="HW11" i="6"/>
  <c r="HW13" i="6"/>
  <c r="HW12" i="6"/>
  <c r="HW8" i="6"/>
  <c r="HX2" i="6"/>
  <c r="HW3" i="6"/>
  <c r="HW4" i="6"/>
  <c r="HP32" i="12"/>
  <c r="HU39" i="6"/>
  <c r="HU38" i="6"/>
  <c r="HU25" i="6"/>
  <c r="HU19" i="6"/>
  <c r="HU17" i="6"/>
  <c r="HU26" i="6"/>
  <c r="HU31" i="6"/>
  <c r="HU28" i="6"/>
  <c r="HU32" i="6"/>
  <c r="HU29" i="6"/>
  <c r="HU27" i="6"/>
  <c r="HU30" i="6"/>
  <c r="HV5" i="6"/>
  <c r="HV7" i="6"/>
  <c r="HV6" i="6"/>
  <c r="DV54" i="6"/>
  <c r="DV41" i="6" s="1"/>
  <c r="BA100" i="5"/>
  <c r="BA96" i="5" s="1"/>
  <c r="BB96" i="5"/>
  <c r="BF96" i="5"/>
  <c r="HQ32" i="12" l="1"/>
  <c r="HR30" i="12"/>
  <c r="FF48" i="6"/>
  <c r="FG45" i="6" s="1"/>
  <c r="HT35" i="12"/>
  <c r="HU33" i="6"/>
  <c r="HX36" i="6"/>
  <c r="HX37" i="6"/>
  <c r="HX11" i="6"/>
  <c r="HX13" i="6"/>
  <c r="HX12" i="6"/>
  <c r="HY2" i="6"/>
  <c r="HX3" i="6"/>
  <c r="HX4" i="6"/>
  <c r="HX8" i="6"/>
  <c r="HV39" i="6"/>
  <c r="HV38" i="6"/>
  <c r="HV25" i="6"/>
  <c r="HV19" i="6"/>
  <c r="HV17" i="6"/>
  <c r="HV29" i="6"/>
  <c r="HV27" i="6"/>
  <c r="HV30" i="6"/>
  <c r="HV26" i="6"/>
  <c r="HV31" i="6"/>
  <c r="HV28" i="6"/>
  <c r="HV32" i="6"/>
  <c r="HT34" i="12"/>
  <c r="HW5" i="6"/>
  <c r="HW7" i="6"/>
  <c r="HW6" i="6"/>
  <c r="HS7" i="12"/>
  <c r="HS11" i="12"/>
  <c r="HS19" i="12"/>
  <c r="HS25" i="12"/>
  <c r="HS4" i="12"/>
  <c r="HS13" i="12"/>
  <c r="HS21" i="12"/>
  <c r="HS26" i="12"/>
  <c r="HS5" i="12"/>
  <c r="HS15" i="12"/>
  <c r="HS23" i="12"/>
  <c r="HS6" i="12"/>
  <c r="HS9" i="12"/>
  <c r="HS17" i="12"/>
  <c r="HS8" i="12"/>
  <c r="HS24" i="12"/>
  <c r="HR29" i="12"/>
  <c r="HS16" i="6" s="1"/>
  <c r="HR28" i="12"/>
  <c r="DW24" i="5"/>
  <c r="DV55" i="6"/>
  <c r="DW52" i="6" s="1"/>
  <c r="BA101" i="5"/>
  <c r="BB98" i="5" s="1"/>
  <c r="BB101" i="5" s="1"/>
  <c r="BC98" i="5" s="1"/>
  <c r="BC101" i="5" s="1"/>
  <c r="BD98" i="5" s="1"/>
  <c r="AT106" i="5"/>
  <c r="HR32" i="12" l="1"/>
  <c r="FG47" i="6"/>
  <c r="FG40" i="6" s="1"/>
  <c r="HT5" i="12"/>
  <c r="HT4" i="12"/>
  <c r="HT11" i="12"/>
  <c r="HT23" i="12"/>
  <c r="HT6" i="12"/>
  <c r="HT15" i="12"/>
  <c r="HT9" i="12"/>
  <c r="HT7" i="12"/>
  <c r="HT13" i="12"/>
  <c r="HT17" i="12"/>
  <c r="HT25" i="12"/>
  <c r="HT19" i="12"/>
  <c r="HT21" i="12"/>
  <c r="HT26" i="12"/>
  <c r="HS30" i="12"/>
  <c r="HU35" i="12"/>
  <c r="HV33" i="6"/>
  <c r="HX5" i="6"/>
  <c r="HX6" i="6"/>
  <c r="HX7" i="6"/>
  <c r="HW25" i="6"/>
  <c r="HW19" i="6"/>
  <c r="HW17" i="6"/>
  <c r="HW38" i="6"/>
  <c r="HW39" i="6"/>
  <c r="HW26" i="6"/>
  <c r="HW30" i="6"/>
  <c r="HW27" i="6"/>
  <c r="HW31" i="6"/>
  <c r="HW28" i="6"/>
  <c r="HW32" i="6"/>
  <c r="HW29" i="6"/>
  <c r="HS29" i="12"/>
  <c r="HT16" i="6" s="1"/>
  <c r="HS28" i="12"/>
  <c r="HT24" i="12"/>
  <c r="HT8" i="12"/>
  <c r="HU34" i="12"/>
  <c r="HY36" i="6"/>
  <c r="HY11" i="6"/>
  <c r="HY37" i="6"/>
  <c r="HY13" i="6"/>
  <c r="HY12" i="6"/>
  <c r="HY3" i="6"/>
  <c r="HZ2" i="6"/>
  <c r="HY4" i="6"/>
  <c r="HY8" i="6"/>
  <c r="DW54" i="6"/>
  <c r="DW41" i="6" s="1"/>
  <c r="BD100" i="5"/>
  <c r="BD96" i="5" s="1"/>
  <c r="DW55" i="6" l="1"/>
  <c r="DX52" i="6" s="1"/>
  <c r="HT30" i="12"/>
  <c r="FG48" i="6"/>
  <c r="FH45" i="6" s="1"/>
  <c r="FH47" i="6" s="1"/>
  <c r="FH40" i="6" s="1"/>
  <c r="HS32" i="12"/>
  <c r="HU8" i="12"/>
  <c r="HU24" i="12"/>
  <c r="HU6" i="12"/>
  <c r="HU11" i="12"/>
  <c r="HU15" i="12"/>
  <c r="HU19" i="12"/>
  <c r="HU21" i="12"/>
  <c r="HU26" i="12"/>
  <c r="HU23" i="12"/>
  <c r="HU5" i="12"/>
  <c r="HU4" i="12"/>
  <c r="HU9" i="12"/>
  <c r="HU13" i="12"/>
  <c r="HU17" i="12"/>
  <c r="HU7" i="12"/>
  <c r="HU25" i="12"/>
  <c r="HY7" i="6"/>
  <c r="HY5" i="6"/>
  <c r="HY6" i="6"/>
  <c r="HV35" i="12"/>
  <c r="HW33" i="6"/>
  <c r="HX38" i="6"/>
  <c r="HX39" i="6"/>
  <c r="HX25" i="6"/>
  <c r="HX19" i="6"/>
  <c r="HX17" i="6"/>
  <c r="HX27" i="6"/>
  <c r="HX30" i="6"/>
  <c r="HX26" i="6"/>
  <c r="HX31" i="6"/>
  <c r="HX29" i="6"/>
  <c r="HX28" i="6"/>
  <c r="HX32" i="6"/>
  <c r="HT29" i="12"/>
  <c r="HU16" i="6" s="1"/>
  <c r="HT28" i="12"/>
  <c r="HV34" i="12"/>
  <c r="HZ36" i="6"/>
  <c r="HZ11" i="6"/>
  <c r="HZ12" i="6"/>
  <c r="HZ37" i="6"/>
  <c r="HZ13" i="6"/>
  <c r="HZ3" i="6"/>
  <c r="HZ4" i="6"/>
  <c r="HZ8" i="6"/>
  <c r="IA2" i="6"/>
  <c r="DX54" i="6"/>
  <c r="DX41" i="6" s="1"/>
  <c r="DX24" i="5"/>
  <c r="BD101" i="5"/>
  <c r="BE98" i="5" s="1"/>
  <c r="FH48" i="6" l="1"/>
  <c r="FI45" i="6" s="1"/>
  <c r="FI47" i="6" s="1"/>
  <c r="FI40" i="6" s="1"/>
  <c r="HT32" i="12"/>
  <c r="IA37" i="6"/>
  <c r="IA36" i="6"/>
  <c r="IA13" i="6"/>
  <c r="IA12" i="6"/>
  <c r="IA11" i="6"/>
  <c r="IA8" i="6"/>
  <c r="IA3" i="6"/>
  <c r="IB2" i="6"/>
  <c r="IA4" i="6"/>
  <c r="HW34" i="12"/>
  <c r="HY38" i="6"/>
  <c r="HY39" i="6"/>
  <c r="HY25" i="6"/>
  <c r="HY19" i="6"/>
  <c r="HY17" i="6"/>
  <c r="HY30" i="6"/>
  <c r="HY26" i="6"/>
  <c r="HY31" i="6"/>
  <c r="HY28" i="6"/>
  <c r="HY32" i="6"/>
  <c r="HY29" i="6"/>
  <c r="HY27" i="6"/>
  <c r="HZ6" i="6"/>
  <c r="HZ7" i="6"/>
  <c r="HZ5" i="6"/>
  <c r="HV8" i="12"/>
  <c r="HV24" i="12"/>
  <c r="HW35" i="12"/>
  <c r="HX33" i="6"/>
  <c r="HV11" i="12"/>
  <c r="HV19" i="12"/>
  <c r="HV25" i="12"/>
  <c r="HV5" i="12"/>
  <c r="HV13" i="12"/>
  <c r="HV21" i="12"/>
  <c r="HV26" i="12"/>
  <c r="HV7" i="12"/>
  <c r="HV15" i="12"/>
  <c r="HV4" i="12"/>
  <c r="HV6" i="12"/>
  <c r="HV17" i="12"/>
  <c r="HV23" i="12"/>
  <c r="HV9" i="12"/>
  <c r="HU30" i="12"/>
  <c r="HU29" i="12"/>
  <c r="HV16" i="6" s="1"/>
  <c r="HU28" i="12"/>
  <c r="DY24" i="5"/>
  <c r="DX55" i="6"/>
  <c r="DY52" i="6" s="1"/>
  <c r="BE96" i="5"/>
  <c r="BE101" i="5"/>
  <c r="BF98" i="5" s="1"/>
  <c r="BF101" i="5" s="1"/>
  <c r="BG98" i="5" s="1"/>
  <c r="BH96" i="5"/>
  <c r="BI96" i="5"/>
  <c r="AW106" i="5"/>
  <c r="FI48" i="6" l="1"/>
  <c r="FJ45" i="6" s="1"/>
  <c r="FJ47" i="6" s="1"/>
  <c r="FJ40" i="6" s="1"/>
  <c r="HU32" i="12"/>
  <c r="IA5" i="6"/>
  <c r="IA7" i="6"/>
  <c r="IA6" i="6"/>
  <c r="HV29" i="12"/>
  <c r="HW16" i="6" s="1"/>
  <c r="HV28" i="12"/>
  <c r="HV30" i="12"/>
  <c r="HZ38" i="6"/>
  <c r="HZ39" i="6"/>
  <c r="HZ25" i="6"/>
  <c r="HZ19" i="6"/>
  <c r="HZ17" i="6"/>
  <c r="HZ29" i="6"/>
  <c r="HZ27" i="6"/>
  <c r="HZ30" i="6"/>
  <c r="HZ26" i="6"/>
  <c r="HZ31" i="6"/>
  <c r="HZ28" i="6"/>
  <c r="HZ32" i="6"/>
  <c r="HX35" i="12"/>
  <c r="HY33" i="6"/>
  <c r="HW5" i="12"/>
  <c r="HW6" i="12"/>
  <c r="HW11" i="12"/>
  <c r="HW15" i="12"/>
  <c r="HW21" i="12"/>
  <c r="HW25" i="12"/>
  <c r="HW4" i="12"/>
  <c r="HW7" i="12"/>
  <c r="HW13" i="12"/>
  <c r="HW26" i="12"/>
  <c r="HW17" i="12"/>
  <c r="HW19" i="12"/>
  <c r="HW23" i="12"/>
  <c r="HW9" i="12"/>
  <c r="HX34" i="12"/>
  <c r="HW8" i="12"/>
  <c r="HW24" i="12"/>
  <c r="IB36" i="6"/>
  <c r="IB37" i="6"/>
  <c r="IB13" i="6"/>
  <c r="IB11" i="6"/>
  <c r="IB12" i="6"/>
  <c r="IB3" i="6"/>
  <c r="IB8" i="6"/>
  <c r="IC2" i="6"/>
  <c r="IB4" i="6"/>
  <c r="DY54" i="6"/>
  <c r="DY41" i="6" s="1"/>
  <c r="BG100" i="5"/>
  <c r="BG96" i="5" s="1"/>
  <c r="AB75" i="4"/>
  <c r="FJ48" i="6" l="1"/>
  <c r="FK45" i="6" s="1"/>
  <c r="FK47" i="6" s="1"/>
  <c r="FK40" i="6" s="1"/>
  <c r="HV32" i="12"/>
  <c r="HX24" i="12"/>
  <c r="HX8" i="12"/>
  <c r="HY35" i="12"/>
  <c r="HZ33" i="6"/>
  <c r="HW28" i="12"/>
  <c r="HW29" i="12"/>
  <c r="HX16" i="6" s="1"/>
  <c r="HX5" i="12"/>
  <c r="HX11" i="12"/>
  <c r="HX17" i="12"/>
  <c r="HX7" i="12"/>
  <c r="HX13" i="12"/>
  <c r="HX19" i="12"/>
  <c r="HX25" i="12"/>
  <c r="HX15" i="12"/>
  <c r="HX21" i="12"/>
  <c r="HX26" i="12"/>
  <c r="HX4" i="12"/>
  <c r="HX9" i="12"/>
  <c r="HX6" i="12"/>
  <c r="HX23" i="12"/>
  <c r="HY34" i="12"/>
  <c r="HW30" i="12"/>
  <c r="IA39" i="6"/>
  <c r="IA25" i="6"/>
  <c r="IA19" i="6"/>
  <c r="IA17" i="6"/>
  <c r="IA38" i="6"/>
  <c r="IA26" i="6"/>
  <c r="IA30" i="6"/>
  <c r="IA27" i="6"/>
  <c r="IA28" i="6"/>
  <c r="IA32" i="6"/>
  <c r="IA29" i="6"/>
  <c r="IA31" i="6"/>
  <c r="IC36" i="6"/>
  <c r="IC11" i="6"/>
  <c r="IC12" i="6"/>
  <c r="IC37" i="6"/>
  <c r="IC13" i="6"/>
  <c r="IC4" i="6"/>
  <c r="ID2" i="6"/>
  <c r="IC8" i="6"/>
  <c r="IC3" i="6"/>
  <c r="IB5" i="6"/>
  <c r="IB7" i="6"/>
  <c r="IB6" i="6"/>
  <c r="DZ24" i="5"/>
  <c r="DY55" i="6"/>
  <c r="DZ52" i="6" s="1"/>
  <c r="BG101" i="5"/>
  <c r="BH98" i="5" s="1"/>
  <c r="BH101" i="5" s="1"/>
  <c r="BI98" i="5" s="1"/>
  <c r="BI101" i="5" s="1"/>
  <c r="BJ98" i="5" s="1"/>
  <c r="BJ100" i="5" s="1"/>
  <c r="BJ96" i="5" s="1"/>
  <c r="FK48" i="6" l="1"/>
  <c r="FL45" i="6" s="1"/>
  <c r="FL47" i="6" s="1"/>
  <c r="FL40" i="6" s="1"/>
  <c r="HW32" i="12"/>
  <c r="ID36" i="6"/>
  <c r="ID37" i="6"/>
  <c r="ID11" i="6"/>
  <c r="ID12" i="6"/>
  <c r="ID13" i="6"/>
  <c r="ID4" i="6"/>
  <c r="ID8" i="6"/>
  <c r="ID3" i="6"/>
  <c r="IE2" i="6"/>
  <c r="HZ34" i="12"/>
  <c r="HY8" i="12"/>
  <c r="HY24" i="12"/>
  <c r="HX29" i="12"/>
  <c r="HY16" i="6" s="1"/>
  <c r="HX28" i="12"/>
  <c r="HY6" i="12"/>
  <c r="HY9" i="12"/>
  <c r="HY26" i="12"/>
  <c r="HY5" i="12"/>
  <c r="HY13" i="12"/>
  <c r="HY19" i="12"/>
  <c r="HY4" i="12"/>
  <c r="HY11" i="12"/>
  <c r="HY15" i="12"/>
  <c r="HY25" i="12"/>
  <c r="HY7" i="12"/>
  <c r="HY17" i="12"/>
  <c r="HY21" i="12"/>
  <c r="HY23" i="12"/>
  <c r="IB38" i="6"/>
  <c r="IB25" i="6"/>
  <c r="IB19" i="6"/>
  <c r="IB17" i="6"/>
  <c r="IB39" i="6"/>
  <c r="IB28" i="6"/>
  <c r="IB32" i="6"/>
  <c r="IB29" i="6"/>
  <c r="IB27" i="6"/>
  <c r="IB30" i="6"/>
  <c r="IB26" i="6"/>
  <c r="IB31" i="6"/>
  <c r="HZ35" i="12"/>
  <c r="IA33" i="6"/>
  <c r="HX30" i="12"/>
  <c r="IC6" i="6"/>
  <c r="IC7" i="6"/>
  <c r="IC5" i="6"/>
  <c r="DZ54" i="6"/>
  <c r="DZ41" i="6" s="1"/>
  <c r="BJ101" i="5"/>
  <c r="BK98" i="5" s="1"/>
  <c r="BK96" i="5"/>
  <c r="HX32" i="12" l="1"/>
  <c r="FL48" i="6"/>
  <c r="FM45" i="6" s="1"/>
  <c r="IA34" i="12"/>
  <c r="HY30" i="12"/>
  <c r="IE37" i="6"/>
  <c r="IE11" i="6"/>
  <c r="IE13" i="6"/>
  <c r="IE36" i="6"/>
  <c r="IE12" i="6"/>
  <c r="IF2" i="6"/>
  <c r="IE3" i="6"/>
  <c r="IE4" i="6"/>
  <c r="IE8" i="6"/>
  <c r="IA35" i="12"/>
  <c r="IB33" i="6"/>
  <c r="IC39" i="6"/>
  <c r="IC38" i="6"/>
  <c r="IC25" i="6"/>
  <c r="IC19" i="6"/>
  <c r="IC17" i="6"/>
  <c r="IC29" i="6"/>
  <c r="IC30" i="6"/>
  <c r="IC26" i="6"/>
  <c r="IC31" i="6"/>
  <c r="IC28" i="6"/>
  <c r="IC32" i="6"/>
  <c r="IC27" i="6"/>
  <c r="HZ8" i="12"/>
  <c r="HZ24" i="12"/>
  <c r="HZ7" i="12"/>
  <c r="HZ9" i="12"/>
  <c r="HZ21" i="12"/>
  <c r="HZ15" i="12"/>
  <c r="HZ4" i="12"/>
  <c r="HZ11" i="12"/>
  <c r="HZ23" i="12"/>
  <c r="HZ17" i="12"/>
  <c r="HZ19" i="12"/>
  <c r="HZ6" i="12"/>
  <c r="HZ13" i="12"/>
  <c r="HZ26" i="12"/>
  <c r="HZ5" i="12"/>
  <c r="HZ25" i="12"/>
  <c r="HY29" i="12"/>
  <c r="HZ16" i="6" s="1"/>
  <c r="HY28" i="12"/>
  <c r="ID7" i="6"/>
  <c r="ID5" i="6"/>
  <c r="ID6" i="6"/>
  <c r="EA24" i="5"/>
  <c r="DZ55" i="6"/>
  <c r="BK101" i="5"/>
  <c r="BL98" i="5" s="1"/>
  <c r="AZ106" i="5"/>
  <c r="BL96" i="5"/>
  <c r="AH23" i="4"/>
  <c r="W23" i="4" l="1"/>
  <c r="HZ30" i="12"/>
  <c r="FM47" i="6"/>
  <c r="FM40" i="6" s="1"/>
  <c r="HZ29" i="12"/>
  <c r="IA16" i="6" s="1"/>
  <c r="HZ28" i="12"/>
  <c r="IA8" i="12"/>
  <c r="IA24" i="12"/>
  <c r="HY32" i="12"/>
  <c r="IB35" i="12"/>
  <c r="IC33" i="6"/>
  <c r="IA4" i="12"/>
  <c r="IA7" i="12"/>
  <c r="IA13" i="12"/>
  <c r="IA21" i="12"/>
  <c r="IA26" i="12"/>
  <c r="IA5" i="12"/>
  <c r="IA15" i="12"/>
  <c r="IA23" i="12"/>
  <c r="IA6" i="12"/>
  <c r="IA9" i="12"/>
  <c r="IA17" i="12"/>
  <c r="IA11" i="12"/>
  <c r="IA19" i="12"/>
  <c r="IA25" i="12"/>
  <c r="IF36" i="6"/>
  <c r="IF37" i="6"/>
  <c r="IF11" i="6"/>
  <c r="IF13" i="6"/>
  <c r="IF12" i="6"/>
  <c r="IF3" i="6"/>
  <c r="IF4" i="6"/>
  <c r="IG2" i="6"/>
  <c r="IF8" i="6"/>
  <c r="IE7" i="6"/>
  <c r="IE5" i="6"/>
  <c r="IE6" i="6"/>
  <c r="ID38" i="6"/>
  <c r="ID39" i="6"/>
  <c r="ID25" i="6"/>
  <c r="ID17" i="6"/>
  <c r="ID19" i="6"/>
  <c r="ID28" i="6"/>
  <c r="ID32" i="6"/>
  <c r="ID29" i="6"/>
  <c r="ID27" i="6"/>
  <c r="ID30" i="6"/>
  <c r="ID26" i="6"/>
  <c r="ID31" i="6"/>
  <c r="IB34" i="12"/>
  <c r="EA52" i="6"/>
  <c r="EA54" i="6" s="1"/>
  <c r="EA41" i="6" s="1"/>
  <c r="J24" i="5"/>
  <c r="BL101" i="5"/>
  <c r="BM98" i="5" s="1"/>
  <c r="BM100" i="5" s="1"/>
  <c r="BO96" i="5"/>
  <c r="IA30" i="12" l="1"/>
  <c r="FM48" i="6"/>
  <c r="FN45" i="6" s="1"/>
  <c r="IB24" i="12"/>
  <c r="IB8" i="12"/>
  <c r="IF5" i="6"/>
  <c r="IF7" i="6"/>
  <c r="IF6" i="6"/>
  <c r="IB7" i="12"/>
  <c r="IB11" i="12"/>
  <c r="IB19" i="12"/>
  <c r="IB4" i="12"/>
  <c r="IB13" i="12"/>
  <c r="IB26" i="12"/>
  <c r="IB25" i="12"/>
  <c r="IB5" i="12"/>
  <c r="IB15" i="12"/>
  <c r="IB17" i="12"/>
  <c r="IB21" i="12"/>
  <c r="IB6" i="12"/>
  <c r="IB9" i="12"/>
  <c r="IB23" i="12"/>
  <c r="HZ32" i="12"/>
  <c r="IC34" i="12"/>
  <c r="IC35" i="12"/>
  <c r="ID33" i="6"/>
  <c r="IE38" i="6"/>
  <c r="IE39" i="6"/>
  <c r="IE25" i="6"/>
  <c r="IE19" i="6"/>
  <c r="IE17" i="6"/>
  <c r="IE28" i="6"/>
  <c r="IE32" i="6"/>
  <c r="IE29" i="6"/>
  <c r="IE26" i="6"/>
  <c r="IE30" i="6"/>
  <c r="IE27" i="6"/>
  <c r="IE31" i="6"/>
  <c r="IG36" i="6"/>
  <c r="IG11" i="6"/>
  <c r="IG37" i="6"/>
  <c r="IG13" i="6"/>
  <c r="IG12" i="6"/>
  <c r="IG3" i="6"/>
  <c r="IH2" i="6"/>
  <c r="IG4" i="6"/>
  <c r="IG8" i="6"/>
  <c r="IA29" i="12"/>
  <c r="IB16" i="6" s="1"/>
  <c r="IA28" i="12"/>
  <c r="EA55" i="6"/>
  <c r="EB52" i="6" s="1"/>
  <c r="BM96" i="5"/>
  <c r="FN47" i="6" l="1"/>
  <c r="FN40" i="6" s="1"/>
  <c r="IA32" i="12"/>
  <c r="IF38" i="6"/>
  <c r="IF39" i="6"/>
  <c r="IF25" i="6"/>
  <c r="IF19" i="6"/>
  <c r="IF17" i="6"/>
  <c r="IF29" i="6"/>
  <c r="IF28" i="6"/>
  <c r="IF26" i="6"/>
  <c r="IF30" i="6"/>
  <c r="IF31" i="6"/>
  <c r="IF32" i="6"/>
  <c r="IF27" i="6"/>
  <c r="IH36" i="6"/>
  <c r="IH11" i="6"/>
  <c r="IH37" i="6"/>
  <c r="IH12" i="6"/>
  <c r="IH13" i="6"/>
  <c r="II2" i="6"/>
  <c r="IH8" i="6"/>
  <c r="IH3" i="6"/>
  <c r="IH4" i="6"/>
  <c r="ID35" i="12"/>
  <c r="IE33" i="6"/>
  <c r="IC5" i="12"/>
  <c r="IC11" i="12"/>
  <c r="IC17" i="12"/>
  <c r="IC21" i="12"/>
  <c r="IC25" i="12"/>
  <c r="IC6" i="12"/>
  <c r="IC13" i="12"/>
  <c r="IC19" i="12"/>
  <c r="IC23" i="12"/>
  <c r="IC7" i="12"/>
  <c r="IC26" i="12"/>
  <c r="IC4" i="12"/>
  <c r="IC9" i="12"/>
  <c r="IC15" i="12"/>
  <c r="IC8" i="12"/>
  <c r="IC24" i="12"/>
  <c r="IB29" i="12"/>
  <c r="IC16" i="6" s="1"/>
  <c r="IB28" i="12"/>
  <c r="IG5" i="6"/>
  <c r="IG6" i="6"/>
  <c r="IG7" i="6"/>
  <c r="ID34" i="12"/>
  <c r="IB30" i="12"/>
  <c r="EB54" i="6"/>
  <c r="EB41" i="6" s="1"/>
  <c r="BM101" i="5"/>
  <c r="BN98" i="5" s="1"/>
  <c r="BN96" i="5" s="1"/>
  <c r="BC106" i="5"/>
  <c r="IC30" i="12" l="1"/>
  <c r="FN48" i="6"/>
  <c r="FO45" i="6" s="1"/>
  <c r="IB32" i="12"/>
  <c r="ID8" i="12"/>
  <c r="ID24" i="12"/>
  <c r="IG39" i="6"/>
  <c r="IG38" i="6"/>
  <c r="IG25" i="6"/>
  <c r="IG19" i="6"/>
  <c r="IG17" i="6"/>
  <c r="IG31" i="6"/>
  <c r="IG28" i="6"/>
  <c r="IG26" i="6"/>
  <c r="IG29" i="6"/>
  <c r="IG30" i="6"/>
  <c r="IG32" i="6"/>
  <c r="IG27" i="6"/>
  <c r="IE34" i="12"/>
  <c r="IE35" i="12"/>
  <c r="IF33" i="6"/>
  <c r="IC29" i="12"/>
  <c r="ID16" i="6" s="1"/>
  <c r="IC28" i="12"/>
  <c r="IH6" i="6"/>
  <c r="IH5" i="6"/>
  <c r="IH7" i="6"/>
  <c r="ID5" i="12"/>
  <c r="ID13" i="12"/>
  <c r="ID19" i="12"/>
  <c r="ID25" i="12"/>
  <c r="ID11" i="12"/>
  <c r="ID15" i="12"/>
  <c r="ID4" i="12"/>
  <c r="ID21" i="12"/>
  <c r="ID17" i="12"/>
  <c r="ID6" i="12"/>
  <c r="ID9" i="12"/>
  <c r="ID23" i="12"/>
  <c r="ID26" i="12"/>
  <c r="ID7" i="12"/>
  <c r="II37" i="6"/>
  <c r="II36" i="6"/>
  <c r="II13" i="6"/>
  <c r="II11" i="6"/>
  <c r="II12" i="6"/>
  <c r="II3" i="6"/>
  <c r="IJ2" i="6"/>
  <c r="II8" i="6"/>
  <c r="II4" i="6"/>
  <c r="EB55" i="6"/>
  <c r="EC52" i="6" s="1"/>
  <c r="BN101" i="5"/>
  <c r="BO98" i="5" s="1"/>
  <c r="BO101" i="5" s="1"/>
  <c r="BP98" i="5" s="1"/>
  <c r="BP100" i="5" s="1"/>
  <c r="BP96" i="5" s="1"/>
  <c r="ID30" i="12" l="1"/>
  <c r="IC32" i="12"/>
  <c r="FO47" i="6"/>
  <c r="FO40" i="6" s="1"/>
  <c r="IH39" i="6"/>
  <c r="IH38" i="6"/>
  <c r="IH25" i="6"/>
  <c r="IH19" i="6"/>
  <c r="IH17" i="6"/>
  <c r="IH29" i="6"/>
  <c r="IH26" i="6"/>
  <c r="IH30" i="6"/>
  <c r="IH27" i="6"/>
  <c r="IH31" i="6"/>
  <c r="IH28" i="6"/>
  <c r="IH32" i="6"/>
  <c r="IF35" i="12"/>
  <c r="IG33" i="6"/>
  <c r="IE4" i="12"/>
  <c r="IE7" i="12"/>
  <c r="IE11" i="12"/>
  <c r="IE13" i="12"/>
  <c r="IE19" i="12"/>
  <c r="IE25" i="12"/>
  <c r="IE5" i="12"/>
  <c r="IE21" i="12"/>
  <c r="IE17" i="12"/>
  <c r="IE6" i="12"/>
  <c r="IE9" i="12"/>
  <c r="IE15" i="12"/>
  <c r="IE23" i="12"/>
  <c r="IE26" i="12"/>
  <c r="IJ36" i="6"/>
  <c r="IJ37" i="6"/>
  <c r="IJ13" i="6"/>
  <c r="IJ12" i="6"/>
  <c r="IJ11" i="6"/>
  <c r="IK2" i="6"/>
  <c r="IJ4" i="6"/>
  <c r="IJ3" i="6"/>
  <c r="IJ8" i="6"/>
  <c r="ID29" i="12"/>
  <c r="IE16" i="6" s="1"/>
  <c r="ID28" i="12"/>
  <c r="IE24" i="12"/>
  <c r="IE8" i="12"/>
  <c r="II7" i="6"/>
  <c r="II5" i="6"/>
  <c r="II6" i="6"/>
  <c r="IF34" i="12"/>
  <c r="EC54" i="6"/>
  <c r="EC41" i="6" s="1"/>
  <c r="BP101" i="5"/>
  <c r="BQ98" i="5" s="1"/>
  <c r="ID32" i="12" l="1"/>
  <c r="FO48" i="6"/>
  <c r="FP45" i="6" s="1"/>
  <c r="IE30" i="12"/>
  <c r="IE29" i="12"/>
  <c r="IF16" i="6" s="1"/>
  <c r="IE28" i="12"/>
  <c r="IF24" i="12"/>
  <c r="IF8" i="12"/>
  <c r="IK11" i="6"/>
  <c r="IK36" i="6"/>
  <c r="IK37" i="6"/>
  <c r="IK12" i="6"/>
  <c r="IK13" i="6"/>
  <c r="IK3" i="6"/>
  <c r="IL2" i="6"/>
  <c r="IK4" i="6"/>
  <c r="IK8" i="6"/>
  <c r="IJ5" i="6"/>
  <c r="IJ6" i="6"/>
  <c r="IJ7" i="6"/>
  <c r="IG34" i="12"/>
  <c r="IG35" i="12"/>
  <c r="IH33" i="6"/>
  <c r="IF4" i="12"/>
  <c r="IF9" i="12"/>
  <c r="IF5" i="12"/>
  <c r="IF13" i="12"/>
  <c r="IF17" i="12"/>
  <c r="IF26" i="12"/>
  <c r="IF6" i="12"/>
  <c r="IF15" i="12"/>
  <c r="IF21" i="12"/>
  <c r="IF25" i="12"/>
  <c r="IF7" i="12"/>
  <c r="IF11" i="12"/>
  <c r="IF19" i="12"/>
  <c r="IF23" i="12"/>
  <c r="II38" i="6"/>
  <c r="II39" i="6"/>
  <c r="II25" i="6"/>
  <c r="II19" i="6"/>
  <c r="II17" i="6"/>
  <c r="II27" i="6"/>
  <c r="II32" i="6"/>
  <c r="II28" i="6"/>
  <c r="II29" i="6"/>
  <c r="II26" i="6"/>
  <c r="II30" i="6"/>
  <c r="II31" i="6"/>
  <c r="EC55" i="6"/>
  <c r="ED52" i="6" s="1"/>
  <c r="BQ96" i="5"/>
  <c r="FP47" i="6" l="1"/>
  <c r="FP40" i="6" s="1"/>
  <c r="IG8" i="12"/>
  <c r="IG24" i="12"/>
  <c r="IJ38" i="6"/>
  <c r="IJ39" i="6"/>
  <c r="IJ25" i="6"/>
  <c r="IJ19" i="6"/>
  <c r="IJ17" i="6"/>
  <c r="IJ30" i="6"/>
  <c r="IJ26" i="6"/>
  <c r="IJ31" i="6"/>
  <c r="IJ28" i="6"/>
  <c r="IJ32" i="6"/>
  <c r="IJ27" i="6"/>
  <c r="IJ29" i="6"/>
  <c r="IF30" i="12"/>
  <c r="IK6" i="6"/>
  <c r="IK7" i="6"/>
  <c r="IK5" i="6"/>
  <c r="IG4" i="12"/>
  <c r="IG11" i="12"/>
  <c r="IG15" i="12"/>
  <c r="IG25" i="12"/>
  <c r="IG6" i="12"/>
  <c r="IG13" i="12"/>
  <c r="IG17" i="12"/>
  <c r="IG21" i="12"/>
  <c r="IG5" i="12"/>
  <c r="IG19" i="12"/>
  <c r="IG23" i="12"/>
  <c r="IG9" i="12"/>
  <c r="IG7" i="12"/>
  <c r="IG26" i="12"/>
  <c r="IH35" i="12"/>
  <c r="II33" i="6"/>
  <c r="IF28" i="12"/>
  <c r="IF29" i="12"/>
  <c r="IG16" i="6" s="1"/>
  <c r="IL37" i="6"/>
  <c r="IL11" i="6"/>
  <c r="IL12" i="6"/>
  <c r="IL36" i="6"/>
  <c r="IL13" i="6"/>
  <c r="IM2" i="6"/>
  <c r="IL8" i="6"/>
  <c r="IL3" i="6"/>
  <c r="IL4" i="6"/>
  <c r="IH34" i="12"/>
  <c r="IE32" i="12"/>
  <c r="ED54" i="6"/>
  <c r="ED41" i="6" s="1"/>
  <c r="BQ101" i="5"/>
  <c r="BR98" i="5" s="1"/>
  <c r="BF106" i="5"/>
  <c r="FP48" i="6" l="1"/>
  <c r="FQ45" i="6" s="1"/>
  <c r="FQ47" i="6" s="1"/>
  <c r="IG30" i="12"/>
  <c r="IH8" i="12"/>
  <c r="IH24" i="12"/>
  <c r="IF32" i="12"/>
  <c r="IG29" i="12"/>
  <c r="IH16" i="6" s="1"/>
  <c r="IG28" i="12"/>
  <c r="IM36" i="6"/>
  <c r="IM37" i="6"/>
  <c r="IM11" i="6"/>
  <c r="IM13" i="6"/>
  <c r="IM12" i="6"/>
  <c r="IN2" i="6"/>
  <c r="IM3" i="6"/>
  <c r="IM8" i="6"/>
  <c r="IM4" i="6"/>
  <c r="IL5" i="6"/>
  <c r="IL6" i="6"/>
  <c r="IL7" i="6"/>
  <c r="IH4" i="12"/>
  <c r="IH13" i="12"/>
  <c r="IH21" i="12"/>
  <c r="IH25" i="12"/>
  <c r="IH5" i="12"/>
  <c r="IH9" i="12"/>
  <c r="IH17" i="12"/>
  <c r="IH7" i="12"/>
  <c r="IH11" i="12"/>
  <c r="IH19" i="12"/>
  <c r="IH23" i="12"/>
  <c r="IH15" i="12"/>
  <c r="IH6" i="12"/>
  <c r="IH26" i="12"/>
  <c r="IK39" i="6"/>
  <c r="IK38" i="6"/>
  <c r="IK25" i="6"/>
  <c r="IK19" i="6"/>
  <c r="IK17" i="6"/>
  <c r="IK26" i="6"/>
  <c r="IK29" i="6"/>
  <c r="IK28" i="6"/>
  <c r="IK27" i="6"/>
  <c r="IK30" i="6"/>
  <c r="IK31" i="6"/>
  <c r="IK32" i="6"/>
  <c r="II34" i="12"/>
  <c r="II35" i="12"/>
  <c r="IJ33" i="6"/>
  <c r="ED55" i="6"/>
  <c r="EE52" i="6" s="1"/>
  <c r="EE54" i="6" s="1"/>
  <c r="EE41" i="6" s="1"/>
  <c r="BR96" i="5"/>
  <c r="BU96" i="5"/>
  <c r="IH30" i="12" l="1"/>
  <c r="FQ40" i="6"/>
  <c r="FQ48" i="6"/>
  <c r="FR45" i="6" s="1"/>
  <c r="FR47" i="6" s="1"/>
  <c r="FR40" i="6" s="1"/>
  <c r="IG32" i="12"/>
  <c r="II6" i="12"/>
  <c r="II9" i="12"/>
  <c r="II17" i="12"/>
  <c r="II11" i="12"/>
  <c r="II19" i="12"/>
  <c r="II25" i="12"/>
  <c r="II4" i="12"/>
  <c r="II7" i="12"/>
  <c r="II13" i="12"/>
  <c r="II21" i="12"/>
  <c r="II26" i="12"/>
  <c r="II5" i="12"/>
  <c r="II15" i="12"/>
  <c r="II23" i="12"/>
  <c r="IJ35" i="12"/>
  <c r="IK33" i="6"/>
  <c r="IH28" i="12"/>
  <c r="IH29" i="12"/>
  <c r="II16" i="6" s="1"/>
  <c r="IN36" i="6"/>
  <c r="IN37" i="6"/>
  <c r="IN11" i="6"/>
  <c r="IN13" i="6"/>
  <c r="IN12" i="6"/>
  <c r="IN4" i="6"/>
  <c r="IN8" i="6"/>
  <c r="IN3" i="6"/>
  <c r="IO2" i="6"/>
  <c r="II24" i="12"/>
  <c r="II8" i="12"/>
  <c r="II30" i="12" s="1"/>
  <c r="IJ34" i="12"/>
  <c r="IM5" i="6"/>
  <c r="IM7" i="6"/>
  <c r="IM6" i="6"/>
  <c r="IL39" i="6"/>
  <c r="IL38" i="6"/>
  <c r="IL25" i="6"/>
  <c r="IL17" i="6"/>
  <c r="IL19" i="6"/>
  <c r="IL26" i="6"/>
  <c r="IL31" i="6"/>
  <c r="IL28" i="6"/>
  <c r="IL32" i="6"/>
  <c r="IL27" i="6"/>
  <c r="IL30" i="6"/>
  <c r="IL29" i="6"/>
  <c r="EE55" i="6"/>
  <c r="EF52" i="6" s="1"/>
  <c r="BR101" i="5"/>
  <c r="BS98" i="5" s="1"/>
  <c r="BS100" i="5" s="1"/>
  <c r="IH32" i="12" l="1"/>
  <c r="FR48" i="6"/>
  <c r="FS45" i="6" s="1"/>
  <c r="IM38" i="6"/>
  <c r="IM25" i="6"/>
  <c r="IM19" i="6"/>
  <c r="IM17" i="6"/>
  <c r="IM39" i="6"/>
  <c r="IM29" i="6"/>
  <c r="IM26" i="6"/>
  <c r="IM30" i="6"/>
  <c r="IM32" i="6"/>
  <c r="IM27" i="6"/>
  <c r="IM31" i="6"/>
  <c r="IM28" i="6"/>
  <c r="IN5" i="6"/>
  <c r="IN6" i="6"/>
  <c r="IN7" i="6"/>
  <c r="IK34" i="12"/>
  <c r="IJ5" i="12"/>
  <c r="IJ9" i="12"/>
  <c r="IJ25" i="12"/>
  <c r="IJ6" i="12"/>
  <c r="IJ15" i="12"/>
  <c r="IJ19" i="12"/>
  <c r="IJ21" i="12"/>
  <c r="IJ4" i="12"/>
  <c r="IJ13" i="12"/>
  <c r="IJ23" i="12"/>
  <c r="IJ26" i="12"/>
  <c r="IJ7" i="12"/>
  <c r="IJ11" i="12"/>
  <c r="IJ17" i="12"/>
  <c r="II29" i="12"/>
  <c r="IJ16" i="6" s="1"/>
  <c r="II28" i="12"/>
  <c r="IJ8" i="12"/>
  <c r="IJ24" i="12"/>
  <c r="IO36" i="6"/>
  <c r="IO11" i="6"/>
  <c r="IO37" i="6"/>
  <c r="IO12" i="6"/>
  <c r="IO13" i="6"/>
  <c r="IP2" i="6"/>
  <c r="IO4" i="6"/>
  <c r="IO8" i="6"/>
  <c r="IO3" i="6"/>
  <c r="IK35" i="12"/>
  <c r="IL33" i="6"/>
  <c r="EF54" i="6"/>
  <c r="EF41" i="6" s="1"/>
  <c r="BS96" i="5"/>
  <c r="BI106" i="5"/>
  <c r="AC75" i="4"/>
  <c r="IJ30" i="12" l="1"/>
  <c r="FS47" i="6"/>
  <c r="FS40" i="6" s="1"/>
  <c r="IN38" i="6"/>
  <c r="IN39" i="6"/>
  <c r="IN25" i="6"/>
  <c r="IN19" i="6"/>
  <c r="IN17" i="6"/>
  <c r="IN26" i="6"/>
  <c r="IN31" i="6"/>
  <c r="IN28" i="6"/>
  <c r="IN32" i="6"/>
  <c r="IN30" i="6"/>
  <c r="IN27" i="6"/>
  <c r="IN29" i="6"/>
  <c r="IO7" i="6"/>
  <c r="IO5" i="6"/>
  <c r="IO6" i="6"/>
  <c r="IL34" i="12"/>
  <c r="IK9" i="12"/>
  <c r="IK7" i="12"/>
  <c r="IK17" i="12"/>
  <c r="IK23" i="12"/>
  <c r="IK21" i="12"/>
  <c r="IK5" i="12"/>
  <c r="IK19" i="12"/>
  <c r="IK6" i="12"/>
  <c r="IK11" i="12"/>
  <c r="IK15" i="12"/>
  <c r="IK25" i="12"/>
  <c r="IK4" i="12"/>
  <c r="IK13" i="12"/>
  <c r="IK26" i="12"/>
  <c r="IP11" i="6"/>
  <c r="IP12" i="6"/>
  <c r="IP37" i="6"/>
  <c r="IP13" i="6"/>
  <c r="IP36" i="6"/>
  <c r="IP8" i="6"/>
  <c r="IP3" i="6"/>
  <c r="IP4" i="6"/>
  <c r="II32" i="12"/>
  <c r="IJ29" i="12"/>
  <c r="IK16" i="6" s="1"/>
  <c r="IJ28" i="12"/>
  <c r="IK8" i="12"/>
  <c r="IK24" i="12"/>
  <c r="IL35" i="12"/>
  <c r="IM33" i="6"/>
  <c r="EF55" i="6"/>
  <c r="EG52" i="6" s="1"/>
  <c r="EG54" i="6" s="1"/>
  <c r="BS101" i="5"/>
  <c r="BT98" i="5" s="1"/>
  <c r="BT96" i="5" s="1"/>
  <c r="P64" i="15"/>
  <c r="R65" i="15"/>
  <c r="M65" i="15"/>
  <c r="N65" i="15"/>
  <c r="S64" i="15"/>
  <c r="U64" i="15"/>
  <c r="O65" i="15"/>
  <c r="K65" i="15"/>
  <c r="S65" i="15"/>
  <c r="T65" i="15"/>
  <c r="Q64" i="15"/>
  <c r="O64" i="15"/>
  <c r="L65" i="15"/>
  <c r="Q65" i="15"/>
  <c r="P65" i="15"/>
  <c r="K64" i="15"/>
  <c r="T64" i="15"/>
  <c r="N64" i="15"/>
  <c r="L64" i="15"/>
  <c r="V64" i="15"/>
  <c r="W64" i="15"/>
  <c r="R64" i="15"/>
  <c r="M64" i="15"/>
  <c r="FS48" i="6" l="1"/>
  <c r="FT45" i="6" s="1"/>
  <c r="FT47" i="6" s="1"/>
  <c r="FT40" i="6" s="1"/>
  <c r="IK30" i="12"/>
  <c r="IM35" i="12"/>
  <c r="IN33" i="6"/>
  <c r="IJ32" i="12"/>
  <c r="IO38" i="6"/>
  <c r="IO39" i="6"/>
  <c r="IO25" i="6"/>
  <c r="IO19" i="6"/>
  <c r="IO17" i="6"/>
  <c r="IO29" i="6"/>
  <c r="IO27" i="6"/>
  <c r="IO32" i="6"/>
  <c r="IO30" i="6"/>
  <c r="IO31" i="6"/>
  <c r="IO26" i="6"/>
  <c r="IO28" i="6"/>
  <c r="IM34" i="12"/>
  <c r="IL5" i="12"/>
  <c r="IL13" i="12"/>
  <c r="IL23" i="12"/>
  <c r="IL6" i="12"/>
  <c r="IL17" i="12"/>
  <c r="IL19" i="12"/>
  <c r="IL4" i="12"/>
  <c r="IL9" i="12"/>
  <c r="IL21" i="12"/>
  <c r="IL25" i="12"/>
  <c r="IL7" i="12"/>
  <c r="IL11" i="12"/>
  <c r="IL15" i="12"/>
  <c r="IL26" i="12"/>
  <c r="IP7" i="6"/>
  <c r="IP6" i="6"/>
  <c r="IP5" i="6"/>
  <c r="IK29" i="12"/>
  <c r="IL16" i="6" s="1"/>
  <c r="IK28" i="12"/>
  <c r="IL24" i="12"/>
  <c r="IL8" i="12"/>
  <c r="EG41" i="6"/>
  <c r="EG55" i="6"/>
  <c r="EH52" i="6" s="1"/>
  <c r="EH54" i="6" s="1"/>
  <c r="EH41" i="6" s="1"/>
  <c r="BT101" i="5"/>
  <c r="BU98" i="5" s="1"/>
  <c r="BU101" i="5" s="1"/>
  <c r="BV98" i="5" s="1"/>
  <c r="BV100" i="5" s="1"/>
  <c r="BV96" i="5" s="1"/>
  <c r="BX96" i="5"/>
  <c r="AA19" i="15"/>
  <c r="Q27" i="15"/>
  <c r="O13" i="15"/>
  <c r="K38" i="15"/>
  <c r="T27" i="15"/>
  <c r="AC11" i="15"/>
  <c r="U29" i="15"/>
  <c r="AC18" i="15"/>
  <c r="M28" i="15"/>
  <c r="Q30" i="15"/>
  <c r="AA29" i="15"/>
  <c r="U26" i="15"/>
  <c r="AB12" i="15"/>
  <c r="N30" i="15"/>
  <c r="K11" i="15"/>
  <c r="Z39" i="15"/>
  <c r="W17" i="15"/>
  <c r="V18" i="15"/>
  <c r="N38" i="15"/>
  <c r="N36" i="15"/>
  <c r="X25" i="15"/>
  <c r="AB32" i="15"/>
  <c r="S27" i="15"/>
  <c r="O28" i="15"/>
  <c r="M26" i="15"/>
  <c r="R16" i="15"/>
  <c r="AA25" i="15"/>
  <c r="V29" i="15"/>
  <c r="W12" i="15"/>
  <c r="M11" i="15"/>
  <c r="O12" i="15"/>
  <c r="Y27" i="15"/>
  <c r="W32" i="15"/>
  <c r="V12" i="15"/>
  <c r="M32" i="15"/>
  <c r="M19" i="15"/>
  <c r="X28" i="15"/>
  <c r="X38" i="15"/>
  <c r="S37" i="15"/>
  <c r="P19" i="15"/>
  <c r="N27" i="15"/>
  <c r="V26" i="15"/>
  <c r="W31" i="15"/>
  <c r="T18" i="15"/>
  <c r="M31" i="15"/>
  <c r="N16" i="15"/>
  <c r="W26" i="15"/>
  <c r="Z19" i="15"/>
  <c r="Q39" i="15"/>
  <c r="M13" i="15"/>
  <c r="L40" i="15"/>
  <c r="T26" i="15"/>
  <c r="Z17" i="15"/>
  <c r="Q19" i="15"/>
  <c r="L17" i="15"/>
  <c r="O38" i="15"/>
  <c r="T30" i="15"/>
  <c r="AB28" i="15"/>
  <c r="R17" i="15"/>
  <c r="P39" i="15"/>
  <c r="P17" i="15"/>
  <c r="S17" i="15"/>
  <c r="AB27" i="15"/>
  <c r="Y32" i="15"/>
  <c r="Q37" i="15"/>
  <c r="N19" i="15"/>
  <c r="P36" i="15"/>
  <c r="U28" i="15"/>
  <c r="AB19" i="15"/>
  <c r="R31" i="15"/>
  <c r="M37" i="15"/>
  <c r="P18" i="15"/>
  <c r="S31" i="15"/>
  <c r="AB39" i="15"/>
  <c r="R32" i="15"/>
  <c r="M39" i="15"/>
  <c r="K27" i="15"/>
  <c r="S29" i="15"/>
  <c r="AD11" i="15"/>
  <c r="U32" i="15"/>
  <c r="AB18" i="15"/>
  <c r="P25" i="15"/>
  <c r="L30" i="15"/>
  <c r="V40" i="15"/>
  <c r="T17" i="15"/>
  <c r="K26" i="15"/>
  <c r="S32" i="15"/>
  <c r="V39" i="15"/>
  <c r="AB25" i="15"/>
  <c r="AA39" i="15"/>
  <c r="V32" i="15"/>
  <c r="L16" i="15"/>
  <c r="X31" i="15"/>
  <c r="R12" i="15"/>
  <c r="M27" i="15"/>
  <c r="M25" i="15"/>
  <c r="U39" i="15"/>
  <c r="S41" i="15"/>
  <c r="R28" i="15"/>
  <c r="O25" i="15"/>
  <c r="P27" i="15"/>
  <c r="S38" i="15"/>
  <c r="AB26" i="15"/>
  <c r="R30" i="15"/>
  <c r="L18" i="15"/>
  <c r="K30" i="15"/>
  <c r="S25" i="15"/>
  <c r="AA11" i="15"/>
  <c r="T16" i="15"/>
  <c r="AD18" i="15"/>
  <c r="P38" i="15"/>
  <c r="N41" i="15"/>
  <c r="AA27" i="15"/>
  <c r="Z29" i="15"/>
  <c r="Q28" i="15"/>
  <c r="K29" i="15"/>
  <c r="K32" i="15"/>
  <c r="T25" i="15"/>
  <c r="Y11" i="15"/>
  <c r="O41" i="15"/>
  <c r="Q11" i="15"/>
  <c r="P28" i="15"/>
  <c r="R27" i="15"/>
  <c r="AB11" i="15"/>
  <c r="U19" i="15"/>
  <c r="AD12" i="15"/>
  <c r="L38" i="15"/>
  <c r="Q25" i="15"/>
  <c r="AA38" i="15"/>
  <c r="V27" i="15"/>
  <c r="X18" i="15"/>
  <c r="P29" i="15"/>
  <c r="O11" i="15"/>
  <c r="R41" i="15"/>
  <c r="V17" i="15"/>
  <c r="AA18" i="15"/>
  <c r="M17" i="15"/>
  <c r="L32" i="15"/>
  <c r="Z30" i="15"/>
  <c r="X17" i="15"/>
  <c r="S36" i="15"/>
  <c r="M36" i="15"/>
  <c r="K17" i="15"/>
  <c r="V25" i="15"/>
  <c r="X30" i="15"/>
  <c r="R18" i="15"/>
  <c r="L28" i="15"/>
  <c r="N13" i="15"/>
  <c r="V28" i="15"/>
  <c r="Y29" i="15"/>
  <c r="Q17" i="15"/>
  <c r="L36" i="15"/>
  <c r="N26" i="15"/>
  <c r="T38" i="15"/>
  <c r="Z38" i="15"/>
  <c r="W27" i="15"/>
  <c r="T13" i="15"/>
  <c r="O32" i="15"/>
  <c r="O27" i="15"/>
  <c r="X19" i="15"/>
  <c r="Y26" i="15"/>
  <c r="Q36" i="15"/>
  <c r="K36" i="15"/>
  <c r="L11" i="15"/>
  <c r="T39" i="15"/>
  <c r="Y31" i="15"/>
  <c r="Q26" i="15"/>
  <c r="M16" i="15"/>
  <c r="N12" i="15"/>
  <c r="T28" i="15"/>
  <c r="AB31" i="15"/>
  <c r="R19" i="15"/>
  <c r="P37" i="15"/>
  <c r="N17" i="15"/>
  <c r="S28" i="15"/>
  <c r="Z11" i="15"/>
  <c r="M29" i="15"/>
  <c r="AA17" i="15"/>
  <c r="U18" i="15"/>
  <c r="K25" i="15"/>
  <c r="S40" i="15"/>
  <c r="K31" i="15"/>
  <c r="Q41" i="15"/>
  <c r="R36" i="15"/>
  <c r="O26" i="15"/>
  <c r="V31" i="15"/>
  <c r="O18" i="15"/>
  <c r="U40" i="15"/>
  <c r="R37" i="15"/>
  <c r="K39" i="15"/>
  <c r="Y25" i="15"/>
  <c r="N31" i="15"/>
  <c r="U27" i="15"/>
  <c r="Q29" i="15"/>
  <c r="Y39" i="15"/>
  <c r="O16" i="15"/>
  <c r="T29" i="15"/>
  <c r="S39" i="15"/>
  <c r="K40" i="15"/>
  <c r="P40" i="15"/>
  <c r="P11" i="15"/>
  <c r="AA32" i="15"/>
  <c r="P26" i="15"/>
  <c r="Z25" i="15"/>
  <c r="L26" i="15"/>
  <c r="S19" i="15"/>
  <c r="AA12" i="15"/>
  <c r="L37" i="15"/>
  <c r="Z26" i="15"/>
  <c r="M38" i="15"/>
  <c r="Z32" i="15"/>
  <c r="T36" i="15"/>
  <c r="X26" i="15"/>
  <c r="W38" i="15"/>
  <c r="W18" i="15"/>
  <c r="K37" i="15"/>
  <c r="L19" i="15"/>
  <c r="Y28" i="15"/>
  <c r="Y30" i="15"/>
  <c r="Q12" i="15"/>
  <c r="P13" i="15"/>
  <c r="N11" i="15"/>
  <c r="U25" i="15"/>
  <c r="Y17" i="15"/>
  <c r="Q13" i="15"/>
  <c r="O17" i="15"/>
  <c r="L41" i="15"/>
  <c r="Q40" i="15"/>
  <c r="AA28" i="15"/>
  <c r="Q16" i="15"/>
  <c r="K19" i="15"/>
  <c r="N39" i="15"/>
  <c r="T32" i="15"/>
  <c r="AB29" i="15"/>
  <c r="X27" i="15"/>
  <c r="S12" i="15"/>
  <c r="N40" i="15"/>
  <c r="P31" i="15"/>
  <c r="V19" i="15"/>
  <c r="Z28" i="15"/>
  <c r="Q32" i="15"/>
  <c r="O36" i="15"/>
  <c r="O31" i="15"/>
  <c r="T19" i="15"/>
  <c r="AA26" i="15"/>
  <c r="R25" i="15"/>
  <c r="M12" i="15"/>
  <c r="P16" i="15"/>
  <c r="S16" i="15"/>
  <c r="W11" i="15"/>
  <c r="S30" i="15"/>
  <c r="N18" i="15"/>
  <c r="K16" i="15"/>
  <c r="R38" i="15"/>
  <c r="AB30" i="15"/>
  <c r="R39" i="15"/>
  <c r="O30" i="15"/>
  <c r="L13" i="15"/>
  <c r="S26" i="15"/>
  <c r="AB38" i="15"/>
  <c r="V38" i="15"/>
  <c r="Y12" i="15"/>
  <c r="L31" i="15"/>
  <c r="K12" i="15"/>
  <c r="Z27" i="15"/>
  <c r="V30" i="15"/>
  <c r="X12" i="15"/>
  <c r="M30" i="15"/>
  <c r="O39" i="15"/>
  <c r="Y19" i="15"/>
  <c r="W28" i="15"/>
  <c r="S18" i="15"/>
  <c r="K13" i="15"/>
  <c r="M18" i="15"/>
  <c r="W30" i="15"/>
  <c r="T11" i="15"/>
  <c r="U17" i="15"/>
  <c r="AC12" i="15"/>
  <c r="P32" i="15"/>
  <c r="Q31" i="15"/>
  <c r="AA31" i="15"/>
  <c r="W25" i="15"/>
  <c r="T37" i="15"/>
  <c r="K18" i="15"/>
  <c r="N32" i="15"/>
  <c r="W19" i="15"/>
  <c r="X39" i="15"/>
  <c r="S13" i="15"/>
  <c r="P30" i="15"/>
  <c r="M40" i="15"/>
  <c r="P41" i="15"/>
  <c r="Y38" i="15"/>
  <c r="Q18" i="15"/>
  <c r="O37" i="15"/>
  <c r="N37" i="15"/>
  <c r="U30" i="15"/>
  <c r="R11" i="15"/>
  <c r="O40" i="15"/>
  <c r="W39" i="15"/>
  <c r="L27" i="15"/>
  <c r="X29" i="15"/>
  <c r="T12" i="15"/>
  <c r="L12" i="15"/>
  <c r="T40" i="15"/>
  <c r="N29" i="15"/>
  <c r="U31" i="15"/>
  <c r="AA30" i="15"/>
  <c r="Y18" i="15"/>
  <c r="P12" i="15"/>
  <c r="X32" i="15"/>
  <c r="N25" i="15"/>
  <c r="U38" i="15"/>
  <c r="R13" i="15"/>
  <c r="K41" i="15"/>
  <c r="Z31" i="15"/>
  <c r="K28" i="15"/>
  <c r="T31" i="15"/>
  <c r="Q38" i="15"/>
  <c r="L39" i="15"/>
  <c r="AB17" i="15"/>
  <c r="L29" i="15"/>
  <c r="X11" i="15"/>
  <c r="S11" i="15"/>
  <c r="R29" i="15"/>
  <c r="Z18" i="15"/>
  <c r="M41" i="15"/>
  <c r="R26" i="15"/>
  <c r="L25" i="15"/>
  <c r="R40" i="15"/>
  <c r="O19" i="15"/>
  <c r="Z12" i="15"/>
  <c r="O29" i="15"/>
  <c r="W29" i="15"/>
  <c r="N28" i="15"/>
  <c r="AG13" i="4" l="1"/>
  <c r="AE13" i="4"/>
  <c r="AE12" i="4"/>
  <c r="AH12" i="4"/>
  <c r="AG12" i="4"/>
  <c r="AD12" i="4"/>
  <c r="AD8" i="4"/>
  <c r="AG8" i="4"/>
  <c r="AH9" i="4"/>
  <c r="AG10" i="4"/>
  <c r="AF13" i="4"/>
  <c r="AF10" i="4"/>
  <c r="AE10" i="4"/>
  <c r="AD13" i="4"/>
  <c r="AD10" i="4"/>
  <c r="AE8" i="4"/>
  <c r="AE9" i="4"/>
  <c r="AF12" i="4"/>
  <c r="AD9" i="4"/>
  <c r="AF8" i="4"/>
  <c r="AH10" i="4"/>
  <c r="AH13" i="4"/>
  <c r="AG9" i="4"/>
  <c r="AF9" i="4"/>
  <c r="AH8" i="4"/>
  <c r="J13" i="15"/>
  <c r="J12" i="15"/>
  <c r="J18" i="15"/>
  <c r="J36" i="15"/>
  <c r="J37" i="15"/>
  <c r="FT48" i="6"/>
  <c r="FU45" i="6" s="1"/>
  <c r="FU47" i="6" s="1"/>
  <c r="FU40" i="6" s="1"/>
  <c r="IL30" i="12"/>
  <c r="IK32" i="12"/>
  <c r="AA33" i="15"/>
  <c r="Z33" i="15"/>
  <c r="X33" i="15"/>
  <c r="V33" i="15"/>
  <c r="U33" i="15"/>
  <c r="Q82" i="15"/>
  <c r="Q83" i="15" s="1"/>
  <c r="Z83" i="15" s="1"/>
  <c r="T33" i="15"/>
  <c r="AH16" i="4" s="1"/>
  <c r="L189" i="8" s="1"/>
  <c r="S33" i="15"/>
  <c r="AG16" i="4" s="1"/>
  <c r="K189" i="8" s="1"/>
  <c r="Q33" i="15"/>
  <c r="AE16" i="4" s="1"/>
  <c r="I189" i="8" s="1"/>
  <c r="Y8" i="4"/>
  <c r="K15" i="15"/>
  <c r="Y9" i="4"/>
  <c r="AC8" i="4"/>
  <c r="O15" i="15"/>
  <c r="AC11" i="4" s="1"/>
  <c r="AC9" i="4"/>
  <c r="K33" i="15"/>
  <c r="Z9" i="4"/>
  <c r="AB12" i="4"/>
  <c r="AA13" i="4"/>
  <c r="AB10" i="4"/>
  <c r="M33" i="15"/>
  <c r="AA16" i="4" s="1"/>
  <c r="AB8" i="4"/>
  <c r="N15" i="15"/>
  <c r="AB11" i="4" s="1"/>
  <c r="Z8" i="4"/>
  <c r="L15" i="15"/>
  <c r="Z11" i="4" s="1"/>
  <c r="AB9" i="4"/>
  <c r="L33" i="15"/>
  <c r="Z16" i="4" s="1"/>
  <c r="Z10" i="4"/>
  <c r="Y12" i="4"/>
  <c r="P15" i="15"/>
  <c r="AD11" i="4" s="1"/>
  <c r="P33" i="15"/>
  <c r="AD16" i="4" s="1"/>
  <c r="AC13" i="4"/>
  <c r="AA8" i="4"/>
  <c r="M15" i="15"/>
  <c r="AA11" i="4" s="1"/>
  <c r="Z12" i="4"/>
  <c r="Y13" i="4"/>
  <c r="Y10" i="4"/>
  <c r="N33" i="15"/>
  <c r="AB16" i="4" s="1"/>
  <c r="AC12" i="4"/>
  <c r="AA12" i="4"/>
  <c r="AA10" i="4"/>
  <c r="AC10" i="4"/>
  <c r="AA9" i="4"/>
  <c r="O33" i="15"/>
  <c r="AC16" i="4" s="1"/>
  <c r="Z13" i="4"/>
  <c r="AB13" i="4"/>
  <c r="S15" i="15"/>
  <c r="AG11" i="4" s="1"/>
  <c r="Q15" i="15"/>
  <c r="AE11" i="4" s="1"/>
  <c r="R15" i="15"/>
  <c r="AF11" i="4" s="1"/>
  <c r="T15" i="15"/>
  <c r="AH11" i="4" s="1"/>
  <c r="R33" i="15"/>
  <c r="AF16" i="4" s="1"/>
  <c r="J189" i="8" s="1"/>
  <c r="W33" i="15"/>
  <c r="Y33" i="15"/>
  <c r="AB33" i="15"/>
  <c r="IN34" i="12"/>
  <c r="IN35" i="12"/>
  <c r="IO33" i="6"/>
  <c r="IL29" i="12"/>
  <c r="IM16" i="6" s="1"/>
  <c r="IL28" i="12"/>
  <c r="IP38" i="6"/>
  <c r="IP39" i="6"/>
  <c r="IP25" i="6"/>
  <c r="IP19" i="6"/>
  <c r="IP17" i="6"/>
  <c r="IP30" i="6"/>
  <c r="IP28" i="6"/>
  <c r="IP32" i="6"/>
  <c r="IP29" i="6"/>
  <c r="IP27" i="6"/>
  <c r="IP26" i="6"/>
  <c r="IP31" i="6"/>
  <c r="IM17" i="12"/>
  <c r="IM21" i="12"/>
  <c r="IM25" i="12"/>
  <c r="IM5" i="12"/>
  <c r="IM9" i="12"/>
  <c r="IM26" i="12"/>
  <c r="IM6" i="12"/>
  <c r="IM11" i="12"/>
  <c r="IM19" i="12"/>
  <c r="IM23" i="12"/>
  <c r="IM4" i="12"/>
  <c r="IM7" i="12"/>
  <c r="IM13" i="12"/>
  <c r="IM15" i="12"/>
  <c r="IM8" i="12"/>
  <c r="IM30" i="12" s="1"/>
  <c r="IM24" i="12"/>
  <c r="EH55" i="6"/>
  <c r="EI52" i="6" s="1"/>
  <c r="BV101" i="5"/>
  <c r="BW98" i="5" s="1"/>
  <c r="BL106" i="5"/>
  <c r="AD32" i="15"/>
  <c r="AD39" i="15"/>
  <c r="AD31" i="15"/>
  <c r="AC39" i="15"/>
  <c r="AD30" i="15"/>
  <c r="AD29" i="15"/>
  <c r="AC28" i="15"/>
  <c r="AC30" i="15"/>
  <c r="AC26" i="15"/>
  <c r="AC27" i="15"/>
  <c r="AC31" i="15"/>
  <c r="AD38" i="15"/>
  <c r="AD25" i="15"/>
  <c r="AD28" i="15"/>
  <c r="AC38" i="15"/>
  <c r="AC32" i="15"/>
  <c r="AD27" i="15"/>
  <c r="AD19" i="15"/>
  <c r="AC17" i="15"/>
  <c r="AC19" i="15"/>
  <c r="AC29" i="15"/>
  <c r="AD17" i="15"/>
  <c r="AC25" i="15"/>
  <c r="AD26" i="15"/>
  <c r="L186" i="8" l="1"/>
  <c r="H186" i="8"/>
  <c r="J186" i="8"/>
  <c r="K186" i="8"/>
  <c r="I186" i="8"/>
  <c r="J38" i="15"/>
  <c r="J25" i="15"/>
  <c r="G19" i="19" s="1"/>
  <c r="H19" i="19" s="1"/>
  <c r="J26" i="15"/>
  <c r="G20" i="19" s="1"/>
  <c r="H20" i="19" s="1"/>
  <c r="J19" i="15"/>
  <c r="J32" i="15"/>
  <c r="J27" i="15"/>
  <c r="G21" i="19" s="1"/>
  <c r="H21" i="19" s="1"/>
  <c r="J29" i="15"/>
  <c r="G23" i="19" s="1"/>
  <c r="H23" i="19" s="1"/>
  <c r="J28" i="15"/>
  <c r="G22" i="19" s="1"/>
  <c r="H22" i="19" s="1"/>
  <c r="J39" i="15"/>
  <c r="J30" i="15"/>
  <c r="G24" i="19" s="1"/>
  <c r="H24" i="19" s="1"/>
  <c r="J17" i="15"/>
  <c r="J31" i="15"/>
  <c r="G25" i="19" s="1"/>
  <c r="H25" i="19" s="1"/>
  <c r="Y83" i="15"/>
  <c r="W83" i="15"/>
  <c r="AC33" i="15"/>
  <c r="FU48" i="6"/>
  <c r="FV45" i="6" s="1"/>
  <c r="FV47" i="6" s="1"/>
  <c r="FV40" i="6" s="1"/>
  <c r="IL32" i="12"/>
  <c r="Y82" i="15"/>
  <c r="W82" i="15"/>
  <c r="Z82" i="15"/>
  <c r="Z84" i="15" s="1"/>
  <c r="Z86" i="15" s="1"/>
  <c r="AC82" i="15"/>
  <c r="AB82" i="15"/>
  <c r="U83" i="15"/>
  <c r="AC83" i="15"/>
  <c r="AB83" i="15"/>
  <c r="U82" i="15"/>
  <c r="X83" i="15"/>
  <c r="AA83" i="15"/>
  <c r="AD82" i="15"/>
  <c r="AD83" i="15"/>
  <c r="AD33" i="15"/>
  <c r="J33" i="15" s="1"/>
  <c r="IN4" i="12"/>
  <c r="IN6" i="12"/>
  <c r="IN15" i="12"/>
  <c r="IN23" i="12"/>
  <c r="IN5" i="12"/>
  <c r="IN9" i="12"/>
  <c r="IN17" i="12"/>
  <c r="IN7" i="12"/>
  <c r="IN11" i="12"/>
  <c r="IN19" i="12"/>
  <c r="IN25" i="12"/>
  <c r="IN13" i="12"/>
  <c r="IN21" i="12"/>
  <c r="IN26" i="12"/>
  <c r="AA31" i="4"/>
  <c r="E186" i="8"/>
  <c r="Z31" i="4"/>
  <c r="D186" i="8"/>
  <c r="Y16" i="4"/>
  <c r="W16" i="4" s="1"/>
  <c r="IM28" i="12"/>
  <c r="IM29" i="12"/>
  <c r="IN16" i="6" s="1"/>
  <c r="IO34" i="12"/>
  <c r="IO35" i="12"/>
  <c r="IP33" i="6"/>
  <c r="IN24" i="12"/>
  <c r="IN8" i="12"/>
  <c r="W8" i="4"/>
  <c r="V83" i="15"/>
  <c r="X82" i="15"/>
  <c r="W10" i="4"/>
  <c r="W12" i="4"/>
  <c r="AB31" i="4"/>
  <c r="F186" i="8"/>
  <c r="W9" i="4"/>
  <c r="W13" i="4"/>
  <c r="AC31" i="4"/>
  <c r="G186" i="8"/>
  <c r="Y11" i="4"/>
  <c r="V82" i="15"/>
  <c r="AA82" i="15"/>
  <c r="EI54" i="6"/>
  <c r="EI41" i="6" s="1"/>
  <c r="BW96" i="5"/>
  <c r="W40" i="15"/>
  <c r="Z16" i="15"/>
  <c r="IN30" i="12" l="1"/>
  <c r="Y84" i="15"/>
  <c r="Y86" i="15" s="1"/>
  <c r="W84" i="15"/>
  <c r="W86" i="15" s="1"/>
  <c r="AA84" i="15"/>
  <c r="AA86" i="15" s="1"/>
  <c r="U84" i="15"/>
  <c r="U86" i="15" s="1"/>
  <c r="AB84" i="15"/>
  <c r="AB86" i="15" s="1"/>
  <c r="IM32" i="12"/>
  <c r="AC84" i="15"/>
  <c r="AC86" i="15" s="1"/>
  <c r="FV48" i="6"/>
  <c r="X84" i="15"/>
  <c r="X86" i="15" s="1"/>
  <c r="V84" i="15"/>
  <c r="V86" i="15" s="1"/>
  <c r="AD84" i="15"/>
  <c r="AD86" i="15" s="1"/>
  <c r="IO8" i="12"/>
  <c r="IO24" i="12"/>
  <c r="Y31" i="4"/>
  <c r="W11" i="4"/>
  <c r="C186" i="8"/>
  <c r="IO11" i="12"/>
  <c r="IO15" i="12"/>
  <c r="IO25" i="12"/>
  <c r="IO6" i="12"/>
  <c r="IO13" i="12"/>
  <c r="IO17" i="12"/>
  <c r="IO21" i="12"/>
  <c r="IO5" i="12"/>
  <c r="IO9" i="12"/>
  <c r="IO7" i="12"/>
  <c r="IO26" i="12"/>
  <c r="IO4" i="12"/>
  <c r="IO19" i="12"/>
  <c r="IO23" i="12"/>
  <c r="IN29" i="12"/>
  <c r="IO16" i="6" s="1"/>
  <c r="IN28" i="12"/>
  <c r="EI55" i="6"/>
  <c r="EJ52" i="6" s="1"/>
  <c r="EJ54" i="6" s="1"/>
  <c r="EJ41" i="6" s="1"/>
  <c r="BW101" i="5"/>
  <c r="BX98" i="5" s="1"/>
  <c r="BX101" i="5" s="1"/>
  <c r="BY98" i="5" s="1"/>
  <c r="BY100" i="5" s="1"/>
  <c r="V16" i="15"/>
  <c r="AA16" i="15"/>
  <c r="W16" i="15"/>
  <c r="X16" i="15"/>
  <c r="U16" i="15"/>
  <c r="Y16" i="15"/>
  <c r="AB16" i="15"/>
  <c r="IO30" i="12" l="1"/>
  <c r="IN32" i="12"/>
  <c r="FW45" i="6"/>
  <c r="IO29" i="12"/>
  <c r="IP16" i="6" s="1"/>
  <c r="IO28" i="12"/>
  <c r="EJ55" i="6"/>
  <c r="EK52" i="6" s="1"/>
  <c r="BY96" i="5"/>
  <c r="BO106" i="5"/>
  <c r="CA96" i="5"/>
  <c r="AC16" i="15"/>
  <c r="AD16" i="15"/>
  <c r="J16" i="15" l="1"/>
  <c r="FW47" i="6"/>
  <c r="FW40" i="6" s="1"/>
  <c r="IO32" i="12"/>
  <c r="EK54" i="6"/>
  <c r="EK41" i="6" s="1"/>
  <c r="BY101" i="5"/>
  <c r="BZ98" i="5" s="1"/>
  <c r="X64" i="15"/>
  <c r="FW48" i="6" l="1"/>
  <c r="FX45" i="6" s="1"/>
  <c r="FX47" i="6" s="1"/>
  <c r="FX40" i="6" s="1"/>
  <c r="EK55" i="6"/>
  <c r="EL52" i="6" s="1"/>
  <c r="EL54" i="6" s="1"/>
  <c r="BZ96" i="5"/>
  <c r="FX48" i="6" l="1"/>
  <c r="FY45" i="6" s="1"/>
  <c r="EL41" i="6"/>
  <c r="EL55" i="6"/>
  <c r="BZ101" i="5"/>
  <c r="CA98" i="5" s="1"/>
  <c r="CA101" i="5" s="1"/>
  <c r="CB98" i="5" s="1"/>
  <c r="CB100" i="5" s="1"/>
  <c r="T41" i="15"/>
  <c r="FY47" i="6" l="1"/>
  <c r="FY40" i="6" s="1"/>
  <c r="EM52" i="6"/>
  <c r="EM54" i="6" s="1"/>
  <c r="EM41" i="6" s="1"/>
  <c r="CB96" i="5"/>
  <c r="CD96" i="5"/>
  <c r="FY48" i="6" l="1"/>
  <c r="FZ45" i="6" s="1"/>
  <c r="EM55" i="6"/>
  <c r="CB101" i="5"/>
  <c r="CC98" i="5" s="1"/>
  <c r="U65" i="15"/>
  <c r="EN52" i="6" l="1"/>
  <c r="EN54" i="6" s="1"/>
  <c r="EN41" i="6" s="1"/>
  <c r="FZ47" i="6"/>
  <c r="FZ40" i="6" s="1"/>
  <c r="CC96" i="5"/>
  <c r="BU106" i="5"/>
  <c r="EN55" i="6" l="1"/>
  <c r="EO52" i="6" s="1"/>
  <c r="EO54" i="6" s="1"/>
  <c r="EO41" i="6" s="1"/>
  <c r="FZ48" i="6"/>
  <c r="GA45" i="6" s="1"/>
  <c r="GA47" i="6" s="1"/>
  <c r="GA40" i="6" s="1"/>
  <c r="CC101" i="5"/>
  <c r="CD98" i="5" s="1"/>
  <c r="CD101" i="5" s="1"/>
  <c r="CE98" i="5" s="1"/>
  <c r="CE100" i="5" s="1"/>
  <c r="EO55" i="6" l="1"/>
  <c r="EP52" i="6" s="1"/>
  <c r="EP54" i="6" s="1"/>
  <c r="EP41" i="6" s="1"/>
  <c r="GA48" i="6"/>
  <c r="GB45" i="6" s="1"/>
  <c r="GB47" i="6" s="1"/>
  <c r="GB40" i="6" s="1"/>
  <c r="CE96" i="5"/>
  <c r="CG96" i="5"/>
  <c r="GB48" i="6" l="1"/>
  <c r="GC45" i="6" s="1"/>
  <c r="GC47" i="6" s="1"/>
  <c r="GC40" i="6" s="1"/>
  <c r="EP55" i="6"/>
  <c r="EQ52" i="6" s="1"/>
  <c r="EQ54" i="6" s="1"/>
  <c r="EQ41" i="6" s="1"/>
  <c r="CE101" i="5"/>
  <c r="CF98" i="5" s="1"/>
  <c r="BX106" i="5"/>
  <c r="GC48" i="6" l="1"/>
  <c r="GD45" i="6" s="1"/>
  <c r="GD47" i="6" s="1"/>
  <c r="GD40" i="6" s="1"/>
  <c r="EQ55" i="6"/>
  <c r="ER52" i="6" s="1"/>
  <c r="CF96" i="5"/>
  <c r="CJ96" i="5"/>
  <c r="GD48" i="6" l="1"/>
  <c r="GE45" i="6" s="1"/>
  <c r="GE47" i="6" s="1"/>
  <c r="GE40" i="6" s="1"/>
  <c r="ER54" i="6"/>
  <c r="ER41" i="6" s="1"/>
  <c r="CF101" i="5"/>
  <c r="CG98" i="5" s="1"/>
  <c r="CG101" i="5" s="1"/>
  <c r="CH98" i="5" s="1"/>
  <c r="CH100" i="5" s="1"/>
  <c r="GE48" i="6" l="1"/>
  <c r="GF45" i="6" s="1"/>
  <c r="GF47" i="6" s="1"/>
  <c r="GF40" i="6" s="1"/>
  <c r="ER55" i="6"/>
  <c r="ES52" i="6" s="1"/>
  <c r="ES54" i="6" s="1"/>
  <c r="CH96" i="5"/>
  <c r="CM96" i="5"/>
  <c r="CA106" i="5"/>
  <c r="GF48" i="6" l="1"/>
  <c r="GG45" i="6" s="1"/>
  <c r="ES41" i="6"/>
  <c r="ES55" i="6"/>
  <c r="ET52" i="6" s="1"/>
  <c r="ET54" i="6" s="1"/>
  <c r="CH101" i="5"/>
  <c r="CI98" i="5" s="1"/>
  <c r="GG47" i="6" l="1"/>
  <c r="GG40" i="6" s="1"/>
  <c r="ET41" i="6"/>
  <c r="ET55" i="6"/>
  <c r="EU52" i="6" s="1"/>
  <c r="EU54" i="6" s="1"/>
  <c r="EU41" i="6" s="1"/>
  <c r="CI96" i="5"/>
  <c r="CP96" i="5"/>
  <c r="CD106" i="5"/>
  <c r="GG48" i="6" l="1"/>
  <c r="GH45" i="6" s="1"/>
  <c r="EU55" i="6"/>
  <c r="EV52" i="6" s="1"/>
  <c r="EV54" i="6" s="1"/>
  <c r="EV41" i="6" s="1"/>
  <c r="CI101" i="5"/>
  <c r="CJ98" i="5" s="1"/>
  <c r="CJ101" i="5" s="1"/>
  <c r="CK98" i="5" s="1"/>
  <c r="GH47" i="6" l="1"/>
  <c r="GH40" i="6" s="1"/>
  <c r="EV55" i="6"/>
  <c r="EW52" i="6" s="1"/>
  <c r="EW54" i="6" s="1"/>
  <c r="EW41" i="6" s="1"/>
  <c r="CK100" i="5"/>
  <c r="CK96" i="5" s="1"/>
  <c r="CL96" i="5"/>
  <c r="CS96" i="5"/>
  <c r="CG106" i="5"/>
  <c r="X40" i="15"/>
  <c r="GH48" i="6" l="1"/>
  <c r="EW55" i="6"/>
  <c r="EX52" i="6" s="1"/>
  <c r="CK101" i="5"/>
  <c r="CL98" i="5" s="1"/>
  <c r="CL101" i="5" s="1"/>
  <c r="CM98" i="5" s="1"/>
  <c r="CM101" i="5" s="1"/>
  <c r="CN98" i="5" s="1"/>
  <c r="GI45" i="6" l="1"/>
  <c r="EX54" i="6"/>
  <c r="EX41" i="6" s="1"/>
  <c r="CN100" i="5"/>
  <c r="CN96" i="5" s="1"/>
  <c r="CO96" i="5"/>
  <c r="CV96" i="5"/>
  <c r="CJ106" i="5"/>
  <c r="U41" i="15"/>
  <c r="GI47" i="6" l="1"/>
  <c r="GI40" i="6" s="1"/>
  <c r="EX55" i="6"/>
  <c r="CN101" i="5"/>
  <c r="CO98" i="5" s="1"/>
  <c r="CO101" i="5" s="1"/>
  <c r="CP98" i="5" s="1"/>
  <c r="CP101" i="5" s="1"/>
  <c r="CQ98" i="5" s="1"/>
  <c r="Y64" i="15"/>
  <c r="GI48" i="6" l="1"/>
  <c r="GJ45" i="6" s="1"/>
  <c r="EY52" i="6"/>
  <c r="EY54" i="6" s="1"/>
  <c r="EY41" i="6" s="1"/>
  <c r="CQ100" i="5"/>
  <c r="CQ96" i="5" s="1"/>
  <c r="CR96" i="5"/>
  <c r="CY96" i="5"/>
  <c r="CM106" i="5"/>
  <c r="GJ47" i="6" l="1"/>
  <c r="GJ40" i="6" s="1"/>
  <c r="EY55" i="6"/>
  <c r="CQ101" i="5"/>
  <c r="CR98" i="5" s="1"/>
  <c r="CR101" i="5" s="1"/>
  <c r="CS98" i="5" s="1"/>
  <c r="CS101" i="5" s="1"/>
  <c r="CT98" i="5" s="1"/>
  <c r="V65" i="15"/>
  <c r="GJ48" i="6" l="1"/>
  <c r="GK45" i="6" s="1"/>
  <c r="GK47" i="6" s="1"/>
  <c r="GK40" i="6" s="1"/>
  <c r="EZ52" i="6"/>
  <c r="EZ54" i="6" s="1"/>
  <c r="EZ41" i="6" s="1"/>
  <c r="CT100" i="5"/>
  <c r="CT96" i="5" s="1"/>
  <c r="CU96" i="5"/>
  <c r="DB96" i="5"/>
  <c r="CP106" i="5"/>
  <c r="EZ55" i="6" l="1"/>
  <c r="FA52" i="6" s="1"/>
  <c r="FA54" i="6" s="1"/>
  <c r="FA41" i="6" s="1"/>
  <c r="GK48" i="6"/>
  <c r="GL45" i="6" s="1"/>
  <c r="GL47" i="6" s="1"/>
  <c r="GL40" i="6" s="1"/>
  <c r="CT101" i="5"/>
  <c r="CU98" i="5" s="1"/>
  <c r="CU101" i="5" s="1"/>
  <c r="CV98" i="5" s="1"/>
  <c r="CV101" i="5" s="1"/>
  <c r="CW98" i="5" s="1"/>
  <c r="FA55" i="6" l="1"/>
  <c r="FB52" i="6" s="1"/>
  <c r="FB54" i="6" s="1"/>
  <c r="FB41" i="6" s="1"/>
  <c r="GL48" i="6"/>
  <c r="GM45" i="6" s="1"/>
  <c r="GM47" i="6" s="1"/>
  <c r="GM40" i="6" s="1"/>
  <c r="CW100" i="5"/>
  <c r="CW96" i="5" s="1"/>
  <c r="CX96" i="5"/>
  <c r="CS106" i="5"/>
  <c r="DE96" i="5"/>
  <c r="FB55" i="6" l="1"/>
  <c r="FC52" i="6" s="1"/>
  <c r="FC54" i="6" s="1"/>
  <c r="FC41" i="6" s="1"/>
  <c r="GM48" i="6"/>
  <c r="GN45" i="6" s="1"/>
  <c r="GN47" i="6" s="1"/>
  <c r="GN40" i="6" s="1"/>
  <c r="CW101" i="5"/>
  <c r="CX98" i="5" s="1"/>
  <c r="CX101" i="5" s="1"/>
  <c r="CY98" i="5" s="1"/>
  <c r="CY101" i="5" s="1"/>
  <c r="CZ98" i="5" s="1"/>
  <c r="GN48" i="6" l="1"/>
  <c r="GO45" i="6" s="1"/>
  <c r="GO47" i="6" s="1"/>
  <c r="GO40" i="6" s="1"/>
  <c r="FC55" i="6"/>
  <c r="FD52" i="6" s="1"/>
  <c r="FD54" i="6" s="1"/>
  <c r="FD41" i="6" s="1"/>
  <c r="CZ100" i="5"/>
  <c r="CZ96" i="5" s="1"/>
  <c r="DA96" i="5"/>
  <c r="DH96" i="5"/>
  <c r="CV106" i="5"/>
  <c r="GO48" i="6" l="1"/>
  <c r="GP45" i="6" s="1"/>
  <c r="GP47" i="6" s="1"/>
  <c r="GP40" i="6" s="1"/>
  <c r="FD55" i="6"/>
  <c r="FE52" i="6" s="1"/>
  <c r="CZ101" i="5"/>
  <c r="DA98" i="5" s="1"/>
  <c r="DA101" i="5" s="1"/>
  <c r="DB98" i="5" s="1"/>
  <c r="DB101" i="5" s="1"/>
  <c r="DC98" i="5" s="1"/>
  <c r="GP48" i="6" l="1"/>
  <c r="GQ45" i="6" s="1"/>
  <c r="GQ47" i="6" s="1"/>
  <c r="GQ40" i="6" s="1"/>
  <c r="FE54" i="6"/>
  <c r="FE41" i="6" s="1"/>
  <c r="DC100" i="5"/>
  <c r="DC96" i="5" s="1"/>
  <c r="DD96" i="5"/>
  <c r="CY106" i="5"/>
  <c r="DK96" i="5"/>
  <c r="GQ48" i="6" l="1"/>
  <c r="GR45" i="6" s="1"/>
  <c r="FE55" i="6"/>
  <c r="FF52" i="6" s="1"/>
  <c r="FF54" i="6" s="1"/>
  <c r="FF41" i="6" s="1"/>
  <c r="DC101" i="5"/>
  <c r="DD98" i="5" s="1"/>
  <c r="DD101" i="5" s="1"/>
  <c r="DE98" i="5" s="1"/>
  <c r="DE101" i="5" s="1"/>
  <c r="DF98" i="5" s="1"/>
  <c r="GR47" i="6" l="1"/>
  <c r="GR40" i="6" s="1"/>
  <c r="FF55" i="6"/>
  <c r="FG52" i="6" s="1"/>
  <c r="DF100" i="5"/>
  <c r="DF96" i="5" s="1"/>
  <c r="DG96" i="5"/>
  <c r="DN96" i="5"/>
  <c r="DB106" i="5"/>
  <c r="GR48" i="6" l="1"/>
  <c r="GS45" i="6" s="1"/>
  <c r="GS47" i="6" s="1"/>
  <c r="GS40" i="6" s="1"/>
  <c r="FG54" i="6"/>
  <c r="FG41" i="6" s="1"/>
  <c r="DF101" i="5"/>
  <c r="DG98" i="5" s="1"/>
  <c r="DG101" i="5" s="1"/>
  <c r="DH98" i="5" s="1"/>
  <c r="DH101" i="5" s="1"/>
  <c r="DI98" i="5" s="1"/>
  <c r="GS48" i="6" l="1"/>
  <c r="GT45" i="6" s="1"/>
  <c r="FG55" i="6"/>
  <c r="FH52" i="6" s="1"/>
  <c r="FH54" i="6" s="1"/>
  <c r="FH41" i="6" s="1"/>
  <c r="DI100" i="5"/>
  <c r="DI96" i="5" s="1"/>
  <c r="DJ96" i="5"/>
  <c r="DE106" i="5"/>
  <c r="DQ96" i="5"/>
  <c r="GT47" i="6" l="1"/>
  <c r="GT40" i="6" s="1"/>
  <c r="FH55" i="6"/>
  <c r="FI52" i="6" s="1"/>
  <c r="FI54" i="6" s="1"/>
  <c r="FI41" i="6" s="1"/>
  <c r="DI101" i="5"/>
  <c r="DJ98" i="5" s="1"/>
  <c r="DJ101" i="5" s="1"/>
  <c r="DK98" i="5" s="1"/>
  <c r="DK101" i="5" s="1"/>
  <c r="DL98" i="5" s="1"/>
  <c r="Y40" i="15"/>
  <c r="GT48" i="6" l="1"/>
  <c r="GU45" i="6" s="1"/>
  <c r="FI55" i="6"/>
  <c r="FJ52" i="6" s="1"/>
  <c r="FJ54" i="6" s="1"/>
  <c r="FJ41" i="6" s="1"/>
  <c r="DL100" i="5"/>
  <c r="DL96" i="5" s="1"/>
  <c r="DM96" i="5"/>
  <c r="DH106" i="5"/>
  <c r="V41" i="15"/>
  <c r="GU47" i="6" l="1"/>
  <c r="GU40" i="6" s="1"/>
  <c r="FJ55" i="6"/>
  <c r="DL101" i="5"/>
  <c r="DM98" i="5" s="1"/>
  <c r="DM101" i="5" s="1"/>
  <c r="DN98" i="5" s="1"/>
  <c r="DN101" i="5" s="1"/>
  <c r="DO98" i="5" s="1"/>
  <c r="Z64" i="15"/>
  <c r="GU48" i="6" l="1"/>
  <c r="GV45" i="6" s="1"/>
  <c r="GV47" i="6" s="1"/>
  <c r="GV40" i="6" s="1"/>
  <c r="FK52" i="6"/>
  <c r="FK54" i="6" s="1"/>
  <c r="FK41" i="6" s="1"/>
  <c r="DO100" i="5"/>
  <c r="DO96" i="5" s="1"/>
  <c r="DP96" i="5"/>
  <c r="DK106" i="5"/>
  <c r="DT96" i="5"/>
  <c r="FK55" i="6" l="1"/>
  <c r="GV48" i="6"/>
  <c r="GW45" i="6" s="1"/>
  <c r="DO101" i="5"/>
  <c r="DP98" i="5" s="1"/>
  <c r="DP101" i="5" s="1"/>
  <c r="DQ98" i="5" s="1"/>
  <c r="DQ101" i="5" s="1"/>
  <c r="DR98" i="5" s="1"/>
  <c r="W65" i="15"/>
  <c r="FL52" i="6" l="1"/>
  <c r="FL54" i="6" s="1"/>
  <c r="FL41" i="6" s="1"/>
  <c r="GW47" i="6"/>
  <c r="GW40" i="6" s="1"/>
  <c r="DR100" i="5"/>
  <c r="DR96" i="5" s="1"/>
  <c r="DW96" i="5"/>
  <c r="DN106" i="5"/>
  <c r="FL55" i="6" l="1"/>
  <c r="FM52" i="6" s="1"/>
  <c r="FM54" i="6" s="1"/>
  <c r="FM41" i="6" s="1"/>
  <c r="GW48" i="6"/>
  <c r="GX45" i="6" s="1"/>
  <c r="GX47" i="6" s="1"/>
  <c r="GX40" i="6" s="1"/>
  <c r="DR101" i="5"/>
  <c r="DS98" i="5" s="1"/>
  <c r="FM55" i="6" l="1"/>
  <c r="FN52" i="6" s="1"/>
  <c r="FN54" i="6" s="1"/>
  <c r="FN41" i="6" s="1"/>
  <c r="GX48" i="6"/>
  <c r="GY45" i="6" s="1"/>
  <c r="DS96" i="5"/>
  <c r="DS101" i="5"/>
  <c r="DT98" i="5" s="1"/>
  <c r="DT101" i="5" s="1"/>
  <c r="DU98" i="5" s="1"/>
  <c r="DV96" i="5"/>
  <c r="DQ106" i="5"/>
  <c r="DZ96" i="5"/>
  <c r="GY47" i="6" l="1"/>
  <c r="GY40" i="6" s="1"/>
  <c r="FN55" i="6"/>
  <c r="FO52" i="6" s="1"/>
  <c r="DU100" i="5"/>
  <c r="DU96" i="5" s="1"/>
  <c r="GY48" i="6" l="1"/>
  <c r="GZ45" i="6" s="1"/>
  <c r="GZ47" i="6" s="1"/>
  <c r="GZ40" i="6" s="1"/>
  <c r="FO54" i="6"/>
  <c r="FO41" i="6" s="1"/>
  <c r="DU101" i="5"/>
  <c r="DV98" i="5" s="1"/>
  <c r="DV101" i="5" s="1"/>
  <c r="DW98" i="5" s="1"/>
  <c r="DW101" i="5" s="1"/>
  <c r="DX98" i="5" s="1"/>
  <c r="DX100" i="5" s="1"/>
  <c r="DX96" i="5" s="1"/>
  <c r="DT106" i="5"/>
  <c r="GZ48" i="6" l="1"/>
  <c r="HA45" i="6" s="1"/>
  <c r="FO55" i="6"/>
  <c r="FP52" i="6" s="1"/>
  <c r="DX101" i="5"/>
  <c r="DY98" i="5" s="1"/>
  <c r="HA47" i="6" l="1"/>
  <c r="HA40" i="6" s="1"/>
  <c r="FP54" i="6"/>
  <c r="FP41" i="6" s="1"/>
  <c r="DY96" i="5"/>
  <c r="HA48" i="6" l="1"/>
  <c r="HB45" i="6" s="1"/>
  <c r="HB47" i="6" s="1"/>
  <c r="HB40" i="6" s="1"/>
  <c r="FP55" i="6"/>
  <c r="FQ52" i="6" s="1"/>
  <c r="DY101" i="5"/>
  <c r="DZ98" i="5" s="1"/>
  <c r="DZ101" i="5" s="1"/>
  <c r="EA98" i="5" s="1"/>
  <c r="EA100" i="5" s="1"/>
  <c r="EA96" i="5" s="1"/>
  <c r="DW106" i="5"/>
  <c r="HB48" i="6" l="1"/>
  <c r="HC45" i="6" s="1"/>
  <c r="FQ54" i="6"/>
  <c r="FQ41" i="6" s="1"/>
  <c r="W75" i="4"/>
  <c r="P77" i="4" s="1"/>
  <c r="EA101" i="5"/>
  <c r="HC47" i="6" l="1"/>
  <c r="HC40" i="6" s="1"/>
  <c r="FQ55" i="6"/>
  <c r="FR52" i="6" s="1"/>
  <c r="J101" i="5"/>
  <c r="J100" i="5"/>
  <c r="DZ106" i="5"/>
  <c r="HC48" i="6" l="1"/>
  <c r="HD45" i="6" s="1"/>
  <c r="HD47" i="6" s="1"/>
  <c r="FR54" i="6"/>
  <c r="FR41" i="6" s="1"/>
  <c r="J98" i="5"/>
  <c r="J96" i="5"/>
  <c r="HD40" i="6" l="1"/>
  <c r="HD48" i="6"/>
  <c r="HE45" i="6" s="1"/>
  <c r="HE47" i="6" s="1"/>
  <c r="HE40" i="6" s="1"/>
  <c r="FR55" i="6"/>
  <c r="FS52" i="6" s="1"/>
  <c r="L15" i="6"/>
  <c r="K15" i="6"/>
  <c r="HE48" i="6" l="1"/>
  <c r="HF45" i="6" s="1"/>
  <c r="HF47" i="6" s="1"/>
  <c r="HF40" i="6" s="1"/>
  <c r="FS54" i="6"/>
  <c r="FS41" i="6" s="1"/>
  <c r="K20" i="6"/>
  <c r="L20" i="6"/>
  <c r="L21" i="6" s="1"/>
  <c r="L33" i="6"/>
  <c r="M15" i="6"/>
  <c r="Z40" i="15"/>
  <c r="HF48" i="6" l="1"/>
  <c r="HG45" i="6" s="1"/>
  <c r="FS55" i="6"/>
  <c r="FT52" i="6" s="1"/>
  <c r="K21" i="6"/>
  <c r="L35" i="6"/>
  <c r="L42" i="6" s="1"/>
  <c r="M20" i="6"/>
  <c r="M33" i="6"/>
  <c r="K33" i="6"/>
  <c r="N15" i="6"/>
  <c r="HG47" i="6" l="1"/>
  <c r="HG40" i="6" s="1"/>
  <c r="FT54" i="6"/>
  <c r="FT41" i="6" s="1"/>
  <c r="M21" i="6"/>
  <c r="M35" i="6" s="1"/>
  <c r="M42" i="6" s="1"/>
  <c r="K35" i="6"/>
  <c r="M18" i="5"/>
  <c r="N20" i="6"/>
  <c r="N33" i="6"/>
  <c r="O15" i="6"/>
  <c r="HG48" i="6" l="1"/>
  <c r="FT55" i="6"/>
  <c r="FU52" i="6" s="1"/>
  <c r="L18" i="5"/>
  <c r="L25" i="5" s="1"/>
  <c r="K42" i="6"/>
  <c r="M25" i="5"/>
  <c r="M45" i="5" s="1"/>
  <c r="N18" i="5"/>
  <c r="N21" i="6"/>
  <c r="N35" i="6" s="1"/>
  <c r="N42" i="6" s="1"/>
  <c r="O20" i="6"/>
  <c r="P15" i="6"/>
  <c r="AA64" i="15"/>
  <c r="HH45" i="6" l="1"/>
  <c r="FU54" i="6"/>
  <c r="FU41" i="6" s="1"/>
  <c r="O21" i="6"/>
  <c r="N25" i="5"/>
  <c r="N45" i="5" s="1"/>
  <c r="O18" i="5"/>
  <c r="P20" i="6"/>
  <c r="P33" i="6"/>
  <c r="O33" i="6"/>
  <c r="Q15" i="6"/>
  <c r="HH47" i="6" l="1"/>
  <c r="HH40" i="6" s="1"/>
  <c r="FU55" i="6"/>
  <c r="FV52" i="6" s="1"/>
  <c r="O35" i="6"/>
  <c r="O42" i="6" s="1"/>
  <c r="P21" i="6"/>
  <c r="P35" i="6" s="1"/>
  <c r="P42" i="6" s="1"/>
  <c r="O25" i="5"/>
  <c r="O45" i="5" s="1"/>
  <c r="Q20" i="6"/>
  <c r="L45" i="5"/>
  <c r="R15" i="6"/>
  <c r="HH48" i="6" l="1"/>
  <c r="HI45" i="6" s="1"/>
  <c r="FV54" i="6"/>
  <c r="FV41" i="6" s="1"/>
  <c r="P18" i="5"/>
  <c r="P25" i="5" s="1"/>
  <c r="Q21" i="6"/>
  <c r="Q18" i="5"/>
  <c r="Q25" i="5" s="1"/>
  <c r="Q45" i="5" s="1"/>
  <c r="R20" i="6"/>
  <c r="L48" i="5"/>
  <c r="L51" i="5" s="1"/>
  <c r="L54" i="5" s="1"/>
  <c r="R33" i="6"/>
  <c r="Q33" i="6"/>
  <c r="S15" i="6"/>
  <c r="W41" i="15"/>
  <c r="HI47" i="6" l="1"/>
  <c r="HI40" i="6" s="1"/>
  <c r="FV55" i="6"/>
  <c r="Q35" i="6"/>
  <c r="Q42" i="6" s="1"/>
  <c r="R21" i="6"/>
  <c r="R35" i="6" s="1"/>
  <c r="R42" i="6" s="1"/>
  <c r="S20" i="6"/>
  <c r="L57" i="5"/>
  <c r="L28" i="5"/>
  <c r="L81" i="5" s="1"/>
  <c r="L55" i="5"/>
  <c r="M52" i="5" s="1"/>
  <c r="L27" i="5"/>
  <c r="L49" i="5"/>
  <c r="M46" i="5" s="1"/>
  <c r="T15" i="6"/>
  <c r="HI48" i="6" l="1"/>
  <c r="HJ45" i="6" s="1"/>
  <c r="FW52" i="6"/>
  <c r="FW54" i="6" s="1"/>
  <c r="FW41" i="6" s="1"/>
  <c r="R18" i="5"/>
  <c r="R25" i="5" s="1"/>
  <c r="S21" i="6"/>
  <c r="S18" i="5"/>
  <c r="T20" i="6"/>
  <c r="T33" i="6"/>
  <c r="M48" i="5"/>
  <c r="M49" i="5" s="1"/>
  <c r="N46" i="5" s="1"/>
  <c r="N48" i="5" s="1"/>
  <c r="P45" i="5"/>
  <c r="L60" i="5"/>
  <c r="L63" i="5" s="1"/>
  <c r="L66" i="5" s="1"/>
  <c r="S33" i="6"/>
  <c r="U15" i="6"/>
  <c r="HJ47" i="6" l="1"/>
  <c r="HJ40" i="6" s="1"/>
  <c r="FW55" i="6"/>
  <c r="S35" i="6"/>
  <c r="S42" i="6" s="1"/>
  <c r="T21" i="6"/>
  <c r="T35" i="6" s="1"/>
  <c r="T42" i="6" s="1"/>
  <c r="S25" i="5"/>
  <c r="S45" i="5" s="1"/>
  <c r="U20" i="6"/>
  <c r="N49" i="5"/>
  <c r="O46" i="5" s="1"/>
  <c r="O48" i="5" s="1"/>
  <c r="N27" i="5"/>
  <c r="N51" i="5"/>
  <c r="L69" i="5"/>
  <c r="L72" i="5" s="1"/>
  <c r="L67" i="5"/>
  <c r="M64" i="5" s="1"/>
  <c r="L30" i="5"/>
  <c r="M27" i="5"/>
  <c r="M51" i="5"/>
  <c r="U33" i="6"/>
  <c r="L29" i="5"/>
  <c r="L82" i="5" s="1"/>
  <c r="L61" i="5"/>
  <c r="M58" i="5" s="1"/>
  <c r="V15" i="6"/>
  <c r="W14" i="6"/>
  <c r="X65" i="15"/>
  <c r="W14" i="15" l="1"/>
  <c r="W14" i="18"/>
  <c r="W15" i="18" s="1"/>
  <c r="W21" i="18" s="1"/>
  <c r="W35" i="18" s="1"/>
  <c r="HJ48" i="6"/>
  <c r="HK45" i="6" s="1"/>
  <c r="HK47" i="6" s="1"/>
  <c r="HK40" i="6" s="1"/>
  <c r="FX52" i="6"/>
  <c r="FX54" i="6" s="1"/>
  <c r="FX41" i="6" s="1"/>
  <c r="T18" i="5"/>
  <c r="T25" i="5" s="1"/>
  <c r="U21" i="6"/>
  <c r="U35" i="6" s="1"/>
  <c r="U42" i="6" s="1"/>
  <c r="U18" i="5"/>
  <c r="U25" i="5" s="1"/>
  <c r="U45" i="5" s="1"/>
  <c r="V20" i="6"/>
  <c r="O49" i="5"/>
  <c r="P46" i="5" s="1"/>
  <c r="P48" i="5" s="1"/>
  <c r="O27" i="5"/>
  <c r="O51" i="5"/>
  <c r="V33" i="6"/>
  <c r="R45" i="5"/>
  <c r="L73" i="5"/>
  <c r="M70" i="5" s="1"/>
  <c r="L32" i="5"/>
  <c r="M54" i="5"/>
  <c r="L26" i="5"/>
  <c r="X14" i="6"/>
  <c r="W15" i="6"/>
  <c r="W46" i="18" l="1"/>
  <c r="W42" i="18"/>
  <c r="W47" i="18"/>
  <c r="W48" i="18"/>
  <c r="W49" i="18"/>
  <c r="X14" i="15"/>
  <c r="X14" i="18"/>
  <c r="X15" i="18" s="1"/>
  <c r="X21" i="18" s="1"/>
  <c r="X35" i="18" s="1"/>
  <c r="FX55" i="6"/>
  <c r="FY52" i="6" s="1"/>
  <c r="FY54" i="6" s="1"/>
  <c r="FY41" i="6" s="1"/>
  <c r="HK48" i="6"/>
  <c r="HL45" i="6" s="1"/>
  <c r="V21" i="6"/>
  <c r="V35" i="6" s="1"/>
  <c r="V42" i="6" s="1"/>
  <c r="V18" i="5"/>
  <c r="W20" i="6"/>
  <c r="C189" i="8"/>
  <c r="L31" i="5"/>
  <c r="M55" i="5"/>
  <c r="N52" i="5" s="1"/>
  <c r="M28" i="5"/>
  <c r="M81" i="5" s="1"/>
  <c r="M57" i="5"/>
  <c r="M60" i="5" s="1"/>
  <c r="P49" i="5"/>
  <c r="Q46" i="5" s="1"/>
  <c r="Q48" i="5" s="1"/>
  <c r="P27" i="5"/>
  <c r="P51" i="5"/>
  <c r="W33" i="6"/>
  <c r="L80" i="5"/>
  <c r="L94" i="5" s="1"/>
  <c r="L93" i="5" s="1"/>
  <c r="Y14" i="6"/>
  <c r="Y14" i="15" s="1"/>
  <c r="X15" i="6"/>
  <c r="X46" i="18" l="1"/>
  <c r="X42" i="18"/>
  <c r="X47" i="18"/>
  <c r="X48" i="18"/>
  <c r="X49" i="18"/>
  <c r="W52" i="18"/>
  <c r="W63" i="18"/>
  <c r="W66" i="18" s="1"/>
  <c r="W53" i="18"/>
  <c r="W54" i="18"/>
  <c r="W55" i="18"/>
  <c r="FY55" i="6"/>
  <c r="FZ52" i="6" s="1"/>
  <c r="FZ54" i="6" s="1"/>
  <c r="FZ41" i="6" s="1"/>
  <c r="HL47" i="6"/>
  <c r="HL40" i="6" s="1"/>
  <c r="V25" i="5"/>
  <c r="V45" i="5" s="1"/>
  <c r="W18" i="5"/>
  <c r="W21" i="6"/>
  <c r="X20" i="6"/>
  <c r="T45" i="5"/>
  <c r="L34" i="5"/>
  <c r="M63" i="5"/>
  <c r="M29" i="5"/>
  <c r="M82" i="5" s="1"/>
  <c r="M61" i="5"/>
  <c r="N58" i="5" s="1"/>
  <c r="X33" i="6"/>
  <c r="L87" i="5"/>
  <c r="Q49" i="5"/>
  <c r="R46" i="5" s="1"/>
  <c r="Q27" i="5"/>
  <c r="Q51" i="5"/>
  <c r="N54" i="5"/>
  <c r="N55" i="5" s="1"/>
  <c r="O52" i="5" s="1"/>
  <c r="Z14" i="6"/>
  <c r="Z14" i="15" s="1"/>
  <c r="Y15" i="6"/>
  <c r="W58" i="18" l="1"/>
  <c r="W59" i="18"/>
  <c r="W60" i="18"/>
  <c r="W61" i="18"/>
  <c r="X63" i="18"/>
  <c r="X66" i="18" s="1"/>
  <c r="X52" i="18"/>
  <c r="X53" i="18"/>
  <c r="X54" i="18"/>
  <c r="X55" i="18"/>
  <c r="HL48" i="6"/>
  <c r="HM45" i="6" s="1"/>
  <c r="HM47" i="6" s="1"/>
  <c r="HM40" i="6" s="1"/>
  <c r="FZ55" i="6"/>
  <c r="GA52" i="6" s="1"/>
  <c r="GA54" i="6" s="1"/>
  <c r="X21" i="6"/>
  <c r="X35" i="6" s="1"/>
  <c r="X42" i="6" s="1"/>
  <c r="W25" i="5"/>
  <c r="W45" i="5" s="1"/>
  <c r="W35" i="6"/>
  <c r="W42" i="6" s="1"/>
  <c r="Y20" i="6"/>
  <c r="M66" i="5"/>
  <c r="M69" i="5" s="1"/>
  <c r="M72" i="5" s="1"/>
  <c r="O54" i="5"/>
  <c r="O55" i="5" s="1"/>
  <c r="P52" i="5" s="1"/>
  <c r="P54" i="5" s="1"/>
  <c r="R48" i="5"/>
  <c r="R49" i="5" s="1"/>
  <c r="S46" i="5" s="1"/>
  <c r="S48" i="5" s="1"/>
  <c r="N28" i="5"/>
  <c r="N81" i="5" s="1"/>
  <c r="N57" i="5"/>
  <c r="N60" i="5" s="1"/>
  <c r="Y33" i="6"/>
  <c r="Z15" i="6"/>
  <c r="AA14" i="6"/>
  <c r="AA14" i="15" s="1"/>
  <c r="X58" i="18" l="1"/>
  <c r="X59" i="18"/>
  <c r="X60" i="18"/>
  <c r="X61" i="18"/>
  <c r="HM48" i="6"/>
  <c r="HN45" i="6" s="1"/>
  <c r="HN47" i="6" s="1"/>
  <c r="HN40" i="6" s="1"/>
  <c r="GA41" i="6"/>
  <c r="GA55" i="6"/>
  <c r="GB52" i="6" s="1"/>
  <c r="GB54" i="6" s="1"/>
  <c r="GB41" i="6" s="1"/>
  <c r="Y18" i="5"/>
  <c r="X18" i="5"/>
  <c r="Y21" i="6"/>
  <c r="Z20" i="6"/>
  <c r="R27" i="5"/>
  <c r="R51" i="5"/>
  <c r="M30" i="5"/>
  <c r="M67" i="5"/>
  <c r="N64" i="5" s="1"/>
  <c r="M32" i="5"/>
  <c r="M73" i="5"/>
  <c r="N70" i="5" s="1"/>
  <c r="M80" i="5"/>
  <c r="M94" i="5" s="1"/>
  <c r="M93" i="5" s="1"/>
  <c r="S49" i="5"/>
  <c r="T46" i="5" s="1"/>
  <c r="S27" i="5"/>
  <c r="S51" i="5"/>
  <c r="Z33" i="6"/>
  <c r="N61" i="5"/>
  <c r="O58" i="5" s="1"/>
  <c r="N29" i="5"/>
  <c r="N82" i="5" s="1"/>
  <c r="P55" i="5"/>
  <c r="Q52" i="5" s="1"/>
  <c r="Q54" i="5" s="1"/>
  <c r="P28" i="5"/>
  <c r="P81" i="5" s="1"/>
  <c r="P57" i="5"/>
  <c r="N63" i="5"/>
  <c r="O28" i="5"/>
  <c r="O81" i="5" s="1"/>
  <c r="O57" i="5"/>
  <c r="AA15" i="6"/>
  <c r="AB14" i="6"/>
  <c r="AB14" i="15" s="1"/>
  <c r="HN48" i="6" l="1"/>
  <c r="HO45" i="6" s="1"/>
  <c r="HO47" i="6" s="1"/>
  <c r="HO40" i="6" s="1"/>
  <c r="GB55" i="6"/>
  <c r="GC52" i="6" s="1"/>
  <c r="Z21" i="6"/>
  <c r="Z35" i="6" s="1"/>
  <c r="Z42" i="6" s="1"/>
  <c r="X25" i="5"/>
  <c r="X45" i="5" s="1"/>
  <c r="Y25" i="5"/>
  <c r="Y45" i="5" s="1"/>
  <c r="Y35" i="6"/>
  <c r="Y42" i="6" s="1"/>
  <c r="AA20" i="6"/>
  <c r="O60" i="5"/>
  <c r="O63" i="5" s="1"/>
  <c r="M87" i="5"/>
  <c r="M26" i="5"/>
  <c r="Q55" i="5"/>
  <c r="R52" i="5" s="1"/>
  <c r="R54" i="5" s="1"/>
  <c r="R57" i="5" s="1"/>
  <c r="Q28" i="5"/>
  <c r="Q81" i="5" s="1"/>
  <c r="Q57" i="5"/>
  <c r="T48" i="5"/>
  <c r="T49" i="5" s="1"/>
  <c r="U46" i="5" s="1"/>
  <c r="U48" i="5" s="1"/>
  <c r="AA33" i="6"/>
  <c r="L106" i="5"/>
  <c r="N66" i="5"/>
  <c r="AC14" i="6"/>
  <c r="AC14" i="15" s="1"/>
  <c r="AB15" i="6"/>
  <c r="AA40" i="15"/>
  <c r="HO48" i="6" l="1"/>
  <c r="HP45" i="6" s="1"/>
  <c r="HP47" i="6" s="1"/>
  <c r="HP40" i="6" s="1"/>
  <c r="GC54" i="6"/>
  <c r="GC41" i="6" s="1"/>
  <c r="AA18" i="5"/>
  <c r="Z18" i="5"/>
  <c r="AA21" i="6"/>
  <c r="AB20" i="6"/>
  <c r="L111" i="5"/>
  <c r="R55" i="5"/>
  <c r="S52" i="5" s="1"/>
  <c r="S54" i="5" s="1"/>
  <c r="R28" i="5"/>
  <c r="R81" i="5" s="1"/>
  <c r="M111" i="5"/>
  <c r="N69" i="5"/>
  <c r="N72" i="5" s="1"/>
  <c r="N30" i="5"/>
  <c r="U49" i="5"/>
  <c r="V46" i="5" s="1"/>
  <c r="U27" i="5"/>
  <c r="U51" i="5"/>
  <c r="AB33" i="6"/>
  <c r="T27" i="5"/>
  <c r="T51" i="5"/>
  <c r="N80" i="5"/>
  <c r="N94" i="5" s="1"/>
  <c r="N93" i="5" s="1"/>
  <c r="N67" i="5"/>
  <c r="O64" i="5" s="1"/>
  <c r="M31" i="5"/>
  <c r="O61" i="5"/>
  <c r="P58" i="5" s="1"/>
  <c r="P60" i="5" s="1"/>
  <c r="O29" i="5"/>
  <c r="O82" i="5" s="1"/>
  <c r="AC15" i="6"/>
  <c r="AD14" i="6"/>
  <c r="AD14" i="15" s="1"/>
  <c r="J14" i="15" s="1"/>
  <c r="HP48" i="6" l="1"/>
  <c r="HQ45" i="6" s="1"/>
  <c r="HQ47" i="6" s="1"/>
  <c r="HQ40" i="6" s="1"/>
  <c r="GC55" i="6"/>
  <c r="GD52" i="6" s="1"/>
  <c r="AB21" i="6"/>
  <c r="AB35" i="6" s="1"/>
  <c r="AB42" i="6" s="1"/>
  <c r="Z25" i="5"/>
  <c r="Z45" i="5" s="1"/>
  <c r="AA25" i="5"/>
  <c r="AA45" i="5" s="1"/>
  <c r="AA35" i="6"/>
  <c r="AA42" i="6" s="1"/>
  <c r="AC20" i="6"/>
  <c r="M34" i="5"/>
  <c r="N26" i="5"/>
  <c r="N87" i="5"/>
  <c r="P61" i="5"/>
  <c r="Q58" i="5" s="1"/>
  <c r="P29" i="5"/>
  <c r="P63" i="5"/>
  <c r="O66" i="5"/>
  <c r="O67" i="5" s="1"/>
  <c r="P64" i="5" s="1"/>
  <c r="N32" i="5"/>
  <c r="N73" i="5"/>
  <c r="O70" i="5" s="1"/>
  <c r="S55" i="5"/>
  <c r="T52" i="5" s="1"/>
  <c r="T54" i="5" s="1"/>
  <c r="S28" i="5"/>
  <c r="S81" i="5" s="1"/>
  <c r="S57" i="5"/>
  <c r="AC33" i="6"/>
  <c r="V48" i="5"/>
  <c r="V49" i="5" s="1"/>
  <c r="W46" i="5" s="1"/>
  <c r="W48" i="5" s="1"/>
  <c r="AE14" i="6"/>
  <c r="AD15" i="6"/>
  <c r="HQ48" i="6" l="1"/>
  <c r="HR45" i="6" s="1"/>
  <c r="HR47" i="6" s="1"/>
  <c r="GD54" i="6"/>
  <c r="GD41" i="6" s="1"/>
  <c r="P82" i="5"/>
  <c r="AC18" i="5"/>
  <c r="AB18" i="5"/>
  <c r="AC21" i="6"/>
  <c r="AD20" i="6"/>
  <c r="P66" i="5"/>
  <c r="P69" i="5" s="1"/>
  <c r="W49" i="5"/>
  <c r="X46" i="5" s="1"/>
  <c r="W27" i="5"/>
  <c r="W51" i="5"/>
  <c r="T55" i="5"/>
  <c r="U52" i="5" s="1"/>
  <c r="T28" i="5"/>
  <c r="T81" i="5" s="1"/>
  <c r="Q60" i="5"/>
  <c r="Q61" i="5" s="1"/>
  <c r="R58" i="5" s="1"/>
  <c r="O80" i="5"/>
  <c r="O94" i="5" s="1"/>
  <c r="O93" i="5" s="1"/>
  <c r="N31" i="5"/>
  <c r="V27" i="5"/>
  <c r="V51" i="5"/>
  <c r="O30" i="5"/>
  <c r="O69" i="5"/>
  <c r="O72" i="5" s="1"/>
  <c r="O73" i="5" s="1"/>
  <c r="P70" i="5" s="1"/>
  <c r="AD33" i="6"/>
  <c r="T57" i="5"/>
  <c r="AF14" i="6"/>
  <c r="AE15" i="6"/>
  <c r="HR40" i="6" l="1"/>
  <c r="HR48" i="6"/>
  <c r="GD55" i="6"/>
  <c r="GE52" i="6" s="1"/>
  <c r="GE54" i="6" s="1"/>
  <c r="GE41" i="6" s="1"/>
  <c r="P80" i="5"/>
  <c r="P94" i="5" s="1"/>
  <c r="P93" i="5" s="1"/>
  <c r="P111" i="5" s="1"/>
  <c r="AD21" i="6"/>
  <c r="AD35" i="6" s="1"/>
  <c r="AD42" i="6" s="1"/>
  <c r="AB25" i="5"/>
  <c r="AB45" i="5" s="1"/>
  <c r="AC25" i="5"/>
  <c r="AC45" i="5" s="1"/>
  <c r="AC35" i="6"/>
  <c r="AC42" i="6" s="1"/>
  <c r="AE20" i="6"/>
  <c r="P30" i="5"/>
  <c r="P26" i="5" s="1"/>
  <c r="P31" i="5" s="1"/>
  <c r="P67" i="5"/>
  <c r="Q64" i="5" s="1"/>
  <c r="P72" i="5"/>
  <c r="P32" i="5" s="1"/>
  <c r="O26" i="5"/>
  <c r="R60" i="5"/>
  <c r="R61" i="5" s="1"/>
  <c r="S58" i="5" s="1"/>
  <c r="X48" i="5"/>
  <c r="AE33" i="6"/>
  <c r="N34" i="5"/>
  <c r="Q29" i="5"/>
  <c r="Q82" i="5" s="1"/>
  <c r="Q63" i="5"/>
  <c r="U54" i="5"/>
  <c r="U55" i="5" s="1"/>
  <c r="V52" i="5" s="1"/>
  <c r="O32" i="5"/>
  <c r="O87" i="5"/>
  <c r="AG14" i="6"/>
  <c r="AF15" i="6"/>
  <c r="AB64" i="15"/>
  <c r="HS45" i="6" l="1"/>
  <c r="GE55" i="6"/>
  <c r="GF52" i="6" s="1"/>
  <c r="P87" i="5"/>
  <c r="AD18" i="5"/>
  <c r="AE18" i="5"/>
  <c r="AE21" i="6"/>
  <c r="AF20" i="6"/>
  <c r="Q66" i="5"/>
  <c r="Q67" i="5" s="1"/>
  <c r="R64" i="5" s="1"/>
  <c r="P34" i="5"/>
  <c r="P73" i="5"/>
  <c r="Q70" i="5" s="1"/>
  <c r="AF33" i="6"/>
  <c r="X27" i="5"/>
  <c r="X51" i="5"/>
  <c r="U28" i="5"/>
  <c r="U81" i="5" s="1"/>
  <c r="U57" i="5"/>
  <c r="R29" i="5"/>
  <c r="R82" i="5" s="1"/>
  <c r="R63" i="5"/>
  <c r="O31" i="5"/>
  <c r="O34" i="5" s="1"/>
  <c r="V54" i="5"/>
  <c r="Q80" i="5"/>
  <c r="Q94" i="5" s="1"/>
  <c r="Q93" i="5" s="1"/>
  <c r="S60" i="5"/>
  <c r="X49" i="5"/>
  <c r="Y46" i="5" s="1"/>
  <c r="Y48" i="5" s="1"/>
  <c r="AG15" i="6"/>
  <c r="AH14" i="6"/>
  <c r="HS47" i="6" l="1"/>
  <c r="HS40" i="6" s="1"/>
  <c r="GF54" i="6"/>
  <c r="GF41" i="6" s="1"/>
  <c r="AF21" i="6"/>
  <c r="AF35" i="6" s="1"/>
  <c r="AF42" i="6" s="1"/>
  <c r="AE25" i="5"/>
  <c r="AE45" i="5" s="1"/>
  <c r="AD25" i="5"/>
  <c r="AD45" i="5" s="1"/>
  <c r="AE35" i="6"/>
  <c r="AE42" i="6" s="1"/>
  <c r="Q30" i="5"/>
  <c r="Q26" i="5" s="1"/>
  <c r="AG20" i="6"/>
  <c r="Q69" i="5"/>
  <c r="Q72" i="5" s="1"/>
  <c r="S29" i="5"/>
  <c r="S82" i="5" s="1"/>
  <c r="S63" i="5"/>
  <c r="V28" i="5"/>
  <c r="V81" i="5" s="1"/>
  <c r="V57" i="5"/>
  <c r="R80" i="5"/>
  <c r="R94" i="5" s="1"/>
  <c r="R93" i="5" s="1"/>
  <c r="Y49" i="5"/>
  <c r="Z46" i="5" s="1"/>
  <c r="Y27" i="5"/>
  <c r="Y51" i="5"/>
  <c r="Q87" i="5"/>
  <c r="O106" i="5"/>
  <c r="AG33" i="6"/>
  <c r="S61" i="5"/>
  <c r="T58" i="5" s="1"/>
  <c r="V55" i="5"/>
  <c r="W52" i="5" s="1"/>
  <c r="R66" i="5"/>
  <c r="R69" i="5" s="1"/>
  <c r="AH15" i="6"/>
  <c r="AI14" i="6"/>
  <c r="HS48" i="6" l="1"/>
  <c r="HT45" i="6" s="1"/>
  <c r="HT47" i="6" s="1"/>
  <c r="HT40" i="6" s="1"/>
  <c r="GF55" i="6"/>
  <c r="GG52" i="6" s="1"/>
  <c r="AG21" i="6"/>
  <c r="AG35" i="6" s="1"/>
  <c r="AG42" i="6" s="1"/>
  <c r="AF18" i="5"/>
  <c r="AG18" i="5"/>
  <c r="Q73" i="5"/>
  <c r="R70" i="5" s="1"/>
  <c r="R72" i="5" s="1"/>
  <c r="R32" i="5" s="1"/>
  <c r="Q32" i="5"/>
  <c r="AH20" i="6"/>
  <c r="Z48" i="5"/>
  <c r="Z49" i="5" s="1"/>
  <c r="AA46" i="5" s="1"/>
  <c r="AH33" i="6"/>
  <c r="T60" i="5"/>
  <c r="T61" i="5" s="1"/>
  <c r="U58" i="5" s="1"/>
  <c r="U60" i="5" s="1"/>
  <c r="O111" i="5"/>
  <c r="R87" i="5"/>
  <c r="W54" i="5"/>
  <c r="W55" i="5" s="1"/>
  <c r="X52" i="5" s="1"/>
  <c r="R67" i="5"/>
  <c r="S64" i="5" s="1"/>
  <c r="S66" i="5" s="1"/>
  <c r="R30" i="5"/>
  <c r="R26" i="5" s="1"/>
  <c r="R31" i="5" s="1"/>
  <c r="Q31" i="5"/>
  <c r="S80" i="5"/>
  <c r="S94" i="5" s="1"/>
  <c r="S93" i="5" s="1"/>
  <c r="AI15" i="6"/>
  <c r="AJ14" i="6"/>
  <c r="K20" i="15"/>
  <c r="HT48" i="6" l="1"/>
  <c r="HU45" i="6" s="1"/>
  <c r="HU47" i="6" s="1"/>
  <c r="GG54" i="6"/>
  <c r="GG41" i="6" s="1"/>
  <c r="AH21" i="6"/>
  <c r="AH35" i="6" s="1"/>
  <c r="AH42" i="6" s="1"/>
  <c r="AG25" i="5"/>
  <c r="AG45" i="5" s="1"/>
  <c r="AF25" i="5"/>
  <c r="AF45" i="5" s="1"/>
  <c r="AH18" i="5"/>
  <c r="Q34" i="5"/>
  <c r="AI20" i="6"/>
  <c r="R73" i="5"/>
  <c r="S70" i="5" s="1"/>
  <c r="D189" i="8"/>
  <c r="X54" i="5"/>
  <c r="X55" i="5" s="1"/>
  <c r="Y52" i="5" s="1"/>
  <c r="S87" i="5"/>
  <c r="U61" i="5"/>
  <c r="V58" i="5" s="1"/>
  <c r="U29" i="5"/>
  <c r="U63" i="5"/>
  <c r="AA48" i="5"/>
  <c r="AA49" i="5" s="1"/>
  <c r="AB46" i="5" s="1"/>
  <c r="AB48" i="5" s="1"/>
  <c r="S67" i="5"/>
  <c r="T64" i="5" s="1"/>
  <c r="S30" i="5"/>
  <c r="S26" i="5" s="1"/>
  <c r="S31" i="5" s="1"/>
  <c r="R34" i="5"/>
  <c r="T29" i="5"/>
  <c r="T82" i="5" s="1"/>
  <c r="T63" i="5"/>
  <c r="Z27" i="5"/>
  <c r="Z51" i="5"/>
  <c r="S69" i="5"/>
  <c r="AI33" i="6"/>
  <c r="W28" i="5"/>
  <c r="W81" i="5" s="1"/>
  <c r="W57" i="5"/>
  <c r="AJ15" i="6"/>
  <c r="AK14" i="6"/>
  <c r="HU40" i="6" l="1"/>
  <c r="HU48" i="6"/>
  <c r="HV45" i="6" s="1"/>
  <c r="HV47" i="6" s="1"/>
  <c r="HV40" i="6" s="1"/>
  <c r="GG55" i="6"/>
  <c r="GH52" i="6" s="1"/>
  <c r="U82" i="5"/>
  <c r="AH25" i="5"/>
  <c r="AH45" i="5" s="1"/>
  <c r="AI18" i="5"/>
  <c r="AI21" i="6"/>
  <c r="AJ20" i="6"/>
  <c r="S72" i="5"/>
  <c r="S73" i="5" s="1"/>
  <c r="T70" i="5" s="1"/>
  <c r="AB49" i="5"/>
  <c r="AC46" i="5" s="1"/>
  <c r="AB27" i="5"/>
  <c r="AB51" i="5"/>
  <c r="X28" i="5"/>
  <c r="X81" i="5" s="1"/>
  <c r="X57" i="5"/>
  <c r="AA27" i="5"/>
  <c r="AA51" i="5"/>
  <c r="S111" i="5"/>
  <c r="T66" i="5"/>
  <c r="Y54" i="5"/>
  <c r="Y55" i="5" s="1"/>
  <c r="Z52" i="5" s="1"/>
  <c r="Z54" i="5" s="1"/>
  <c r="AJ33" i="6"/>
  <c r="T80" i="5"/>
  <c r="T94" i="5" s="1"/>
  <c r="T93" i="5" s="1"/>
  <c r="V60" i="5"/>
  <c r="V61" i="5" s="1"/>
  <c r="W58" i="5" s="1"/>
  <c r="AK15" i="6"/>
  <c r="AL14" i="6"/>
  <c r="HV48" i="6" l="1"/>
  <c r="HW45" i="6" s="1"/>
  <c r="HW47" i="6" s="1"/>
  <c r="HW40" i="6" s="1"/>
  <c r="GH54" i="6"/>
  <c r="GH41" i="6" s="1"/>
  <c r="U80" i="5"/>
  <c r="U94" i="5" s="1"/>
  <c r="U93" i="5" s="1"/>
  <c r="AJ21" i="6"/>
  <c r="AJ35" i="6" s="1"/>
  <c r="AJ42" i="6" s="1"/>
  <c r="AI25" i="5"/>
  <c r="AI45" i="5" s="1"/>
  <c r="AI35" i="6"/>
  <c r="AI42" i="6" s="1"/>
  <c r="R106" i="5"/>
  <c r="R111" i="5" s="1"/>
  <c r="AK20" i="6"/>
  <c r="S32" i="5"/>
  <c r="S34" i="5" s="1"/>
  <c r="Z55" i="5"/>
  <c r="AA52" i="5" s="1"/>
  <c r="AA54" i="5" s="1"/>
  <c r="AA57" i="5" s="1"/>
  <c r="Z28" i="5"/>
  <c r="Z81" i="5" s="1"/>
  <c r="Z57" i="5"/>
  <c r="AC48" i="5"/>
  <c r="T87" i="5"/>
  <c r="W60" i="5"/>
  <c r="W61" i="5" s="1"/>
  <c r="X58" i="5" s="1"/>
  <c r="X60" i="5" s="1"/>
  <c r="T67" i="5"/>
  <c r="U64" i="5" s="1"/>
  <c r="U66" i="5" s="1"/>
  <c r="T30" i="5"/>
  <c r="T26" i="5" s="1"/>
  <c r="T31" i="5" s="1"/>
  <c r="V29" i="5"/>
  <c r="V82" i="5" s="1"/>
  <c r="V63" i="5"/>
  <c r="AK33" i="6"/>
  <c r="Y28" i="5"/>
  <c r="Y81" i="5" s="1"/>
  <c r="Y57" i="5"/>
  <c r="T69" i="5"/>
  <c r="T72" i="5" s="1"/>
  <c r="AL15" i="6"/>
  <c r="AM14" i="6"/>
  <c r="X41" i="15"/>
  <c r="HW48" i="6" l="1"/>
  <c r="HX45" i="6" s="1"/>
  <c r="HX47" i="6" s="1"/>
  <c r="HX40" i="6" s="1"/>
  <c r="GH55" i="6"/>
  <c r="U87" i="5"/>
  <c r="AJ18" i="5"/>
  <c r="AK18" i="5"/>
  <c r="AK21" i="6"/>
  <c r="AL20" i="6"/>
  <c r="T32" i="5"/>
  <c r="T73" i="5"/>
  <c r="U70" i="5" s="1"/>
  <c r="V80" i="5"/>
  <c r="V94" i="5" s="1"/>
  <c r="V93" i="5" s="1"/>
  <c r="AC27" i="5"/>
  <c r="AC51" i="5"/>
  <c r="X61" i="5"/>
  <c r="Y58" i="5" s="1"/>
  <c r="Y60" i="5" s="1"/>
  <c r="Y63" i="5" s="1"/>
  <c r="X29" i="5"/>
  <c r="X82" i="5" s="1"/>
  <c r="X63" i="5"/>
  <c r="W29" i="5"/>
  <c r="W82" i="5" s="1"/>
  <c r="W63" i="5"/>
  <c r="U67" i="5"/>
  <c r="V64" i="5" s="1"/>
  <c r="V66" i="5" s="1"/>
  <c r="V69" i="5" s="1"/>
  <c r="U30" i="5"/>
  <c r="U26" i="5" s="1"/>
  <c r="U31" i="5" s="1"/>
  <c r="U69" i="5"/>
  <c r="AL33" i="6"/>
  <c r="AC49" i="5"/>
  <c r="AD46" i="5" s="1"/>
  <c r="AA55" i="5"/>
  <c r="AB52" i="5" s="1"/>
  <c r="AA28" i="5"/>
  <c r="AA81" i="5" s="1"/>
  <c r="AN14" i="6"/>
  <c r="AM15" i="6"/>
  <c r="Y59" i="4"/>
  <c r="HX48" i="6" l="1"/>
  <c r="HY45" i="6" s="1"/>
  <c r="HY47" i="6" s="1"/>
  <c r="HY40" i="6" s="1"/>
  <c r="GI52" i="6"/>
  <c r="GI54" i="6" s="1"/>
  <c r="GI41" i="6" s="1"/>
  <c r="AL21" i="6"/>
  <c r="AL35" i="6" s="1"/>
  <c r="AL42" i="6" s="1"/>
  <c r="AK25" i="5"/>
  <c r="AK45" i="5" s="1"/>
  <c r="AJ25" i="5"/>
  <c r="AJ45" i="5" s="1"/>
  <c r="AK35" i="6"/>
  <c r="AK42" i="6" s="1"/>
  <c r="AM20" i="6"/>
  <c r="AM33" i="6"/>
  <c r="AD48" i="5"/>
  <c r="AD49" i="5" s="1"/>
  <c r="AE46" i="5" s="1"/>
  <c r="AE48" i="5" s="1"/>
  <c r="V67" i="5"/>
  <c r="W64" i="5" s="1"/>
  <c r="W66" i="5" s="1"/>
  <c r="V30" i="5"/>
  <c r="V26" i="5" s="1"/>
  <c r="V31" i="5" s="1"/>
  <c r="T34" i="5"/>
  <c r="U106" i="5"/>
  <c r="X80" i="5"/>
  <c r="X94" i="5" s="1"/>
  <c r="X93" i="5" s="1"/>
  <c r="Y61" i="5"/>
  <c r="Z58" i="5" s="1"/>
  <c r="Y29" i="5"/>
  <c r="Y82" i="5" s="1"/>
  <c r="V87" i="5"/>
  <c r="AB54" i="5"/>
  <c r="AB55" i="5" s="1"/>
  <c r="AC52" i="5" s="1"/>
  <c r="AC54" i="5" s="1"/>
  <c r="AC57" i="5" s="1"/>
  <c r="W80" i="5"/>
  <c r="W94" i="5" s="1"/>
  <c r="W93" i="5" s="1"/>
  <c r="U72" i="5"/>
  <c r="U32" i="5" s="1"/>
  <c r="AO14" i="6"/>
  <c r="AN15" i="6"/>
  <c r="Y58" i="4"/>
  <c r="HY48" i="6" l="1"/>
  <c r="HZ45" i="6" s="1"/>
  <c r="GI55" i="6"/>
  <c r="Y57" i="4"/>
  <c r="Y65" i="4" s="1"/>
  <c r="AL18" i="5"/>
  <c r="AM18" i="5"/>
  <c r="AM21" i="6"/>
  <c r="AN20" i="6"/>
  <c r="U73" i="5"/>
  <c r="V70" i="5" s="1"/>
  <c r="V72" i="5" s="1"/>
  <c r="V32" i="5" s="1"/>
  <c r="V34" i="5" s="1"/>
  <c r="AB28" i="5"/>
  <c r="AB81" i="5" s="1"/>
  <c r="AB57" i="5"/>
  <c r="Y80" i="5"/>
  <c r="Y94" i="5" s="1"/>
  <c r="Y93" i="5" s="1"/>
  <c r="W67" i="5"/>
  <c r="X64" i="5" s="1"/>
  <c r="X66" i="5" s="1"/>
  <c r="W30" i="5"/>
  <c r="W26" i="5" s="1"/>
  <c r="W31" i="5" s="1"/>
  <c r="X87" i="5"/>
  <c r="AN33" i="6"/>
  <c r="W87" i="5"/>
  <c r="AC55" i="5"/>
  <c r="AD52" i="5" s="1"/>
  <c r="AC28" i="5"/>
  <c r="AC81" i="5" s="1"/>
  <c r="Z60" i="5"/>
  <c r="Z61" i="5" s="1"/>
  <c r="AA58" i="5" s="1"/>
  <c r="AA60" i="5" s="1"/>
  <c r="AE49" i="5"/>
  <c r="AF46" i="5" s="1"/>
  <c r="AF48" i="5" s="1"/>
  <c r="AE27" i="5"/>
  <c r="AE51" i="5"/>
  <c r="U34" i="5"/>
  <c r="V111" i="5"/>
  <c r="W69" i="5"/>
  <c r="U111" i="5"/>
  <c r="AD27" i="5"/>
  <c r="AD51" i="5"/>
  <c r="AO15" i="6"/>
  <c r="AP14" i="6"/>
  <c r="Y65" i="15"/>
  <c r="Y64" i="4"/>
  <c r="Y73" i="4"/>
  <c r="HZ47" i="6" l="1"/>
  <c r="HZ40" i="6" s="1"/>
  <c r="GJ52" i="6"/>
  <c r="GJ54" i="6" s="1"/>
  <c r="GJ41" i="6" s="1"/>
  <c r="AN21" i="6"/>
  <c r="AN35" i="6" s="1"/>
  <c r="AN42" i="6" s="1"/>
  <c r="AM25" i="5"/>
  <c r="AM45" i="5" s="1"/>
  <c r="AL25" i="5"/>
  <c r="AL45" i="5" s="1"/>
  <c r="Y72" i="4"/>
  <c r="AM35" i="6"/>
  <c r="AM42" i="6" s="1"/>
  <c r="AO20" i="6"/>
  <c r="V73" i="5"/>
  <c r="W70" i="5" s="1"/>
  <c r="W72" i="5" s="1"/>
  <c r="W32" i="5" s="1"/>
  <c r="AO33" i="6"/>
  <c r="AF49" i="5"/>
  <c r="AG46" i="5" s="1"/>
  <c r="AG48" i="5" s="1"/>
  <c r="AF27" i="5"/>
  <c r="AF51" i="5"/>
  <c r="AD54" i="5"/>
  <c r="X67" i="5"/>
  <c r="Y64" i="5" s="1"/>
  <c r="Y66" i="5" s="1"/>
  <c r="X30" i="5"/>
  <c r="X26" i="5" s="1"/>
  <c r="X31" i="5" s="1"/>
  <c r="X69" i="5"/>
  <c r="AA61" i="5"/>
  <c r="AB58" i="5" s="1"/>
  <c r="AB60" i="5" s="1"/>
  <c r="AB63" i="5" s="1"/>
  <c r="AA29" i="5"/>
  <c r="AA63" i="5"/>
  <c r="Y87" i="5"/>
  <c r="Z29" i="5"/>
  <c r="Z82" i="5" s="1"/>
  <c r="Z63" i="5"/>
  <c r="AP15" i="6"/>
  <c r="AQ14" i="6"/>
  <c r="HZ48" i="6" l="1"/>
  <c r="IA45" i="6" s="1"/>
  <c r="IA47" i="6" s="1"/>
  <c r="IA40" i="6" s="1"/>
  <c r="GJ55" i="6"/>
  <c r="GK52" i="6" s="1"/>
  <c r="AA82" i="5"/>
  <c r="AN18" i="5"/>
  <c r="AO18" i="5"/>
  <c r="Y81" i="4"/>
  <c r="Y80" i="4"/>
  <c r="AO21" i="6"/>
  <c r="AP20" i="6"/>
  <c r="C200" i="8"/>
  <c r="AD57" i="5"/>
  <c r="AD28" i="5"/>
  <c r="AD81" i="5" s="1"/>
  <c r="AP33" i="6"/>
  <c r="Z80" i="5"/>
  <c r="Z94" i="5" s="1"/>
  <c r="Z93" i="5" s="1"/>
  <c r="Y67" i="5"/>
  <c r="Z64" i="5" s="1"/>
  <c r="Y30" i="5"/>
  <c r="Y26" i="5" s="1"/>
  <c r="Y31" i="5" s="1"/>
  <c r="Y69" i="5"/>
  <c r="W34" i="5"/>
  <c r="Y111" i="5"/>
  <c r="AB61" i="5"/>
  <c r="AC58" i="5" s="1"/>
  <c r="AB29" i="5"/>
  <c r="AB82" i="5" s="1"/>
  <c r="AD55" i="5"/>
  <c r="AE52" i="5" s="1"/>
  <c r="AG49" i="5"/>
  <c r="AH46" i="5" s="1"/>
  <c r="AG27" i="5"/>
  <c r="AG51" i="5"/>
  <c r="W73" i="5"/>
  <c r="X70" i="5" s="1"/>
  <c r="AQ15" i="6"/>
  <c r="AR14" i="6"/>
  <c r="AB40" i="15"/>
  <c r="IA48" i="6" l="1"/>
  <c r="IB45" i="6" s="1"/>
  <c r="GK54" i="6"/>
  <c r="GK41" i="6" s="1"/>
  <c r="AA80" i="5"/>
  <c r="AA94" i="5" s="1"/>
  <c r="AA93" i="5" s="1"/>
  <c r="AP21" i="6"/>
  <c r="AP35" i="6" s="1"/>
  <c r="AP42" i="6" s="1"/>
  <c r="AO25" i="5"/>
  <c r="AO45" i="5" s="1"/>
  <c r="AN25" i="5"/>
  <c r="AN45" i="5" s="1"/>
  <c r="X106" i="5"/>
  <c r="X111" i="5" s="1"/>
  <c r="AO35" i="6"/>
  <c r="AO42" i="6" s="1"/>
  <c r="AQ20" i="6"/>
  <c r="X72" i="5"/>
  <c r="X32" i="5" s="1"/>
  <c r="AC60" i="5"/>
  <c r="AC61" i="5" s="1"/>
  <c r="AD58" i="5" s="1"/>
  <c r="AH48" i="5"/>
  <c r="AH49" i="5" s="1"/>
  <c r="AI46" i="5" s="1"/>
  <c r="Z66" i="5"/>
  <c r="Z87" i="5"/>
  <c r="AE54" i="5"/>
  <c r="AQ33" i="6"/>
  <c r="AB80" i="5"/>
  <c r="AB94" i="5" s="1"/>
  <c r="AB93" i="5" s="1"/>
  <c r="AS14" i="6"/>
  <c r="AR15" i="6"/>
  <c r="IB47" i="6" l="1"/>
  <c r="IB40" i="6" s="1"/>
  <c r="GK55" i="6"/>
  <c r="GL52" i="6" s="1"/>
  <c r="GL54" i="6" s="1"/>
  <c r="GL41" i="6" s="1"/>
  <c r="AA87" i="5"/>
  <c r="AQ18" i="5"/>
  <c r="AP18" i="5"/>
  <c r="AQ21" i="6"/>
  <c r="AR20" i="6"/>
  <c r="X73" i="5"/>
  <c r="Y70" i="5" s="1"/>
  <c r="Y72" i="5" s="1"/>
  <c r="Y32" i="5" s="1"/>
  <c r="AD60" i="5"/>
  <c r="AD61" i="5" s="1"/>
  <c r="AE58" i="5" s="1"/>
  <c r="AI48" i="5"/>
  <c r="AI49" i="5" s="1"/>
  <c r="AJ46" i="5" s="1"/>
  <c r="AJ48" i="5" s="1"/>
  <c r="AE28" i="5"/>
  <c r="AE81" i="5" s="1"/>
  <c r="AE57" i="5"/>
  <c r="Z30" i="5"/>
  <c r="Z26" i="5" s="1"/>
  <c r="Z31" i="5" s="1"/>
  <c r="Z69" i="5"/>
  <c r="AR33" i="6"/>
  <c r="AC29" i="5"/>
  <c r="AC82" i="5" s="1"/>
  <c r="AC63" i="5"/>
  <c r="AB87" i="5"/>
  <c r="AH27" i="5"/>
  <c r="AH51" i="5"/>
  <c r="AE55" i="5"/>
  <c r="AF52" i="5" s="1"/>
  <c r="AF54" i="5" s="1"/>
  <c r="Z67" i="5"/>
  <c r="AA64" i="5" s="1"/>
  <c r="AA66" i="5" s="1"/>
  <c r="X34" i="5"/>
  <c r="AS15" i="6"/>
  <c r="AT14" i="6"/>
  <c r="IB48" i="6" l="1"/>
  <c r="IC45" i="6" s="1"/>
  <c r="GL55" i="6"/>
  <c r="GM52" i="6" s="1"/>
  <c r="AR21" i="6"/>
  <c r="AR35" i="6" s="1"/>
  <c r="AR42" i="6" s="1"/>
  <c r="AP25" i="5"/>
  <c r="AP45" i="5" s="1"/>
  <c r="AQ25" i="5"/>
  <c r="AQ45" i="5" s="1"/>
  <c r="AQ35" i="6"/>
  <c r="AQ42" i="6" s="1"/>
  <c r="AS20" i="6"/>
  <c r="AJ49" i="5"/>
  <c r="AK46" i="5" s="1"/>
  <c r="AK48" i="5" s="1"/>
  <c r="AJ27" i="5"/>
  <c r="AJ51" i="5"/>
  <c r="AA106" i="5"/>
  <c r="AA111" i="5" s="1"/>
  <c r="AC80" i="5"/>
  <c r="AC94" i="5" s="1"/>
  <c r="AC93" i="5" s="1"/>
  <c r="AI27" i="5"/>
  <c r="AI51" i="5"/>
  <c r="Y34" i="5"/>
  <c r="AB111" i="5"/>
  <c r="AE60" i="5"/>
  <c r="AE63" i="5" s="1"/>
  <c r="AA67" i="5"/>
  <c r="AB64" i="5" s="1"/>
  <c r="AB66" i="5" s="1"/>
  <c r="AA30" i="5"/>
  <c r="AA26" i="5" s="1"/>
  <c r="AA31" i="5" s="1"/>
  <c r="AA69" i="5"/>
  <c r="AF55" i="5"/>
  <c r="AG52" i="5" s="1"/>
  <c r="AG54" i="5" s="1"/>
  <c r="AF28" i="5"/>
  <c r="AF81" i="5" s="1"/>
  <c r="AF57" i="5"/>
  <c r="AS33" i="6"/>
  <c r="Y73" i="5"/>
  <c r="Z70" i="5" s="1"/>
  <c r="AD29" i="5"/>
  <c r="AD82" i="5" s="1"/>
  <c r="AD63" i="5"/>
  <c r="AT15" i="6"/>
  <c r="AU14" i="6"/>
  <c r="IC47" i="6" l="1"/>
  <c r="IC40" i="6" s="1"/>
  <c r="GM54" i="6"/>
  <c r="GM41" i="6" s="1"/>
  <c r="AS21" i="6"/>
  <c r="AS35" i="6" s="1"/>
  <c r="AS42" i="6" s="1"/>
  <c r="AR18" i="5"/>
  <c r="AS18" i="5"/>
  <c r="AT20" i="6"/>
  <c r="AC87" i="5"/>
  <c r="AK49" i="5"/>
  <c r="AL46" i="5" s="1"/>
  <c r="AK27" i="5"/>
  <c r="AK51" i="5"/>
  <c r="Z72" i="5"/>
  <c r="Z32" i="5" s="1"/>
  <c r="AB67" i="5"/>
  <c r="AC64" i="5" s="1"/>
  <c r="AC66" i="5" s="1"/>
  <c r="AB30" i="5"/>
  <c r="AB26" i="5" s="1"/>
  <c r="AB31" i="5" s="1"/>
  <c r="AB69" i="5"/>
  <c r="AT33" i="6"/>
  <c r="AD80" i="5"/>
  <c r="AD94" i="5" s="1"/>
  <c r="AD93" i="5" s="1"/>
  <c r="AG55" i="5"/>
  <c r="AH52" i="5" s="1"/>
  <c r="AH54" i="5" s="1"/>
  <c r="AG28" i="5"/>
  <c r="AG81" i="5" s="1"/>
  <c r="AG57" i="5"/>
  <c r="AE61" i="5"/>
  <c r="AF58" i="5" s="1"/>
  <c r="AF60" i="5" s="1"/>
  <c r="AF63" i="5" s="1"/>
  <c r="AE29" i="5"/>
  <c r="AE82" i="5" s="1"/>
  <c r="AV14" i="6"/>
  <c r="AU15" i="6"/>
  <c r="L20" i="15"/>
  <c r="IC48" i="6" l="1"/>
  <c r="ID45" i="6" s="1"/>
  <c r="ID47" i="6" s="1"/>
  <c r="ID40" i="6" s="1"/>
  <c r="GM55" i="6"/>
  <c r="GN52" i="6" s="1"/>
  <c r="GN54" i="6" s="1"/>
  <c r="GN41" i="6" s="1"/>
  <c r="AT21" i="6"/>
  <c r="AT35" i="6" s="1"/>
  <c r="AT42" i="6" s="1"/>
  <c r="AS25" i="5"/>
  <c r="AS45" i="5" s="1"/>
  <c r="AR25" i="5"/>
  <c r="AR45" i="5" s="1"/>
  <c r="AT18" i="5"/>
  <c r="AU20" i="6"/>
  <c r="Z73" i="5"/>
  <c r="AA70" i="5" s="1"/>
  <c r="AA72" i="5" s="1"/>
  <c r="AA32" i="5" s="1"/>
  <c r="E189" i="8"/>
  <c r="AC67" i="5"/>
  <c r="AD64" i="5" s="1"/>
  <c r="AD66" i="5" s="1"/>
  <c r="AC30" i="5"/>
  <c r="AC26" i="5" s="1"/>
  <c r="AC31" i="5" s="1"/>
  <c r="AC69" i="5"/>
  <c r="AD87" i="5"/>
  <c r="Z34" i="5"/>
  <c r="AL48" i="5"/>
  <c r="AL49" i="5" s="1"/>
  <c r="AM46" i="5" s="1"/>
  <c r="AF61" i="5"/>
  <c r="AG58" i="5" s="1"/>
  <c r="AF29" i="5"/>
  <c r="AF82" i="5" s="1"/>
  <c r="AU33" i="6"/>
  <c r="AE80" i="5"/>
  <c r="AE94" i="5" s="1"/>
  <c r="AE93" i="5" s="1"/>
  <c r="AH55" i="5"/>
  <c r="AI52" i="5" s="1"/>
  <c r="AH28" i="5"/>
  <c r="AH81" i="5" s="1"/>
  <c r="AH57" i="5"/>
  <c r="AW14" i="6"/>
  <c r="AV15" i="6"/>
  <c r="ID48" i="6" l="1"/>
  <c r="IE45" i="6"/>
  <c r="GN55" i="6"/>
  <c r="GO52" i="6" s="1"/>
  <c r="AT25" i="5"/>
  <c r="AT45" i="5" s="1"/>
  <c r="AU18" i="5"/>
  <c r="AU21" i="6"/>
  <c r="AU35" i="6" s="1"/>
  <c r="AU42" i="6" s="1"/>
  <c r="AV20" i="6"/>
  <c r="AA73" i="5"/>
  <c r="AB70" i="5" s="1"/>
  <c r="AB72" i="5" s="1"/>
  <c r="AB32" i="5" s="1"/>
  <c r="AE87" i="5"/>
  <c r="AF80" i="5"/>
  <c r="AF94" i="5" s="1"/>
  <c r="AF93" i="5" s="1"/>
  <c r="AM48" i="5"/>
  <c r="AM49" i="5" s="1"/>
  <c r="AN46" i="5" s="1"/>
  <c r="AN48" i="5" s="1"/>
  <c r="AI54" i="5"/>
  <c r="AG60" i="5"/>
  <c r="AG61" i="5" s="1"/>
  <c r="AH58" i="5" s="1"/>
  <c r="AL27" i="5"/>
  <c r="AL51" i="5"/>
  <c r="AV33" i="6"/>
  <c r="AA34" i="5"/>
  <c r="AD67" i="5"/>
  <c r="AE64" i="5" s="1"/>
  <c r="AD30" i="5"/>
  <c r="AD26" i="5" s="1"/>
  <c r="AD31" i="5" s="1"/>
  <c r="AD69" i="5"/>
  <c r="AW15" i="6"/>
  <c r="AX14" i="6"/>
  <c r="AC64" i="15"/>
  <c r="IE47" i="6" l="1"/>
  <c r="IE40" i="6" s="1"/>
  <c r="GO54" i="6"/>
  <c r="GO41" i="6" s="1"/>
  <c r="AV21" i="6"/>
  <c r="AV35" i="6" s="1"/>
  <c r="AV42" i="6" s="1"/>
  <c r="AU25" i="5"/>
  <c r="AU45" i="5" s="1"/>
  <c r="AV18" i="5"/>
  <c r="AW20" i="6"/>
  <c r="AB73" i="5"/>
  <c r="AC70" i="5" s="1"/>
  <c r="AC72" i="5" s="1"/>
  <c r="AC32" i="5" s="1"/>
  <c r="AD106" i="5"/>
  <c r="AD111" i="5" s="1"/>
  <c r="AN49" i="5"/>
  <c r="AO46" i="5" s="1"/>
  <c r="AO48" i="5" s="1"/>
  <c r="AN27" i="5"/>
  <c r="AN51" i="5"/>
  <c r="AH60" i="5"/>
  <c r="AH61" i="5" s="1"/>
  <c r="AI58" i="5" s="1"/>
  <c r="AI28" i="5"/>
  <c r="AI81" i="5" s="1"/>
  <c r="AI57" i="5"/>
  <c r="AB34" i="5"/>
  <c r="AG29" i="5"/>
  <c r="AG82" i="5" s="1"/>
  <c r="AG63" i="5"/>
  <c r="AE111" i="5"/>
  <c r="AE66" i="5"/>
  <c r="AE67" i="5" s="1"/>
  <c r="AF64" i="5" s="1"/>
  <c r="AF66" i="5" s="1"/>
  <c r="AM27" i="5"/>
  <c r="AM51" i="5"/>
  <c r="AW33" i="6"/>
  <c r="AI55" i="5"/>
  <c r="AJ52" i="5" s="1"/>
  <c r="AF87" i="5"/>
  <c r="AX15" i="6"/>
  <c r="AY14" i="6"/>
  <c r="IE48" i="6" l="1"/>
  <c r="IF45" i="6" s="1"/>
  <c r="IF47" i="6" s="1"/>
  <c r="IF40" i="6" s="1"/>
  <c r="GO55" i="6"/>
  <c r="GP52" i="6" s="1"/>
  <c r="GP54" i="6" s="1"/>
  <c r="GP41" i="6" s="1"/>
  <c r="AV25" i="5"/>
  <c r="AV45" i="5" s="1"/>
  <c r="AW18" i="5"/>
  <c r="AW21" i="6"/>
  <c r="AW35" i="6" s="1"/>
  <c r="AW42" i="6" s="1"/>
  <c r="AX20" i="6"/>
  <c r="AI60" i="5"/>
  <c r="AI61" i="5" s="1"/>
  <c r="AJ58" i="5" s="1"/>
  <c r="AF67" i="5"/>
  <c r="AG64" i="5" s="1"/>
  <c r="AG66" i="5" s="1"/>
  <c r="AG69" i="5" s="1"/>
  <c r="AF30" i="5"/>
  <c r="AF26" i="5" s="1"/>
  <c r="AF31" i="5" s="1"/>
  <c r="AF69" i="5"/>
  <c r="AG80" i="5"/>
  <c r="AG94" i="5" s="1"/>
  <c r="AG93" i="5" s="1"/>
  <c r="AC34" i="5"/>
  <c r="AJ54" i="5"/>
  <c r="AJ55" i="5" s="1"/>
  <c r="AK52" i="5" s="1"/>
  <c r="AE69" i="5"/>
  <c r="AE30" i="5"/>
  <c r="AE26" i="5" s="1"/>
  <c r="AE31" i="5" s="1"/>
  <c r="AH29" i="5"/>
  <c r="AH82" i="5" s="1"/>
  <c r="AH63" i="5"/>
  <c r="AX33" i="6"/>
  <c r="AC73" i="5"/>
  <c r="AD70" i="5" s="1"/>
  <c r="AO49" i="5"/>
  <c r="AP46" i="5" s="1"/>
  <c r="AO27" i="5"/>
  <c r="AO51" i="5"/>
  <c r="AZ14" i="6"/>
  <c r="AY15" i="6"/>
  <c r="IF48" i="6" l="1"/>
  <c r="IG45" i="6" s="1"/>
  <c r="IG47" i="6" s="1"/>
  <c r="IG40" i="6" s="1"/>
  <c r="GP55" i="6"/>
  <c r="GQ52" i="6" s="1"/>
  <c r="GQ54" i="6" s="1"/>
  <c r="GQ41" i="6" s="1"/>
  <c r="AX21" i="6"/>
  <c r="AX35" i="6" s="1"/>
  <c r="AX42" i="6" s="1"/>
  <c r="AW25" i="5"/>
  <c r="AW45" i="5" s="1"/>
  <c r="AX18" i="5"/>
  <c r="AI63" i="5"/>
  <c r="AI29" i="5"/>
  <c r="AI82" i="5" s="1"/>
  <c r="AY20" i="6"/>
  <c r="AK54" i="5"/>
  <c r="AK55" i="5" s="1"/>
  <c r="AL52" i="5" s="1"/>
  <c r="AY33" i="6"/>
  <c r="AJ28" i="5"/>
  <c r="AJ81" i="5" s="1"/>
  <c r="AJ57" i="5"/>
  <c r="AD72" i="5"/>
  <c r="AD32" i="5" s="1"/>
  <c r="AP48" i="5"/>
  <c r="AP49" i="5" s="1"/>
  <c r="AQ46" i="5" s="1"/>
  <c r="AQ48" i="5" s="1"/>
  <c r="AH80" i="5"/>
  <c r="AH94" i="5" s="1"/>
  <c r="AH93" i="5" s="1"/>
  <c r="AG87" i="5"/>
  <c r="AG67" i="5"/>
  <c r="AH64" i="5" s="1"/>
  <c r="AH66" i="5" s="1"/>
  <c r="AG30" i="5"/>
  <c r="AG26" i="5" s="1"/>
  <c r="AG31" i="5" s="1"/>
  <c r="AZ15" i="6"/>
  <c r="BA14" i="6"/>
  <c r="Z59" i="4"/>
  <c r="Z58" i="4"/>
  <c r="IG48" i="6" l="1"/>
  <c r="IH45" i="6" s="1"/>
  <c r="IH47" i="6" s="1"/>
  <c r="GQ55" i="6"/>
  <c r="GR52" i="6" s="1"/>
  <c r="GR54" i="6" s="1"/>
  <c r="GR41" i="6" s="1"/>
  <c r="AX25" i="5"/>
  <c r="AX45" i="5" s="1"/>
  <c r="AY18" i="5"/>
  <c r="AY21" i="6"/>
  <c r="Z57" i="4"/>
  <c r="Z65" i="4" s="1"/>
  <c r="AI80" i="5"/>
  <c r="AI94" i="5" s="1"/>
  <c r="AI93" i="5" s="1"/>
  <c r="AZ20" i="6"/>
  <c r="AD73" i="5"/>
  <c r="AE70" i="5" s="1"/>
  <c r="AE72" i="5" s="1"/>
  <c r="AE32" i="5" s="1"/>
  <c r="AQ49" i="5"/>
  <c r="AR46" i="5" s="1"/>
  <c r="AR48" i="5" s="1"/>
  <c r="AQ27" i="5"/>
  <c r="AQ51" i="5"/>
  <c r="AP27" i="5"/>
  <c r="AP51" i="5"/>
  <c r="AH67" i="5"/>
  <c r="AI64" i="5" s="1"/>
  <c r="AI66" i="5" s="1"/>
  <c r="AH30" i="5"/>
  <c r="AH26" i="5" s="1"/>
  <c r="AH31" i="5" s="1"/>
  <c r="AH69" i="5"/>
  <c r="AZ33" i="6"/>
  <c r="AH87" i="5"/>
  <c r="AD34" i="5"/>
  <c r="AJ60" i="5"/>
  <c r="AL54" i="5"/>
  <c r="AL55" i="5" s="1"/>
  <c r="AM52" i="5" s="1"/>
  <c r="AK57" i="5"/>
  <c r="AK28" i="5"/>
  <c r="AK81" i="5" s="1"/>
  <c r="BB14" i="6"/>
  <c r="BA15" i="6"/>
  <c r="IH40" i="6" l="1"/>
  <c r="IH48" i="6"/>
  <c r="II45" i="6" s="1"/>
  <c r="II47" i="6" s="1"/>
  <c r="II40" i="6" s="1"/>
  <c r="GR55" i="6"/>
  <c r="GS52" i="6" s="1"/>
  <c r="AZ21" i="6"/>
  <c r="AZ35" i="6" s="1"/>
  <c r="AZ42" i="6" s="1"/>
  <c r="AY25" i="5"/>
  <c r="AY45" i="5" s="1"/>
  <c r="AY35" i="6"/>
  <c r="AY42" i="6" s="1"/>
  <c r="AI87" i="5"/>
  <c r="BA20" i="6"/>
  <c r="AM54" i="5"/>
  <c r="AM55" i="5" s="1"/>
  <c r="AN52" i="5" s="1"/>
  <c r="AE34" i="5"/>
  <c r="AL28" i="5"/>
  <c r="AL81" i="5" s="1"/>
  <c r="AL57" i="5"/>
  <c r="AH111" i="5"/>
  <c r="AJ61" i="5"/>
  <c r="AK58" i="5" s="1"/>
  <c r="AJ29" i="5"/>
  <c r="AJ82" i="5" s="1"/>
  <c r="AJ63" i="5"/>
  <c r="BA33" i="6"/>
  <c r="AE73" i="5"/>
  <c r="AF70" i="5" s="1"/>
  <c r="AI67" i="5"/>
  <c r="AJ64" i="5" s="1"/>
  <c r="AI30" i="5"/>
  <c r="AI26" i="5" s="1"/>
  <c r="AI31" i="5" s="1"/>
  <c r="AI69" i="5"/>
  <c r="AR49" i="5"/>
  <c r="AS46" i="5" s="1"/>
  <c r="AS48" i="5" s="1"/>
  <c r="AR27" i="5"/>
  <c r="AR51" i="5"/>
  <c r="BB15" i="6"/>
  <c r="BC14" i="6"/>
  <c r="Z73" i="4"/>
  <c r="II48" i="6" l="1"/>
  <c r="IJ45" i="6" s="1"/>
  <c r="IJ47" i="6" s="1"/>
  <c r="IJ40" i="6" s="1"/>
  <c r="GS54" i="6"/>
  <c r="GS41" i="6" s="1"/>
  <c r="BA18" i="5"/>
  <c r="AZ18" i="5"/>
  <c r="Z72" i="4"/>
  <c r="BA21" i="6"/>
  <c r="BA35" i="6" s="1"/>
  <c r="BA42" i="6" s="1"/>
  <c r="AJ66" i="5"/>
  <c r="AJ30" i="5" s="1"/>
  <c r="AJ26" i="5" s="1"/>
  <c r="AJ31" i="5" s="1"/>
  <c r="BB20" i="6"/>
  <c r="AS49" i="5"/>
  <c r="AT46" i="5" s="1"/>
  <c r="AT48" i="5" s="1"/>
  <c r="AS27" i="5"/>
  <c r="AS51" i="5"/>
  <c r="BB33" i="6"/>
  <c r="AF72" i="5"/>
  <c r="AF32" i="5" s="1"/>
  <c r="AK60" i="5"/>
  <c r="AK61" i="5" s="1"/>
  <c r="AL58" i="5" s="1"/>
  <c r="AL60" i="5" s="1"/>
  <c r="AL63" i="5" s="1"/>
  <c r="AN54" i="5"/>
  <c r="AG106" i="5"/>
  <c r="AG111" i="5" s="1"/>
  <c r="AM57" i="5"/>
  <c r="AM28" i="5"/>
  <c r="AM81" i="5" s="1"/>
  <c r="BC15" i="6"/>
  <c r="BD14" i="6"/>
  <c r="Z64" i="4"/>
  <c r="IJ48" i="6" l="1"/>
  <c r="IK45" i="6" s="1"/>
  <c r="GS55" i="6"/>
  <c r="GT52" i="6" s="1"/>
  <c r="BB21" i="6"/>
  <c r="BB35" i="6" s="1"/>
  <c r="BB42" i="6" s="1"/>
  <c r="AZ25" i="5"/>
  <c r="AZ45" i="5" s="1"/>
  <c r="BA25" i="5"/>
  <c r="BA45" i="5" s="1"/>
  <c r="BB18" i="5"/>
  <c r="AJ67" i="5"/>
  <c r="AK64" i="5" s="1"/>
  <c r="Z81" i="4"/>
  <c r="Z80" i="4"/>
  <c r="AJ69" i="5"/>
  <c r="BC20" i="6"/>
  <c r="AN28" i="5"/>
  <c r="AN81" i="5" s="1"/>
  <c r="AN57" i="5"/>
  <c r="AF73" i="5"/>
  <c r="AG70" i="5" s="1"/>
  <c r="AF34" i="5"/>
  <c r="AJ80" i="5"/>
  <c r="AJ94" i="5" s="1"/>
  <c r="AJ93" i="5" s="1"/>
  <c r="AT49" i="5"/>
  <c r="AU46" i="5" s="1"/>
  <c r="AU48" i="5" s="1"/>
  <c r="AT27" i="5"/>
  <c r="AT51" i="5"/>
  <c r="AL61" i="5"/>
  <c r="AM58" i="5" s="1"/>
  <c r="AL29" i="5"/>
  <c r="BC33" i="6"/>
  <c r="AN55" i="5"/>
  <c r="AO52" i="5" s="1"/>
  <c r="AK29" i="5"/>
  <c r="AK82" i="5" s="1"/>
  <c r="AK63" i="5"/>
  <c r="BE14" i="6"/>
  <c r="BD15" i="6"/>
  <c r="IK47" i="6" l="1"/>
  <c r="IK40" i="6" s="1"/>
  <c r="GT54" i="6"/>
  <c r="GT41" i="6" s="1"/>
  <c r="AL82" i="5"/>
  <c r="BC21" i="6"/>
  <c r="BC35" i="6" s="1"/>
  <c r="BC42" i="6" s="1"/>
  <c r="BB25" i="5"/>
  <c r="BB45" i="5" s="1"/>
  <c r="BC18" i="5"/>
  <c r="AK66" i="5"/>
  <c r="AK30" i="5" s="1"/>
  <c r="AK26" i="5" s="1"/>
  <c r="AK31" i="5" s="1"/>
  <c r="BD20" i="6"/>
  <c r="AK80" i="5"/>
  <c r="AK94" i="5" s="1"/>
  <c r="AK93" i="5" s="1"/>
  <c r="AU49" i="5"/>
  <c r="AV46" i="5" s="1"/>
  <c r="AU27" i="5"/>
  <c r="AU51" i="5"/>
  <c r="AO54" i="5"/>
  <c r="AO55" i="5" s="1"/>
  <c r="AP52" i="5" s="1"/>
  <c r="AP54" i="5" s="1"/>
  <c r="AM60" i="5"/>
  <c r="AM61" i="5" s="1"/>
  <c r="AN58" i="5" s="1"/>
  <c r="AJ87" i="5"/>
  <c r="AG72" i="5"/>
  <c r="AG32" i="5" s="1"/>
  <c r="BD33" i="6"/>
  <c r="BF14" i="6"/>
  <c r="BE15" i="6"/>
  <c r="Y41" i="15"/>
  <c r="IK48" i="6" l="1"/>
  <c r="IL45" i="6" s="1"/>
  <c r="IL47" i="6" s="1"/>
  <c r="IL40" i="6" s="1"/>
  <c r="GT55" i="6"/>
  <c r="AL80" i="5"/>
  <c r="AL94" i="5" s="1"/>
  <c r="AL93" i="5" s="1"/>
  <c r="BD21" i="6"/>
  <c r="BD35" i="6" s="1"/>
  <c r="BD42" i="6" s="1"/>
  <c r="BC25" i="5"/>
  <c r="BC45" i="5" s="1"/>
  <c r="AK67" i="5"/>
  <c r="AL64" i="5" s="1"/>
  <c r="AL66" i="5" s="1"/>
  <c r="AL30" i="5" s="1"/>
  <c r="AL26" i="5" s="1"/>
  <c r="AL31" i="5" s="1"/>
  <c r="BD18" i="5"/>
  <c r="AK69" i="5"/>
  <c r="BE20" i="6"/>
  <c r="AG73" i="5"/>
  <c r="AH70" i="5" s="1"/>
  <c r="AH72" i="5" s="1"/>
  <c r="AH32" i="5" s="1"/>
  <c r="AN60" i="5"/>
  <c r="AN61" i="5" s="1"/>
  <c r="AO58" i="5" s="1"/>
  <c r="AG34" i="5"/>
  <c r="AM29" i="5"/>
  <c r="AM82" i="5" s="1"/>
  <c r="AM63" i="5"/>
  <c r="AK87" i="5"/>
  <c r="AP55" i="5"/>
  <c r="AQ52" i="5" s="1"/>
  <c r="AP28" i="5"/>
  <c r="AP81" i="5" s="1"/>
  <c r="AP57" i="5"/>
  <c r="AV48" i="5"/>
  <c r="BE33" i="6"/>
  <c r="AO28" i="5"/>
  <c r="AO81" i="5" s="1"/>
  <c r="AO57" i="5"/>
  <c r="BF15" i="6"/>
  <c r="BG14" i="6"/>
  <c r="IL48" i="6" l="1"/>
  <c r="IM45" i="6" s="1"/>
  <c r="IM47" i="6" s="1"/>
  <c r="IM40" i="6" s="1"/>
  <c r="GU52" i="6"/>
  <c r="GU54" i="6" s="1"/>
  <c r="GU41" i="6" s="1"/>
  <c r="AL87" i="5"/>
  <c r="BE21" i="6"/>
  <c r="BE35" i="6" s="1"/>
  <c r="BE42" i="6" s="1"/>
  <c r="AL69" i="5"/>
  <c r="AL67" i="5"/>
  <c r="AM64" i="5" s="1"/>
  <c r="AM66" i="5" s="1"/>
  <c r="AM30" i="5" s="1"/>
  <c r="AM26" i="5" s="1"/>
  <c r="AM31" i="5" s="1"/>
  <c r="BD25" i="5"/>
  <c r="BD45" i="5" s="1"/>
  <c r="BE18" i="5"/>
  <c r="BF20" i="6"/>
  <c r="AH73" i="5"/>
  <c r="AI70" i="5" s="1"/>
  <c r="AI72" i="5" s="1"/>
  <c r="AI32" i="5" s="1"/>
  <c r="AO60" i="5"/>
  <c r="AO61" i="5" s="1"/>
  <c r="AP58" i="5" s="1"/>
  <c r="BF33" i="6"/>
  <c r="AV27" i="5"/>
  <c r="AV51" i="5"/>
  <c r="AM80" i="5"/>
  <c r="AM94" i="5" s="1"/>
  <c r="AM93" i="5" s="1"/>
  <c r="AK111" i="5"/>
  <c r="AN29" i="5"/>
  <c r="AN82" i="5" s="1"/>
  <c r="AN63" i="5"/>
  <c r="AJ106" i="5"/>
  <c r="AJ111" i="5" s="1"/>
  <c r="AV49" i="5"/>
  <c r="AW46" i="5" s="1"/>
  <c r="AQ54" i="5"/>
  <c r="AQ55" i="5" s="1"/>
  <c r="AR52" i="5" s="1"/>
  <c r="AH34" i="5"/>
  <c r="BG15" i="6"/>
  <c r="BH14" i="6"/>
  <c r="M20" i="15"/>
  <c r="IM48" i="6" l="1"/>
  <c r="IN45" i="6" s="1"/>
  <c r="IN47" i="6" s="1"/>
  <c r="IN40" i="6" s="1"/>
  <c r="GU55" i="6"/>
  <c r="BF21" i="6"/>
  <c r="BF35" i="6" s="1"/>
  <c r="BF42" i="6" s="1"/>
  <c r="BE25" i="5"/>
  <c r="BE45" i="5" s="1"/>
  <c r="BF18" i="5"/>
  <c r="AM69" i="5"/>
  <c r="AM67" i="5"/>
  <c r="AN64" i="5" s="1"/>
  <c r="AN66" i="5" s="1"/>
  <c r="AN30" i="5" s="1"/>
  <c r="AN26" i="5" s="1"/>
  <c r="AN31" i="5" s="1"/>
  <c r="BG20" i="6"/>
  <c r="AO29" i="5"/>
  <c r="AO63" i="5"/>
  <c r="D200" i="8"/>
  <c r="F189" i="8"/>
  <c r="AI34" i="5"/>
  <c r="AN80" i="5"/>
  <c r="AN94" i="5" s="1"/>
  <c r="AN93" i="5" s="1"/>
  <c r="AR54" i="5"/>
  <c r="AR55" i="5" s="1"/>
  <c r="AS52" i="5" s="1"/>
  <c r="AS54" i="5" s="1"/>
  <c r="AM87" i="5"/>
  <c r="AP60" i="5"/>
  <c r="AQ57" i="5"/>
  <c r="AQ28" i="5"/>
  <c r="AQ81" i="5" s="1"/>
  <c r="BG33" i="6"/>
  <c r="AW48" i="5"/>
  <c r="AW49" i="5" s="1"/>
  <c r="AX46" i="5" s="1"/>
  <c r="AI73" i="5"/>
  <c r="AJ70" i="5" s="1"/>
  <c r="BH15" i="6"/>
  <c r="BI14" i="6"/>
  <c r="AC40" i="15"/>
  <c r="Z65" i="15"/>
  <c r="IN48" i="6" l="1"/>
  <c r="IO45" i="6" s="1"/>
  <c r="GV52" i="6"/>
  <c r="GV54" i="6" s="1"/>
  <c r="GV41" i="6" s="1"/>
  <c r="AO82" i="5"/>
  <c r="BF25" i="5"/>
  <c r="BF45" i="5" s="1"/>
  <c r="BG18" i="5"/>
  <c r="BG21" i="6"/>
  <c r="BG35" i="6" s="1"/>
  <c r="BG42" i="6" s="1"/>
  <c r="AN69" i="5"/>
  <c r="BH20" i="6"/>
  <c r="AN67" i="5"/>
  <c r="AO64" i="5" s="1"/>
  <c r="AO66" i="5" s="1"/>
  <c r="AO30" i="5" s="1"/>
  <c r="AO26" i="5" s="1"/>
  <c r="AO31" i="5" s="1"/>
  <c r="AS55" i="5"/>
  <c r="AT52" i="5" s="1"/>
  <c r="AT54" i="5" s="1"/>
  <c r="AS28" i="5"/>
  <c r="AS81" i="5" s="1"/>
  <c r="AS57" i="5"/>
  <c r="AP29" i="5"/>
  <c r="AP82" i="5" s="1"/>
  <c r="AP63" i="5"/>
  <c r="AX48" i="5"/>
  <c r="AX49" i="5" s="1"/>
  <c r="AY46" i="5" s="1"/>
  <c r="AW27" i="5"/>
  <c r="AW51" i="5"/>
  <c r="AR57" i="5"/>
  <c r="AR28" i="5"/>
  <c r="AR81" i="5" s="1"/>
  <c r="AN87" i="5"/>
  <c r="AJ72" i="5"/>
  <c r="AJ32" i="5" s="1"/>
  <c r="BH33" i="6"/>
  <c r="AP61" i="5"/>
  <c r="AQ58" i="5" s="1"/>
  <c r="BJ14" i="6"/>
  <c r="BI15" i="6"/>
  <c r="IO47" i="6" l="1"/>
  <c r="IO40" i="6" s="1"/>
  <c r="GV55" i="6"/>
  <c r="GW52" i="6" s="1"/>
  <c r="AO80" i="5"/>
  <c r="AO87" i="5" s="1"/>
  <c r="BH21" i="6"/>
  <c r="BH35" i="6" s="1"/>
  <c r="BH42" i="6" s="1"/>
  <c r="BG25" i="5"/>
  <c r="BG45" i="5" s="1"/>
  <c r="BH18" i="5"/>
  <c r="AO67" i="5"/>
  <c r="AP64" i="5" s="1"/>
  <c r="AP66" i="5" s="1"/>
  <c r="AP30" i="5" s="1"/>
  <c r="AP26" i="5" s="1"/>
  <c r="AP31" i="5" s="1"/>
  <c r="AO69" i="5"/>
  <c r="BI20" i="6"/>
  <c r="AM106" i="5"/>
  <c r="AM111" i="5" s="1"/>
  <c r="AY48" i="5"/>
  <c r="AY49" i="5" s="1"/>
  <c r="AZ46" i="5" s="1"/>
  <c r="AZ48" i="5" s="1"/>
  <c r="AQ60" i="5"/>
  <c r="AN111" i="5"/>
  <c r="BI33" i="6"/>
  <c r="AJ73" i="5"/>
  <c r="AK70" i="5" s="1"/>
  <c r="AP80" i="5"/>
  <c r="AP94" i="5" s="1"/>
  <c r="AP93" i="5" s="1"/>
  <c r="AJ34" i="5"/>
  <c r="AX27" i="5"/>
  <c r="AX51" i="5"/>
  <c r="AT55" i="5"/>
  <c r="AU52" i="5" s="1"/>
  <c r="AT28" i="5"/>
  <c r="AT81" i="5" s="1"/>
  <c r="AT57" i="5"/>
  <c r="BK14" i="6"/>
  <c r="BJ15" i="6"/>
  <c r="IO48" i="6" l="1"/>
  <c r="IP45" i="6" s="1"/>
  <c r="IP47" i="6" s="1"/>
  <c r="IP40" i="6" s="1"/>
  <c r="GW54" i="6"/>
  <c r="GW41" i="6" s="1"/>
  <c r="AO94" i="5"/>
  <c r="AO93" i="5" s="1"/>
  <c r="BI21" i="6"/>
  <c r="BI35" i="6" s="1"/>
  <c r="BI42" i="6" s="1"/>
  <c r="BH25" i="5"/>
  <c r="BH45" i="5" s="1"/>
  <c r="BI18" i="5"/>
  <c r="BJ20" i="6"/>
  <c r="AP69" i="5"/>
  <c r="AQ29" i="5"/>
  <c r="AQ82" i="5" s="1"/>
  <c r="AQ63" i="5"/>
  <c r="AP67" i="5"/>
  <c r="AQ64" i="5" s="1"/>
  <c r="AZ49" i="5"/>
  <c r="BA46" i="5" s="1"/>
  <c r="BA48" i="5" s="1"/>
  <c r="AZ27" i="5"/>
  <c r="AZ51" i="5"/>
  <c r="AP87" i="5"/>
  <c r="BJ33" i="6"/>
  <c r="AU54" i="5"/>
  <c r="AK72" i="5"/>
  <c r="AK32" i="5" s="1"/>
  <c r="AQ61" i="5"/>
  <c r="AR58" i="5" s="1"/>
  <c r="J48" i="5"/>
  <c r="J49" i="5" s="1"/>
  <c r="AY27" i="5"/>
  <c r="AY51" i="5"/>
  <c r="BK15" i="6"/>
  <c r="BL14" i="6"/>
  <c r="AD40" i="15"/>
  <c r="J40" i="15" l="1"/>
  <c r="IP48" i="6"/>
  <c r="GW55" i="6"/>
  <c r="GX52" i="6" s="1"/>
  <c r="BJ21" i="6"/>
  <c r="BJ35" i="6" s="1"/>
  <c r="BJ42" i="6" s="1"/>
  <c r="BI25" i="5"/>
  <c r="BI45" i="5" s="1"/>
  <c r="BJ18" i="5"/>
  <c r="BK20" i="6"/>
  <c r="AR60" i="5"/>
  <c r="AU28" i="5"/>
  <c r="AU81" i="5" s="1"/>
  <c r="AU57" i="5"/>
  <c r="AK73" i="5"/>
  <c r="AL70" i="5" s="1"/>
  <c r="AQ80" i="5"/>
  <c r="AQ94" i="5" s="1"/>
  <c r="AQ93" i="5" s="1"/>
  <c r="AK34" i="5"/>
  <c r="BK33" i="6"/>
  <c r="AU55" i="5"/>
  <c r="AV52" i="5" s="1"/>
  <c r="BA49" i="5"/>
  <c r="BB46" i="5" s="1"/>
  <c r="BB48" i="5" s="1"/>
  <c r="BA27" i="5"/>
  <c r="BA51" i="5"/>
  <c r="AQ66" i="5"/>
  <c r="BL15" i="6"/>
  <c r="BM14" i="6"/>
  <c r="AD64" i="15"/>
  <c r="GX54" i="6" l="1"/>
  <c r="GX41" i="6" s="1"/>
  <c r="BK21" i="6"/>
  <c r="BK35" i="6" s="1"/>
  <c r="BK42" i="6" s="1"/>
  <c r="BJ25" i="5"/>
  <c r="BJ45" i="5" s="1"/>
  <c r="BK18" i="5"/>
  <c r="BL20" i="6"/>
  <c r="AP106" i="5"/>
  <c r="AP111" i="5" s="1"/>
  <c r="AR29" i="5"/>
  <c r="AR82" i="5" s="1"/>
  <c r="AR63" i="5"/>
  <c r="BB49" i="5"/>
  <c r="BC46" i="5" s="1"/>
  <c r="BC48" i="5" s="1"/>
  <c r="BB27" i="5"/>
  <c r="BB51" i="5"/>
  <c r="BL33" i="6"/>
  <c r="AV54" i="5"/>
  <c r="AV55" i="5" s="1"/>
  <c r="AW52" i="5" s="1"/>
  <c r="AL72" i="5"/>
  <c r="AL32" i="5" s="1"/>
  <c r="AQ87" i="5"/>
  <c r="AQ67" i="5"/>
  <c r="AR64" i="5" s="1"/>
  <c r="AQ30" i="5"/>
  <c r="AQ26" i="5" s="1"/>
  <c r="AQ31" i="5" s="1"/>
  <c r="AQ69" i="5"/>
  <c r="AR61" i="5"/>
  <c r="AS58" i="5" s="1"/>
  <c r="BN14" i="6"/>
  <c r="BM15" i="6"/>
  <c r="GX55" i="6" l="1"/>
  <c r="GY52" i="6" s="1"/>
  <c r="BL21" i="6"/>
  <c r="BL35" i="6" s="1"/>
  <c r="BL42" i="6" s="1"/>
  <c r="BK25" i="5"/>
  <c r="BK45" i="5" s="1"/>
  <c r="BL18" i="5"/>
  <c r="BM20" i="6"/>
  <c r="AL34" i="5"/>
  <c r="BC49" i="5"/>
  <c r="BD46" i="5" s="1"/>
  <c r="BD48" i="5" s="1"/>
  <c r="BC27" i="5"/>
  <c r="BC51" i="5"/>
  <c r="AW54" i="5"/>
  <c r="AW55" i="5" s="1"/>
  <c r="AX52" i="5" s="1"/>
  <c r="AR66" i="5"/>
  <c r="AR30" i="5" s="1"/>
  <c r="AR26" i="5" s="1"/>
  <c r="AR31" i="5" s="1"/>
  <c r="BM33" i="6"/>
  <c r="AQ111" i="5"/>
  <c r="AV28" i="5"/>
  <c r="AV81" i="5" s="1"/>
  <c r="AV57" i="5"/>
  <c r="AS60" i="5"/>
  <c r="AS61" i="5" s="1"/>
  <c r="AT58" i="5" s="1"/>
  <c r="AL73" i="5"/>
  <c r="AM70" i="5" s="1"/>
  <c r="BO14" i="6"/>
  <c r="BN15" i="6"/>
  <c r="GY54" i="6" l="1"/>
  <c r="GY41" i="6" s="1"/>
  <c r="BM21" i="6"/>
  <c r="BM35" i="6" s="1"/>
  <c r="BM42" i="6" s="1"/>
  <c r="BL25" i="5"/>
  <c r="BL45" i="5" s="1"/>
  <c r="BM18" i="5"/>
  <c r="BN20" i="6"/>
  <c r="AR69" i="5"/>
  <c r="AR67" i="5"/>
  <c r="AS64" i="5" s="1"/>
  <c r="AX54" i="5"/>
  <c r="BD49" i="5"/>
  <c r="BE46" i="5" s="1"/>
  <c r="BE48" i="5" s="1"/>
  <c r="BD27" i="5"/>
  <c r="BD51" i="5"/>
  <c r="AT60" i="5"/>
  <c r="AT61" i="5" s="1"/>
  <c r="AU58" i="5" s="1"/>
  <c r="AU60" i="5" s="1"/>
  <c r="AR80" i="5"/>
  <c r="AR94" i="5" s="1"/>
  <c r="AR93" i="5" s="1"/>
  <c r="AW28" i="5"/>
  <c r="AW81" i="5" s="1"/>
  <c r="AW57" i="5"/>
  <c r="AS63" i="5"/>
  <c r="AS29" i="5"/>
  <c r="AS82" i="5" s="1"/>
  <c r="BN33" i="6"/>
  <c r="AM72" i="5"/>
  <c r="AM32" i="5" s="1"/>
  <c r="BP14" i="6"/>
  <c r="BO15" i="6"/>
  <c r="GY55" i="6" l="1"/>
  <c r="GZ52" i="6" s="1"/>
  <c r="BN21" i="6"/>
  <c r="BN35" i="6" s="1"/>
  <c r="BN42" i="6" s="1"/>
  <c r="BM25" i="5"/>
  <c r="BM45" i="5" s="1"/>
  <c r="BN18" i="5"/>
  <c r="BO20" i="6"/>
  <c r="BO33" i="6"/>
  <c r="AS66" i="5"/>
  <c r="AX28" i="5"/>
  <c r="AX81" i="5" s="1"/>
  <c r="AX57" i="5"/>
  <c r="AR87" i="5"/>
  <c r="BE49" i="5"/>
  <c r="BF46" i="5" s="1"/>
  <c r="BE27" i="5"/>
  <c r="BE51" i="5"/>
  <c r="AM34" i="5"/>
  <c r="AU61" i="5"/>
  <c r="AV58" i="5" s="1"/>
  <c r="AV60" i="5" s="1"/>
  <c r="AU29" i="5"/>
  <c r="AU63" i="5"/>
  <c r="AM73" i="5"/>
  <c r="AN70" i="5" s="1"/>
  <c r="AS80" i="5"/>
  <c r="AS94" i="5" s="1"/>
  <c r="AS93" i="5" s="1"/>
  <c r="AT29" i="5"/>
  <c r="AT82" i="5" s="1"/>
  <c r="AT63" i="5"/>
  <c r="AX55" i="5"/>
  <c r="AY52" i="5" s="1"/>
  <c r="AY54" i="5" s="1"/>
  <c r="BP15" i="6"/>
  <c r="BQ14" i="6"/>
  <c r="AA58" i="4"/>
  <c r="GZ54" i="6" l="1"/>
  <c r="GZ41" i="6" s="1"/>
  <c r="AU82" i="5"/>
  <c r="BO21" i="6"/>
  <c r="BO35" i="6" s="1"/>
  <c r="BO42" i="6" s="1"/>
  <c r="BN25" i="5"/>
  <c r="BN45" i="5" s="1"/>
  <c r="BO18" i="5"/>
  <c r="BP20" i="6"/>
  <c r="AY55" i="5"/>
  <c r="AZ52" i="5" s="1"/>
  <c r="AY28" i="5"/>
  <c r="AY81" i="5" s="1"/>
  <c r="J54" i="5"/>
  <c r="J55" i="5" s="1"/>
  <c r="AY57" i="5"/>
  <c r="AN72" i="5"/>
  <c r="AN32" i="5" s="1"/>
  <c r="AS67" i="5"/>
  <c r="AT64" i="5" s="1"/>
  <c r="AS30" i="5"/>
  <c r="AS26" i="5" s="1"/>
  <c r="AS31" i="5" s="1"/>
  <c r="AS69" i="5"/>
  <c r="AT80" i="5"/>
  <c r="AT94" i="5" s="1"/>
  <c r="AT93" i="5" s="1"/>
  <c r="BP33" i="6"/>
  <c r="AS87" i="5"/>
  <c r="AV61" i="5"/>
  <c r="AW58" i="5" s="1"/>
  <c r="AW60" i="5" s="1"/>
  <c r="AV29" i="5"/>
  <c r="AV82" i="5" s="1"/>
  <c r="AV63" i="5"/>
  <c r="BF48" i="5"/>
  <c r="BF49" i="5" s="1"/>
  <c r="BG46" i="5" s="1"/>
  <c r="BQ15" i="6"/>
  <c r="BR14" i="6"/>
  <c r="AA59" i="4"/>
  <c r="GZ55" i="6" l="1"/>
  <c r="HA52" i="6" s="1"/>
  <c r="AA57" i="4"/>
  <c r="AA65" i="4" s="1"/>
  <c r="AU80" i="5"/>
  <c r="AU87" i="5" s="1"/>
  <c r="BP21" i="6"/>
  <c r="BP35" i="6" s="1"/>
  <c r="BP42" i="6" s="1"/>
  <c r="BO25" i="5"/>
  <c r="BO45" i="5" s="1"/>
  <c r="BP18" i="5"/>
  <c r="BQ20" i="6"/>
  <c r="BG48" i="5"/>
  <c r="BG49" i="5" s="1"/>
  <c r="BH46" i="5" s="1"/>
  <c r="AT87" i="5"/>
  <c r="BF27" i="5"/>
  <c r="BF51" i="5"/>
  <c r="AN73" i="5"/>
  <c r="AO70" i="5" s="1"/>
  <c r="BQ33" i="6"/>
  <c r="AN34" i="5"/>
  <c r="AZ54" i="5"/>
  <c r="AZ55" i="5" s="1"/>
  <c r="BA52" i="5" s="1"/>
  <c r="BA54" i="5" s="1"/>
  <c r="AV80" i="5"/>
  <c r="AV94" i="5" s="1"/>
  <c r="AV93" i="5" s="1"/>
  <c r="AT66" i="5"/>
  <c r="AW61" i="5"/>
  <c r="AX58" i="5" s="1"/>
  <c r="AW29" i="5"/>
  <c r="AW82" i="5" s="1"/>
  <c r="AW63" i="5"/>
  <c r="BS14" i="6"/>
  <c r="BR15" i="6"/>
  <c r="AA64" i="4"/>
  <c r="HA54" i="6" l="1"/>
  <c r="HA41" i="6" s="1"/>
  <c r="AU94" i="5"/>
  <c r="BQ21" i="6"/>
  <c r="BQ35" i="6" s="1"/>
  <c r="BQ42" i="6" s="1"/>
  <c r="BP25" i="5"/>
  <c r="BP45" i="5" s="1"/>
  <c r="BQ18" i="5"/>
  <c r="BR20" i="6"/>
  <c r="BA55" i="5"/>
  <c r="BB52" i="5" s="1"/>
  <c r="BB54" i="5" s="1"/>
  <c r="BA28" i="5"/>
  <c r="BA81" i="5" s="1"/>
  <c r="BA57" i="5"/>
  <c r="AV87" i="5"/>
  <c r="AT30" i="5"/>
  <c r="AT26" i="5" s="1"/>
  <c r="AT31" i="5" s="1"/>
  <c r="AT69" i="5"/>
  <c r="AO72" i="5"/>
  <c r="AO32" i="5" s="1"/>
  <c r="AZ28" i="5"/>
  <c r="AZ81" i="5" s="1"/>
  <c r="AZ57" i="5"/>
  <c r="AX60" i="5"/>
  <c r="AX61" i="5" s="1"/>
  <c r="AY58" i="5" s="1"/>
  <c r="BH48" i="5"/>
  <c r="BH49" i="5" s="1"/>
  <c r="BI46" i="5" s="1"/>
  <c r="BI48" i="5" s="1"/>
  <c r="AW80" i="5"/>
  <c r="AW94" i="5" s="1"/>
  <c r="AW93" i="5" s="1"/>
  <c r="BR33" i="6"/>
  <c r="AT67" i="5"/>
  <c r="AU64" i="5" s="1"/>
  <c r="AU66" i="5" s="1"/>
  <c r="AT111" i="5"/>
  <c r="BG27" i="5"/>
  <c r="BG51" i="5"/>
  <c r="BS15" i="6"/>
  <c r="BT14" i="6"/>
  <c r="N20" i="15"/>
  <c r="AA73" i="4"/>
  <c r="HA55" i="6" l="1"/>
  <c r="HB52" i="6" s="1"/>
  <c r="AA72" i="4"/>
  <c r="AA80" i="4" s="1"/>
  <c r="AU93" i="5"/>
  <c r="BR21" i="6"/>
  <c r="BR35" i="6" s="1"/>
  <c r="BR42" i="6" s="1"/>
  <c r="BQ25" i="5"/>
  <c r="BQ45" i="5" s="1"/>
  <c r="BR18" i="5"/>
  <c r="BS20" i="6"/>
  <c r="AO73" i="5"/>
  <c r="AP70" i="5" s="1"/>
  <c r="AP72" i="5" s="1"/>
  <c r="AP32" i="5" s="1"/>
  <c r="BI49" i="5"/>
  <c r="BJ46" i="5" s="1"/>
  <c r="BJ48" i="5" s="1"/>
  <c r="BI27" i="5"/>
  <c r="BI51" i="5"/>
  <c r="AS106" i="5"/>
  <c r="AS111" i="5" s="1"/>
  <c r="BH27" i="5"/>
  <c r="BH51" i="5"/>
  <c r="BS33" i="6"/>
  <c r="AY60" i="5"/>
  <c r="AY61" i="5" s="1"/>
  <c r="AZ58" i="5" s="1"/>
  <c r="AZ60" i="5" s="1"/>
  <c r="AZ63" i="5" s="1"/>
  <c r="AO34" i="5"/>
  <c r="BB55" i="5"/>
  <c r="BC52" i="5" s="1"/>
  <c r="BB28" i="5"/>
  <c r="BB81" i="5" s="1"/>
  <c r="BB57" i="5"/>
  <c r="AU67" i="5"/>
  <c r="AV64" i="5" s="1"/>
  <c r="AV66" i="5" s="1"/>
  <c r="AU30" i="5"/>
  <c r="AU26" i="5" s="1"/>
  <c r="AU31" i="5" s="1"/>
  <c r="AU69" i="5"/>
  <c r="AW87" i="5"/>
  <c r="AX29" i="5"/>
  <c r="AX82" i="5" s="1"/>
  <c r="AX63" i="5"/>
  <c r="BT15" i="6"/>
  <c r="BU14" i="6"/>
  <c r="HB54" i="6" l="1"/>
  <c r="HB41" i="6" s="1"/>
  <c r="AA81" i="4"/>
  <c r="G189" i="8"/>
  <c r="BR25" i="5"/>
  <c r="BR45" i="5" s="1"/>
  <c r="BS18" i="5"/>
  <c r="BS21" i="6"/>
  <c r="BS35" i="6" s="1"/>
  <c r="BS42" i="6" s="1"/>
  <c r="BT20" i="6"/>
  <c r="AP73" i="5"/>
  <c r="AQ70" i="5" s="1"/>
  <c r="AQ72" i="5" s="1"/>
  <c r="AQ32" i="5" s="1"/>
  <c r="AZ61" i="5"/>
  <c r="BA58" i="5" s="1"/>
  <c r="AZ29" i="5"/>
  <c r="BC54" i="5"/>
  <c r="AY63" i="5"/>
  <c r="AY29" i="5"/>
  <c r="AY82" i="5" s="1"/>
  <c r="J60" i="5"/>
  <c r="J61" i="5" s="1"/>
  <c r="AX80" i="5"/>
  <c r="AX94" i="5" s="1"/>
  <c r="AX93" i="5" s="1"/>
  <c r="AP34" i="5"/>
  <c r="BT33" i="6"/>
  <c r="AW111" i="5"/>
  <c r="AV67" i="5"/>
  <c r="AW64" i="5" s="1"/>
  <c r="AW66" i="5" s="1"/>
  <c r="AV30" i="5"/>
  <c r="AV26" i="5" s="1"/>
  <c r="AV31" i="5" s="1"/>
  <c r="AV69" i="5"/>
  <c r="BJ49" i="5"/>
  <c r="BK46" i="5" s="1"/>
  <c r="BK48" i="5" s="1"/>
  <c r="BJ27" i="5"/>
  <c r="BJ51" i="5"/>
  <c r="BU15" i="6"/>
  <c r="BV14" i="6"/>
  <c r="HB55" i="6" l="1"/>
  <c r="HC52" i="6" s="1"/>
  <c r="AZ82" i="5"/>
  <c r="BT21" i="6"/>
  <c r="BT35" i="6" s="1"/>
  <c r="BT42" i="6" s="1"/>
  <c r="BS25" i="5"/>
  <c r="BS45" i="5" s="1"/>
  <c r="BT18" i="5"/>
  <c r="AV106" i="5"/>
  <c r="AV111" i="5" s="1"/>
  <c r="BU20" i="6"/>
  <c r="AQ73" i="5"/>
  <c r="AR70" i="5" s="1"/>
  <c r="AR72" i="5" s="1"/>
  <c r="AR32" i="5" s="1"/>
  <c r="AW67" i="5"/>
  <c r="AX64" i="5" s="1"/>
  <c r="AX66" i="5" s="1"/>
  <c r="AW30" i="5"/>
  <c r="AW26" i="5" s="1"/>
  <c r="AW31" i="5" s="1"/>
  <c r="AW69" i="5"/>
  <c r="BC28" i="5"/>
  <c r="BC81" i="5" s="1"/>
  <c r="BC57" i="5"/>
  <c r="AX87" i="5"/>
  <c r="AY80" i="5"/>
  <c r="AY94" i="5" s="1"/>
  <c r="AY93" i="5" s="1"/>
  <c r="BK49" i="5"/>
  <c r="BL46" i="5" s="1"/>
  <c r="BL48" i="5" s="1"/>
  <c r="BK27" i="5"/>
  <c r="BK51" i="5"/>
  <c r="BU33" i="6"/>
  <c r="AQ34" i="5"/>
  <c r="BC55" i="5"/>
  <c r="BD52" i="5" s="1"/>
  <c r="BD54" i="5" s="1"/>
  <c r="BA60" i="5"/>
  <c r="BA61" i="5" s="1"/>
  <c r="BB58" i="5" s="1"/>
  <c r="BV15" i="6"/>
  <c r="BW14" i="6"/>
  <c r="HC54" i="6" l="1"/>
  <c r="HC41" i="6" s="1"/>
  <c r="AZ80" i="5"/>
  <c r="AZ94" i="5" s="1"/>
  <c r="AZ93" i="5" s="1"/>
  <c r="AZ111" i="5" s="1"/>
  <c r="BU21" i="6"/>
  <c r="BU35" i="6" s="1"/>
  <c r="BU42" i="6" s="1"/>
  <c r="BT25" i="5"/>
  <c r="BT45" i="5" s="1"/>
  <c r="BU18" i="5"/>
  <c r="BV20" i="6"/>
  <c r="BD55" i="5"/>
  <c r="BE52" i="5" s="1"/>
  <c r="BE54" i="5" s="1"/>
  <c r="BD28" i="5"/>
  <c r="BD81" i="5" s="1"/>
  <c r="BD57" i="5"/>
  <c r="AR34" i="5"/>
  <c r="AY87" i="5"/>
  <c r="BV33" i="6"/>
  <c r="BB60" i="5"/>
  <c r="BB61" i="5" s="1"/>
  <c r="BC58" i="5" s="1"/>
  <c r="BC60" i="5" s="1"/>
  <c r="BA29" i="5"/>
  <c r="BA82" i="5" s="1"/>
  <c r="BA63" i="5"/>
  <c r="AR73" i="5"/>
  <c r="AS70" i="5" s="1"/>
  <c r="BL49" i="5"/>
  <c r="BM46" i="5" s="1"/>
  <c r="BM48" i="5" s="1"/>
  <c r="BL27" i="5"/>
  <c r="BL51" i="5"/>
  <c r="AX67" i="5"/>
  <c r="AY64" i="5" s="1"/>
  <c r="AY66" i="5" s="1"/>
  <c r="AX30" i="5"/>
  <c r="AX26" i="5" s="1"/>
  <c r="AX31" i="5" s="1"/>
  <c r="AX69" i="5"/>
  <c r="BW15" i="6"/>
  <c r="BX14" i="6"/>
  <c r="HC55" i="6" l="1"/>
  <c r="HD52" i="6" s="1"/>
  <c r="AZ87" i="5"/>
  <c r="BV21" i="6"/>
  <c r="BV35" i="6" s="1"/>
  <c r="BV42" i="6" s="1"/>
  <c r="BU25" i="5"/>
  <c r="BU45" i="5" s="1"/>
  <c r="BV18" i="5"/>
  <c r="BW20" i="6"/>
  <c r="BC61" i="5"/>
  <c r="BD58" i="5" s="1"/>
  <c r="BC29" i="5"/>
  <c r="BC63" i="5"/>
  <c r="AY67" i="5"/>
  <c r="AZ64" i="5" s="1"/>
  <c r="AZ66" i="5" s="1"/>
  <c r="AY30" i="5"/>
  <c r="AY26" i="5" s="1"/>
  <c r="AY31" i="5" s="1"/>
  <c r="J66" i="5"/>
  <c r="J67" i="5" s="1"/>
  <c r="AY69" i="5"/>
  <c r="BM49" i="5"/>
  <c r="BN46" i="5" s="1"/>
  <c r="BN48" i="5" s="1"/>
  <c r="BM27" i="5"/>
  <c r="BM51" i="5"/>
  <c r="BA80" i="5"/>
  <c r="BA94" i="5" s="1"/>
  <c r="BA93" i="5" s="1"/>
  <c r="BW33" i="6"/>
  <c r="BB29" i="5"/>
  <c r="BB82" i="5" s="1"/>
  <c r="BB63" i="5"/>
  <c r="AS72" i="5"/>
  <c r="AS32" i="5" s="1"/>
  <c r="BE55" i="5"/>
  <c r="BF52" i="5" s="1"/>
  <c r="BF54" i="5" s="1"/>
  <c r="BE28" i="5"/>
  <c r="BE81" i="5" s="1"/>
  <c r="BE57" i="5"/>
  <c r="BX15" i="6"/>
  <c r="BY14" i="6"/>
  <c r="HD54" i="6" l="1"/>
  <c r="HD41" i="6" s="1"/>
  <c r="BC82" i="5"/>
  <c r="BV25" i="5"/>
  <c r="BV45" i="5" s="1"/>
  <c r="BW18" i="5"/>
  <c r="BW21" i="6"/>
  <c r="BX20" i="6"/>
  <c r="BN49" i="5"/>
  <c r="BO46" i="5" s="1"/>
  <c r="BO48" i="5" s="1"/>
  <c r="BN27" i="5"/>
  <c r="BN51" i="5"/>
  <c r="AZ67" i="5"/>
  <c r="BA64" i="5" s="1"/>
  <c r="AZ30" i="5"/>
  <c r="AZ26" i="5" s="1"/>
  <c r="AZ31" i="5" s="1"/>
  <c r="AZ69" i="5"/>
  <c r="AS73" i="5"/>
  <c r="AT70" i="5" s="1"/>
  <c r="BB80" i="5"/>
  <c r="BB94" i="5" s="1"/>
  <c r="BB93" i="5" s="1"/>
  <c r="BA87" i="5"/>
  <c r="BF55" i="5"/>
  <c r="BG52" i="5" s="1"/>
  <c r="BG54" i="5" s="1"/>
  <c r="BF28" i="5"/>
  <c r="BF81" i="5" s="1"/>
  <c r="BF57" i="5"/>
  <c r="AS34" i="5"/>
  <c r="BX33" i="6"/>
  <c r="BD60" i="5"/>
  <c r="BD61" i="5" s="1"/>
  <c r="BE58" i="5" s="1"/>
  <c r="BZ14" i="6"/>
  <c r="BY15" i="6"/>
  <c r="HD55" i="6" l="1"/>
  <c r="HE52" i="6" s="1"/>
  <c r="BC80" i="5"/>
  <c r="BC94" i="5" s="1"/>
  <c r="BC93" i="5" s="1"/>
  <c r="BC111" i="5" s="1"/>
  <c r="BX21" i="6"/>
  <c r="BX35" i="6" s="1"/>
  <c r="BX42" i="6" s="1"/>
  <c r="BW25" i="5"/>
  <c r="BW45" i="5" s="1"/>
  <c r="AY106" i="5"/>
  <c r="AY111" i="5" s="1"/>
  <c r="BW35" i="6"/>
  <c r="BW42" i="6" s="1"/>
  <c r="BY20" i="6"/>
  <c r="BE60" i="5"/>
  <c r="BE61" i="5" s="1"/>
  <c r="BF58" i="5" s="1"/>
  <c r="AT72" i="5"/>
  <c r="AT32" i="5" s="1"/>
  <c r="BO49" i="5"/>
  <c r="BP46" i="5" s="1"/>
  <c r="BO27" i="5"/>
  <c r="BO51" i="5"/>
  <c r="BA66" i="5"/>
  <c r="BA67" i="5" s="1"/>
  <c r="BB64" i="5" s="1"/>
  <c r="BB66" i="5" s="1"/>
  <c r="BD29" i="5"/>
  <c r="BD82" i="5" s="1"/>
  <c r="BD63" i="5"/>
  <c r="BG55" i="5"/>
  <c r="BH52" i="5" s="1"/>
  <c r="BG28" i="5"/>
  <c r="BG81" i="5" s="1"/>
  <c r="BG57" i="5"/>
  <c r="BY33" i="6"/>
  <c r="BB87" i="5"/>
  <c r="BZ15" i="6"/>
  <c r="CA14" i="6"/>
  <c r="HE54" i="6" l="1"/>
  <c r="HE41" i="6" s="1"/>
  <c r="BC87" i="5"/>
  <c r="BY21" i="6"/>
  <c r="BY35" i="6" s="1"/>
  <c r="BY42" i="6" s="1"/>
  <c r="BY18" i="5"/>
  <c r="BX18" i="5"/>
  <c r="BZ20" i="6"/>
  <c r="AT73" i="5"/>
  <c r="AU70" i="5" s="1"/>
  <c r="AU72" i="5" s="1"/>
  <c r="AU32" i="5" s="1"/>
  <c r="BB67" i="5"/>
  <c r="BC64" i="5" s="1"/>
  <c r="BB30" i="5"/>
  <c r="BB26" i="5" s="1"/>
  <c r="BB31" i="5" s="1"/>
  <c r="BB69" i="5"/>
  <c r="BP48" i="5"/>
  <c r="BD80" i="5"/>
  <c r="BD94" i="5" s="1"/>
  <c r="BD93" i="5" s="1"/>
  <c r="BZ33" i="6"/>
  <c r="BF60" i="5"/>
  <c r="BF61" i="5" s="1"/>
  <c r="BG58" i="5" s="1"/>
  <c r="BG60" i="5" s="1"/>
  <c r="BH54" i="5"/>
  <c r="BA30" i="5"/>
  <c r="BA26" i="5" s="1"/>
  <c r="BA31" i="5" s="1"/>
  <c r="BA69" i="5"/>
  <c r="AT34" i="5"/>
  <c r="BE29" i="5"/>
  <c r="BE82" i="5" s="1"/>
  <c r="BE63" i="5"/>
  <c r="CA15" i="6"/>
  <c r="CB14" i="6"/>
  <c r="HE55" i="6" l="1"/>
  <c r="HF52" i="6" s="1"/>
  <c r="BB106" i="5"/>
  <c r="BB111" i="5" s="1"/>
  <c r="BZ21" i="6"/>
  <c r="BZ35" i="6" s="1"/>
  <c r="BZ42" i="6" s="1"/>
  <c r="BX25" i="5"/>
  <c r="BX45" i="5" s="1"/>
  <c r="BY25" i="5"/>
  <c r="BY45" i="5" s="1"/>
  <c r="BZ18" i="5"/>
  <c r="CA20" i="6"/>
  <c r="BG61" i="5"/>
  <c r="BH58" i="5" s="1"/>
  <c r="BG29" i="5"/>
  <c r="BG63" i="5"/>
  <c r="AU34" i="5"/>
  <c r="BD87" i="5"/>
  <c r="BP27" i="5"/>
  <c r="BP51" i="5"/>
  <c r="BH28" i="5"/>
  <c r="BH81" i="5" s="1"/>
  <c r="BH57" i="5"/>
  <c r="BE80" i="5"/>
  <c r="BE94" i="5" s="1"/>
  <c r="BE93" i="5" s="1"/>
  <c r="BH55" i="5"/>
  <c r="BI52" i="5" s="1"/>
  <c r="BF29" i="5"/>
  <c r="BF82" i="5" s="1"/>
  <c r="BF63" i="5"/>
  <c r="CA33" i="6"/>
  <c r="AU73" i="5"/>
  <c r="AV70" i="5" s="1"/>
  <c r="AV72" i="5" s="1"/>
  <c r="BP49" i="5"/>
  <c r="BQ46" i="5" s="1"/>
  <c r="BC66" i="5"/>
  <c r="CB15" i="6"/>
  <c r="CC14" i="6"/>
  <c r="HF54" i="6" l="1"/>
  <c r="HF41" i="6" s="1"/>
  <c r="BG82" i="5"/>
  <c r="CA21" i="6"/>
  <c r="CA35" i="6" s="1"/>
  <c r="CA42" i="6" s="1"/>
  <c r="E200" i="8"/>
  <c r="BZ25" i="5"/>
  <c r="BZ45" i="5" s="1"/>
  <c r="CA18" i="5"/>
  <c r="CB20" i="6"/>
  <c r="BC30" i="5"/>
  <c r="BC26" i="5" s="1"/>
  <c r="BC31" i="5" s="1"/>
  <c r="BC69" i="5"/>
  <c r="CB33" i="6"/>
  <c r="BF80" i="5"/>
  <c r="BF94" i="5" s="1"/>
  <c r="BF93" i="5" s="1"/>
  <c r="BI54" i="5"/>
  <c r="BI55" i="5" s="1"/>
  <c r="BJ52" i="5" s="1"/>
  <c r="AV73" i="5"/>
  <c r="AW70" i="5" s="1"/>
  <c r="AV32" i="5"/>
  <c r="BC67" i="5"/>
  <c r="BD64" i="5" s="1"/>
  <c r="BD66" i="5" s="1"/>
  <c r="BQ48" i="5"/>
  <c r="BQ49" i="5" s="1"/>
  <c r="BR46" i="5" s="1"/>
  <c r="BE87" i="5"/>
  <c r="BH60" i="5"/>
  <c r="BH63" i="5" s="1"/>
  <c r="CC15" i="6"/>
  <c r="CD14" i="6"/>
  <c r="CE14" i="6" s="1"/>
  <c r="Z41" i="15"/>
  <c r="AB58" i="4"/>
  <c r="AB59" i="4"/>
  <c r="CF14" i="6" l="1"/>
  <c r="CE15" i="6"/>
  <c r="CE20" i="6" s="1"/>
  <c r="HF55" i="6"/>
  <c r="BG80" i="5"/>
  <c r="BG94" i="5" s="1"/>
  <c r="BG93" i="5" s="1"/>
  <c r="AB57" i="4"/>
  <c r="AB65" i="4" s="1"/>
  <c r="CB21" i="6"/>
  <c r="CB35" i="6" s="1"/>
  <c r="CB42" i="6" s="1"/>
  <c r="CA25" i="5"/>
  <c r="CA45" i="5" s="1"/>
  <c r="CB18" i="5"/>
  <c r="CC20" i="6"/>
  <c r="BR48" i="5"/>
  <c r="BR49" i="5" s="1"/>
  <c r="BS46" i="5" s="1"/>
  <c r="BS48" i="5" s="1"/>
  <c r="BD67" i="5"/>
  <c r="BE64" i="5" s="1"/>
  <c r="BE66" i="5" s="1"/>
  <c r="BD30" i="5"/>
  <c r="BD26" i="5" s="1"/>
  <c r="BD31" i="5" s="1"/>
  <c r="BD69" i="5"/>
  <c r="BJ54" i="5"/>
  <c r="BJ55" i="5" s="1"/>
  <c r="BK52" i="5" s="1"/>
  <c r="BK54" i="5" s="1"/>
  <c r="CC33" i="6"/>
  <c r="AV34" i="5"/>
  <c r="BH61" i="5"/>
  <c r="BI58" i="5" s="1"/>
  <c r="BH29" i="5"/>
  <c r="BH82" i="5" s="1"/>
  <c r="AW72" i="5"/>
  <c r="AW32" i="5" s="1"/>
  <c r="BI57" i="5"/>
  <c r="BI28" i="5"/>
  <c r="BI81" i="5" s="1"/>
  <c r="BQ27" i="5"/>
  <c r="BQ51" i="5"/>
  <c r="BF87" i="5"/>
  <c r="CD15" i="6"/>
  <c r="J14" i="6"/>
  <c r="AB73" i="4"/>
  <c r="CE21" i="6" l="1"/>
  <c r="CE35" i="6" s="1"/>
  <c r="CG14" i="6"/>
  <c r="CF15" i="6"/>
  <c r="CF20" i="6" s="1"/>
  <c r="HG52" i="6"/>
  <c r="HG54" i="6" s="1"/>
  <c r="HG41" i="6" s="1"/>
  <c r="BG87" i="5"/>
  <c r="CC21" i="6"/>
  <c r="CC35" i="6" s="1"/>
  <c r="CC42" i="6" s="1"/>
  <c r="CB25" i="5"/>
  <c r="CB45" i="5" s="1"/>
  <c r="CC18" i="5"/>
  <c r="AB72" i="4"/>
  <c r="CD20" i="6"/>
  <c r="AW73" i="5"/>
  <c r="AX70" i="5" s="1"/>
  <c r="AX72" i="5" s="1"/>
  <c r="AX32" i="5" s="1"/>
  <c r="BE106" i="5"/>
  <c r="BE111" i="5" s="1"/>
  <c r="BH80" i="5"/>
  <c r="BH94" i="5" s="1"/>
  <c r="BH93" i="5" s="1"/>
  <c r="BI60" i="5"/>
  <c r="BI29" i="5" s="1"/>
  <c r="BI82" i="5" s="1"/>
  <c r="J15" i="6"/>
  <c r="BK55" i="5"/>
  <c r="BL52" i="5" s="1"/>
  <c r="BK28" i="5"/>
  <c r="BK81" i="5" s="1"/>
  <c r="BK57" i="5"/>
  <c r="BS49" i="5"/>
  <c r="BT46" i="5" s="1"/>
  <c r="BS27" i="5"/>
  <c r="BS51" i="5"/>
  <c r="BF111" i="5"/>
  <c r="AW34" i="5"/>
  <c r="BJ57" i="5"/>
  <c r="BJ28" i="5"/>
  <c r="BJ81" i="5" s="1"/>
  <c r="BE67" i="5"/>
  <c r="BF64" i="5" s="1"/>
  <c r="BE30" i="5"/>
  <c r="BE26" i="5" s="1"/>
  <c r="BE31" i="5" s="1"/>
  <c r="BE69" i="5"/>
  <c r="BR27" i="5"/>
  <c r="BR51" i="5"/>
  <c r="O20" i="15"/>
  <c r="CF21" i="6" l="1"/>
  <c r="CF35" i="6" s="1"/>
  <c r="CH14" i="6"/>
  <c r="CG15" i="6"/>
  <c r="CF18" i="5"/>
  <c r="CF25" i="5" s="1"/>
  <c r="CF45" i="5" s="1"/>
  <c r="CE42" i="6"/>
  <c r="HG55" i="6"/>
  <c r="CC25" i="5"/>
  <c r="CC45" i="5" s="1"/>
  <c r="CD18" i="5"/>
  <c r="AB80" i="4"/>
  <c r="AB81" i="4"/>
  <c r="J20" i="6"/>
  <c r="Y14" i="4"/>
  <c r="CD21" i="6"/>
  <c r="AX73" i="5"/>
  <c r="AY70" i="5" s="1"/>
  <c r="AY72" i="5" s="1"/>
  <c r="BI61" i="5"/>
  <c r="BJ58" i="5" s="1"/>
  <c r="BJ60" i="5" s="1"/>
  <c r="BF66" i="5"/>
  <c r="BF67" i="5" s="1"/>
  <c r="BG64" i="5" s="1"/>
  <c r="BT48" i="5"/>
  <c r="BT49" i="5" s="1"/>
  <c r="BU46" i="5" s="1"/>
  <c r="BL54" i="5"/>
  <c r="BL55" i="5" s="1"/>
  <c r="BM52" i="5" s="1"/>
  <c r="CD33" i="6"/>
  <c r="J32" i="6"/>
  <c r="BI80" i="5"/>
  <c r="BI94" i="5" s="1"/>
  <c r="BI93" i="5" s="1"/>
  <c r="BH87" i="5"/>
  <c r="AX34" i="5"/>
  <c r="BI63" i="5"/>
  <c r="AA65" i="15"/>
  <c r="AB64" i="4"/>
  <c r="HH52" i="6" l="1"/>
  <c r="HH54" i="6" s="1"/>
  <c r="HH41" i="6" s="1"/>
  <c r="CG20" i="6"/>
  <c r="CG21" i="6" s="1"/>
  <c r="CG35" i="6" s="1"/>
  <c r="CI14" i="6"/>
  <c r="CH15" i="6"/>
  <c r="CG18" i="5"/>
  <c r="CG25" i="5" s="1"/>
  <c r="CG45" i="5" s="1"/>
  <c r="CF42" i="6"/>
  <c r="L21" i="15"/>
  <c r="L35" i="15" s="1"/>
  <c r="Z14" i="4"/>
  <c r="Z15" i="4" s="1"/>
  <c r="O21" i="15"/>
  <c r="O35" i="15" s="1"/>
  <c r="AC14" i="4"/>
  <c r="AC15" i="4" s="1"/>
  <c r="Y15" i="4"/>
  <c r="N21" i="15"/>
  <c r="N35" i="15" s="1"/>
  <c r="AB14" i="4"/>
  <c r="AB15" i="4" s="1"/>
  <c r="M21" i="15"/>
  <c r="M35" i="15" s="1"/>
  <c r="AA14" i="4"/>
  <c r="AA15" i="4" s="1"/>
  <c r="CD25" i="5"/>
  <c r="CD45" i="5" s="1"/>
  <c r="K21" i="15"/>
  <c r="J21" i="6"/>
  <c r="CD35" i="6"/>
  <c r="CD42" i="6" s="1"/>
  <c r="BG66" i="5"/>
  <c r="BG67" i="5" s="1"/>
  <c r="BH64" i="5" s="1"/>
  <c r="AY32" i="5"/>
  <c r="J72" i="5"/>
  <c r="J73" i="5" s="1"/>
  <c r="BL28" i="5"/>
  <c r="BL81" i="5" s="1"/>
  <c r="BL57" i="5"/>
  <c r="BU48" i="5"/>
  <c r="BM54" i="5"/>
  <c r="BM55" i="5" s="1"/>
  <c r="BN52" i="5" s="1"/>
  <c r="BN54" i="5" s="1"/>
  <c r="BI87" i="5"/>
  <c r="BF69" i="5"/>
  <c r="BF30" i="5"/>
  <c r="BF26" i="5" s="1"/>
  <c r="BF31" i="5" s="1"/>
  <c r="J33" i="6"/>
  <c r="BT27" i="5"/>
  <c r="BT51" i="5"/>
  <c r="BJ61" i="5"/>
  <c r="BK58" i="5" s="1"/>
  <c r="BK60" i="5" s="1"/>
  <c r="BJ29" i="5"/>
  <c r="BJ82" i="5" s="1"/>
  <c r="AY73" i="5"/>
  <c r="AZ70" i="5" s="1"/>
  <c r="BJ63" i="5"/>
  <c r="CH20" i="6" l="1"/>
  <c r="CH21" i="6" s="1"/>
  <c r="CH35" i="6" s="1"/>
  <c r="CJ14" i="6"/>
  <c r="CI15" i="6"/>
  <c r="CI20" i="6" s="1"/>
  <c r="CI21" i="6" s="1"/>
  <c r="CI35" i="6" s="1"/>
  <c r="CH18" i="5"/>
  <c r="CH25" i="5" s="1"/>
  <c r="CH45" i="5" s="1"/>
  <c r="CG42" i="6"/>
  <c r="HH55" i="6"/>
  <c r="HI52" i="6" s="1"/>
  <c r="M42" i="15"/>
  <c r="M63" i="15" s="1"/>
  <c r="M66" i="15" s="1"/>
  <c r="M49" i="15"/>
  <c r="M46" i="15"/>
  <c r="M48" i="15"/>
  <c r="M47" i="15"/>
  <c r="N42" i="15"/>
  <c r="N63" i="15" s="1"/>
  <c r="N66" i="15" s="1"/>
  <c r="N48" i="15"/>
  <c r="N47" i="15"/>
  <c r="N49" i="15"/>
  <c r="N46" i="15"/>
  <c r="O42" i="15"/>
  <c r="O63" i="15" s="1"/>
  <c r="O66" i="15" s="1"/>
  <c r="O47" i="15"/>
  <c r="O48" i="15"/>
  <c r="O49" i="15"/>
  <c r="O46" i="15"/>
  <c r="L42" i="15"/>
  <c r="L63" i="15" s="1"/>
  <c r="L66" i="15" s="1"/>
  <c r="L46" i="15"/>
  <c r="L49" i="15"/>
  <c r="L47" i="15"/>
  <c r="L48" i="15"/>
  <c r="AB17" i="4"/>
  <c r="G20" i="20" s="1"/>
  <c r="G22" i="20" s="1"/>
  <c r="F188" i="8"/>
  <c r="AC17" i="4"/>
  <c r="C5" i="20" s="1"/>
  <c r="H20" i="20" s="1"/>
  <c r="G188" i="8"/>
  <c r="AA17" i="4"/>
  <c r="F20" i="20" s="1"/>
  <c r="F22" i="20" s="1"/>
  <c r="E188" i="8"/>
  <c r="C188" i="8"/>
  <c r="Y17" i="4"/>
  <c r="D20" i="20" s="1"/>
  <c r="D22" i="20" s="1"/>
  <c r="Z17" i="4"/>
  <c r="E20" i="20" s="1"/>
  <c r="E22" i="20" s="1"/>
  <c r="D188" i="8"/>
  <c r="CE18" i="5"/>
  <c r="CE25" i="5" s="1"/>
  <c r="J42" i="6"/>
  <c r="I25" i="5" s="1"/>
  <c r="K35" i="15"/>
  <c r="J35" i="6"/>
  <c r="H189" i="8"/>
  <c r="BH106" i="5"/>
  <c r="BH111" i="5" s="1"/>
  <c r="BI111" i="5"/>
  <c r="BU27" i="5"/>
  <c r="BU51" i="5"/>
  <c r="AZ72" i="5"/>
  <c r="AZ32" i="5" s="1"/>
  <c r="BN55" i="5"/>
  <c r="BO52" i="5" s="1"/>
  <c r="BO54" i="5" s="1"/>
  <c r="BN28" i="5"/>
  <c r="BN81" i="5" s="1"/>
  <c r="BN57" i="5"/>
  <c r="AY34" i="5"/>
  <c r="BM28" i="5"/>
  <c r="BM81" i="5" s="1"/>
  <c r="BM57" i="5"/>
  <c r="BH66" i="5"/>
  <c r="BH67" i="5" s="1"/>
  <c r="BI64" i="5" s="1"/>
  <c r="BJ80" i="5"/>
  <c r="BJ94" i="5" s="1"/>
  <c r="BJ93" i="5" s="1"/>
  <c r="BK61" i="5"/>
  <c r="BL58" i="5" s="1"/>
  <c r="BL60" i="5" s="1"/>
  <c r="BK29" i="5"/>
  <c r="BK82" i="5" s="1"/>
  <c r="BK63" i="5"/>
  <c r="BU49" i="5"/>
  <c r="BV46" i="5" s="1"/>
  <c r="BG30" i="5"/>
  <c r="BG26" i="5" s="1"/>
  <c r="BG31" i="5" s="1"/>
  <c r="BG69" i="5"/>
  <c r="H22" i="20" l="1"/>
  <c r="C25" i="20" s="1"/>
  <c r="C6" i="20"/>
  <c r="C8" i="20" s="1"/>
  <c r="C12" i="20" s="1"/>
  <c r="CJ18" i="5"/>
  <c r="CJ25" i="5" s="1"/>
  <c r="CJ45" i="5" s="1"/>
  <c r="CI42" i="6"/>
  <c r="CK14" i="6"/>
  <c r="CJ15" i="6"/>
  <c r="CI18" i="5"/>
  <c r="CI25" i="5" s="1"/>
  <c r="CI45" i="5" s="1"/>
  <c r="CH42" i="6"/>
  <c r="HI54" i="6"/>
  <c r="HI41" i="6" s="1"/>
  <c r="AC24" i="4"/>
  <c r="AC30" i="4" s="1"/>
  <c r="O68" i="18"/>
  <c r="O82" i="18" s="1"/>
  <c r="Z24" i="4"/>
  <c r="L68" i="18"/>
  <c r="L82" i="18" s="1"/>
  <c r="Y24" i="4"/>
  <c r="K68" i="18"/>
  <c r="K82" i="18" s="1"/>
  <c r="AA24" i="4"/>
  <c r="M68" i="18"/>
  <c r="M82" i="18" s="1"/>
  <c r="AB24" i="4"/>
  <c r="N68" i="18"/>
  <c r="N82" i="18" s="1"/>
  <c r="O59" i="15"/>
  <c r="O60" i="15"/>
  <c r="O61" i="15"/>
  <c r="O58" i="15"/>
  <c r="L58" i="15"/>
  <c r="L59" i="15"/>
  <c r="L60" i="15"/>
  <c r="L61" i="15"/>
  <c r="N60" i="15"/>
  <c r="N59" i="15"/>
  <c r="N61" i="15"/>
  <c r="N58" i="15"/>
  <c r="M61" i="15"/>
  <c r="M58" i="15"/>
  <c r="M60" i="15"/>
  <c r="M59" i="15"/>
  <c r="O53" i="15"/>
  <c r="O54" i="15"/>
  <c r="O55" i="15"/>
  <c r="O52" i="15"/>
  <c r="L52" i="15"/>
  <c r="L53" i="15"/>
  <c r="L54" i="15"/>
  <c r="L55" i="15"/>
  <c r="N54" i="15"/>
  <c r="N55" i="15"/>
  <c r="N53" i="15"/>
  <c r="N52" i="15"/>
  <c r="M55" i="15"/>
  <c r="M54" i="15"/>
  <c r="M52" i="15"/>
  <c r="M53" i="15"/>
  <c r="K46" i="15"/>
  <c r="K47" i="15"/>
  <c r="K48" i="15"/>
  <c r="K49" i="15"/>
  <c r="K42" i="15"/>
  <c r="G190" i="8"/>
  <c r="AC45" i="4"/>
  <c r="AC51" i="4"/>
  <c r="AC46" i="4"/>
  <c r="AC43" i="4"/>
  <c r="AC48" i="4"/>
  <c r="I288" i="8" s="1"/>
  <c r="AC49" i="4"/>
  <c r="I289" i="8" s="1"/>
  <c r="AC44" i="4"/>
  <c r="AC50" i="4"/>
  <c r="I290" i="8" s="1"/>
  <c r="D190" i="8"/>
  <c r="Z43" i="4"/>
  <c r="Z44" i="4"/>
  <c r="Z51" i="4"/>
  <c r="Z49" i="4"/>
  <c r="F289" i="8" s="1"/>
  <c r="Z50" i="4"/>
  <c r="F290" i="8" s="1"/>
  <c r="Z48" i="4"/>
  <c r="F288" i="8" s="1"/>
  <c r="Z45" i="4"/>
  <c r="Z46" i="4"/>
  <c r="Y46" i="4"/>
  <c r="Y44" i="4"/>
  <c r="Y48" i="4"/>
  <c r="Y49" i="4"/>
  <c r="Y45" i="4"/>
  <c r="Y50" i="4"/>
  <c r="Y51" i="4"/>
  <c r="C190" i="8"/>
  <c r="Y43" i="4"/>
  <c r="AA44" i="4"/>
  <c r="E190" i="8"/>
  <c r="AA43" i="4"/>
  <c r="AA48" i="4"/>
  <c r="G288" i="8" s="1"/>
  <c r="AA45" i="4"/>
  <c r="AA46" i="4"/>
  <c r="AA50" i="4"/>
  <c r="G290" i="8" s="1"/>
  <c r="AA51" i="4"/>
  <c r="AA49" i="4"/>
  <c r="G289" i="8" s="1"/>
  <c r="F190" i="8"/>
  <c r="AB50" i="4"/>
  <c r="H290" i="8" s="1"/>
  <c r="AB45" i="4"/>
  <c r="AB43" i="4"/>
  <c r="AB44" i="4"/>
  <c r="AB49" i="4"/>
  <c r="H289" i="8" s="1"/>
  <c r="AB48" i="4"/>
  <c r="H288" i="8" s="1"/>
  <c r="AB51" i="4"/>
  <c r="AB46" i="4"/>
  <c r="BJ87" i="5"/>
  <c r="AZ73" i="5"/>
  <c r="BA70" i="5" s="1"/>
  <c r="AZ34" i="5"/>
  <c r="BV48" i="5"/>
  <c r="BV49" i="5" s="1"/>
  <c r="BW46" i="5" s="1"/>
  <c r="BK80" i="5"/>
  <c r="BK94" i="5" s="1"/>
  <c r="BK93" i="5" s="1"/>
  <c r="BI66" i="5"/>
  <c r="BI67" i="5" s="1"/>
  <c r="BJ64" i="5" s="1"/>
  <c r="BO55" i="5"/>
  <c r="BP52" i="5" s="1"/>
  <c r="BO28" i="5"/>
  <c r="BO81" i="5" s="1"/>
  <c r="BO57" i="5"/>
  <c r="BL61" i="5"/>
  <c r="BM58" i="5" s="1"/>
  <c r="BL29" i="5"/>
  <c r="BL82" i="5" s="1"/>
  <c r="BH30" i="5"/>
  <c r="BH26" i="5" s="1"/>
  <c r="BH31" i="5" s="1"/>
  <c r="BH69" i="5"/>
  <c r="BL63" i="5"/>
  <c r="CJ20" i="6" l="1"/>
  <c r="CJ21" i="6" s="1"/>
  <c r="CJ35" i="6" s="1"/>
  <c r="CL14" i="6"/>
  <c r="CK15" i="6"/>
  <c r="HI55" i="6"/>
  <c r="HJ52" i="6" s="1"/>
  <c r="K63" i="15"/>
  <c r="K66" i="15" s="1"/>
  <c r="K53" i="15"/>
  <c r="K54" i="15"/>
  <c r="K55" i="15"/>
  <c r="K52" i="15"/>
  <c r="AA30" i="4"/>
  <c r="E193" i="8"/>
  <c r="E290" i="8"/>
  <c r="E300" i="8"/>
  <c r="C280" i="8"/>
  <c r="F280" i="8"/>
  <c r="H300" i="8"/>
  <c r="G299" i="8"/>
  <c r="E279" i="8"/>
  <c r="C279" i="8"/>
  <c r="E299" i="8"/>
  <c r="E301" i="8"/>
  <c r="C281" i="8"/>
  <c r="F301" i="8"/>
  <c r="D281" i="8"/>
  <c r="Z30" i="4"/>
  <c r="D193" i="8"/>
  <c r="I301" i="8"/>
  <c r="G281" i="8"/>
  <c r="H299" i="8"/>
  <c r="F279" i="8"/>
  <c r="AB30" i="4"/>
  <c r="F193" i="8"/>
  <c r="E289" i="8"/>
  <c r="C193" i="8"/>
  <c r="Y30" i="4"/>
  <c r="F300" i="8"/>
  <c r="D280" i="8"/>
  <c r="I299" i="8"/>
  <c r="G279" i="8"/>
  <c r="H301" i="8"/>
  <c r="F281" i="8"/>
  <c r="E281" i="8"/>
  <c r="G301" i="8"/>
  <c r="G300" i="8"/>
  <c r="E280" i="8"/>
  <c r="E288" i="8"/>
  <c r="F299" i="8"/>
  <c r="D279" i="8"/>
  <c r="I300" i="8"/>
  <c r="G280" i="8"/>
  <c r="G193" i="8"/>
  <c r="BW48" i="5"/>
  <c r="BW49" i="5" s="1"/>
  <c r="BX46" i="5" s="1"/>
  <c r="BJ66" i="5"/>
  <c r="BJ67" i="5" s="1"/>
  <c r="BK64" i="5" s="1"/>
  <c r="BK66" i="5" s="1"/>
  <c r="BM60" i="5"/>
  <c r="BM61" i="5" s="1"/>
  <c r="BN58" i="5" s="1"/>
  <c r="BN60" i="5" s="1"/>
  <c r="BP54" i="5"/>
  <c r="BP55" i="5" s="1"/>
  <c r="BQ52" i="5" s="1"/>
  <c r="BV27" i="5"/>
  <c r="BV51" i="5"/>
  <c r="BA72" i="5"/>
  <c r="BA32" i="5" s="1"/>
  <c r="BI69" i="5"/>
  <c r="BI30" i="5"/>
  <c r="BI26" i="5" s="1"/>
  <c r="BI31" i="5" s="1"/>
  <c r="BL80" i="5"/>
  <c r="BL94" i="5" s="1"/>
  <c r="BL93" i="5" s="1"/>
  <c r="BK87" i="5"/>
  <c r="CE45" i="5"/>
  <c r="CK20" i="6" l="1"/>
  <c r="CK21" i="6" s="1"/>
  <c r="CK35" i="6" s="1"/>
  <c r="CM14" i="6"/>
  <c r="CL15" i="6"/>
  <c r="CK18" i="5"/>
  <c r="CJ42" i="6"/>
  <c r="HJ54" i="6"/>
  <c r="HJ41" i="6" s="1"/>
  <c r="K59" i="15"/>
  <c r="K60" i="15"/>
  <c r="K61" i="15"/>
  <c r="K58" i="15"/>
  <c r="F238" i="8"/>
  <c r="F239" i="8" s="1"/>
  <c r="F199" i="8"/>
  <c r="C238" i="8"/>
  <c r="C239" i="8" s="1"/>
  <c r="C199" i="8"/>
  <c r="G238" i="8"/>
  <c r="G239" i="8" s="1"/>
  <c r="G199" i="8"/>
  <c r="D199" i="8"/>
  <c r="D238" i="8"/>
  <c r="D239" i="8" s="1"/>
  <c r="E238" i="8"/>
  <c r="E239" i="8" s="1"/>
  <c r="E199" i="8"/>
  <c r="BK67" i="5"/>
  <c r="BL64" i="5" s="1"/>
  <c r="BL66" i="5" s="1"/>
  <c r="BK30" i="5"/>
  <c r="BK26" i="5" s="1"/>
  <c r="BK31" i="5" s="1"/>
  <c r="BK69" i="5"/>
  <c r="BQ54" i="5"/>
  <c r="BA73" i="5"/>
  <c r="BB70" i="5" s="1"/>
  <c r="BL87" i="5"/>
  <c r="BA34" i="5"/>
  <c r="BP28" i="5"/>
  <c r="BP81" i="5" s="1"/>
  <c r="BP57" i="5"/>
  <c r="BJ30" i="5"/>
  <c r="BJ26" i="5" s="1"/>
  <c r="BJ31" i="5" s="1"/>
  <c r="BJ69" i="5"/>
  <c r="BN61" i="5"/>
  <c r="BO58" i="5" s="1"/>
  <c r="BO60" i="5" s="1"/>
  <c r="BN29" i="5"/>
  <c r="BN63" i="5"/>
  <c r="BX48" i="5"/>
  <c r="BX49" i="5" s="1"/>
  <c r="BY46" i="5" s="1"/>
  <c r="BY48" i="5" s="1"/>
  <c r="BM29" i="5"/>
  <c r="BM82" i="5" s="1"/>
  <c r="BM63" i="5"/>
  <c r="BW27" i="5"/>
  <c r="BW51" i="5"/>
  <c r="CL20" i="6" l="1"/>
  <c r="CL21" i="6" s="1"/>
  <c r="CL35" i="6" s="1"/>
  <c r="CN14" i="6"/>
  <c r="CM15" i="6"/>
  <c r="CL18" i="5"/>
  <c r="CL25" i="5" s="1"/>
  <c r="CL45" i="5" s="1"/>
  <c r="CK42" i="6"/>
  <c r="CK25" i="5"/>
  <c r="HJ55" i="6"/>
  <c r="HK52" i="6" s="1"/>
  <c r="BN82" i="5"/>
  <c r="BM80" i="5"/>
  <c r="BM94" i="5" s="1"/>
  <c r="BM93" i="5" s="1"/>
  <c r="BL111" i="5"/>
  <c r="BQ28" i="5"/>
  <c r="BQ81" i="5" s="1"/>
  <c r="BQ57" i="5"/>
  <c r="BK106" i="5"/>
  <c r="BK111" i="5" s="1"/>
  <c r="BB72" i="5"/>
  <c r="BB32" i="5" s="1"/>
  <c r="BY49" i="5"/>
  <c r="BZ46" i="5" s="1"/>
  <c r="BZ48" i="5" s="1"/>
  <c r="BY27" i="5"/>
  <c r="BY51" i="5"/>
  <c r="BO61" i="5"/>
  <c r="BP58" i="5" s="1"/>
  <c r="BP60" i="5" s="1"/>
  <c r="BO29" i="5"/>
  <c r="BO82" i="5" s="1"/>
  <c r="BO63" i="5"/>
  <c r="BX27" i="5"/>
  <c r="BX51" i="5"/>
  <c r="BQ55" i="5"/>
  <c r="BR52" i="5" s="1"/>
  <c r="BL67" i="5"/>
  <c r="BM64" i="5" s="1"/>
  <c r="BL30" i="5"/>
  <c r="BL26" i="5" s="1"/>
  <c r="BL31" i="5" s="1"/>
  <c r="BL69" i="5"/>
  <c r="CM20" i="6" l="1"/>
  <c r="CM21" i="6" s="1"/>
  <c r="CM35" i="6" s="1"/>
  <c r="CK45" i="5"/>
  <c r="CO14" i="6"/>
  <c r="CN15" i="6"/>
  <c r="CM18" i="5"/>
  <c r="CL42" i="6"/>
  <c r="HK54" i="6"/>
  <c r="HK41" i="6" s="1"/>
  <c r="BN80" i="5"/>
  <c r="BN94" i="5" s="1"/>
  <c r="BN93" i="5" s="1"/>
  <c r="BB73" i="5"/>
  <c r="BC70" i="5" s="1"/>
  <c r="BC72" i="5" s="1"/>
  <c r="BC32" i="5" s="1"/>
  <c r="BM66" i="5"/>
  <c r="BM67" i="5" s="1"/>
  <c r="BN64" i="5" s="1"/>
  <c r="BN66" i="5" s="1"/>
  <c r="BR54" i="5"/>
  <c r="BR55" i="5" s="1"/>
  <c r="BS52" i="5" s="1"/>
  <c r="BS54" i="5" s="1"/>
  <c r="BO80" i="5"/>
  <c r="BO94" i="5" s="1"/>
  <c r="BO93" i="5" s="1"/>
  <c r="BZ49" i="5"/>
  <c r="CA46" i="5" s="1"/>
  <c r="CA48" i="5" s="1"/>
  <c r="BZ27" i="5"/>
  <c r="BZ51" i="5"/>
  <c r="BM87" i="5"/>
  <c r="BP61" i="5"/>
  <c r="BQ58" i="5" s="1"/>
  <c r="BP29" i="5"/>
  <c r="BP82" i="5" s="1"/>
  <c r="BB34" i="5"/>
  <c r="BP63" i="5"/>
  <c r="CM25" i="5" l="1"/>
  <c r="CN20" i="6"/>
  <c r="CN21" i="6" s="1"/>
  <c r="CN35" i="6" s="1"/>
  <c r="CN18" i="5"/>
  <c r="CN25" i="5" s="1"/>
  <c r="CN45" i="5" s="1"/>
  <c r="CM42" i="6"/>
  <c r="CP14" i="6"/>
  <c r="CO15" i="6"/>
  <c r="HK55" i="6"/>
  <c r="HL52" i="6" s="1"/>
  <c r="BN87" i="5"/>
  <c r="BC73" i="5"/>
  <c r="BD70" i="5" s="1"/>
  <c r="BD72" i="5" s="1"/>
  <c r="BD32" i="5" s="1"/>
  <c r="CA49" i="5"/>
  <c r="CB46" i="5" s="1"/>
  <c r="CA27" i="5"/>
  <c r="CA51" i="5"/>
  <c r="BC34" i="5"/>
  <c r="BO87" i="5"/>
  <c r="BS55" i="5"/>
  <c r="BT52" i="5" s="1"/>
  <c r="BS28" i="5"/>
  <c r="BS81" i="5" s="1"/>
  <c r="BS57" i="5"/>
  <c r="BN67" i="5"/>
  <c r="BO64" i="5" s="1"/>
  <c r="BO66" i="5" s="1"/>
  <c r="BN30" i="5"/>
  <c r="BN26" i="5" s="1"/>
  <c r="BN31" i="5" s="1"/>
  <c r="BN69" i="5"/>
  <c r="BP80" i="5"/>
  <c r="BP94" i="5" s="1"/>
  <c r="BP93" i="5" s="1"/>
  <c r="BQ60" i="5"/>
  <c r="BR28" i="5"/>
  <c r="BR81" i="5" s="1"/>
  <c r="BR57" i="5"/>
  <c r="BM30" i="5"/>
  <c r="BM26" i="5" s="1"/>
  <c r="BM31" i="5" s="1"/>
  <c r="BM69" i="5"/>
  <c r="CO20" i="6" l="1"/>
  <c r="CO21" i="6" s="1"/>
  <c r="CO35" i="6" s="1"/>
  <c r="CO18" i="5"/>
  <c r="CN42" i="6"/>
  <c r="CQ14" i="6"/>
  <c r="CP15" i="6"/>
  <c r="CM45" i="5"/>
  <c r="HL54" i="6"/>
  <c r="HL41" i="6" s="1"/>
  <c r="BD34" i="5"/>
  <c r="BO111" i="5"/>
  <c r="BN106" i="5"/>
  <c r="BN111" i="5" s="1"/>
  <c r="BQ29" i="5"/>
  <c r="BQ82" i="5" s="1"/>
  <c r="BQ63" i="5"/>
  <c r="CB48" i="5"/>
  <c r="CB49" i="5" s="1"/>
  <c r="CC46" i="5" s="1"/>
  <c r="CC48" i="5" s="1"/>
  <c r="BT54" i="5"/>
  <c r="BT55" i="5" s="1"/>
  <c r="BU52" i="5" s="1"/>
  <c r="BP87" i="5"/>
  <c r="BQ61" i="5"/>
  <c r="BR58" i="5" s="1"/>
  <c r="BD73" i="5"/>
  <c r="BE70" i="5" s="1"/>
  <c r="BO67" i="5"/>
  <c r="BP64" i="5" s="1"/>
  <c r="BO30" i="5"/>
  <c r="BO26" i="5" s="1"/>
  <c r="BO31" i="5" s="1"/>
  <c r="BO69" i="5"/>
  <c r="CO25" i="5" l="1"/>
  <c r="CP20" i="6"/>
  <c r="CP21" i="6" s="1"/>
  <c r="CP35" i="6" s="1"/>
  <c r="CP18" i="5"/>
  <c r="CP25" i="5" s="1"/>
  <c r="CP45" i="5" s="1"/>
  <c r="CO42" i="6"/>
  <c r="CR14" i="6"/>
  <c r="CQ15" i="6"/>
  <c r="CQ20" i="6" s="1"/>
  <c r="HL55" i="6"/>
  <c r="HM52" i="6" s="1"/>
  <c r="CC49" i="5"/>
  <c r="CD46" i="5" s="1"/>
  <c r="CC27" i="5"/>
  <c r="CC51" i="5"/>
  <c r="BP66" i="5"/>
  <c r="BU54" i="5"/>
  <c r="BU55" i="5" s="1"/>
  <c r="BV52" i="5" s="1"/>
  <c r="BE72" i="5"/>
  <c r="BE32" i="5" s="1"/>
  <c r="BR60" i="5"/>
  <c r="BR61" i="5" s="1"/>
  <c r="BS58" i="5" s="1"/>
  <c r="BQ80" i="5"/>
  <c r="BQ94" i="5" s="1"/>
  <c r="BQ93" i="5" s="1"/>
  <c r="BT28" i="5"/>
  <c r="BT81" i="5" s="1"/>
  <c r="BT57" i="5"/>
  <c r="CB27" i="5"/>
  <c r="CB51" i="5"/>
  <c r="P20" i="15"/>
  <c r="AD14" i="4" l="1"/>
  <c r="P21" i="15"/>
  <c r="CQ21" i="6"/>
  <c r="CQ35" i="6" s="1"/>
  <c r="CQ18" i="5"/>
  <c r="CP42" i="6"/>
  <c r="CS14" i="6"/>
  <c r="CR15" i="6"/>
  <c r="CO45" i="5"/>
  <c r="HM54" i="6"/>
  <c r="HM41" i="6" s="1"/>
  <c r="BE34" i="5"/>
  <c r="BR29" i="5"/>
  <c r="BR82" i="5" s="1"/>
  <c r="BR63" i="5"/>
  <c r="BU28" i="5"/>
  <c r="BU81" i="5" s="1"/>
  <c r="BU57" i="5"/>
  <c r="BQ87" i="5"/>
  <c r="BP69" i="5"/>
  <c r="BP30" i="5"/>
  <c r="BP26" i="5" s="1"/>
  <c r="BP31" i="5" s="1"/>
  <c r="BS60" i="5"/>
  <c r="BV54" i="5"/>
  <c r="BV55" i="5" s="1"/>
  <c r="BW52" i="5" s="1"/>
  <c r="BE73" i="5"/>
  <c r="BF70" i="5" s="1"/>
  <c r="BP67" i="5"/>
  <c r="BQ64" i="5" s="1"/>
  <c r="CD48" i="5"/>
  <c r="AD15" i="4" l="1"/>
  <c r="P35" i="15"/>
  <c r="CQ25" i="5"/>
  <c r="CR20" i="6"/>
  <c r="CR18" i="5"/>
  <c r="CR25" i="5" s="1"/>
  <c r="CR45" i="5" s="1"/>
  <c r="CQ42" i="6"/>
  <c r="CT14" i="6"/>
  <c r="CS15" i="6"/>
  <c r="HM55" i="6"/>
  <c r="HN52" i="6" s="1"/>
  <c r="CD27" i="5"/>
  <c r="CD51" i="5"/>
  <c r="BF72" i="5"/>
  <c r="BF32" i="5" s="1"/>
  <c r="BS63" i="5"/>
  <c r="BS29" i="5"/>
  <c r="BS82" i="5" s="1"/>
  <c r="BR80" i="5"/>
  <c r="BR94" i="5" s="1"/>
  <c r="BR93" i="5" s="1"/>
  <c r="BQ66" i="5"/>
  <c r="BW54" i="5"/>
  <c r="BW55" i="5" s="1"/>
  <c r="BX52" i="5" s="1"/>
  <c r="BV28" i="5"/>
  <c r="BV81" i="5" s="1"/>
  <c r="BV57" i="5"/>
  <c r="CD49" i="5"/>
  <c r="CE46" i="5" s="1"/>
  <c r="CE48" i="5" s="1"/>
  <c r="BS61" i="5"/>
  <c r="BT58" i="5" s="1"/>
  <c r="AC58" i="4"/>
  <c r="AC59" i="4"/>
  <c r="AD17" i="4" l="1"/>
  <c r="H188" i="8"/>
  <c r="CR21" i="6"/>
  <c r="CR35" i="6" s="1"/>
  <c r="CS18" i="5" s="1"/>
  <c r="P42" i="15"/>
  <c r="P49" i="15"/>
  <c r="P46" i="15"/>
  <c r="P47" i="15"/>
  <c r="P48" i="15"/>
  <c r="CS20" i="6"/>
  <c r="CU14" i="6"/>
  <c r="CT15" i="6"/>
  <c r="CQ45" i="5"/>
  <c r="HN54" i="6"/>
  <c r="HN41" i="6" s="1"/>
  <c r="W59" i="4"/>
  <c r="BF73" i="5"/>
  <c r="BG70" i="5" s="1"/>
  <c r="BG72" i="5" s="1"/>
  <c r="BG32" i="5" s="1"/>
  <c r="AC57" i="4"/>
  <c r="BX54" i="5"/>
  <c r="BX55" i="5" s="1"/>
  <c r="BY52" i="5" s="1"/>
  <c r="BY54" i="5" s="1"/>
  <c r="BR87" i="5"/>
  <c r="BW28" i="5"/>
  <c r="BW81" i="5" s="1"/>
  <c r="BW57" i="5"/>
  <c r="CE49" i="5"/>
  <c r="CF46" i="5" s="1"/>
  <c r="CF48" i="5" s="1"/>
  <c r="CE27" i="5"/>
  <c r="CE51" i="5"/>
  <c r="BQ30" i="5"/>
  <c r="BQ26" i="5" s="1"/>
  <c r="BQ31" i="5" s="1"/>
  <c r="BQ69" i="5"/>
  <c r="BF34" i="5"/>
  <c r="BS80" i="5"/>
  <c r="BS94" i="5" s="1"/>
  <c r="BS93" i="5" s="1"/>
  <c r="BT60" i="5"/>
  <c r="BT61" i="5" s="1"/>
  <c r="BU58" i="5" s="1"/>
  <c r="BQ67" i="5"/>
  <c r="BR64" i="5" s="1"/>
  <c r="BR66" i="5" s="1"/>
  <c r="CR42" i="6" l="1"/>
  <c r="AD24" i="4"/>
  <c r="AD30" i="4" s="1"/>
  <c r="H190" i="8"/>
  <c r="P52" i="15"/>
  <c r="P53" i="15"/>
  <c r="P63" i="15"/>
  <c r="P66" i="15" s="1"/>
  <c r="P55" i="15"/>
  <c r="P54" i="15"/>
  <c r="CS21" i="6"/>
  <c r="CS35" i="6" s="1"/>
  <c r="CS42" i="6" s="1"/>
  <c r="CS25" i="5"/>
  <c r="CT20" i="6"/>
  <c r="CT21" i="6" s="1"/>
  <c r="CT35" i="6" s="1"/>
  <c r="CV14" i="6"/>
  <c r="CU15" i="6"/>
  <c r="HN55" i="6"/>
  <c r="HO52" i="6" s="1"/>
  <c r="BG73" i="5"/>
  <c r="BH70" i="5" s="1"/>
  <c r="BH72" i="5" s="1"/>
  <c r="BH32" i="5" s="1"/>
  <c r="F200" i="8"/>
  <c r="BY55" i="5"/>
  <c r="BZ52" i="5" s="1"/>
  <c r="BY28" i="5"/>
  <c r="BY81" i="5" s="1"/>
  <c r="BY57" i="5"/>
  <c r="BU60" i="5"/>
  <c r="BG34" i="5"/>
  <c r="BR67" i="5"/>
  <c r="BS64" i="5" s="1"/>
  <c r="BR30" i="5"/>
  <c r="BR26" i="5" s="1"/>
  <c r="BR31" i="5" s="1"/>
  <c r="BR69" i="5"/>
  <c r="BT29" i="5"/>
  <c r="BT82" i="5" s="1"/>
  <c r="BT63" i="5"/>
  <c r="BX28" i="5"/>
  <c r="BX81" i="5" s="1"/>
  <c r="BX57" i="5"/>
  <c r="BQ106" i="5"/>
  <c r="BQ111" i="5" s="1"/>
  <c r="BS87" i="5"/>
  <c r="CF49" i="5"/>
  <c r="CG46" i="5" s="1"/>
  <c r="CG48" i="5" s="1"/>
  <c r="CF27" i="5"/>
  <c r="CF51" i="5"/>
  <c r="AC65" i="4"/>
  <c r="AC73" i="4"/>
  <c r="AC64" i="4"/>
  <c r="H199" i="8" l="1"/>
  <c r="H238" i="8"/>
  <c r="H239" i="8" s="1"/>
  <c r="J289" i="8"/>
  <c r="J290" i="8"/>
  <c r="J299" i="8"/>
  <c r="H279" i="8"/>
  <c r="J300" i="8"/>
  <c r="H280" i="8"/>
  <c r="J301" i="8"/>
  <c r="H281" i="8"/>
  <c r="J288" i="8"/>
  <c r="H193" i="8"/>
  <c r="CT18" i="5"/>
  <c r="CT25" i="5" s="1"/>
  <c r="CT45" i="5" s="1"/>
  <c r="P60" i="15"/>
  <c r="P61" i="15"/>
  <c r="P59" i="15"/>
  <c r="P58" i="15"/>
  <c r="CU20" i="6"/>
  <c r="CU21" i="6" s="1"/>
  <c r="CU35" i="6" s="1"/>
  <c r="CU18" i="5"/>
  <c r="CU25" i="5" s="1"/>
  <c r="CU45" i="5" s="1"/>
  <c r="CT42" i="6"/>
  <c r="CW14" i="6"/>
  <c r="CV15" i="6"/>
  <c r="CS45" i="5"/>
  <c r="HO54" i="6"/>
  <c r="HO41" i="6" s="1"/>
  <c r="AC72" i="4"/>
  <c r="CG49" i="5"/>
  <c r="CH46" i="5" s="1"/>
  <c r="CG27" i="5"/>
  <c r="CG51" i="5"/>
  <c r="BH34" i="5"/>
  <c r="BT80" i="5"/>
  <c r="BT94" i="5" s="1"/>
  <c r="BT93" i="5" s="1"/>
  <c r="BU29" i="5"/>
  <c r="BU82" i="5" s="1"/>
  <c r="BU63" i="5"/>
  <c r="BS66" i="5"/>
  <c r="BS67" i="5" s="1"/>
  <c r="BT64" i="5" s="1"/>
  <c r="BH73" i="5"/>
  <c r="BI70" i="5" s="1"/>
  <c r="BU61" i="5"/>
  <c r="BV58" i="5" s="1"/>
  <c r="BZ54" i="5"/>
  <c r="BZ55" i="5" s="1"/>
  <c r="CA52" i="5" s="1"/>
  <c r="CA54" i="5" s="1"/>
  <c r="CV20" i="6" l="1"/>
  <c r="CV21" i="6" s="1"/>
  <c r="CV35" i="6" s="1"/>
  <c r="CV18" i="5"/>
  <c r="CV25" i="5" s="1"/>
  <c r="CV45" i="5" s="1"/>
  <c r="CU42" i="6"/>
  <c r="CX14" i="6"/>
  <c r="CW15" i="6"/>
  <c r="CW20" i="6" s="1"/>
  <c r="CW21" i="6" s="1"/>
  <c r="CW35" i="6" s="1"/>
  <c r="HO55" i="6"/>
  <c r="HP52" i="6" s="1"/>
  <c r="AC80" i="4"/>
  <c r="AC81" i="4"/>
  <c r="CA55" i="5"/>
  <c r="CB52" i="5" s="1"/>
  <c r="CB54" i="5" s="1"/>
  <c r="CA28" i="5"/>
  <c r="CA81" i="5" s="1"/>
  <c r="CA57" i="5"/>
  <c r="BS30" i="5"/>
  <c r="BS26" i="5" s="1"/>
  <c r="BS31" i="5" s="1"/>
  <c r="BS69" i="5"/>
  <c r="BU80" i="5"/>
  <c r="BU94" i="5" s="1"/>
  <c r="BU93" i="5" s="1"/>
  <c r="BZ28" i="5"/>
  <c r="BZ81" i="5" s="1"/>
  <c r="BZ57" i="5"/>
  <c r="BV60" i="5"/>
  <c r="BT87" i="5"/>
  <c r="CH48" i="5"/>
  <c r="CH49" i="5" s="1"/>
  <c r="CI46" i="5" s="1"/>
  <c r="CI48" i="5" s="1"/>
  <c r="BT66" i="5"/>
  <c r="BT67" i="5" s="1"/>
  <c r="BU64" i="5" s="1"/>
  <c r="BI72" i="5"/>
  <c r="BI32" i="5" s="1"/>
  <c r="BR106" i="5"/>
  <c r="BR111" i="5" s="1"/>
  <c r="CX18" i="5" l="1"/>
  <c r="CX25" i="5" s="1"/>
  <c r="CX45" i="5" s="1"/>
  <c r="CW42" i="6"/>
  <c r="CW18" i="5"/>
  <c r="CW25" i="5" s="1"/>
  <c r="CW45" i="5" s="1"/>
  <c r="CV42" i="6"/>
  <c r="CY14" i="6"/>
  <c r="CX15" i="6"/>
  <c r="HP54" i="6"/>
  <c r="HP41" i="6" s="1"/>
  <c r="BI34" i="5"/>
  <c r="CH27" i="5"/>
  <c r="CH51" i="5"/>
  <c r="BV29" i="5"/>
  <c r="BV82" i="5" s="1"/>
  <c r="BV63" i="5"/>
  <c r="BT30" i="5"/>
  <c r="BT26" i="5" s="1"/>
  <c r="BT31" i="5" s="1"/>
  <c r="BT69" i="5"/>
  <c r="BU66" i="5"/>
  <c r="BI73" i="5"/>
  <c r="BJ70" i="5" s="1"/>
  <c r="CI49" i="5"/>
  <c r="CJ46" i="5" s="1"/>
  <c r="CI27" i="5"/>
  <c r="CI51" i="5"/>
  <c r="BV61" i="5"/>
  <c r="BW58" i="5" s="1"/>
  <c r="BU87" i="5"/>
  <c r="CB55" i="5"/>
  <c r="CC52" i="5" s="1"/>
  <c r="CB28" i="5"/>
  <c r="CB81" i="5" s="1"/>
  <c r="CB57" i="5"/>
  <c r="CX20" i="6" l="1"/>
  <c r="CX21" i="6" s="1"/>
  <c r="CX35" i="6" s="1"/>
  <c r="CZ14" i="6"/>
  <c r="CY15" i="6"/>
  <c r="CY20" i="6" s="1"/>
  <c r="CY21" i="6" s="1"/>
  <c r="CY35" i="6" s="1"/>
  <c r="HP55" i="6"/>
  <c r="HQ52" i="6" s="1"/>
  <c r="BT106" i="5"/>
  <c r="BT111" i="5" s="1"/>
  <c r="BU111" i="5"/>
  <c r="BU30" i="5"/>
  <c r="BU26" i="5" s="1"/>
  <c r="BU31" i="5" s="1"/>
  <c r="BU69" i="5"/>
  <c r="CJ48" i="5"/>
  <c r="CJ49" i="5" s="1"/>
  <c r="CK46" i="5" s="1"/>
  <c r="CK48" i="5" s="1"/>
  <c r="BW60" i="5"/>
  <c r="BW61" i="5" s="1"/>
  <c r="BX58" i="5" s="1"/>
  <c r="BX60" i="5" s="1"/>
  <c r="BJ72" i="5"/>
  <c r="BJ32" i="5" s="1"/>
  <c r="CC54" i="5"/>
  <c r="BU67" i="5"/>
  <c r="BV64" i="5" s="1"/>
  <c r="BV80" i="5"/>
  <c r="BV94" i="5" s="1"/>
  <c r="BV93" i="5" s="1"/>
  <c r="CZ18" i="5" l="1"/>
  <c r="CZ25" i="5" s="1"/>
  <c r="CZ45" i="5" s="1"/>
  <c r="CY42" i="6"/>
  <c r="DA14" i="6"/>
  <c r="CZ15" i="6"/>
  <c r="CY18" i="5"/>
  <c r="CY25" i="5" s="1"/>
  <c r="CY45" i="5" s="1"/>
  <c r="CX42" i="6"/>
  <c r="HQ54" i="6"/>
  <c r="HQ41" i="6" s="1"/>
  <c r="BJ73" i="5"/>
  <c r="BK70" i="5" s="1"/>
  <c r="BK72" i="5" s="1"/>
  <c r="BK32" i="5" s="1"/>
  <c r="BX61" i="5"/>
  <c r="BY58" i="5" s="1"/>
  <c r="BX29" i="5"/>
  <c r="BX63" i="5"/>
  <c r="BV87" i="5"/>
  <c r="BV66" i="5"/>
  <c r="BV67" i="5" s="1"/>
  <c r="BW64" i="5" s="1"/>
  <c r="CC28" i="5"/>
  <c r="CC81" i="5" s="1"/>
  <c r="CC57" i="5"/>
  <c r="CC55" i="5"/>
  <c r="CD52" i="5" s="1"/>
  <c r="BW29" i="5"/>
  <c r="BW82" i="5" s="1"/>
  <c r="BW63" i="5"/>
  <c r="CK49" i="5"/>
  <c r="CL46" i="5" s="1"/>
  <c r="CL48" i="5" s="1"/>
  <c r="CK27" i="5"/>
  <c r="CK51" i="5"/>
  <c r="BJ34" i="5"/>
  <c r="CJ27" i="5"/>
  <c r="CJ51" i="5"/>
  <c r="CZ20" i="6" l="1"/>
  <c r="CZ21" i="6" s="1"/>
  <c r="CZ35" i="6" s="1"/>
  <c r="DB14" i="6"/>
  <c r="DA15" i="6"/>
  <c r="DA20" i="6" s="1"/>
  <c r="DA21" i="6" s="1"/>
  <c r="DA35" i="6" s="1"/>
  <c r="HQ55" i="6"/>
  <c r="HR52" i="6" s="1"/>
  <c r="BX82" i="5"/>
  <c r="BX80" i="5" s="1"/>
  <c r="BK73" i="5"/>
  <c r="BL70" i="5" s="1"/>
  <c r="BL72" i="5" s="1"/>
  <c r="BL32" i="5" s="1"/>
  <c r="BW80" i="5"/>
  <c r="BW94" i="5" s="1"/>
  <c r="BW93" i="5" s="1"/>
  <c r="BW66" i="5"/>
  <c r="BW30" i="5" s="1"/>
  <c r="BW26" i="5" s="1"/>
  <c r="BW31" i="5" s="1"/>
  <c r="CD54" i="5"/>
  <c r="CD55" i="5" s="1"/>
  <c r="CE52" i="5" s="1"/>
  <c r="CE54" i="5" s="1"/>
  <c r="BV30" i="5"/>
  <c r="BV26" i="5" s="1"/>
  <c r="BV31" i="5" s="1"/>
  <c r="BV69" i="5"/>
  <c r="BK34" i="5"/>
  <c r="CL49" i="5"/>
  <c r="CM46" i="5" s="1"/>
  <c r="CM48" i="5" s="1"/>
  <c r="CL51" i="5"/>
  <c r="CL27" i="5"/>
  <c r="BY60" i="5"/>
  <c r="BY61" i="5" s="1"/>
  <c r="BZ58" i="5" s="1"/>
  <c r="BZ60" i="5" s="1"/>
  <c r="DB18" i="5" l="1"/>
  <c r="DB25" i="5" s="1"/>
  <c r="DB45" i="5" s="1"/>
  <c r="DA42" i="6"/>
  <c r="DC14" i="6"/>
  <c r="DB15" i="6"/>
  <c r="DB20" i="6" s="1"/>
  <c r="DA18" i="5"/>
  <c r="DA25" i="5" s="1"/>
  <c r="DA45" i="5" s="1"/>
  <c r="CZ42" i="6"/>
  <c r="HR54" i="6"/>
  <c r="HR41" i="6" s="1"/>
  <c r="BX94" i="5"/>
  <c r="BX93" i="5" s="1"/>
  <c r="BX111" i="5" s="1"/>
  <c r="BX87" i="5"/>
  <c r="BL73" i="5"/>
  <c r="BM70" i="5" s="1"/>
  <c r="BM72" i="5" s="1"/>
  <c r="BM32" i="5" s="1"/>
  <c r="BZ61" i="5"/>
  <c r="CA58" i="5" s="1"/>
  <c r="BZ29" i="5"/>
  <c r="BZ63" i="5"/>
  <c r="BL34" i="5"/>
  <c r="BW87" i="5"/>
  <c r="BY63" i="5"/>
  <c r="BY29" i="5"/>
  <c r="BY82" i="5" s="1"/>
  <c r="CE55" i="5"/>
  <c r="CF52" i="5" s="1"/>
  <c r="CE28" i="5"/>
  <c r="CE81" i="5" s="1"/>
  <c r="CE57" i="5"/>
  <c r="CM49" i="5"/>
  <c r="CN46" i="5" s="1"/>
  <c r="CM27" i="5"/>
  <c r="CM51" i="5"/>
  <c r="CD28" i="5"/>
  <c r="CD81" i="5" s="1"/>
  <c r="CD57" i="5"/>
  <c r="BW67" i="5"/>
  <c r="BX64" i="5" s="1"/>
  <c r="BX66" i="5" s="1"/>
  <c r="BW69" i="5"/>
  <c r="Q20" i="15"/>
  <c r="AA41" i="15"/>
  <c r="AE14" i="4" l="1"/>
  <c r="Q21" i="15"/>
  <c r="HR55" i="6"/>
  <c r="DB21" i="6"/>
  <c r="DB35" i="6" s="1"/>
  <c r="DD14" i="6"/>
  <c r="DC15" i="6"/>
  <c r="HS52" i="6"/>
  <c r="HS54" i="6"/>
  <c r="HS41" i="6" s="1"/>
  <c r="BZ82" i="5"/>
  <c r="BZ80" i="5" s="1"/>
  <c r="BY80" i="5"/>
  <c r="BY94" i="5" s="1"/>
  <c r="BY93" i="5" s="1"/>
  <c r="BM34" i="5"/>
  <c r="BX67" i="5"/>
  <c r="BY64" i="5" s="1"/>
  <c r="BY66" i="5" s="1"/>
  <c r="BX30" i="5"/>
  <c r="BX26" i="5" s="1"/>
  <c r="BX31" i="5" s="1"/>
  <c r="BX69" i="5"/>
  <c r="CF54" i="5"/>
  <c r="CF55" i="5" s="1"/>
  <c r="CG52" i="5" s="1"/>
  <c r="CG54" i="5" s="1"/>
  <c r="CN48" i="5"/>
  <c r="CN49" i="5" s="1"/>
  <c r="CO46" i="5" s="1"/>
  <c r="BM73" i="5"/>
  <c r="BN70" i="5" s="1"/>
  <c r="CA60" i="5"/>
  <c r="CA61" i="5" s="1"/>
  <c r="CB58" i="5" s="1"/>
  <c r="CB60" i="5" s="1"/>
  <c r="AE15" i="4" l="1"/>
  <c r="Q35" i="15"/>
  <c r="Q46" i="15" s="1"/>
  <c r="DE14" i="6"/>
  <c r="DD15" i="6"/>
  <c r="DC18" i="5"/>
  <c r="DC25" i="5" s="1"/>
  <c r="DC45" i="5" s="1"/>
  <c r="DB42" i="6"/>
  <c r="DC20" i="6"/>
  <c r="DC21" i="6" s="1"/>
  <c r="DC35" i="6" s="1"/>
  <c r="HS55" i="6"/>
  <c r="BZ94" i="5"/>
  <c r="BZ93" i="5" s="1"/>
  <c r="BZ87" i="5"/>
  <c r="BY67" i="5"/>
  <c r="BZ64" i="5" s="1"/>
  <c r="BZ66" i="5" s="1"/>
  <c r="BY30" i="5"/>
  <c r="BY26" i="5" s="1"/>
  <c r="BY31" i="5" s="1"/>
  <c r="CB61" i="5"/>
  <c r="CC58" i="5" s="1"/>
  <c r="CC60" i="5" s="1"/>
  <c r="CB29" i="5"/>
  <c r="CB63" i="5"/>
  <c r="CG55" i="5"/>
  <c r="CH52" i="5" s="1"/>
  <c r="CH54" i="5" s="1"/>
  <c r="CG28" i="5"/>
  <c r="CG81" i="5" s="1"/>
  <c r="CG57" i="5"/>
  <c r="BY69" i="5"/>
  <c r="BW106" i="5"/>
  <c r="BW111" i="5" s="1"/>
  <c r="CO48" i="5"/>
  <c r="CO49" i="5" s="1"/>
  <c r="CP46" i="5" s="1"/>
  <c r="CP48" i="5" s="1"/>
  <c r="CA63" i="5"/>
  <c r="CA29" i="5"/>
  <c r="CA82" i="5" s="1"/>
  <c r="CN51" i="5"/>
  <c r="CN27" i="5"/>
  <c r="BN72" i="5"/>
  <c r="BN32" i="5" s="1"/>
  <c r="CF28" i="5"/>
  <c r="CF81" i="5" s="1"/>
  <c r="CF57" i="5"/>
  <c r="BY87" i="5"/>
  <c r="AB65" i="15"/>
  <c r="AE17" i="4" l="1"/>
  <c r="I188" i="8"/>
  <c r="Q42" i="15"/>
  <c r="Q54" i="15" s="1"/>
  <c r="Q48" i="15"/>
  <c r="Q47" i="15"/>
  <c r="Q49" i="15"/>
  <c r="HT52" i="6"/>
  <c r="HT54" i="6" s="1"/>
  <c r="HT41" i="6" s="1"/>
  <c r="DD18" i="5"/>
  <c r="DD25" i="5" s="1"/>
  <c r="DD45" i="5" s="1"/>
  <c r="DC42" i="6"/>
  <c r="DD20" i="6"/>
  <c r="DF14" i="6"/>
  <c r="DE15" i="6"/>
  <c r="DE20" i="6" s="1"/>
  <c r="DE21" i="6" s="1"/>
  <c r="DE35" i="6" s="1"/>
  <c r="CB82" i="5"/>
  <c r="CB80" i="5" s="1"/>
  <c r="CP49" i="5"/>
  <c r="CQ46" i="5" s="1"/>
  <c r="CP51" i="5"/>
  <c r="CP27" i="5"/>
  <c r="BZ67" i="5"/>
  <c r="CA64" i="5" s="1"/>
  <c r="CA66" i="5" s="1"/>
  <c r="CA69" i="5" s="1"/>
  <c r="BZ30" i="5"/>
  <c r="BZ26" i="5" s="1"/>
  <c r="BZ31" i="5" s="1"/>
  <c r="BZ69" i="5"/>
  <c r="CO27" i="5"/>
  <c r="CO51" i="5"/>
  <c r="BN73" i="5"/>
  <c r="BO70" i="5" s="1"/>
  <c r="CA80" i="5"/>
  <c r="CA94" i="5" s="1"/>
  <c r="CA93" i="5" s="1"/>
  <c r="CC61" i="5"/>
  <c r="CD58" i="5" s="1"/>
  <c r="CC29" i="5"/>
  <c r="CC82" i="5" s="1"/>
  <c r="CC63" i="5"/>
  <c r="BN34" i="5"/>
  <c r="CH55" i="5"/>
  <c r="CI52" i="5" s="1"/>
  <c r="CI54" i="5" s="1"/>
  <c r="CH28" i="5"/>
  <c r="CH81" i="5" s="1"/>
  <c r="CH57" i="5"/>
  <c r="AE24" i="4" l="1"/>
  <c r="AE30" i="4" s="1"/>
  <c r="I190" i="8"/>
  <c r="Q53" i="15"/>
  <c r="Q63" i="15"/>
  <c r="Q66" i="15" s="1"/>
  <c r="Q60" i="15" s="1"/>
  <c r="Q52" i="15"/>
  <c r="Q55" i="15"/>
  <c r="HT55" i="6"/>
  <c r="HU52" i="6" s="1"/>
  <c r="HU54" i="6" s="1"/>
  <c r="HU41" i="6" s="1"/>
  <c r="DF18" i="5"/>
  <c r="DF25" i="5" s="1"/>
  <c r="DF45" i="5" s="1"/>
  <c r="DE42" i="6"/>
  <c r="DG14" i="6"/>
  <c r="DF15" i="6"/>
  <c r="DD21" i="6"/>
  <c r="DD35" i="6" s="1"/>
  <c r="CB94" i="5"/>
  <c r="CB93" i="5" s="1"/>
  <c r="CB87" i="5"/>
  <c r="BZ106" i="5"/>
  <c r="BZ111" i="5" s="1"/>
  <c r="CA67" i="5"/>
  <c r="CB64" i="5" s="1"/>
  <c r="CA30" i="5"/>
  <c r="CA26" i="5" s="1"/>
  <c r="CA31" i="5" s="1"/>
  <c r="CQ48" i="5"/>
  <c r="CQ49" i="5" s="1"/>
  <c r="CR46" i="5" s="1"/>
  <c r="CR48" i="5" s="1"/>
  <c r="CC80" i="5"/>
  <c r="CC94" i="5" s="1"/>
  <c r="CC93" i="5" s="1"/>
  <c r="CA87" i="5"/>
  <c r="CI55" i="5"/>
  <c r="CJ52" i="5" s="1"/>
  <c r="CJ54" i="5" s="1"/>
  <c r="CI28" i="5"/>
  <c r="CI81" i="5" s="1"/>
  <c r="CI57" i="5"/>
  <c r="CD60" i="5"/>
  <c r="BO72" i="5"/>
  <c r="BO32" i="5" s="1"/>
  <c r="I199" i="8" l="1"/>
  <c r="I238" i="8"/>
  <c r="I239" i="8" s="1"/>
  <c r="K299" i="8"/>
  <c r="I279" i="8"/>
  <c r="K300" i="8"/>
  <c r="I280" i="8"/>
  <c r="K290" i="8"/>
  <c r="K288" i="8"/>
  <c r="K289" i="8"/>
  <c r="K301" i="8"/>
  <c r="I281" i="8"/>
  <c r="I193" i="8"/>
  <c r="Q61" i="15"/>
  <c r="Q58" i="15"/>
  <c r="Q59" i="15"/>
  <c r="DF20" i="6"/>
  <c r="DF21" i="6" s="1"/>
  <c r="DF35" i="6" s="1"/>
  <c r="HU55" i="6"/>
  <c r="HV52" i="6" s="1"/>
  <c r="HV54" i="6" s="1"/>
  <c r="HV41" i="6" s="1"/>
  <c r="DH14" i="6"/>
  <c r="DG15" i="6"/>
  <c r="DE18" i="5"/>
  <c r="DE25" i="5" s="1"/>
  <c r="DE45" i="5" s="1"/>
  <c r="DD42" i="6"/>
  <c r="BO73" i="5"/>
  <c r="BP70" i="5" s="1"/>
  <c r="CD29" i="5"/>
  <c r="CD82" i="5" s="1"/>
  <c r="CD63" i="5"/>
  <c r="CR49" i="5"/>
  <c r="CS46" i="5" s="1"/>
  <c r="CR51" i="5"/>
  <c r="CR27" i="5"/>
  <c r="CA111" i="5"/>
  <c r="CQ27" i="5"/>
  <c r="CQ51" i="5"/>
  <c r="BO34" i="5"/>
  <c r="CD61" i="5"/>
  <c r="CE58" i="5" s="1"/>
  <c r="CJ55" i="5"/>
  <c r="CK52" i="5" s="1"/>
  <c r="CK54" i="5" s="1"/>
  <c r="CJ28" i="5"/>
  <c r="CJ81" i="5" s="1"/>
  <c r="CJ57" i="5"/>
  <c r="CC87" i="5"/>
  <c r="CB66" i="5"/>
  <c r="DI14" i="6" l="1"/>
  <c r="DH15" i="6"/>
  <c r="DG18" i="5"/>
  <c r="DG25" i="5" s="1"/>
  <c r="DG45" i="5" s="1"/>
  <c r="DF42" i="6"/>
  <c r="DG20" i="6"/>
  <c r="DG21" i="6" s="1"/>
  <c r="DG35" i="6" s="1"/>
  <c r="HV55" i="6"/>
  <c r="HW52" i="6" s="1"/>
  <c r="CB30" i="5"/>
  <c r="CB26" i="5" s="1"/>
  <c r="CB31" i="5" s="1"/>
  <c r="CB69" i="5"/>
  <c r="CS48" i="5"/>
  <c r="CS49" i="5" s="1"/>
  <c r="CT46" i="5" s="1"/>
  <c r="CK55" i="5"/>
  <c r="CL52" i="5" s="1"/>
  <c r="CL54" i="5" s="1"/>
  <c r="CK28" i="5"/>
  <c r="CK81" i="5" s="1"/>
  <c r="CK57" i="5"/>
  <c r="CE60" i="5"/>
  <c r="CE61" i="5" s="1"/>
  <c r="CF58" i="5" s="1"/>
  <c r="CD80" i="5"/>
  <c r="CD94" i="5" s="1"/>
  <c r="CD93" i="5" s="1"/>
  <c r="CB67" i="5"/>
  <c r="CC64" i="5" s="1"/>
  <c r="CC66" i="5" s="1"/>
  <c r="BP72" i="5"/>
  <c r="BP32" i="5" s="1"/>
  <c r="DH18" i="5" l="1"/>
  <c r="DH25" i="5" s="1"/>
  <c r="DH45" i="5" s="1"/>
  <c r="DG42" i="6"/>
  <c r="DH20" i="6"/>
  <c r="DJ14" i="6"/>
  <c r="DI15" i="6"/>
  <c r="HW54" i="6"/>
  <c r="HW41" i="6" s="1"/>
  <c r="BP73" i="5"/>
  <c r="BQ70" i="5" s="1"/>
  <c r="BQ72" i="5" s="1"/>
  <c r="BQ32" i="5" s="1"/>
  <c r="CF60" i="5"/>
  <c r="CF61" i="5" s="1"/>
  <c r="CG58" i="5" s="1"/>
  <c r="CG60" i="5" s="1"/>
  <c r="CL55" i="5"/>
  <c r="CM52" i="5" s="1"/>
  <c r="CL28" i="5"/>
  <c r="CL81" i="5" s="1"/>
  <c r="CL57" i="5"/>
  <c r="CT48" i="5"/>
  <c r="CT49" i="5" s="1"/>
  <c r="CU46" i="5" s="1"/>
  <c r="CU48" i="5" s="1"/>
  <c r="CE63" i="5"/>
  <c r="CE29" i="5"/>
  <c r="CE82" i="5" s="1"/>
  <c r="CS27" i="5"/>
  <c r="CS51" i="5"/>
  <c r="CC67" i="5"/>
  <c r="CD64" i="5" s="1"/>
  <c r="CD66" i="5" s="1"/>
  <c r="CC30" i="5"/>
  <c r="CC26" i="5" s="1"/>
  <c r="CC31" i="5" s="1"/>
  <c r="CC69" i="5"/>
  <c r="BP34" i="5"/>
  <c r="CD87" i="5"/>
  <c r="DH21" i="6" l="1"/>
  <c r="DH35" i="6" s="1"/>
  <c r="DI18" i="5" s="1"/>
  <c r="DI25" i="5" s="1"/>
  <c r="DI45" i="5" s="1"/>
  <c r="DI20" i="6"/>
  <c r="DK14" i="6"/>
  <c r="DJ15" i="6"/>
  <c r="HW55" i="6"/>
  <c r="HX52" i="6" s="1"/>
  <c r="CD111" i="5"/>
  <c r="BQ34" i="5"/>
  <c r="CU49" i="5"/>
  <c r="CV46" i="5" s="1"/>
  <c r="CV48" i="5" s="1"/>
  <c r="CU27" i="5"/>
  <c r="CU51" i="5"/>
  <c r="CM54" i="5"/>
  <c r="CM55" i="5" s="1"/>
  <c r="CN52" i="5" s="1"/>
  <c r="CN54" i="5" s="1"/>
  <c r="CD67" i="5"/>
  <c r="CE64" i="5" s="1"/>
  <c r="CD30" i="5"/>
  <c r="CD26" i="5" s="1"/>
  <c r="CD31" i="5" s="1"/>
  <c r="CD69" i="5"/>
  <c r="CT27" i="5"/>
  <c r="CT51" i="5"/>
  <c r="CG61" i="5"/>
  <c r="CH58" i="5" s="1"/>
  <c r="CH60" i="5" s="1"/>
  <c r="CG29" i="5"/>
  <c r="CG63" i="5"/>
  <c r="CC106" i="5"/>
  <c r="CC111" i="5" s="1"/>
  <c r="BQ73" i="5"/>
  <c r="BR70" i="5" s="1"/>
  <c r="CE80" i="5"/>
  <c r="CE94" i="5" s="1"/>
  <c r="CE93" i="5" s="1"/>
  <c r="CF29" i="5"/>
  <c r="CF82" i="5" s="1"/>
  <c r="CF63" i="5"/>
  <c r="DH42" i="6" l="1"/>
  <c r="DI21" i="6"/>
  <c r="DI35" i="6" s="1"/>
  <c r="DJ18" i="5" s="1"/>
  <c r="DJ25" i="5" s="1"/>
  <c r="DJ45" i="5" s="1"/>
  <c r="DJ20" i="6"/>
  <c r="DL14" i="6"/>
  <c r="DK15" i="6"/>
  <c r="HX54" i="6"/>
  <c r="HX41" i="6" s="1"/>
  <c r="CG82" i="5"/>
  <c r="CG80" i="5" s="1"/>
  <c r="CE87" i="5"/>
  <c r="CN55" i="5"/>
  <c r="CO52" i="5" s="1"/>
  <c r="CO54" i="5" s="1"/>
  <c r="CN28" i="5"/>
  <c r="CN81" i="5" s="1"/>
  <c r="CN57" i="5"/>
  <c r="CV49" i="5"/>
  <c r="CW46" i="5" s="1"/>
  <c r="CW48" i="5" s="1"/>
  <c r="CV27" i="5"/>
  <c r="CV51" i="5"/>
  <c r="BR72" i="5"/>
  <c r="BR32" i="5" s="1"/>
  <c r="CM28" i="5"/>
  <c r="CM81" i="5" s="1"/>
  <c r="CM57" i="5"/>
  <c r="CH61" i="5"/>
  <c r="CI58" i="5" s="1"/>
  <c r="CH29" i="5"/>
  <c r="CH63" i="5"/>
  <c r="CF80" i="5"/>
  <c r="CF94" i="5" s="1"/>
  <c r="CF93" i="5" s="1"/>
  <c r="CE66" i="5"/>
  <c r="DI42" i="6" l="1"/>
  <c r="DJ21" i="6"/>
  <c r="DJ35" i="6" s="1"/>
  <c r="DK18" i="5" s="1"/>
  <c r="DK25" i="5" s="1"/>
  <c r="DK45" i="5" s="1"/>
  <c r="DK20" i="6"/>
  <c r="DM14" i="6"/>
  <c r="DL15" i="6"/>
  <c r="HX55" i="6"/>
  <c r="HY52" i="6" s="1"/>
  <c r="CG94" i="5"/>
  <c r="CG93" i="5" s="1"/>
  <c r="CG111" i="5" s="1"/>
  <c r="CG87" i="5"/>
  <c r="CH82" i="5"/>
  <c r="CH80" i="5" s="1"/>
  <c r="CE69" i="5"/>
  <c r="CE30" i="5"/>
  <c r="CE26" i="5" s="1"/>
  <c r="CE31" i="5" s="1"/>
  <c r="CI60" i="5"/>
  <c r="CI61" i="5" s="1"/>
  <c r="CJ58" i="5" s="1"/>
  <c r="BR73" i="5"/>
  <c r="BS70" i="5" s="1"/>
  <c r="BR34" i="5"/>
  <c r="CO55" i="5"/>
  <c r="CP52" i="5" s="1"/>
  <c r="CP54" i="5" s="1"/>
  <c r="CO28" i="5"/>
  <c r="CO81" i="5" s="1"/>
  <c r="CO57" i="5"/>
  <c r="CE67" i="5"/>
  <c r="CF64" i="5" s="1"/>
  <c r="CF87" i="5"/>
  <c r="CW49" i="5"/>
  <c r="CX46" i="5" s="1"/>
  <c r="CW51" i="5"/>
  <c r="CW27" i="5"/>
  <c r="DJ42" i="6" l="1"/>
  <c r="DK21" i="6"/>
  <c r="DK35" i="6" s="1"/>
  <c r="DL18" i="5" s="1"/>
  <c r="DL25" i="5" s="1"/>
  <c r="DL45" i="5" s="1"/>
  <c r="DL20" i="6"/>
  <c r="DN14" i="6"/>
  <c r="DM15" i="6"/>
  <c r="DM20" i="6" s="1"/>
  <c r="DM21" i="6" s="1"/>
  <c r="DM35" i="6" s="1"/>
  <c r="HY54" i="6"/>
  <c r="HY41" i="6" s="1"/>
  <c r="CH94" i="5"/>
  <c r="CH93" i="5" s="1"/>
  <c r="CH87" i="5"/>
  <c r="CX48" i="5"/>
  <c r="CX49" i="5" s="1"/>
  <c r="CY46" i="5" s="1"/>
  <c r="CY48" i="5" s="1"/>
  <c r="CJ60" i="5"/>
  <c r="CJ61" i="5" s="1"/>
  <c r="CK58" i="5" s="1"/>
  <c r="CP55" i="5"/>
  <c r="CQ52" i="5" s="1"/>
  <c r="CQ54" i="5" s="1"/>
  <c r="CP28" i="5"/>
  <c r="CP81" i="5" s="1"/>
  <c r="CP57" i="5"/>
  <c r="BS72" i="5"/>
  <c r="BS32" i="5" s="1"/>
  <c r="CI29" i="5"/>
  <c r="CI63" i="5"/>
  <c r="CF66" i="5"/>
  <c r="CF67" i="5" s="1"/>
  <c r="CG64" i="5" s="1"/>
  <c r="DK42" i="6" l="1"/>
  <c r="DL21" i="6"/>
  <c r="DL35" i="6" s="1"/>
  <c r="DL42" i="6" s="1"/>
  <c r="DN18" i="5"/>
  <c r="DN25" i="5" s="1"/>
  <c r="DN45" i="5" s="1"/>
  <c r="DM42" i="6"/>
  <c r="DO14" i="6"/>
  <c r="DN15" i="6"/>
  <c r="HY55" i="6"/>
  <c r="HZ52" i="6" s="1"/>
  <c r="CI82" i="5"/>
  <c r="CI80" i="5" s="1"/>
  <c r="BS73" i="5"/>
  <c r="BT70" i="5" s="1"/>
  <c r="BT72" i="5" s="1"/>
  <c r="BT32" i="5" s="1"/>
  <c r="CG66" i="5"/>
  <c r="CG67" i="5" s="1"/>
  <c r="CH64" i="5" s="1"/>
  <c r="CQ55" i="5"/>
  <c r="CR52" i="5" s="1"/>
  <c r="CR54" i="5" s="1"/>
  <c r="CQ28" i="5"/>
  <c r="CQ81" i="5" s="1"/>
  <c r="CQ57" i="5"/>
  <c r="CY49" i="5"/>
  <c r="CZ46" i="5" s="1"/>
  <c r="CZ48" i="5" s="1"/>
  <c r="CY27" i="5"/>
  <c r="CY51" i="5"/>
  <c r="BS34" i="5"/>
  <c r="CK60" i="5"/>
  <c r="CK61" i="5" s="1"/>
  <c r="CL58" i="5" s="1"/>
  <c r="CL60" i="5" s="1"/>
  <c r="CX51" i="5"/>
  <c r="CX27" i="5"/>
  <c r="CF106" i="5"/>
  <c r="CF111" i="5" s="1"/>
  <c r="CF30" i="5"/>
  <c r="CF26" i="5" s="1"/>
  <c r="CF31" i="5" s="1"/>
  <c r="CF69" i="5"/>
  <c r="CJ29" i="5"/>
  <c r="CJ63" i="5"/>
  <c r="DM18" i="5" l="1"/>
  <c r="DM25" i="5" s="1"/>
  <c r="DM45" i="5" s="1"/>
  <c r="DN20" i="6"/>
  <c r="DN21" i="6" s="1"/>
  <c r="DN35" i="6" s="1"/>
  <c r="DP14" i="6"/>
  <c r="DO15" i="6"/>
  <c r="DO20" i="6" s="1"/>
  <c r="HZ54" i="6"/>
  <c r="HZ41" i="6" s="1"/>
  <c r="CI94" i="5"/>
  <c r="CI93" i="5" s="1"/>
  <c r="CI87" i="5"/>
  <c r="CJ82" i="5"/>
  <c r="CJ80" i="5" s="1"/>
  <c r="G200" i="8"/>
  <c r="BT73" i="5"/>
  <c r="BU70" i="5" s="1"/>
  <c r="BU72" i="5" s="1"/>
  <c r="BU32" i="5" s="1"/>
  <c r="CL61" i="5"/>
  <c r="CM58" i="5" s="1"/>
  <c r="CM60" i="5" s="1"/>
  <c r="CL29" i="5"/>
  <c r="CL63" i="5"/>
  <c r="CR55" i="5"/>
  <c r="CS52" i="5" s="1"/>
  <c r="CR28" i="5"/>
  <c r="CR81" i="5" s="1"/>
  <c r="CR57" i="5"/>
  <c r="CZ49" i="5"/>
  <c r="DA46" i="5" s="1"/>
  <c r="DA48" i="5" s="1"/>
  <c r="CZ51" i="5"/>
  <c r="CZ27" i="5"/>
  <c r="CG30" i="5"/>
  <c r="CG26" i="5" s="1"/>
  <c r="CG31" i="5" s="1"/>
  <c r="CG69" i="5"/>
  <c r="CK29" i="5"/>
  <c r="CK63" i="5"/>
  <c r="BT34" i="5"/>
  <c r="CH66" i="5"/>
  <c r="CH67" i="5" s="1"/>
  <c r="CI64" i="5" s="1"/>
  <c r="R20" i="15"/>
  <c r="AF14" i="4" l="1"/>
  <c r="R21" i="15"/>
  <c r="R35" i="15" s="1"/>
  <c r="DO21" i="6"/>
  <c r="DO35" i="6" s="1"/>
  <c r="DQ14" i="6"/>
  <c r="DP15" i="6"/>
  <c r="DO18" i="5"/>
  <c r="DO25" i="5" s="1"/>
  <c r="DO45" i="5" s="1"/>
  <c r="DN42" i="6"/>
  <c r="HZ55" i="6"/>
  <c r="IA52" i="6" s="1"/>
  <c r="CJ94" i="5"/>
  <c r="CJ93" i="5" s="1"/>
  <c r="CJ111" i="5" s="1"/>
  <c r="CJ87" i="5"/>
  <c r="CK82" i="5"/>
  <c r="CK80" i="5" s="1"/>
  <c r="CL82" i="5"/>
  <c r="CL80" i="5" s="1"/>
  <c r="CI106" i="5"/>
  <c r="CI111" i="5" s="1"/>
  <c r="BU73" i="5"/>
  <c r="BV70" i="5" s="1"/>
  <c r="BV72" i="5" s="1"/>
  <c r="BV32" i="5" s="1"/>
  <c r="CI66" i="5"/>
  <c r="CI67" i="5" s="1"/>
  <c r="CJ64" i="5" s="1"/>
  <c r="CJ66" i="5" s="1"/>
  <c r="CH30" i="5"/>
  <c r="CH26" i="5" s="1"/>
  <c r="CH31" i="5" s="1"/>
  <c r="CH69" i="5"/>
  <c r="CM61" i="5"/>
  <c r="CN58" i="5" s="1"/>
  <c r="CN60" i="5" s="1"/>
  <c r="CM29" i="5"/>
  <c r="CM63" i="5"/>
  <c r="CS54" i="5"/>
  <c r="CS55" i="5" s="1"/>
  <c r="CT52" i="5" s="1"/>
  <c r="DA49" i="5"/>
  <c r="DB46" i="5" s="1"/>
  <c r="DB48" i="5" s="1"/>
  <c r="DA51" i="5"/>
  <c r="DA27" i="5"/>
  <c r="BU34" i="5"/>
  <c r="AF15" i="4" l="1"/>
  <c r="R49" i="15"/>
  <c r="R46" i="15"/>
  <c r="R47" i="15"/>
  <c r="R48" i="15"/>
  <c r="R42" i="15"/>
  <c r="DP20" i="6"/>
  <c r="DP21" i="6" s="1"/>
  <c r="DP35" i="6" s="1"/>
  <c r="DR14" i="6"/>
  <c r="DQ15" i="6"/>
  <c r="DP18" i="5"/>
  <c r="DP25" i="5" s="1"/>
  <c r="DP45" i="5" s="1"/>
  <c r="DO42" i="6"/>
  <c r="IA54" i="6"/>
  <c r="IA41" i="6" s="1"/>
  <c r="CL94" i="5"/>
  <c r="CL93" i="5" s="1"/>
  <c r="CL87" i="5"/>
  <c r="CK94" i="5"/>
  <c r="CK93" i="5" s="1"/>
  <c r="CK87" i="5"/>
  <c r="CM82" i="5"/>
  <c r="CM80" i="5" s="1"/>
  <c r="DB49" i="5"/>
  <c r="DC46" i="5" s="1"/>
  <c r="DB51" i="5"/>
  <c r="DB27" i="5"/>
  <c r="CS28" i="5"/>
  <c r="CS81" i="5" s="1"/>
  <c r="CS57" i="5"/>
  <c r="BV73" i="5"/>
  <c r="BW70" i="5" s="1"/>
  <c r="BV34" i="5"/>
  <c r="CN61" i="5"/>
  <c r="CO58" i="5" s="1"/>
  <c r="CO60" i="5" s="1"/>
  <c r="CN29" i="5"/>
  <c r="CN63" i="5"/>
  <c r="CJ67" i="5"/>
  <c r="CK64" i="5" s="1"/>
  <c r="CK66" i="5" s="1"/>
  <c r="CJ30" i="5"/>
  <c r="CJ26" i="5" s="1"/>
  <c r="CJ31" i="5" s="1"/>
  <c r="CJ69" i="5"/>
  <c r="CT54" i="5"/>
  <c r="CT55" i="5" s="1"/>
  <c r="CU52" i="5" s="1"/>
  <c r="CI30" i="5"/>
  <c r="CI26" i="5" s="1"/>
  <c r="CI31" i="5" s="1"/>
  <c r="CI69" i="5"/>
  <c r="AF17" i="4" l="1"/>
  <c r="J188" i="8"/>
  <c r="R54" i="15"/>
  <c r="R53" i="15"/>
  <c r="R63" i="15"/>
  <c r="R66" i="15" s="1"/>
  <c r="R52" i="15"/>
  <c r="R55" i="15"/>
  <c r="DQ20" i="6"/>
  <c r="DQ21" i="6" s="1"/>
  <c r="DQ35" i="6" s="1"/>
  <c r="DS14" i="6"/>
  <c r="DR15" i="6"/>
  <c r="DR20" i="6" s="1"/>
  <c r="DR21" i="6" s="1"/>
  <c r="DR35" i="6" s="1"/>
  <c r="DQ18" i="5"/>
  <c r="DQ25" i="5" s="1"/>
  <c r="DQ45" i="5" s="1"/>
  <c r="DP42" i="6"/>
  <c r="IA55" i="6"/>
  <c r="IB52" i="6" s="1"/>
  <c r="CM94" i="5"/>
  <c r="CM93" i="5" s="1"/>
  <c r="CM111" i="5" s="1"/>
  <c r="CM87" i="5"/>
  <c r="CN82" i="5"/>
  <c r="CN80" i="5" s="1"/>
  <c r="CL106" i="5"/>
  <c r="CL111" i="5" s="1"/>
  <c r="CO61" i="5"/>
  <c r="CP58" i="5" s="1"/>
  <c r="CP60" i="5" s="1"/>
  <c r="CO29" i="5"/>
  <c r="CO63" i="5"/>
  <c r="BW72" i="5"/>
  <c r="BW32" i="5" s="1"/>
  <c r="CK67" i="5"/>
  <c r="CL64" i="5" s="1"/>
  <c r="CK30" i="5"/>
  <c r="CK26" i="5" s="1"/>
  <c r="CK31" i="5" s="1"/>
  <c r="CK69" i="5"/>
  <c r="CU54" i="5"/>
  <c r="CU55" i="5" s="1"/>
  <c r="CV52" i="5" s="1"/>
  <c r="CT28" i="5"/>
  <c r="CT81" i="5" s="1"/>
  <c r="CT57" i="5"/>
  <c r="DC48" i="5"/>
  <c r="DC49" i="5" s="1"/>
  <c r="DD46" i="5" s="1"/>
  <c r="AF24" i="4" l="1"/>
  <c r="AF30" i="4" s="1"/>
  <c r="J190" i="8"/>
  <c r="R58" i="15"/>
  <c r="R61" i="15"/>
  <c r="R59" i="15"/>
  <c r="R60" i="15"/>
  <c r="DT14" i="6"/>
  <c r="DS15" i="6"/>
  <c r="DS20" i="6" s="1"/>
  <c r="DR18" i="5"/>
  <c r="DR25" i="5" s="1"/>
  <c r="DR45" i="5" s="1"/>
  <c r="DQ42" i="6"/>
  <c r="DS18" i="5"/>
  <c r="DS25" i="5" s="1"/>
  <c r="DS45" i="5" s="1"/>
  <c r="DR42" i="6"/>
  <c r="IB54" i="6"/>
  <c r="IB41" i="6" s="1"/>
  <c r="CN94" i="5"/>
  <c r="CN93" i="5" s="1"/>
  <c r="CN87" i="5"/>
  <c r="CO82" i="5"/>
  <c r="CO80" i="5" s="1"/>
  <c r="BW34" i="5"/>
  <c r="CV54" i="5"/>
  <c r="CV55" i="5" s="1"/>
  <c r="CW52" i="5" s="1"/>
  <c r="CU28" i="5"/>
  <c r="CU81" i="5" s="1"/>
  <c r="CU57" i="5"/>
  <c r="DD48" i="5"/>
  <c r="DD49" i="5" s="1"/>
  <c r="DE46" i="5" s="1"/>
  <c r="DE48" i="5" s="1"/>
  <c r="CL66" i="5"/>
  <c r="CL67" i="5" s="1"/>
  <c r="CM64" i="5" s="1"/>
  <c r="CM66" i="5" s="1"/>
  <c r="DC27" i="5"/>
  <c r="DC51" i="5"/>
  <c r="BW73" i="5"/>
  <c r="BX70" i="5" s="1"/>
  <c r="CP61" i="5"/>
  <c r="CQ58" i="5" s="1"/>
  <c r="CQ60" i="5" s="1"/>
  <c r="CP29" i="5"/>
  <c r="CP63" i="5"/>
  <c r="J238" i="8" l="1"/>
  <c r="J239" i="8" s="1"/>
  <c r="J199" i="8"/>
  <c r="L301" i="8"/>
  <c r="J281" i="8"/>
  <c r="L288" i="8"/>
  <c r="L289" i="8"/>
  <c r="L299" i="8"/>
  <c r="J279" i="8"/>
  <c r="L290" i="8"/>
  <c r="L300" i="8"/>
  <c r="J280" i="8"/>
  <c r="J193" i="8"/>
  <c r="DS21" i="6"/>
  <c r="DS35" i="6" s="1"/>
  <c r="DU14" i="6"/>
  <c r="DT15" i="6"/>
  <c r="DT20" i="6" s="1"/>
  <c r="IB55" i="6"/>
  <c r="IC52" i="6" s="1"/>
  <c r="CO94" i="5"/>
  <c r="CO93" i="5" s="1"/>
  <c r="CO87" i="5"/>
  <c r="CP82" i="5"/>
  <c r="CP80" i="5" s="1"/>
  <c r="CL30" i="5"/>
  <c r="CL26" i="5" s="1"/>
  <c r="CL31" i="5" s="1"/>
  <c r="CL69" i="5"/>
  <c r="CW54" i="5"/>
  <c r="CW55" i="5" s="1"/>
  <c r="CX52" i="5" s="1"/>
  <c r="CX54" i="5" s="1"/>
  <c r="DE49" i="5"/>
  <c r="DF46" i="5" s="1"/>
  <c r="DF48" i="5" s="1"/>
  <c r="DE27" i="5"/>
  <c r="DE51" i="5"/>
  <c r="CV28" i="5"/>
  <c r="CV81" i="5" s="1"/>
  <c r="CV57" i="5"/>
  <c r="CQ61" i="5"/>
  <c r="CR58" i="5" s="1"/>
  <c r="CQ29" i="5"/>
  <c r="CQ63" i="5"/>
  <c r="DD51" i="5"/>
  <c r="DD27" i="5"/>
  <c r="BX72" i="5"/>
  <c r="BX32" i="5" s="1"/>
  <c r="CM67" i="5"/>
  <c r="CN64" i="5" s="1"/>
  <c r="CN66" i="5" s="1"/>
  <c r="CM30" i="5"/>
  <c r="CM26" i="5" s="1"/>
  <c r="CM31" i="5" s="1"/>
  <c r="CM69" i="5"/>
  <c r="DT21" i="6" l="1"/>
  <c r="DT35" i="6" s="1"/>
  <c r="DV14" i="6"/>
  <c r="DU15" i="6"/>
  <c r="DU20" i="6" s="1"/>
  <c r="DT18" i="5"/>
  <c r="DT25" i="5" s="1"/>
  <c r="DT45" i="5" s="1"/>
  <c r="DS42" i="6"/>
  <c r="IC54" i="6"/>
  <c r="IC41" i="6" s="1"/>
  <c r="CP94" i="5"/>
  <c r="CP93" i="5" s="1"/>
  <c r="CP111" i="5" s="1"/>
  <c r="CP87" i="5"/>
  <c r="CQ82" i="5"/>
  <c r="CQ80" i="5" s="1"/>
  <c r="CO106" i="5"/>
  <c r="CO111" i="5" s="1"/>
  <c r="BX34" i="5"/>
  <c r="DF49" i="5"/>
  <c r="DG46" i="5" s="1"/>
  <c r="DF27" i="5"/>
  <c r="DF51" i="5"/>
  <c r="CW28" i="5"/>
  <c r="CW81" i="5" s="1"/>
  <c r="CW57" i="5"/>
  <c r="CN67" i="5"/>
  <c r="CO64" i="5" s="1"/>
  <c r="CO66" i="5" s="1"/>
  <c r="CN30" i="5"/>
  <c r="CN26" i="5" s="1"/>
  <c r="CN31" i="5" s="1"/>
  <c r="CN69" i="5"/>
  <c r="CR60" i="5"/>
  <c r="CR61" i="5" s="1"/>
  <c r="CS58" i="5" s="1"/>
  <c r="BX73" i="5"/>
  <c r="BY70" i="5" s="1"/>
  <c r="CX55" i="5"/>
  <c r="CY52" i="5" s="1"/>
  <c r="CY54" i="5" s="1"/>
  <c r="CX28" i="5"/>
  <c r="CX81" i="5" s="1"/>
  <c r="CX57" i="5"/>
  <c r="DU21" i="6" l="1"/>
  <c r="DU35" i="6" s="1"/>
  <c r="DW14" i="6"/>
  <c r="DV15" i="6"/>
  <c r="DV20" i="6" s="1"/>
  <c r="DU18" i="5"/>
  <c r="DU25" i="5" s="1"/>
  <c r="DU45" i="5" s="1"/>
  <c r="DT42" i="6"/>
  <c r="IC55" i="6"/>
  <c r="ID52" i="6" s="1"/>
  <c r="CQ94" i="5"/>
  <c r="CQ93" i="5" s="1"/>
  <c r="CQ87" i="5"/>
  <c r="DG48" i="5"/>
  <c r="DG49" i="5" s="1"/>
  <c r="DH46" i="5" s="1"/>
  <c r="CY55" i="5"/>
  <c r="CZ52" i="5" s="1"/>
  <c r="CZ54" i="5" s="1"/>
  <c r="CY28" i="5"/>
  <c r="CY81" i="5" s="1"/>
  <c r="CY57" i="5"/>
  <c r="CS60" i="5"/>
  <c r="CS61" i="5" s="1"/>
  <c r="CT58" i="5" s="1"/>
  <c r="CT60" i="5" s="1"/>
  <c r="BY72" i="5"/>
  <c r="BY32" i="5" s="1"/>
  <c r="CO67" i="5"/>
  <c r="CP64" i="5" s="1"/>
  <c r="CP66" i="5" s="1"/>
  <c r="CO30" i="5"/>
  <c r="CO26" i="5" s="1"/>
  <c r="CO31" i="5" s="1"/>
  <c r="CO69" i="5"/>
  <c r="CR29" i="5"/>
  <c r="CR82" i="5" s="1"/>
  <c r="CR63" i="5"/>
  <c r="DV21" i="6" l="1"/>
  <c r="DV35" i="6" s="1"/>
  <c r="DX14" i="6"/>
  <c r="DW15" i="6"/>
  <c r="DW20" i="6" s="1"/>
  <c r="DV18" i="5"/>
  <c r="DV25" i="5" s="1"/>
  <c r="DV45" i="5" s="1"/>
  <c r="DU42" i="6"/>
  <c r="ID54" i="6"/>
  <c r="ID41" i="6" s="1"/>
  <c r="BY34" i="5"/>
  <c r="DG27" i="5"/>
  <c r="DG51" i="5"/>
  <c r="CP67" i="5"/>
  <c r="CQ64" i="5" s="1"/>
  <c r="CQ66" i="5" s="1"/>
  <c r="CP30" i="5"/>
  <c r="CP26" i="5" s="1"/>
  <c r="CP31" i="5" s="1"/>
  <c r="CP69" i="5"/>
  <c r="CT61" i="5"/>
  <c r="CU58" i="5" s="1"/>
  <c r="CT29" i="5"/>
  <c r="CT63" i="5"/>
  <c r="CZ55" i="5"/>
  <c r="DA52" i="5" s="1"/>
  <c r="DA54" i="5" s="1"/>
  <c r="CZ28" i="5"/>
  <c r="CZ81" i="5" s="1"/>
  <c r="CZ57" i="5"/>
  <c r="CR80" i="5"/>
  <c r="CR94" i="5" s="1"/>
  <c r="CR93" i="5" s="1"/>
  <c r="BY73" i="5"/>
  <c r="BZ70" i="5" s="1"/>
  <c r="CS29" i="5"/>
  <c r="CS63" i="5"/>
  <c r="DH48" i="5"/>
  <c r="DH49" i="5" s="1"/>
  <c r="DI46" i="5" s="1"/>
  <c r="AB41" i="15"/>
  <c r="DW21" i="6" l="1"/>
  <c r="DW35" i="6" s="1"/>
  <c r="DY14" i="6"/>
  <c r="DX15" i="6"/>
  <c r="DX20" i="6" s="1"/>
  <c r="DW18" i="5"/>
  <c r="DW25" i="5" s="1"/>
  <c r="DW45" i="5" s="1"/>
  <c r="DV42" i="6"/>
  <c r="ID55" i="6"/>
  <c r="CT82" i="5"/>
  <c r="CT80" i="5" s="1"/>
  <c r="CS82" i="5"/>
  <c r="CS80" i="5" s="1"/>
  <c r="CQ67" i="5"/>
  <c r="CR64" i="5" s="1"/>
  <c r="CR66" i="5" s="1"/>
  <c r="CQ30" i="5"/>
  <c r="CQ26" i="5" s="1"/>
  <c r="CQ31" i="5" s="1"/>
  <c r="CQ69" i="5"/>
  <c r="DI48" i="5"/>
  <c r="DI49" i="5" s="1"/>
  <c r="DJ46" i="5" s="1"/>
  <c r="DJ48" i="5" s="1"/>
  <c r="BZ72" i="5"/>
  <c r="BZ32" i="5" s="1"/>
  <c r="CU60" i="5"/>
  <c r="CU61" i="5" s="1"/>
  <c r="CV58" i="5" s="1"/>
  <c r="CV60" i="5" s="1"/>
  <c r="DH27" i="5"/>
  <c r="DH51" i="5"/>
  <c r="CR87" i="5"/>
  <c r="DA55" i="5"/>
  <c r="DB52" i="5" s="1"/>
  <c r="DB54" i="5" s="1"/>
  <c r="DA28" i="5"/>
  <c r="DA81" i="5" s="1"/>
  <c r="DA57" i="5"/>
  <c r="DX21" i="6" l="1"/>
  <c r="DX35" i="6" s="1"/>
  <c r="DZ14" i="6"/>
  <c r="DY15" i="6"/>
  <c r="DY20" i="6" s="1"/>
  <c r="DX18" i="5"/>
  <c r="DX25" i="5" s="1"/>
  <c r="DX45" i="5" s="1"/>
  <c r="DW42" i="6"/>
  <c r="IE52" i="6"/>
  <c r="IE54" i="6"/>
  <c r="IE41" i="6" s="1"/>
  <c r="CT94" i="5"/>
  <c r="CT93" i="5" s="1"/>
  <c r="CT87" i="5"/>
  <c r="CS94" i="5"/>
  <c r="CS93" i="5" s="1"/>
  <c r="CS111" i="5" s="1"/>
  <c r="CS87" i="5"/>
  <c r="BZ73" i="5"/>
  <c r="CA70" i="5" s="1"/>
  <c r="CA72" i="5" s="1"/>
  <c r="CA32" i="5" s="1"/>
  <c r="CV61" i="5"/>
  <c r="CW58" i="5" s="1"/>
  <c r="CW60" i="5" s="1"/>
  <c r="CV29" i="5"/>
  <c r="CV63" i="5"/>
  <c r="DJ49" i="5"/>
  <c r="DK46" i="5" s="1"/>
  <c r="DK48" i="5" s="1"/>
  <c r="DJ27" i="5"/>
  <c r="DJ51" i="5"/>
  <c r="CU29" i="5"/>
  <c r="CU63" i="5"/>
  <c r="DI51" i="5"/>
  <c r="DI27" i="5"/>
  <c r="CR67" i="5"/>
  <c r="CS64" i="5" s="1"/>
  <c r="CS66" i="5" s="1"/>
  <c r="CR30" i="5"/>
  <c r="CR26" i="5" s="1"/>
  <c r="CR31" i="5" s="1"/>
  <c r="CR69" i="5"/>
  <c r="DB55" i="5"/>
  <c r="DC52" i="5" s="1"/>
  <c r="DC54" i="5" s="1"/>
  <c r="DB28" i="5"/>
  <c r="DB81" i="5" s="1"/>
  <c r="DB57" i="5"/>
  <c r="BZ34" i="5"/>
  <c r="DY21" i="6" l="1"/>
  <c r="DY35" i="6" s="1"/>
  <c r="EA14" i="6"/>
  <c r="DZ15" i="6"/>
  <c r="DZ20" i="6" s="1"/>
  <c r="DY18" i="5"/>
  <c r="DY25" i="5" s="1"/>
  <c r="DY45" i="5" s="1"/>
  <c r="DX42" i="6"/>
  <c r="IE55" i="6"/>
  <c r="CU82" i="5"/>
  <c r="CU80" i="5" s="1"/>
  <c r="CV82" i="5"/>
  <c r="CV80" i="5" s="1"/>
  <c r="CR106" i="5"/>
  <c r="CR111" i="5" s="1"/>
  <c r="CA34" i="5"/>
  <c r="CW61" i="5"/>
  <c r="CX58" i="5" s="1"/>
  <c r="CW29" i="5"/>
  <c r="CW63" i="5"/>
  <c r="DK49" i="5"/>
  <c r="DL46" i="5" s="1"/>
  <c r="DL48" i="5" s="1"/>
  <c r="DK51" i="5"/>
  <c r="DK27" i="5"/>
  <c r="DC55" i="5"/>
  <c r="DD52" i="5" s="1"/>
  <c r="DC28" i="5"/>
  <c r="DC81" i="5" s="1"/>
  <c r="DC57" i="5"/>
  <c r="CS67" i="5"/>
  <c r="CT64" i="5" s="1"/>
  <c r="CS30" i="5"/>
  <c r="CS26" i="5" s="1"/>
  <c r="CS31" i="5" s="1"/>
  <c r="CS69" i="5"/>
  <c r="CA73" i="5"/>
  <c r="CB70" i="5" s="1"/>
  <c r="S20" i="15"/>
  <c r="AC65" i="15"/>
  <c r="AG14" i="4" l="1"/>
  <c r="S21" i="15"/>
  <c r="S35" i="15" s="1"/>
  <c r="IF52" i="6"/>
  <c r="IF54" i="6" s="1"/>
  <c r="IF41" i="6" s="1"/>
  <c r="DZ21" i="6"/>
  <c r="DZ35" i="6" s="1"/>
  <c r="EB14" i="6"/>
  <c r="EA15" i="6"/>
  <c r="EA20" i="6" s="1"/>
  <c r="DZ18" i="5"/>
  <c r="DZ25" i="5" s="1"/>
  <c r="DZ45" i="5" s="1"/>
  <c r="DY42" i="6"/>
  <c r="CV94" i="5"/>
  <c r="CV93" i="5" s="1"/>
  <c r="CV111" i="5" s="1"/>
  <c r="CV87" i="5"/>
  <c r="CU94" i="5"/>
  <c r="CU93" i="5" s="1"/>
  <c r="CU87" i="5"/>
  <c r="CW82" i="5"/>
  <c r="CW80" i="5" s="1"/>
  <c r="CU106" i="5"/>
  <c r="DL49" i="5"/>
  <c r="DM46" i="5" s="1"/>
  <c r="DM48" i="5" s="1"/>
  <c r="DL51" i="5"/>
  <c r="DL27" i="5"/>
  <c r="DD54" i="5"/>
  <c r="DD55" i="5" s="1"/>
  <c r="DE52" i="5" s="1"/>
  <c r="DE54" i="5" s="1"/>
  <c r="CX60" i="5"/>
  <c r="CX61" i="5" s="1"/>
  <c r="CY58" i="5" s="1"/>
  <c r="CY60" i="5" s="1"/>
  <c r="CB72" i="5"/>
  <c r="CB32" i="5" s="1"/>
  <c r="CT66" i="5"/>
  <c r="CT67" i="5" s="1"/>
  <c r="CU64" i="5" s="1"/>
  <c r="AG15" i="4" l="1"/>
  <c r="S46" i="15"/>
  <c r="S48" i="15"/>
  <c r="S47" i="15"/>
  <c r="S49" i="15"/>
  <c r="S42" i="15"/>
  <c r="EA21" i="6"/>
  <c r="EA35" i="6" s="1"/>
  <c r="EA42" i="6" s="1"/>
  <c r="EC14" i="6"/>
  <c r="EB15" i="6"/>
  <c r="EA18" i="5"/>
  <c r="DZ42" i="6"/>
  <c r="IF55" i="6"/>
  <c r="IG52" i="6" s="1"/>
  <c r="CU111" i="5"/>
  <c r="CW94" i="5"/>
  <c r="CW93" i="5" s="1"/>
  <c r="CW87" i="5"/>
  <c r="CB73" i="5"/>
  <c r="CC70" i="5" s="1"/>
  <c r="CC72" i="5" s="1"/>
  <c r="CC32" i="5" s="1"/>
  <c r="CT30" i="5"/>
  <c r="CT26" i="5" s="1"/>
  <c r="CT31" i="5" s="1"/>
  <c r="CT69" i="5"/>
  <c r="CX29" i="5"/>
  <c r="CX63" i="5"/>
  <c r="DE55" i="5"/>
  <c r="DF52" i="5" s="1"/>
  <c r="DE28" i="5"/>
  <c r="DE81" i="5" s="1"/>
  <c r="DE57" i="5"/>
  <c r="CB34" i="5"/>
  <c r="DD28" i="5"/>
  <c r="DD81" i="5" s="1"/>
  <c r="DD57" i="5"/>
  <c r="CU66" i="5"/>
  <c r="CU67" i="5" s="1"/>
  <c r="CV64" i="5" s="1"/>
  <c r="CY61" i="5"/>
  <c r="CZ58" i="5" s="1"/>
  <c r="CY29" i="5"/>
  <c r="CY63" i="5"/>
  <c r="DM49" i="5"/>
  <c r="DN46" i="5" s="1"/>
  <c r="DM27" i="5"/>
  <c r="DM51" i="5"/>
  <c r="AG17" i="4" l="1"/>
  <c r="K188" i="8"/>
  <c r="S54" i="15"/>
  <c r="S52" i="15"/>
  <c r="S63" i="15"/>
  <c r="S66" i="15" s="1"/>
  <c r="S55" i="15"/>
  <c r="S53" i="15"/>
  <c r="EA25" i="5"/>
  <c r="J18" i="5"/>
  <c r="EB20" i="6"/>
  <c r="ED14" i="6"/>
  <c r="EC15" i="6"/>
  <c r="EC20" i="6" s="1"/>
  <c r="EC21" i="6" s="1"/>
  <c r="EC35" i="6" s="1"/>
  <c r="EC42" i="6" s="1"/>
  <c r="IG54" i="6"/>
  <c r="IG41" i="6" s="1"/>
  <c r="CY82" i="5"/>
  <c r="CY80" i="5" s="1"/>
  <c r="CX82" i="5"/>
  <c r="CX80" i="5" s="1"/>
  <c r="DN48" i="5"/>
  <c r="DN49" i="5" s="1"/>
  <c r="DO46" i="5" s="1"/>
  <c r="CV66" i="5"/>
  <c r="CV67" i="5" s="1"/>
  <c r="CW64" i="5" s="1"/>
  <c r="CW66" i="5" s="1"/>
  <c r="DF54" i="5"/>
  <c r="DF55" i="5" s="1"/>
  <c r="DG52" i="5" s="1"/>
  <c r="DG54" i="5" s="1"/>
  <c r="CU30" i="5"/>
  <c r="CU26" i="5" s="1"/>
  <c r="CU31" i="5" s="1"/>
  <c r="CU69" i="5"/>
  <c r="CC73" i="5"/>
  <c r="CD70" i="5" s="1"/>
  <c r="CZ60" i="5"/>
  <c r="CZ61" i="5" s="1"/>
  <c r="DA58" i="5" s="1"/>
  <c r="CC34" i="5"/>
  <c r="AG24" i="4" l="1"/>
  <c r="AG30" i="4" s="1"/>
  <c r="K190" i="8"/>
  <c r="EB21" i="6"/>
  <c r="EB35" i="6" s="1"/>
  <c r="EB42" i="6" s="1"/>
  <c r="S60" i="15"/>
  <c r="S61" i="15"/>
  <c r="S59" i="15"/>
  <c r="S58" i="15"/>
  <c r="EE14" i="6"/>
  <c r="ED15" i="6"/>
  <c r="ED20" i="6" s="1"/>
  <c r="EA45" i="5"/>
  <c r="J25" i="5"/>
  <c r="IG55" i="6"/>
  <c r="IH52" i="6" s="1"/>
  <c r="CY94" i="5"/>
  <c r="CY93" i="5" s="1"/>
  <c r="CY111" i="5" s="1"/>
  <c r="CY87" i="5"/>
  <c r="CX94" i="5"/>
  <c r="CX93" i="5" s="1"/>
  <c r="CX87" i="5"/>
  <c r="W73" i="4"/>
  <c r="P75" i="4" s="1"/>
  <c r="CX106" i="5"/>
  <c r="CW67" i="5"/>
  <c r="CX64" i="5" s="1"/>
  <c r="CX66" i="5" s="1"/>
  <c r="CW30" i="5"/>
  <c r="CW26" i="5" s="1"/>
  <c r="CW31" i="5" s="1"/>
  <c r="CW69" i="5"/>
  <c r="CV30" i="5"/>
  <c r="CV26" i="5" s="1"/>
  <c r="CV31" i="5" s="1"/>
  <c r="CV69" i="5"/>
  <c r="CZ29" i="5"/>
  <c r="CZ63" i="5"/>
  <c r="DG55" i="5"/>
  <c r="DH52" i="5" s="1"/>
  <c r="DG28" i="5"/>
  <c r="DG81" i="5" s="1"/>
  <c r="DG57" i="5"/>
  <c r="DO48" i="5"/>
  <c r="DO49" i="5" s="1"/>
  <c r="DP46" i="5" s="1"/>
  <c r="DA60" i="5"/>
  <c r="DA61" i="5" s="1"/>
  <c r="DB58" i="5" s="1"/>
  <c r="DB60" i="5" s="1"/>
  <c r="CD72" i="5"/>
  <c r="CD32" i="5" s="1"/>
  <c r="DF28" i="5"/>
  <c r="DF81" i="5" s="1"/>
  <c r="DF57" i="5"/>
  <c r="DN27" i="5"/>
  <c r="DN51" i="5"/>
  <c r="K238" i="8" l="1"/>
  <c r="K239" i="8" s="1"/>
  <c r="K199" i="8"/>
  <c r="M290" i="8"/>
  <c r="M301" i="8"/>
  <c r="K281" i="8"/>
  <c r="M288" i="8"/>
  <c r="M300" i="8"/>
  <c r="K280" i="8"/>
  <c r="M289" i="8"/>
  <c r="M299" i="8"/>
  <c r="K279" i="8"/>
  <c r="K193" i="8"/>
  <c r="ED21" i="6"/>
  <c r="ED35" i="6" s="1"/>
  <c r="ED42" i="6" s="1"/>
  <c r="EF14" i="6"/>
  <c r="EE15" i="6"/>
  <c r="IH54" i="6"/>
  <c r="IH41" i="6" s="1"/>
  <c r="CX111" i="5"/>
  <c r="CZ82" i="5"/>
  <c r="CZ80" i="5" s="1"/>
  <c r="CD34" i="5"/>
  <c r="DA29" i="5"/>
  <c r="DA63" i="5"/>
  <c r="CD73" i="5"/>
  <c r="CE70" i="5" s="1"/>
  <c r="DP48" i="5"/>
  <c r="DP49" i="5" s="1"/>
  <c r="DQ46" i="5" s="1"/>
  <c r="DQ48" i="5" s="1"/>
  <c r="DH54" i="5"/>
  <c r="DH55" i="5" s="1"/>
  <c r="DI52" i="5" s="1"/>
  <c r="DI54" i="5" s="1"/>
  <c r="CX67" i="5"/>
  <c r="CY64" i="5" s="1"/>
  <c r="CX30" i="5"/>
  <c r="CX26" i="5" s="1"/>
  <c r="CX31" i="5" s="1"/>
  <c r="CX69" i="5"/>
  <c r="W72" i="4"/>
  <c r="W81" i="4" s="1"/>
  <c r="DO27" i="5"/>
  <c r="DO51" i="5"/>
  <c r="DB61" i="5"/>
  <c r="DC58" i="5" s="1"/>
  <c r="DB29" i="5"/>
  <c r="DB63" i="5"/>
  <c r="EE20" i="6" l="1"/>
  <c r="EE21" i="6" s="1"/>
  <c r="EE35" i="6" s="1"/>
  <c r="EE42" i="6" s="1"/>
  <c r="EG14" i="6"/>
  <c r="EF15" i="6"/>
  <c r="IH55" i="6"/>
  <c r="II52" i="6" s="1"/>
  <c r="CZ94" i="5"/>
  <c r="CZ93" i="5" s="1"/>
  <c r="CZ87" i="5"/>
  <c r="DA82" i="5"/>
  <c r="DA80" i="5" s="1"/>
  <c r="DB82" i="5"/>
  <c r="DB80" i="5" s="1"/>
  <c r="P8" i="4"/>
  <c r="E102" i="8" s="1"/>
  <c r="DC60" i="5"/>
  <c r="DC61" i="5" s="1"/>
  <c r="DD58" i="5" s="1"/>
  <c r="DD60" i="5" s="1"/>
  <c r="DH28" i="5"/>
  <c r="DH81" i="5" s="1"/>
  <c r="DH57" i="5"/>
  <c r="DQ49" i="5"/>
  <c r="DR46" i="5" s="1"/>
  <c r="DR48" i="5" s="1"/>
  <c r="DQ27" i="5"/>
  <c r="DQ51" i="5"/>
  <c r="CY66" i="5"/>
  <c r="CY67" i="5" s="1"/>
  <c r="CZ64" i="5" s="1"/>
  <c r="CZ66" i="5" s="1"/>
  <c r="DP51" i="5"/>
  <c r="DP27" i="5"/>
  <c r="DI55" i="5"/>
  <c r="DJ52" i="5" s="1"/>
  <c r="DI28" i="5"/>
  <c r="DI81" i="5" s="1"/>
  <c r="DI57" i="5"/>
  <c r="CE72" i="5"/>
  <c r="CE32" i="5" s="1"/>
  <c r="EF20" i="6" l="1"/>
  <c r="EF21" i="6" s="1"/>
  <c r="EF35" i="6" s="1"/>
  <c r="EF42" i="6" s="1"/>
  <c r="EH14" i="6"/>
  <c r="EG15" i="6"/>
  <c r="II54" i="6"/>
  <c r="II41" i="6" s="1"/>
  <c r="DA94" i="5"/>
  <c r="DA93" i="5" s="1"/>
  <c r="DA87" i="5"/>
  <c r="DB94" i="5"/>
  <c r="DB93" i="5" s="1"/>
  <c r="DB111" i="5" s="1"/>
  <c r="DB87" i="5"/>
  <c r="AM49" i="4"/>
  <c r="H95" i="8" s="1"/>
  <c r="DA106" i="5"/>
  <c r="CE73" i="5"/>
  <c r="CF70" i="5" s="1"/>
  <c r="CF72" i="5" s="1"/>
  <c r="CF32" i="5" s="1"/>
  <c r="H200" i="8"/>
  <c r="DC29" i="5"/>
  <c r="DC63" i="5"/>
  <c r="CZ67" i="5"/>
  <c r="DA64" i="5" s="1"/>
  <c r="CZ30" i="5"/>
  <c r="CZ26" i="5" s="1"/>
  <c r="CZ31" i="5" s="1"/>
  <c r="CZ69" i="5"/>
  <c r="CY30" i="5"/>
  <c r="CY26" i="5" s="1"/>
  <c r="CY31" i="5" s="1"/>
  <c r="CY69" i="5"/>
  <c r="DR49" i="5"/>
  <c r="DS46" i="5" s="1"/>
  <c r="DS48" i="5" s="1"/>
  <c r="DR51" i="5"/>
  <c r="DR27" i="5"/>
  <c r="DJ54" i="5"/>
  <c r="DJ55" i="5" s="1"/>
  <c r="DK52" i="5" s="1"/>
  <c r="DK54" i="5" s="1"/>
  <c r="CE34" i="5"/>
  <c r="DD61" i="5"/>
  <c r="DE58" i="5" s="1"/>
  <c r="DE60" i="5" s="1"/>
  <c r="DD29" i="5"/>
  <c r="DD82" i="5" s="1"/>
  <c r="DD63" i="5"/>
  <c r="EG20" i="6" l="1"/>
  <c r="EG21" i="6" s="1"/>
  <c r="EG35" i="6" s="1"/>
  <c r="EG42" i="6" s="1"/>
  <c r="EI14" i="6"/>
  <c r="EH15" i="6"/>
  <c r="II55" i="6"/>
  <c r="IJ52" i="6" s="1"/>
  <c r="DA111" i="5"/>
  <c r="DC82" i="5"/>
  <c r="DC80" i="5" s="1"/>
  <c r="CF73" i="5"/>
  <c r="CG70" i="5" s="1"/>
  <c r="I200" i="8"/>
  <c r="DJ28" i="5"/>
  <c r="DJ81" i="5" s="1"/>
  <c r="DJ57" i="5"/>
  <c r="CF34" i="5"/>
  <c r="DK55" i="5"/>
  <c r="DL52" i="5" s="1"/>
  <c r="DK28" i="5"/>
  <c r="DK81" i="5" s="1"/>
  <c r="DK57" i="5"/>
  <c r="DD80" i="5"/>
  <c r="DD94" i="5" s="1"/>
  <c r="DD93" i="5" s="1"/>
  <c r="DA66" i="5"/>
  <c r="DA67" i="5" s="1"/>
  <c r="DB64" i="5" s="1"/>
  <c r="DE61" i="5"/>
  <c r="DF58" i="5" s="1"/>
  <c r="DF60" i="5" s="1"/>
  <c r="DE29" i="5"/>
  <c r="DE63" i="5"/>
  <c r="DS49" i="5"/>
  <c r="DT46" i="5" s="1"/>
  <c r="DT48" i="5" s="1"/>
  <c r="DS27" i="5"/>
  <c r="DS51" i="5"/>
  <c r="EH20" i="6" l="1"/>
  <c r="EH21" i="6" s="1"/>
  <c r="EH35" i="6" s="1"/>
  <c r="EH42" i="6" s="1"/>
  <c r="EJ14" i="6"/>
  <c r="EI15" i="6"/>
  <c r="IJ54" i="6"/>
  <c r="IJ41" i="6" s="1"/>
  <c r="DC94" i="5"/>
  <c r="DC93" i="5" s="1"/>
  <c r="DC87" i="5"/>
  <c r="DE82" i="5"/>
  <c r="DE80" i="5" s="1"/>
  <c r="CG72" i="5"/>
  <c r="CG32" i="5" s="1"/>
  <c r="CG34" i="5" s="1"/>
  <c r="DL54" i="5"/>
  <c r="DL55" i="5" s="1"/>
  <c r="DM52" i="5" s="1"/>
  <c r="DB66" i="5"/>
  <c r="DB67" i="5" s="1"/>
  <c r="DC64" i="5" s="1"/>
  <c r="DC66" i="5" s="1"/>
  <c r="DA30" i="5"/>
  <c r="DA26" i="5" s="1"/>
  <c r="DA31" i="5" s="1"/>
  <c r="DA69" i="5"/>
  <c r="DT49" i="5"/>
  <c r="DU46" i="5" s="1"/>
  <c r="DU48" i="5" s="1"/>
  <c r="DT27" i="5"/>
  <c r="DT51" i="5"/>
  <c r="DF61" i="5"/>
  <c r="DG58" i="5" s="1"/>
  <c r="DG60" i="5" s="1"/>
  <c r="DF29" i="5"/>
  <c r="DF63" i="5"/>
  <c r="DD87" i="5"/>
  <c r="EI20" i="6" l="1"/>
  <c r="EI21" i="6" s="1"/>
  <c r="EI35" i="6" s="1"/>
  <c r="EI42" i="6" s="1"/>
  <c r="EK14" i="6"/>
  <c r="EJ15" i="6"/>
  <c r="IJ55" i="6"/>
  <c r="IK52" i="6" s="1"/>
  <c r="DE94" i="5"/>
  <c r="DE93" i="5" s="1"/>
  <c r="DE111" i="5" s="1"/>
  <c r="DE87" i="5"/>
  <c r="DF82" i="5"/>
  <c r="DF80" i="5" s="1"/>
  <c r="CG73" i="5"/>
  <c r="CH70" i="5" s="1"/>
  <c r="DD106" i="5"/>
  <c r="DD111" i="5" s="1"/>
  <c r="DB30" i="5"/>
  <c r="DB26" i="5" s="1"/>
  <c r="DB31" i="5" s="1"/>
  <c r="DB69" i="5"/>
  <c r="DM54" i="5"/>
  <c r="DM55" i="5" s="1"/>
  <c r="DN52" i="5" s="1"/>
  <c r="DN54" i="5" s="1"/>
  <c r="DG61" i="5"/>
  <c r="DH58" i="5" s="1"/>
  <c r="DH60" i="5" s="1"/>
  <c r="DG29" i="5"/>
  <c r="DG63" i="5"/>
  <c r="DL28" i="5"/>
  <c r="DL81" i="5" s="1"/>
  <c r="DL57" i="5"/>
  <c r="DU49" i="5"/>
  <c r="DV46" i="5" s="1"/>
  <c r="DU27" i="5"/>
  <c r="DU51" i="5"/>
  <c r="DC67" i="5"/>
  <c r="DD64" i="5" s="1"/>
  <c r="DC30" i="5"/>
  <c r="DC26" i="5" s="1"/>
  <c r="DC31" i="5" s="1"/>
  <c r="DC69" i="5"/>
  <c r="EJ20" i="6" l="1"/>
  <c r="EJ21" i="6" s="1"/>
  <c r="EJ35" i="6" s="1"/>
  <c r="EJ42" i="6" s="1"/>
  <c r="EL14" i="6"/>
  <c r="EK15" i="6"/>
  <c r="IK54" i="6"/>
  <c r="IK41" i="6" s="1"/>
  <c r="DF94" i="5"/>
  <c r="DF93" i="5" s="1"/>
  <c r="DF87" i="5"/>
  <c r="DG82" i="5"/>
  <c r="DG80" i="5" s="1"/>
  <c r="CH72" i="5"/>
  <c r="CH32" i="5" s="1"/>
  <c r="CH34" i="5" s="1"/>
  <c r="DM57" i="5"/>
  <c r="DM28" i="5"/>
  <c r="DM81" i="5" s="1"/>
  <c r="DH61" i="5"/>
  <c r="DI58" i="5" s="1"/>
  <c r="DH29" i="5"/>
  <c r="DH63" i="5"/>
  <c r="DD66" i="5"/>
  <c r="DD67" i="5" s="1"/>
  <c r="DE64" i="5" s="1"/>
  <c r="DE66" i="5" s="1"/>
  <c r="DV48" i="5"/>
  <c r="DV49" i="5" s="1"/>
  <c r="DW46" i="5" s="1"/>
  <c r="DW48" i="5" s="1"/>
  <c r="DN55" i="5"/>
  <c r="DO52" i="5" s="1"/>
  <c r="DO54" i="5" s="1"/>
  <c r="DN28" i="5"/>
  <c r="DN81" i="5" s="1"/>
  <c r="DN57" i="5"/>
  <c r="EK20" i="6" l="1"/>
  <c r="EK21" i="6" s="1"/>
  <c r="EK35" i="6" s="1"/>
  <c r="EK42" i="6" s="1"/>
  <c r="EM14" i="6"/>
  <c r="EL15" i="6"/>
  <c r="IK55" i="6"/>
  <c r="IL52" i="6" s="1"/>
  <c r="DG94" i="5"/>
  <c r="DG93" i="5" s="1"/>
  <c r="DG87" i="5"/>
  <c r="DH82" i="5"/>
  <c r="DH80" i="5" s="1"/>
  <c r="CH73" i="5"/>
  <c r="CI70" i="5" s="1"/>
  <c r="CI72" i="5" s="1"/>
  <c r="DO55" i="5"/>
  <c r="DP52" i="5" s="1"/>
  <c r="DO28" i="5"/>
  <c r="DO81" i="5" s="1"/>
  <c r="DO57" i="5"/>
  <c r="DE67" i="5"/>
  <c r="DF64" i="5" s="1"/>
  <c r="DF66" i="5" s="1"/>
  <c r="DE30" i="5"/>
  <c r="DE26" i="5" s="1"/>
  <c r="DE31" i="5" s="1"/>
  <c r="DE69" i="5"/>
  <c r="DW49" i="5"/>
  <c r="DX46" i="5" s="1"/>
  <c r="DX48" i="5" s="1"/>
  <c r="DW51" i="5"/>
  <c r="DW27" i="5"/>
  <c r="DV51" i="5"/>
  <c r="DV27" i="5"/>
  <c r="DD30" i="5"/>
  <c r="DD26" i="5" s="1"/>
  <c r="DD31" i="5" s="1"/>
  <c r="DD69" i="5"/>
  <c r="DI60" i="5"/>
  <c r="DI61" i="5" s="1"/>
  <c r="DJ58" i="5" s="1"/>
  <c r="DJ60" i="5" s="1"/>
  <c r="EL20" i="6" l="1"/>
  <c r="EL21" i="6" s="1"/>
  <c r="EL35" i="6" s="1"/>
  <c r="EL42" i="6" s="1"/>
  <c r="EN14" i="6"/>
  <c r="EM15" i="6"/>
  <c r="IL54" i="6"/>
  <c r="IL41" i="6" s="1"/>
  <c r="DH94" i="5"/>
  <c r="DH93" i="5" s="1"/>
  <c r="DH111" i="5" s="1"/>
  <c r="DH87" i="5"/>
  <c r="CI32" i="5"/>
  <c r="CI34" i="5" s="1"/>
  <c r="CI73" i="5"/>
  <c r="CJ70" i="5" s="1"/>
  <c r="CJ72" i="5" s="1"/>
  <c r="CJ32" i="5" s="1"/>
  <c r="CJ34" i="5" s="1"/>
  <c r="DG106" i="5"/>
  <c r="DG111" i="5" s="1"/>
  <c r="DI29" i="5"/>
  <c r="DI63" i="5"/>
  <c r="DF67" i="5"/>
  <c r="DG64" i="5" s="1"/>
  <c r="DF30" i="5"/>
  <c r="DF26" i="5" s="1"/>
  <c r="DF31" i="5" s="1"/>
  <c r="DF69" i="5"/>
  <c r="DP54" i="5"/>
  <c r="DP55" i="5" s="1"/>
  <c r="DQ52" i="5" s="1"/>
  <c r="DJ61" i="5"/>
  <c r="DK58" i="5" s="1"/>
  <c r="DJ29" i="5"/>
  <c r="DJ63" i="5"/>
  <c r="DX49" i="5"/>
  <c r="DY46" i="5" s="1"/>
  <c r="DY48" i="5" s="1"/>
  <c r="DX27" i="5"/>
  <c r="DX51" i="5"/>
  <c r="T20" i="15"/>
  <c r="AH14" i="4" l="1"/>
  <c r="T21" i="15"/>
  <c r="T35" i="15" s="1"/>
  <c r="EM20" i="6"/>
  <c r="EM21" i="6" s="1"/>
  <c r="EM35" i="6" s="1"/>
  <c r="EM42" i="6" s="1"/>
  <c r="EO14" i="6"/>
  <c r="EN15" i="6"/>
  <c r="IL55" i="6"/>
  <c r="IM52" i="6" s="1"/>
  <c r="DI82" i="5"/>
  <c r="DI80" i="5" s="1"/>
  <c r="DJ82" i="5"/>
  <c r="DJ80" i="5" s="1"/>
  <c r="CJ73" i="5"/>
  <c r="CK70" i="5" s="1"/>
  <c r="CK72" i="5" s="1"/>
  <c r="CK32" i="5" s="1"/>
  <c r="CK34" i="5" s="1"/>
  <c r="DQ54" i="5"/>
  <c r="DQ55" i="5" s="1"/>
  <c r="DR52" i="5" s="1"/>
  <c r="DR54" i="5" s="1"/>
  <c r="DG66" i="5"/>
  <c r="DG67" i="5" s="1"/>
  <c r="DH64" i="5" s="1"/>
  <c r="DP28" i="5"/>
  <c r="DP81" i="5" s="1"/>
  <c r="DP57" i="5"/>
  <c r="DK60" i="5"/>
  <c r="DK61" i="5" s="1"/>
  <c r="DL58" i="5" s="1"/>
  <c r="DY49" i="5"/>
  <c r="DZ46" i="5" s="1"/>
  <c r="DZ48" i="5" s="1"/>
  <c r="DY51" i="5"/>
  <c r="DY27" i="5"/>
  <c r="AH15" i="4" l="1"/>
  <c r="W14" i="4"/>
  <c r="T46" i="15"/>
  <c r="T47" i="15"/>
  <c r="T48" i="15"/>
  <c r="T42" i="15"/>
  <c r="T49" i="15"/>
  <c r="EN20" i="6"/>
  <c r="EN21" i="6" s="1"/>
  <c r="EN35" i="6" s="1"/>
  <c r="EN42" i="6" s="1"/>
  <c r="EP14" i="6"/>
  <c r="EO15" i="6"/>
  <c r="IM54" i="6"/>
  <c r="IM41" i="6" s="1"/>
  <c r="DJ94" i="5"/>
  <c r="DJ93" i="5" s="1"/>
  <c r="DJ87" i="5"/>
  <c r="DI94" i="5"/>
  <c r="DI93" i="5" s="1"/>
  <c r="DI87" i="5"/>
  <c r="CK73" i="5"/>
  <c r="CL70" i="5" s="1"/>
  <c r="CL72" i="5" s="1"/>
  <c r="CL32" i="5" s="1"/>
  <c r="CL34" i="5" s="1"/>
  <c r="DK29" i="5"/>
  <c r="DK63" i="5"/>
  <c r="DH66" i="5"/>
  <c r="DH67" i="5" s="1"/>
  <c r="DI64" i="5" s="1"/>
  <c r="DI66" i="5" s="1"/>
  <c r="DG30" i="5"/>
  <c r="DG26" i="5" s="1"/>
  <c r="DG31" i="5" s="1"/>
  <c r="DG69" i="5"/>
  <c r="DR55" i="5"/>
  <c r="DS52" i="5" s="1"/>
  <c r="DS54" i="5" s="1"/>
  <c r="DR28" i="5"/>
  <c r="DR81" i="5" s="1"/>
  <c r="DR57" i="5"/>
  <c r="DZ49" i="5"/>
  <c r="EA46" i="5" s="1"/>
  <c r="DZ27" i="5"/>
  <c r="DZ51" i="5"/>
  <c r="DL60" i="5"/>
  <c r="DL61" i="5" s="1"/>
  <c r="DM58" i="5" s="1"/>
  <c r="DQ57" i="5"/>
  <c r="DQ28" i="5"/>
  <c r="DQ81" i="5" s="1"/>
  <c r="AH17" i="4" l="1"/>
  <c r="L188" i="8"/>
  <c r="W15" i="4"/>
  <c r="T55" i="15"/>
  <c r="T63" i="15"/>
  <c r="T66" i="15" s="1"/>
  <c r="T53" i="15"/>
  <c r="T52" i="15"/>
  <c r="T54" i="15"/>
  <c r="EO20" i="6"/>
  <c r="EO21" i="6" s="1"/>
  <c r="EO35" i="6" s="1"/>
  <c r="EO42" i="6" s="1"/>
  <c r="EQ14" i="6"/>
  <c r="EP15" i="6"/>
  <c r="IM55" i="6"/>
  <c r="IN52" i="6" s="1"/>
  <c r="DK82" i="5"/>
  <c r="DK80" i="5" s="1"/>
  <c r="CL73" i="5"/>
  <c r="CM70" i="5" s="1"/>
  <c r="DJ106" i="5"/>
  <c r="DJ111" i="5" s="1"/>
  <c r="DL29" i="5"/>
  <c r="DL63" i="5"/>
  <c r="DI67" i="5"/>
  <c r="DJ64" i="5" s="1"/>
  <c r="DJ66" i="5" s="1"/>
  <c r="DI30" i="5"/>
  <c r="DI26" i="5" s="1"/>
  <c r="DI31" i="5" s="1"/>
  <c r="DI69" i="5"/>
  <c r="DS55" i="5"/>
  <c r="DT52" i="5" s="1"/>
  <c r="DT54" i="5" s="1"/>
  <c r="DS28" i="5"/>
  <c r="DS81" i="5" s="1"/>
  <c r="DS57" i="5"/>
  <c r="DH30" i="5"/>
  <c r="DH26" i="5" s="1"/>
  <c r="DH31" i="5" s="1"/>
  <c r="DH69" i="5"/>
  <c r="DM60" i="5"/>
  <c r="DM61" i="5" s="1"/>
  <c r="DN58" i="5" s="1"/>
  <c r="DN60" i="5" s="1"/>
  <c r="EA48" i="5"/>
  <c r="EA49" i="5" s="1"/>
  <c r="AH24" i="4" l="1"/>
  <c r="AH30" i="4" s="1"/>
  <c r="L190" i="8"/>
  <c r="W17" i="4"/>
  <c r="T59" i="15"/>
  <c r="T58" i="15"/>
  <c r="T60" i="15"/>
  <c r="T61" i="15"/>
  <c r="EP20" i="6"/>
  <c r="EP21" i="6" s="1"/>
  <c r="EP35" i="6" s="1"/>
  <c r="EP42" i="6" s="1"/>
  <c r="ER14" i="6"/>
  <c r="EQ15" i="6"/>
  <c r="IN54" i="6"/>
  <c r="IN41" i="6" s="1"/>
  <c r="DK94" i="5"/>
  <c r="DK93" i="5" s="1"/>
  <c r="DK111" i="5" s="1"/>
  <c r="DK87" i="5"/>
  <c r="DL82" i="5"/>
  <c r="DL80" i="5" s="1"/>
  <c r="CM72" i="5"/>
  <c r="CM32" i="5" s="1"/>
  <c r="CM34" i="5" s="1"/>
  <c r="EA27" i="5"/>
  <c r="EA51" i="5"/>
  <c r="DJ67" i="5"/>
  <c r="DK64" i="5" s="1"/>
  <c r="DK66" i="5" s="1"/>
  <c r="DJ30" i="5"/>
  <c r="DJ26" i="5" s="1"/>
  <c r="DJ31" i="5" s="1"/>
  <c r="DJ69" i="5"/>
  <c r="DN61" i="5"/>
  <c r="DO58" i="5" s="1"/>
  <c r="DN29" i="5"/>
  <c r="DN63" i="5"/>
  <c r="DM29" i="5"/>
  <c r="DM63" i="5"/>
  <c r="DT55" i="5"/>
  <c r="DU52" i="5" s="1"/>
  <c r="DT28" i="5"/>
  <c r="DT81" i="5" s="1"/>
  <c r="DT57" i="5"/>
  <c r="L238" i="8" l="1"/>
  <c r="L239" i="8" s="1"/>
  <c r="L199" i="8"/>
  <c r="W30" i="4"/>
  <c r="N289" i="8"/>
  <c r="X49" i="4"/>
  <c r="W49" i="4"/>
  <c r="Q14" i="4" s="1"/>
  <c r="R14" i="4"/>
  <c r="N301" i="8"/>
  <c r="L281" i="8"/>
  <c r="X45" i="4"/>
  <c r="W45" i="4"/>
  <c r="O15" i="4" s="1"/>
  <c r="P15" i="4"/>
  <c r="N290" i="8"/>
  <c r="W50" i="4"/>
  <c r="Q15" i="4" s="1"/>
  <c r="R15" i="4"/>
  <c r="X50" i="4"/>
  <c r="N300" i="8"/>
  <c r="L280" i="8"/>
  <c r="W44" i="4"/>
  <c r="O14" i="4" s="1"/>
  <c r="P14" i="4"/>
  <c r="X44" i="4"/>
  <c r="X51" i="4"/>
  <c r="W51" i="4"/>
  <c r="Q16" i="4" s="1"/>
  <c r="R16" i="4"/>
  <c r="N299" i="8"/>
  <c r="L279" i="8"/>
  <c r="P13" i="4"/>
  <c r="X43" i="4"/>
  <c r="W43" i="4"/>
  <c r="O13" i="4" s="1"/>
  <c r="N288" i="8"/>
  <c r="R13" i="4"/>
  <c r="X48" i="4"/>
  <c r="W48" i="4"/>
  <c r="Q13" i="4" s="1"/>
  <c r="X46" i="4"/>
  <c r="P16" i="4"/>
  <c r="W46" i="4"/>
  <c r="O16" i="4" s="1"/>
  <c r="L193" i="8"/>
  <c r="W24" i="4"/>
  <c r="EQ20" i="6"/>
  <c r="ES14" i="6"/>
  <c r="ER15" i="6"/>
  <c r="IN55" i="6"/>
  <c r="IO52" i="6" s="1"/>
  <c r="DL94" i="5"/>
  <c r="DL93" i="5" s="1"/>
  <c r="DL87" i="5"/>
  <c r="DN82" i="5"/>
  <c r="DN80" i="5" s="1"/>
  <c r="DM82" i="5"/>
  <c r="DM80" i="5" s="1"/>
  <c r="CM73" i="5"/>
  <c r="CN70" i="5" s="1"/>
  <c r="CN72" i="5" s="1"/>
  <c r="CN32" i="5" s="1"/>
  <c r="CN34" i="5" s="1"/>
  <c r="DO60" i="5"/>
  <c r="DO61" i="5" s="1"/>
  <c r="DP58" i="5" s="1"/>
  <c r="DU54" i="5"/>
  <c r="DU55" i="5" s="1"/>
  <c r="DV52" i="5" s="1"/>
  <c r="DV54" i="5" s="1"/>
  <c r="DK67" i="5"/>
  <c r="DL64" i="5" s="1"/>
  <c r="DL66" i="5" s="1"/>
  <c r="DK30" i="5"/>
  <c r="DK26" i="5" s="1"/>
  <c r="DK31" i="5" s="1"/>
  <c r="DK69" i="5"/>
  <c r="D299" i="8" l="1"/>
  <c r="C299" i="8"/>
  <c r="C300" i="8"/>
  <c r="D300" i="8"/>
  <c r="C290" i="8"/>
  <c r="D290" i="8"/>
  <c r="D288" i="8"/>
  <c r="C288" i="8"/>
  <c r="C301" i="8"/>
  <c r="D301" i="8"/>
  <c r="C289" i="8"/>
  <c r="D289" i="8"/>
  <c r="EQ21" i="6"/>
  <c r="EQ35" i="6" s="1"/>
  <c r="EQ42" i="6" s="1"/>
  <c r="ER20" i="6"/>
  <c r="ER21" i="6" s="1"/>
  <c r="ER35" i="6" s="1"/>
  <c r="ER42" i="6" s="1"/>
  <c r="ET14" i="6"/>
  <c r="ES15" i="6"/>
  <c r="IO54" i="6"/>
  <c r="IO41" i="6" s="1"/>
  <c r="DM94" i="5"/>
  <c r="DM93" i="5" s="1"/>
  <c r="DM87" i="5"/>
  <c r="DN94" i="5"/>
  <c r="DN93" i="5" s="1"/>
  <c r="DN111" i="5" s="1"/>
  <c r="DN87" i="5"/>
  <c r="CN73" i="5"/>
  <c r="CO70" i="5" s="1"/>
  <c r="CO72" i="5" s="1"/>
  <c r="CO32" i="5" s="1"/>
  <c r="CO34" i="5" s="1"/>
  <c r="DM106" i="5"/>
  <c r="DU28" i="5"/>
  <c r="DU81" i="5" s="1"/>
  <c r="DU57" i="5"/>
  <c r="J27" i="5"/>
  <c r="DP60" i="5"/>
  <c r="DP61" i="5" s="1"/>
  <c r="DQ58" i="5" s="1"/>
  <c r="DQ60" i="5" s="1"/>
  <c r="DL67" i="5"/>
  <c r="DM64" i="5" s="1"/>
  <c r="DM66" i="5" s="1"/>
  <c r="DL30" i="5"/>
  <c r="DL26" i="5" s="1"/>
  <c r="DL31" i="5" s="1"/>
  <c r="DL69" i="5"/>
  <c r="DO29" i="5"/>
  <c r="DO63" i="5"/>
  <c r="DV55" i="5"/>
  <c r="DW52" i="5" s="1"/>
  <c r="DV28" i="5"/>
  <c r="DV81" i="5" s="1"/>
  <c r="DV57" i="5"/>
  <c r="ES20" i="6" l="1"/>
  <c r="ES21" i="6" s="1"/>
  <c r="ES35" i="6" s="1"/>
  <c r="ES42" i="6" s="1"/>
  <c r="EU14" i="6"/>
  <c r="ET15" i="6"/>
  <c r="IO55" i="6"/>
  <c r="IP52" i="6" s="1"/>
  <c r="DM111" i="5"/>
  <c r="DO82" i="5"/>
  <c r="DO80" i="5" s="1"/>
  <c r="CO73" i="5"/>
  <c r="CP70" i="5" s="1"/>
  <c r="CP72" i="5" s="1"/>
  <c r="CP32" i="5" s="1"/>
  <c r="CP34" i="5" s="1"/>
  <c r="J200" i="8"/>
  <c r="DP29" i="5"/>
  <c r="DP82" i="5" s="1"/>
  <c r="DP63" i="5"/>
  <c r="DM67" i="5"/>
  <c r="DN64" i="5" s="1"/>
  <c r="DM30" i="5"/>
  <c r="DM26" i="5" s="1"/>
  <c r="DM31" i="5" s="1"/>
  <c r="DM69" i="5"/>
  <c r="DW54" i="5"/>
  <c r="DW55" i="5" s="1"/>
  <c r="DX52" i="5" s="1"/>
  <c r="DQ61" i="5"/>
  <c r="DR58" i="5" s="1"/>
  <c r="DR60" i="5" s="1"/>
  <c r="DQ29" i="5"/>
  <c r="DQ63" i="5"/>
  <c r="ET20" i="6" l="1"/>
  <c r="ET21" i="6" s="1"/>
  <c r="ET35" i="6" s="1"/>
  <c r="ET42" i="6" s="1"/>
  <c r="EV14" i="6"/>
  <c r="EU15" i="6"/>
  <c r="IP54" i="6"/>
  <c r="IP41" i="6" s="1"/>
  <c r="DO94" i="5"/>
  <c r="DO93" i="5" s="1"/>
  <c r="DO87" i="5"/>
  <c r="DQ82" i="5"/>
  <c r="DQ80" i="5" s="1"/>
  <c r="CP73" i="5"/>
  <c r="CQ70" i="5" s="1"/>
  <c r="CQ72" i="5" s="1"/>
  <c r="CQ32" i="5" s="1"/>
  <c r="CQ34" i="5" s="1"/>
  <c r="W58" i="4"/>
  <c r="P74" i="4" s="1"/>
  <c r="DP80" i="5"/>
  <c r="DP94" i="5" s="1"/>
  <c r="DP93" i="5" s="1"/>
  <c r="DX54" i="5"/>
  <c r="DX55" i="5" s="1"/>
  <c r="DY52" i="5" s="1"/>
  <c r="DN66" i="5"/>
  <c r="DN67" i="5" s="1"/>
  <c r="DO64" i="5" s="1"/>
  <c r="DO66" i="5" s="1"/>
  <c r="DW28" i="5"/>
  <c r="DW81" i="5" s="1"/>
  <c r="DW57" i="5"/>
  <c r="DR61" i="5"/>
  <c r="DS58" i="5" s="1"/>
  <c r="DS60" i="5" s="1"/>
  <c r="DR29" i="5"/>
  <c r="DR63" i="5"/>
  <c r="AD41" i="15"/>
  <c r="AC41" i="15"/>
  <c r="J41" i="15" l="1"/>
  <c r="EU20" i="6"/>
  <c r="EU21" i="6" s="1"/>
  <c r="EU35" i="6" s="1"/>
  <c r="EU42" i="6" s="1"/>
  <c r="EW14" i="6"/>
  <c r="EV15" i="6"/>
  <c r="IP55" i="6"/>
  <c r="DQ94" i="5"/>
  <c r="DQ93" i="5" s="1"/>
  <c r="DQ111" i="5" s="1"/>
  <c r="DQ87" i="5"/>
  <c r="DR82" i="5"/>
  <c r="DR80" i="5" s="1"/>
  <c r="CQ73" i="5"/>
  <c r="CR70" i="5" s="1"/>
  <c r="CR72" i="5" s="1"/>
  <c r="CR32" i="5" s="1"/>
  <c r="CR34" i="5" s="1"/>
  <c r="DN30" i="5"/>
  <c r="DN26" i="5" s="1"/>
  <c r="DN31" i="5" s="1"/>
  <c r="DN69" i="5"/>
  <c r="DY54" i="5"/>
  <c r="DY55" i="5" s="1"/>
  <c r="DZ52" i="5" s="1"/>
  <c r="DZ54" i="5" s="1"/>
  <c r="DX28" i="5"/>
  <c r="DX81" i="5" s="1"/>
  <c r="DX57" i="5"/>
  <c r="DS61" i="5"/>
  <c r="DT58" i="5" s="1"/>
  <c r="DS29" i="5"/>
  <c r="DS63" i="5"/>
  <c r="DO67" i="5"/>
  <c r="DP64" i="5" s="1"/>
  <c r="DO30" i="5"/>
  <c r="DO26" i="5" s="1"/>
  <c r="DO31" i="5" s="1"/>
  <c r="DO69" i="5"/>
  <c r="DP87" i="5"/>
  <c r="W57" i="4"/>
  <c r="W65" i="4" s="1"/>
  <c r="P7" i="4" s="1"/>
  <c r="P9" i="4" s="1"/>
  <c r="AD65" i="15"/>
  <c r="EV20" i="6" l="1"/>
  <c r="EV21" i="6" s="1"/>
  <c r="EV35" i="6" s="1"/>
  <c r="EV42" i="6" s="1"/>
  <c r="EX14" i="6"/>
  <c r="EW15" i="6"/>
  <c r="DR94" i="5"/>
  <c r="DR93" i="5" s="1"/>
  <c r="DR87" i="5"/>
  <c r="DS82" i="5"/>
  <c r="DS80" i="5" s="1"/>
  <c r="C102" i="8"/>
  <c r="CR73" i="5"/>
  <c r="CS70" i="5" s="1"/>
  <c r="CS72" i="5" s="1"/>
  <c r="CS32" i="5" s="1"/>
  <c r="CS34" i="5" s="1"/>
  <c r="W64" i="4"/>
  <c r="Q7" i="4" s="1"/>
  <c r="DP66" i="5"/>
  <c r="DP67" i="5" s="1"/>
  <c r="DQ64" i="5" s="1"/>
  <c r="DZ55" i="5"/>
  <c r="EA52" i="5" s="1"/>
  <c r="DZ28" i="5"/>
  <c r="DZ81" i="5" s="1"/>
  <c r="DZ57" i="5"/>
  <c r="DY28" i="5"/>
  <c r="DY81" i="5" s="1"/>
  <c r="DY57" i="5"/>
  <c r="DT60" i="5"/>
  <c r="DT61" i="5" s="1"/>
  <c r="DU58" i="5" s="1"/>
  <c r="EW20" i="6" l="1"/>
  <c r="EW21" i="6" s="1"/>
  <c r="EW35" i="6" s="1"/>
  <c r="EW42" i="6" s="1"/>
  <c r="EY14" i="6"/>
  <c r="EX15" i="6"/>
  <c r="DS94" i="5"/>
  <c r="DS93" i="5" s="1"/>
  <c r="DS87" i="5"/>
  <c r="CS73" i="5"/>
  <c r="CT70" i="5" s="1"/>
  <c r="DP106" i="5"/>
  <c r="DP111" i="5" s="1"/>
  <c r="W80" i="4"/>
  <c r="Q8" i="4" s="1"/>
  <c r="Q9" i="4" s="1"/>
  <c r="DT29" i="5"/>
  <c r="DT63" i="5"/>
  <c r="EA54" i="5"/>
  <c r="EA55" i="5" s="1"/>
  <c r="DP30" i="5"/>
  <c r="DP26" i="5" s="1"/>
  <c r="DP31" i="5" s="1"/>
  <c r="DP69" i="5"/>
  <c r="DU60" i="5"/>
  <c r="DU61" i="5" s="1"/>
  <c r="DV58" i="5" s="1"/>
  <c r="DQ66" i="5"/>
  <c r="DQ67" i="5" s="1"/>
  <c r="DR64" i="5" s="1"/>
  <c r="DR66" i="5" s="1"/>
  <c r="EX20" i="6" l="1"/>
  <c r="EX21" i="6" s="1"/>
  <c r="EX35" i="6" s="1"/>
  <c r="EX42" i="6" s="1"/>
  <c r="EZ14" i="6"/>
  <c r="EY15" i="6"/>
  <c r="EY20" i="6" s="1"/>
  <c r="DT82" i="5"/>
  <c r="DT80" i="5" s="1"/>
  <c r="CT72" i="5"/>
  <c r="CT32" i="5" s="1"/>
  <c r="CT34" i="5" s="1"/>
  <c r="DS106" i="5"/>
  <c r="DS111" i="5" s="1"/>
  <c r="DR67" i="5"/>
  <c r="DS64" i="5" s="1"/>
  <c r="DR30" i="5"/>
  <c r="DR26" i="5" s="1"/>
  <c r="DR31" i="5" s="1"/>
  <c r="DR69" i="5"/>
  <c r="DQ30" i="5"/>
  <c r="DQ26" i="5" s="1"/>
  <c r="DQ31" i="5" s="1"/>
  <c r="DQ69" i="5"/>
  <c r="EA28" i="5"/>
  <c r="EA81" i="5" s="1"/>
  <c r="EA57" i="5"/>
  <c r="DV60" i="5"/>
  <c r="DV61" i="5" s="1"/>
  <c r="DW58" i="5" s="1"/>
  <c r="DW60" i="5" s="1"/>
  <c r="DU29" i="5"/>
  <c r="DU63" i="5"/>
  <c r="U20" i="15"/>
  <c r="EY21" i="6" l="1"/>
  <c r="EY35" i="6" s="1"/>
  <c r="EY42" i="6" s="1"/>
  <c r="FA14" i="6"/>
  <c r="EZ15" i="6"/>
  <c r="DT94" i="5"/>
  <c r="DT93" i="5" s="1"/>
  <c r="DT111" i="5" s="1"/>
  <c r="DT87" i="5"/>
  <c r="DU82" i="5"/>
  <c r="DU80" i="5" s="1"/>
  <c r="CT73" i="5"/>
  <c r="CU70" i="5" s="1"/>
  <c r="DV63" i="5"/>
  <c r="DV29" i="5"/>
  <c r="DW61" i="5"/>
  <c r="DX58" i="5" s="1"/>
  <c r="DW29" i="5"/>
  <c r="DW63" i="5"/>
  <c r="DS66" i="5"/>
  <c r="DS67" i="5" s="1"/>
  <c r="DT64" i="5" s="1"/>
  <c r="DT66" i="5" s="1"/>
  <c r="EZ20" i="6" l="1"/>
  <c r="EZ21" i="6" s="1"/>
  <c r="EZ35" i="6" s="1"/>
  <c r="EZ42" i="6" s="1"/>
  <c r="FB14" i="6"/>
  <c r="FA15" i="6"/>
  <c r="DU94" i="5"/>
  <c r="DU93" i="5" s="1"/>
  <c r="DU87" i="5"/>
  <c r="DV82" i="5"/>
  <c r="DV80" i="5" s="1"/>
  <c r="DW82" i="5"/>
  <c r="DW80" i="5" s="1"/>
  <c r="CU72" i="5"/>
  <c r="CU32" i="5" s="1"/>
  <c r="CU34" i="5" s="1"/>
  <c r="DS30" i="5"/>
  <c r="DS26" i="5" s="1"/>
  <c r="DS31" i="5" s="1"/>
  <c r="DS69" i="5"/>
  <c r="DX60" i="5"/>
  <c r="DX61" i="5" s="1"/>
  <c r="DY58" i="5" s="1"/>
  <c r="DY60" i="5" s="1"/>
  <c r="DT67" i="5"/>
  <c r="DU64" i="5" s="1"/>
  <c r="DU66" i="5" s="1"/>
  <c r="DT30" i="5"/>
  <c r="DT26" i="5" s="1"/>
  <c r="DT31" i="5" s="1"/>
  <c r="DT69" i="5"/>
  <c r="FA20" i="6" l="1"/>
  <c r="FA21" i="6" s="1"/>
  <c r="FA35" i="6" s="1"/>
  <c r="FA42" i="6" s="1"/>
  <c r="FC14" i="6"/>
  <c r="FB15" i="6"/>
  <c r="DV94" i="5"/>
  <c r="DV93" i="5" s="1"/>
  <c r="DV87" i="5"/>
  <c r="DW94" i="5"/>
  <c r="DW93" i="5" s="1"/>
  <c r="DW111" i="5" s="1"/>
  <c r="DW87" i="5"/>
  <c r="CU73" i="5"/>
  <c r="CV70" i="5" s="1"/>
  <c r="CV72" i="5" s="1"/>
  <c r="CV32" i="5" s="1"/>
  <c r="CV34" i="5" s="1"/>
  <c r="DY61" i="5"/>
  <c r="DZ58" i="5" s="1"/>
  <c r="DY29" i="5"/>
  <c r="DY63" i="5"/>
  <c r="DX29" i="5"/>
  <c r="DX63" i="5"/>
  <c r="DU67" i="5"/>
  <c r="DV64" i="5" s="1"/>
  <c r="DV66" i="5" s="1"/>
  <c r="DU30" i="5"/>
  <c r="DU26" i="5" s="1"/>
  <c r="DU31" i="5" s="1"/>
  <c r="DU69" i="5"/>
  <c r="J28" i="5"/>
  <c r="FB20" i="6" l="1"/>
  <c r="FB21" i="6" s="1"/>
  <c r="FB35" i="6" s="1"/>
  <c r="FB42" i="6" s="1"/>
  <c r="FD14" i="6"/>
  <c r="FC15" i="6"/>
  <c r="DY82" i="5"/>
  <c r="DY80" i="5" s="1"/>
  <c r="DX82" i="5"/>
  <c r="DX80" i="5" s="1"/>
  <c r="CV73" i="5"/>
  <c r="CW70" i="5" s="1"/>
  <c r="DV106" i="5"/>
  <c r="DV111" i="5" s="1"/>
  <c r="DZ60" i="5"/>
  <c r="DZ61" i="5" s="1"/>
  <c r="EA58" i="5" s="1"/>
  <c r="DV67" i="5"/>
  <c r="DW64" i="5" s="1"/>
  <c r="DW66" i="5" s="1"/>
  <c r="DV30" i="5"/>
  <c r="DV26" i="5" s="1"/>
  <c r="DV31" i="5" s="1"/>
  <c r="DV69" i="5"/>
  <c r="FC20" i="6" l="1"/>
  <c r="FC21" i="6" s="1"/>
  <c r="FC35" i="6" s="1"/>
  <c r="FC42" i="6" s="1"/>
  <c r="FE14" i="6"/>
  <c r="FD15" i="6"/>
  <c r="DX94" i="5"/>
  <c r="DX93" i="5" s="1"/>
  <c r="DX87" i="5"/>
  <c r="DY94" i="5"/>
  <c r="DY93" i="5" s="1"/>
  <c r="DY87" i="5"/>
  <c r="CW72" i="5"/>
  <c r="CW32" i="5" s="1"/>
  <c r="CW34" i="5" s="1"/>
  <c r="EA60" i="5"/>
  <c r="EA61" i="5" s="1"/>
  <c r="DZ29" i="5"/>
  <c r="DZ63" i="5"/>
  <c r="DW67" i="5"/>
  <c r="DX64" i="5" s="1"/>
  <c r="DW30" i="5"/>
  <c r="DW26" i="5" s="1"/>
  <c r="DW31" i="5" s="1"/>
  <c r="DW69" i="5"/>
  <c r="FD20" i="6" l="1"/>
  <c r="FD21" i="6" s="1"/>
  <c r="FD35" i="6" s="1"/>
  <c r="FD42" i="6" s="1"/>
  <c r="FF14" i="6"/>
  <c r="FE15" i="6"/>
  <c r="DZ82" i="5"/>
  <c r="DZ80" i="5" s="1"/>
  <c r="CW73" i="5"/>
  <c r="CX70" i="5" s="1"/>
  <c r="DX66" i="5"/>
  <c r="DX67" i="5" s="1"/>
  <c r="DY64" i="5" s="1"/>
  <c r="DY66" i="5" s="1"/>
  <c r="EA29" i="5"/>
  <c r="EA63" i="5"/>
  <c r="DY106" i="5"/>
  <c r="DY111" i="5" s="1"/>
  <c r="FE20" i="6" l="1"/>
  <c r="FE21" i="6" s="1"/>
  <c r="FE35" i="6" s="1"/>
  <c r="FE42" i="6" s="1"/>
  <c r="FG14" i="6"/>
  <c r="FF15" i="6"/>
  <c r="DZ94" i="5"/>
  <c r="DZ93" i="5" s="1"/>
  <c r="DZ111" i="5" s="1"/>
  <c r="DZ87" i="5"/>
  <c r="EA82" i="5"/>
  <c r="EA80" i="5" s="1"/>
  <c r="CX72" i="5"/>
  <c r="CX32" i="5" s="1"/>
  <c r="CX34" i="5" s="1"/>
  <c r="K200" i="8"/>
  <c r="DY67" i="5"/>
  <c r="DZ64" i="5" s="1"/>
  <c r="DZ66" i="5" s="1"/>
  <c r="DY30" i="5"/>
  <c r="DY26" i="5" s="1"/>
  <c r="DY31" i="5" s="1"/>
  <c r="DY69" i="5"/>
  <c r="DX30" i="5"/>
  <c r="DX26" i="5" s="1"/>
  <c r="DX31" i="5" s="1"/>
  <c r="DX69" i="5"/>
  <c r="FF20" i="6" l="1"/>
  <c r="FF21" i="6" s="1"/>
  <c r="FF35" i="6" s="1"/>
  <c r="FF42" i="6" s="1"/>
  <c r="FH14" i="6"/>
  <c r="FG15" i="6"/>
  <c r="EA94" i="5"/>
  <c r="EA93" i="5" s="1"/>
  <c r="J93" i="5" s="1"/>
  <c r="EA87" i="5"/>
  <c r="CX73" i="5"/>
  <c r="CY70" i="5" s="1"/>
  <c r="CY72" i="5" s="1"/>
  <c r="CY32" i="5" s="1"/>
  <c r="CY34" i="5" s="1"/>
  <c r="DZ67" i="5"/>
  <c r="EA64" i="5" s="1"/>
  <c r="DZ30" i="5"/>
  <c r="DZ26" i="5" s="1"/>
  <c r="DZ31" i="5" s="1"/>
  <c r="DZ69" i="5"/>
  <c r="FG20" i="6" l="1"/>
  <c r="FG21" i="6" s="1"/>
  <c r="FG35" i="6" s="1"/>
  <c r="FG42" i="6" s="1"/>
  <c r="FI14" i="6"/>
  <c r="FH15" i="6"/>
  <c r="CY73" i="5"/>
  <c r="CZ70" i="5" s="1"/>
  <c r="CZ72" i="5" s="1"/>
  <c r="CZ32" i="5" s="1"/>
  <c r="CZ34" i="5" s="1"/>
  <c r="EA66" i="5"/>
  <c r="EA67" i="5" s="1"/>
  <c r="FH20" i="6" l="1"/>
  <c r="FH21" i="6" s="1"/>
  <c r="FH35" i="6" s="1"/>
  <c r="FH42" i="6" s="1"/>
  <c r="FJ14" i="6"/>
  <c r="FI15" i="6"/>
  <c r="CZ73" i="5"/>
  <c r="DA70" i="5" s="1"/>
  <c r="J29" i="5"/>
  <c r="EA30" i="5"/>
  <c r="EA26" i="5" s="1"/>
  <c r="EA31" i="5" s="1"/>
  <c r="EA69" i="5"/>
  <c r="FI20" i="6" l="1"/>
  <c r="FI21" i="6" s="1"/>
  <c r="FI35" i="6" s="1"/>
  <c r="FI42" i="6" s="1"/>
  <c r="FK14" i="6"/>
  <c r="FJ15" i="6"/>
  <c r="DA72" i="5"/>
  <c r="DA32" i="5" s="1"/>
  <c r="DA34" i="5" s="1"/>
  <c r="J81" i="5"/>
  <c r="FJ20" i="6" l="1"/>
  <c r="FJ21" i="6" s="1"/>
  <c r="FJ35" i="6" s="1"/>
  <c r="FJ42" i="6" s="1"/>
  <c r="FL14" i="6"/>
  <c r="FK15" i="6"/>
  <c r="DA73" i="5"/>
  <c r="DB70" i="5" s="1"/>
  <c r="J80" i="5"/>
  <c r="V20" i="15"/>
  <c r="FK20" i="6" l="1"/>
  <c r="FK21" i="6" s="1"/>
  <c r="FK35" i="6" s="1"/>
  <c r="FK42" i="6" s="1"/>
  <c r="FM14" i="6"/>
  <c r="FL15" i="6"/>
  <c r="DB72" i="5"/>
  <c r="DB32" i="5" s="1"/>
  <c r="DB34" i="5" s="1"/>
  <c r="J94" i="5"/>
  <c r="J87" i="5"/>
  <c r="J89" i="5"/>
  <c r="W66" i="4" s="1"/>
  <c r="R7" i="4" s="1"/>
  <c r="FL20" i="6" l="1"/>
  <c r="FL21" i="6" s="1"/>
  <c r="FL35" i="6" s="1"/>
  <c r="FL42" i="6" s="1"/>
  <c r="FN14" i="6"/>
  <c r="FM15" i="6"/>
  <c r="D102" i="8"/>
  <c r="DB73" i="5"/>
  <c r="DC70" i="5" s="1"/>
  <c r="J30" i="5"/>
  <c r="FM20" i="6" l="1"/>
  <c r="FM21" i="6" s="1"/>
  <c r="FM35" i="6" s="1"/>
  <c r="FM42" i="6" s="1"/>
  <c r="FO14" i="6"/>
  <c r="FN15" i="6"/>
  <c r="DC72" i="5"/>
  <c r="DC32" i="5" s="1"/>
  <c r="DC34" i="5" s="1"/>
  <c r="J26" i="5"/>
  <c r="FN20" i="6" l="1"/>
  <c r="FN21" i="6" s="1"/>
  <c r="FN35" i="6" s="1"/>
  <c r="FN42" i="6" s="1"/>
  <c r="FP14" i="6"/>
  <c r="FO15" i="6"/>
  <c r="DC73" i="5"/>
  <c r="DD70" i="5" s="1"/>
  <c r="J31" i="5"/>
  <c r="FO20" i="6" l="1"/>
  <c r="FO21" i="6" s="1"/>
  <c r="FO35" i="6" s="1"/>
  <c r="FO42" i="6" s="1"/>
  <c r="FQ14" i="6"/>
  <c r="FP15" i="6"/>
  <c r="DD72" i="5"/>
  <c r="DD32" i="5" s="1"/>
  <c r="DD34" i="5" s="1"/>
  <c r="FP20" i="6" l="1"/>
  <c r="FP21" i="6" s="1"/>
  <c r="FP35" i="6" s="1"/>
  <c r="FP42" i="6" s="1"/>
  <c r="FR14" i="6"/>
  <c r="FQ15" i="6"/>
  <c r="DD73" i="5"/>
  <c r="DE70" i="5" s="1"/>
  <c r="FQ20" i="6" l="1"/>
  <c r="FQ21" i="6" s="1"/>
  <c r="FQ35" i="6" s="1"/>
  <c r="FQ42" i="6" s="1"/>
  <c r="FS14" i="6"/>
  <c r="FR15" i="6"/>
  <c r="DE72" i="5"/>
  <c r="DE32" i="5" s="1"/>
  <c r="DE34" i="5" s="1"/>
  <c r="L200" i="8"/>
  <c r="FR20" i="6" l="1"/>
  <c r="FR21" i="6" s="1"/>
  <c r="FR35" i="6" s="1"/>
  <c r="FR42" i="6" s="1"/>
  <c r="FT14" i="6"/>
  <c r="FS15" i="6"/>
  <c r="DE73" i="5"/>
  <c r="DF70" i="5" s="1"/>
  <c r="DF72" i="5" s="1"/>
  <c r="DF32" i="5" s="1"/>
  <c r="DF34" i="5" s="1"/>
  <c r="FS20" i="6" l="1"/>
  <c r="FS21" i="6" s="1"/>
  <c r="FS35" i="6" s="1"/>
  <c r="FS42" i="6" s="1"/>
  <c r="FU14" i="6"/>
  <c r="FT15" i="6"/>
  <c r="DF73" i="5"/>
  <c r="DG70" i="5" s="1"/>
  <c r="FT20" i="6" l="1"/>
  <c r="FT21" i="6" s="1"/>
  <c r="FT35" i="6" s="1"/>
  <c r="FT42" i="6" s="1"/>
  <c r="FV14" i="6"/>
  <c r="FU15" i="6"/>
  <c r="DG72" i="5"/>
  <c r="DG32" i="5" s="1"/>
  <c r="DG34" i="5" s="1"/>
  <c r="FU20" i="6" l="1"/>
  <c r="FU21" i="6" s="1"/>
  <c r="FU35" i="6" s="1"/>
  <c r="FU42" i="6" s="1"/>
  <c r="FW14" i="6"/>
  <c r="FV15" i="6"/>
  <c r="DG73" i="5"/>
  <c r="DH70" i="5" s="1"/>
  <c r="DH72" i="5" s="1"/>
  <c r="DH32" i="5" s="1"/>
  <c r="DH34" i="5" s="1"/>
  <c r="FV20" i="6" l="1"/>
  <c r="FV21" i="6" s="1"/>
  <c r="FV35" i="6" s="1"/>
  <c r="FV42" i="6" s="1"/>
  <c r="FX14" i="6"/>
  <c r="FW15" i="6"/>
  <c r="DH73" i="5"/>
  <c r="DI70" i="5" s="1"/>
  <c r="DI72" i="5" s="1"/>
  <c r="DI32" i="5" s="1"/>
  <c r="DI34" i="5" s="1"/>
  <c r="W20" i="15"/>
  <c r="FW20" i="6" l="1"/>
  <c r="FW21" i="6" s="1"/>
  <c r="FW35" i="6" s="1"/>
  <c r="FW42" i="6" s="1"/>
  <c r="FY14" i="6"/>
  <c r="FX15" i="6"/>
  <c r="DI73" i="5"/>
  <c r="DJ70" i="5" s="1"/>
  <c r="FX20" i="6" l="1"/>
  <c r="FX21" i="6" s="1"/>
  <c r="FX35" i="6" s="1"/>
  <c r="FX42" i="6" s="1"/>
  <c r="FZ14" i="6"/>
  <c r="FY15" i="6"/>
  <c r="DJ72" i="5"/>
  <c r="DJ32" i="5" s="1"/>
  <c r="DJ34" i="5" s="1"/>
  <c r="FY20" i="6" l="1"/>
  <c r="FY21" i="6" s="1"/>
  <c r="FY35" i="6" s="1"/>
  <c r="FY42" i="6" s="1"/>
  <c r="GA14" i="6"/>
  <c r="FZ15" i="6"/>
  <c r="DJ73" i="5"/>
  <c r="DK70" i="5" s="1"/>
  <c r="DK72" i="5" s="1"/>
  <c r="DK32" i="5" s="1"/>
  <c r="DK34" i="5" s="1"/>
  <c r="GB14" i="6" l="1"/>
  <c r="GA15" i="6"/>
  <c r="FZ20" i="6"/>
  <c r="DK73" i="5"/>
  <c r="DL70" i="5" s="1"/>
  <c r="FZ21" i="6" l="1"/>
  <c r="FZ35" i="6" s="1"/>
  <c r="FZ42" i="6" s="1"/>
  <c r="GA20" i="6"/>
  <c r="GA21" i="6" s="1"/>
  <c r="GA35" i="6" s="1"/>
  <c r="GA42" i="6" s="1"/>
  <c r="GC14" i="6"/>
  <c r="GB15" i="6"/>
  <c r="DL72" i="5"/>
  <c r="DL32" i="5" s="1"/>
  <c r="DL34" i="5" s="1"/>
  <c r="GB20" i="6" l="1"/>
  <c r="GB21" i="6" s="1"/>
  <c r="GB35" i="6" s="1"/>
  <c r="GB42" i="6" s="1"/>
  <c r="GD14" i="6"/>
  <c r="GC15" i="6"/>
  <c r="DL73" i="5"/>
  <c r="DM70" i="5" s="1"/>
  <c r="DM72" i="5" s="1"/>
  <c r="DM32" i="5" s="1"/>
  <c r="DM34" i="5" s="1"/>
  <c r="GC20" i="6" l="1"/>
  <c r="GC21" i="6" s="1"/>
  <c r="GC35" i="6" s="1"/>
  <c r="GC42" i="6" s="1"/>
  <c r="GE14" i="6"/>
  <c r="GD15" i="6"/>
  <c r="DM73" i="5"/>
  <c r="DN70" i="5" s="1"/>
  <c r="GD20" i="6" l="1"/>
  <c r="GD21" i="6" s="1"/>
  <c r="GD35" i="6" s="1"/>
  <c r="GD42" i="6" s="1"/>
  <c r="GF14" i="6"/>
  <c r="GE15" i="6"/>
  <c r="GE20" i="6" s="1"/>
  <c r="GE21" i="6" s="1"/>
  <c r="GE35" i="6" s="1"/>
  <c r="GE42" i="6" s="1"/>
  <c r="DN72" i="5"/>
  <c r="DN32" i="5" s="1"/>
  <c r="GG14" i="6" l="1"/>
  <c r="GF15" i="6"/>
  <c r="DN73" i="5"/>
  <c r="DO70" i="5" s="1"/>
  <c r="DO72" i="5" s="1"/>
  <c r="DO32" i="5" s="1"/>
  <c r="DO34" i="5" s="1"/>
  <c r="DN34" i="5"/>
  <c r="GF20" i="6" l="1"/>
  <c r="GF21" i="6" s="1"/>
  <c r="GF35" i="6" s="1"/>
  <c r="GF42" i="6" s="1"/>
  <c r="GH14" i="6"/>
  <c r="GG15" i="6"/>
  <c r="DO73" i="5"/>
  <c r="DP70" i="5" s="1"/>
  <c r="DP72" i="5" s="1"/>
  <c r="DP32" i="5" s="1"/>
  <c r="DP34" i="5" s="1"/>
  <c r="GG20" i="6" l="1"/>
  <c r="GG21" i="6" s="1"/>
  <c r="GG35" i="6" s="1"/>
  <c r="GG42" i="6" s="1"/>
  <c r="GI14" i="6"/>
  <c r="GH15" i="6"/>
  <c r="DP73" i="5"/>
  <c r="DQ70" i="5" s="1"/>
  <c r="GH20" i="6" l="1"/>
  <c r="GH21" i="6" s="1"/>
  <c r="GH35" i="6" s="1"/>
  <c r="GH42" i="6" s="1"/>
  <c r="GJ14" i="6"/>
  <c r="GI15" i="6"/>
  <c r="DQ72" i="5"/>
  <c r="DQ32" i="5" s="1"/>
  <c r="X20" i="15"/>
  <c r="GI20" i="6" l="1"/>
  <c r="GI21" i="6" s="1"/>
  <c r="GI35" i="6" s="1"/>
  <c r="GI42" i="6" s="1"/>
  <c r="GK14" i="6"/>
  <c r="GJ15" i="6"/>
  <c r="DQ73" i="5"/>
  <c r="DR70" i="5" s="1"/>
  <c r="DQ34" i="5"/>
  <c r="GJ20" i="6" l="1"/>
  <c r="GJ21" i="6" s="1"/>
  <c r="GJ35" i="6" s="1"/>
  <c r="GJ42" i="6" s="1"/>
  <c r="GL14" i="6"/>
  <c r="GK15" i="6"/>
  <c r="DR72" i="5"/>
  <c r="DR32" i="5" s="1"/>
  <c r="DR34" i="5" s="1"/>
  <c r="GK20" i="6" l="1"/>
  <c r="GK21" i="6" s="1"/>
  <c r="GK35" i="6" s="1"/>
  <c r="GK42" i="6" s="1"/>
  <c r="GM14" i="6"/>
  <c r="GL15" i="6"/>
  <c r="DR73" i="5"/>
  <c r="DS70" i="5" s="1"/>
  <c r="GL20" i="6" l="1"/>
  <c r="GL21" i="6" s="1"/>
  <c r="GL35" i="6" s="1"/>
  <c r="GL42" i="6" s="1"/>
  <c r="GN14" i="6"/>
  <c r="GM15" i="6"/>
  <c r="GM20" i="6" s="1"/>
  <c r="GM21" i="6" s="1"/>
  <c r="GM35" i="6" s="1"/>
  <c r="GM42" i="6" s="1"/>
  <c r="DS72" i="5"/>
  <c r="DS32" i="5" s="1"/>
  <c r="DS34" i="5" s="1"/>
  <c r="GO14" i="6" l="1"/>
  <c r="GN15" i="6"/>
  <c r="DS73" i="5"/>
  <c r="DT70" i="5" s="1"/>
  <c r="GN20" i="6" l="1"/>
  <c r="GN21" i="6" s="1"/>
  <c r="GN35" i="6" s="1"/>
  <c r="GN42" i="6" s="1"/>
  <c r="GP14" i="6"/>
  <c r="GO15" i="6"/>
  <c r="GO20" i="6" s="1"/>
  <c r="GO21" i="6" s="1"/>
  <c r="GO35" i="6" s="1"/>
  <c r="GO42" i="6" s="1"/>
  <c r="DT72" i="5"/>
  <c r="DT32" i="5" s="1"/>
  <c r="DT34" i="5" s="1"/>
  <c r="GQ14" i="6" l="1"/>
  <c r="GP15" i="6"/>
  <c r="GP20" i="6" s="1"/>
  <c r="DT73" i="5"/>
  <c r="DU70" i="5" s="1"/>
  <c r="DU72" i="5" s="1"/>
  <c r="DU32" i="5" s="1"/>
  <c r="DU34" i="5" s="1"/>
  <c r="GP21" i="6" l="1"/>
  <c r="GP35" i="6" s="1"/>
  <c r="GP42" i="6" s="1"/>
  <c r="GR14" i="6"/>
  <c r="GQ15" i="6"/>
  <c r="DU73" i="5"/>
  <c r="DV70" i="5" s="1"/>
  <c r="DV72" i="5" s="1"/>
  <c r="DV32" i="5" s="1"/>
  <c r="DV34" i="5" s="1"/>
  <c r="GQ20" i="6" l="1"/>
  <c r="GQ21" i="6" s="1"/>
  <c r="GQ35" i="6" s="1"/>
  <c r="GQ42" i="6" s="1"/>
  <c r="GS14" i="6"/>
  <c r="GR15" i="6"/>
  <c r="DV73" i="5"/>
  <c r="DW70" i="5" s="1"/>
  <c r="DW72" i="5" s="1"/>
  <c r="DW32" i="5" s="1"/>
  <c r="DW34" i="5" s="1"/>
  <c r="GR20" i="6" l="1"/>
  <c r="GR21" i="6" s="1"/>
  <c r="GR35" i="6" s="1"/>
  <c r="GR42" i="6" s="1"/>
  <c r="GT14" i="6"/>
  <c r="GS15" i="6"/>
  <c r="DW73" i="5"/>
  <c r="DX70" i="5" s="1"/>
  <c r="GS20" i="6" l="1"/>
  <c r="GS21" i="6" s="1"/>
  <c r="GS35" i="6" s="1"/>
  <c r="GS42" i="6" s="1"/>
  <c r="GU14" i="6"/>
  <c r="GT15" i="6"/>
  <c r="DX72" i="5"/>
  <c r="DX32" i="5" s="1"/>
  <c r="DX34" i="5" s="1"/>
  <c r="GT20" i="6" l="1"/>
  <c r="GT21" i="6" s="1"/>
  <c r="GT35" i="6" s="1"/>
  <c r="GT42" i="6" s="1"/>
  <c r="GV14" i="6"/>
  <c r="GU15" i="6"/>
  <c r="DX73" i="5"/>
  <c r="DY70" i="5" s="1"/>
  <c r="Y20" i="15"/>
  <c r="GU20" i="6" l="1"/>
  <c r="GU21" i="6" s="1"/>
  <c r="GU35" i="6" s="1"/>
  <c r="GU42" i="6" s="1"/>
  <c r="GW14" i="6"/>
  <c r="GV15" i="6"/>
  <c r="DY72" i="5"/>
  <c r="DY32" i="5" s="1"/>
  <c r="DY34" i="5" s="1"/>
  <c r="GV20" i="6" l="1"/>
  <c r="GV21" i="6" s="1"/>
  <c r="GV35" i="6" s="1"/>
  <c r="GV42" i="6" s="1"/>
  <c r="GX14" i="6"/>
  <c r="GW15" i="6"/>
  <c r="DY73" i="5"/>
  <c r="DZ70" i="5" s="1"/>
  <c r="DZ72" i="5" s="1"/>
  <c r="DZ32" i="5" s="1"/>
  <c r="DZ34" i="5" s="1"/>
  <c r="GW20" i="6" l="1"/>
  <c r="GW21" i="6" s="1"/>
  <c r="GW35" i="6" s="1"/>
  <c r="GW42" i="6" s="1"/>
  <c r="GY14" i="6"/>
  <c r="GX15" i="6"/>
  <c r="DZ73" i="5"/>
  <c r="EA70" i="5" s="1"/>
  <c r="GX20" i="6" l="1"/>
  <c r="GX21" i="6" s="1"/>
  <c r="GX35" i="6" s="1"/>
  <c r="GX42" i="6" s="1"/>
  <c r="GZ14" i="6"/>
  <c r="GY15" i="6"/>
  <c r="EA72" i="5"/>
  <c r="EA32" i="5" s="1"/>
  <c r="HA14" i="6" l="1"/>
  <c r="GZ15" i="6"/>
  <c r="GY20" i="6"/>
  <c r="GY21" i="6" s="1"/>
  <c r="GY35" i="6" s="1"/>
  <c r="GY42" i="6" s="1"/>
  <c r="EA73" i="5"/>
  <c r="EA34" i="5"/>
  <c r="J34" i="5" s="1"/>
  <c r="J32" i="5"/>
  <c r="GZ20" i="6" l="1"/>
  <c r="GZ21" i="6" s="1"/>
  <c r="GZ35" i="6" s="1"/>
  <c r="GZ42" i="6" s="1"/>
  <c r="HB14" i="6"/>
  <c r="HA15" i="6"/>
  <c r="K106" i="5"/>
  <c r="AL8" i="4"/>
  <c r="HA20" i="6" l="1"/>
  <c r="HA21" i="6" s="1"/>
  <c r="HA35" i="6" s="1"/>
  <c r="HA42" i="6" s="1"/>
  <c r="HC14" i="6"/>
  <c r="HB15" i="6"/>
  <c r="AM8" i="4"/>
  <c r="H54" i="8" s="1"/>
  <c r="F54" i="8"/>
  <c r="G54" i="8" s="1"/>
  <c r="K111" i="5"/>
  <c r="HB20" i="6" l="1"/>
  <c r="HB21" i="6" s="1"/>
  <c r="HB35" i="6" s="1"/>
  <c r="HB42" i="6" s="1"/>
  <c r="HD14" i="6"/>
  <c r="HC15" i="6"/>
  <c r="K112" i="5"/>
  <c r="L112" i="5" s="1"/>
  <c r="M112" i="5" s="1"/>
  <c r="HC20" i="6" l="1"/>
  <c r="HE14" i="6"/>
  <c r="HD15" i="6"/>
  <c r="N107" i="5"/>
  <c r="N114" i="5" s="1"/>
  <c r="AL9" i="4"/>
  <c r="HC21" i="6" l="1"/>
  <c r="HC35" i="6" s="1"/>
  <c r="HC42" i="6" s="1"/>
  <c r="HD20" i="6"/>
  <c r="HD21" i="6" s="1"/>
  <c r="HD35" i="6" s="1"/>
  <c r="HD42" i="6" s="1"/>
  <c r="HF14" i="6"/>
  <c r="HE15" i="6"/>
  <c r="AM9" i="4"/>
  <c r="H55" i="8" s="1"/>
  <c r="F55" i="8"/>
  <c r="N106" i="5"/>
  <c r="HE20" i="6" l="1"/>
  <c r="HE21" i="6" s="1"/>
  <c r="HE35" i="6" s="1"/>
  <c r="HE42" i="6" s="1"/>
  <c r="HG14" i="6"/>
  <c r="HF15" i="6"/>
  <c r="HF20" i="6" s="1"/>
  <c r="HF21" i="6" s="1"/>
  <c r="HF35" i="6" s="1"/>
  <c r="HF42" i="6" s="1"/>
  <c r="N111" i="5"/>
  <c r="G55" i="8"/>
  <c r="Z20" i="15"/>
  <c r="HH14" i="6" l="1"/>
  <c r="HG15" i="6"/>
  <c r="N112" i="5"/>
  <c r="O112" i="5" s="1"/>
  <c r="P112" i="5" s="1"/>
  <c r="HG20" i="6" l="1"/>
  <c r="HG21" i="6" s="1"/>
  <c r="HG35" i="6" s="1"/>
  <c r="HG42" i="6" s="1"/>
  <c r="HI14" i="6"/>
  <c r="HH15" i="6"/>
  <c r="Q107" i="5"/>
  <c r="Q114" i="5" s="1"/>
  <c r="AL10" i="4"/>
  <c r="HH20" i="6" l="1"/>
  <c r="HH21" i="6" s="1"/>
  <c r="HH35" i="6" s="1"/>
  <c r="HH42" i="6" s="1"/>
  <c r="HJ14" i="6"/>
  <c r="HI15" i="6"/>
  <c r="HI20" i="6" s="1"/>
  <c r="HI21" i="6" s="1"/>
  <c r="HI35" i="6" s="1"/>
  <c r="HI42" i="6" s="1"/>
  <c r="F56" i="8"/>
  <c r="AM10" i="4"/>
  <c r="H56" i="8" s="1"/>
  <c r="Q106" i="5"/>
  <c r="HK14" i="6" l="1"/>
  <c r="HJ15" i="6"/>
  <c r="HJ20" i="6" s="1"/>
  <c r="Q111" i="5"/>
  <c r="G56" i="8"/>
  <c r="HJ21" i="6" l="1"/>
  <c r="HJ35" i="6" s="1"/>
  <c r="HJ42" i="6" s="1"/>
  <c r="HL14" i="6"/>
  <c r="HK15" i="6"/>
  <c r="Q112" i="5"/>
  <c r="R112" i="5" s="1"/>
  <c r="S112" i="5" s="1"/>
  <c r="HK20" i="6" l="1"/>
  <c r="HK21" i="6" s="1"/>
  <c r="HK35" i="6" s="1"/>
  <c r="HK42" i="6" s="1"/>
  <c r="HM14" i="6"/>
  <c r="HL15" i="6"/>
  <c r="T107" i="5"/>
  <c r="T114" i="5" s="1"/>
  <c r="AL11" i="4"/>
  <c r="HL20" i="6" l="1"/>
  <c r="HL21" i="6" s="1"/>
  <c r="HL35" i="6" s="1"/>
  <c r="HL42" i="6" s="1"/>
  <c r="HN14" i="6"/>
  <c r="HM15" i="6"/>
  <c r="HM20" i="6" s="1"/>
  <c r="HM21" i="6" s="1"/>
  <c r="HM35" i="6" s="1"/>
  <c r="HM42" i="6" s="1"/>
  <c r="F57" i="8"/>
  <c r="AM11" i="4"/>
  <c r="H57" i="8" s="1"/>
  <c r="T106" i="5"/>
  <c r="HO14" i="6" l="1"/>
  <c r="HN15" i="6"/>
  <c r="T111" i="5"/>
  <c r="G57" i="8"/>
  <c r="HN20" i="6" l="1"/>
  <c r="HN21" i="6" s="1"/>
  <c r="HN35" i="6" s="1"/>
  <c r="HN42" i="6" s="1"/>
  <c r="HP14" i="6"/>
  <c r="HO15" i="6"/>
  <c r="T112" i="5"/>
  <c r="U112" i="5" s="1"/>
  <c r="V112" i="5" s="1"/>
  <c r="HO20" i="6" l="1"/>
  <c r="HO21" i="6" s="1"/>
  <c r="HO35" i="6" s="1"/>
  <c r="HO42" i="6" s="1"/>
  <c r="HQ14" i="6"/>
  <c r="HP15" i="6"/>
  <c r="W107" i="5"/>
  <c r="W114" i="5" s="1"/>
  <c r="AL12" i="4"/>
  <c r="HP20" i="6" l="1"/>
  <c r="HP21" i="6" s="1"/>
  <c r="HP35" i="6" s="1"/>
  <c r="HP42" i="6" s="1"/>
  <c r="HR14" i="6"/>
  <c r="HQ15" i="6"/>
  <c r="AM12" i="4"/>
  <c r="H58" i="8" s="1"/>
  <c r="F58" i="8"/>
  <c r="W106" i="5"/>
  <c r="HQ20" i="6" l="1"/>
  <c r="HQ21" i="6" s="1"/>
  <c r="HQ35" i="6" s="1"/>
  <c r="HQ42" i="6" s="1"/>
  <c r="HS14" i="6"/>
  <c r="HR15" i="6"/>
  <c r="W111" i="5"/>
  <c r="G58" i="8"/>
  <c r="HT14" i="6" l="1"/>
  <c r="HS15" i="6"/>
  <c r="HR20" i="6"/>
  <c r="W112" i="5"/>
  <c r="X112" i="5" s="1"/>
  <c r="Y112" i="5" s="1"/>
  <c r="AA20" i="15"/>
  <c r="HR21" i="6" l="1"/>
  <c r="HR35" i="6" s="1"/>
  <c r="HR42" i="6" s="1"/>
  <c r="HS20" i="6"/>
  <c r="HS21" i="6" s="1"/>
  <c r="HS35" i="6" s="1"/>
  <c r="HS42" i="6" s="1"/>
  <c r="HU14" i="6"/>
  <c r="HT15" i="6"/>
  <c r="Z107" i="5"/>
  <c r="Z114" i="5" s="1"/>
  <c r="AL13" i="4"/>
  <c r="HT20" i="6" l="1"/>
  <c r="HT21" i="6" s="1"/>
  <c r="HT35" i="6" s="1"/>
  <c r="HT42" i="6" s="1"/>
  <c r="HV14" i="6"/>
  <c r="HU15" i="6"/>
  <c r="AM13" i="4"/>
  <c r="H59" i="8" s="1"/>
  <c r="F59" i="8"/>
  <c r="G59" i="8" s="1"/>
  <c r="Z106" i="5"/>
  <c r="Z111" i="5" s="1"/>
  <c r="Z112" i="5" s="1"/>
  <c r="AA112" i="5" s="1"/>
  <c r="AB112" i="5" s="1"/>
  <c r="HU20" i="6" l="1"/>
  <c r="HU21" i="6" s="1"/>
  <c r="HU35" i="6" s="1"/>
  <c r="HU42" i="6" s="1"/>
  <c r="HW14" i="6"/>
  <c r="HV15" i="6"/>
  <c r="HV20" i="6" s="1"/>
  <c r="HV21" i="6" s="1"/>
  <c r="HV35" i="6" s="1"/>
  <c r="HV42" i="6" s="1"/>
  <c r="AC107" i="5"/>
  <c r="AC114" i="5" s="1"/>
  <c r="AL14" i="4"/>
  <c r="HX14" i="6" l="1"/>
  <c r="HW15" i="6"/>
  <c r="F60" i="8"/>
  <c r="G60" i="8" s="1"/>
  <c r="AM14" i="4"/>
  <c r="H60" i="8" s="1"/>
  <c r="AC106" i="5"/>
  <c r="AC111" i="5" s="1"/>
  <c r="AC112" i="5" s="1"/>
  <c r="AD112" i="5" s="1"/>
  <c r="AE112" i="5" s="1"/>
  <c r="HW20" i="6" l="1"/>
  <c r="HY14" i="6"/>
  <c r="HX15" i="6"/>
  <c r="AF107" i="5"/>
  <c r="AF114" i="5" s="1"/>
  <c r="AL15" i="4"/>
  <c r="HW21" i="6" l="1"/>
  <c r="HW35" i="6" s="1"/>
  <c r="HW42" i="6" s="1"/>
  <c r="HX20" i="6"/>
  <c r="HX21" i="6" s="1"/>
  <c r="HX35" i="6" s="1"/>
  <c r="HX42" i="6" s="1"/>
  <c r="HZ14" i="6"/>
  <c r="HY15" i="6"/>
  <c r="AM15" i="4"/>
  <c r="H61" i="8" s="1"/>
  <c r="F61" i="8"/>
  <c r="G61" i="8" s="1"/>
  <c r="AF106" i="5"/>
  <c r="AF111" i="5" s="1"/>
  <c r="AF112" i="5" s="1"/>
  <c r="AG112" i="5" s="1"/>
  <c r="AH112" i="5" s="1"/>
  <c r="HY20" i="6" l="1"/>
  <c r="HY21" i="6" s="1"/>
  <c r="HY35" i="6" s="1"/>
  <c r="HY42" i="6" s="1"/>
  <c r="IA14" i="6"/>
  <c r="HZ15" i="6"/>
  <c r="AI107" i="5"/>
  <c r="AI114" i="5" s="1"/>
  <c r="AL16" i="4"/>
  <c r="HZ20" i="6" l="1"/>
  <c r="HZ21" i="6" s="1"/>
  <c r="HZ35" i="6" s="1"/>
  <c r="HZ42" i="6" s="1"/>
  <c r="IB14" i="6"/>
  <c r="IA15" i="6"/>
  <c r="F62" i="8"/>
  <c r="G62" i="8" s="1"/>
  <c r="AM16" i="4"/>
  <c r="H62" i="8" s="1"/>
  <c r="AI106" i="5"/>
  <c r="AI111" i="5" s="1"/>
  <c r="AI112" i="5" s="1"/>
  <c r="AJ112" i="5" s="1"/>
  <c r="AK112" i="5" s="1"/>
  <c r="IA20" i="6" l="1"/>
  <c r="IA21" i="6" s="1"/>
  <c r="IA35" i="6" s="1"/>
  <c r="IA42" i="6" s="1"/>
  <c r="IC14" i="6"/>
  <c r="IB15" i="6"/>
  <c r="AL107" i="5"/>
  <c r="AL114" i="5" s="1"/>
  <c r="AL17" i="4"/>
  <c r="IB20" i="6" l="1"/>
  <c r="IB21" i="6" s="1"/>
  <c r="IB35" i="6" s="1"/>
  <c r="IB42" i="6" s="1"/>
  <c r="ID14" i="6"/>
  <c r="IC15" i="6"/>
  <c r="F63" i="8"/>
  <c r="G63" i="8" s="1"/>
  <c r="AM17" i="4"/>
  <c r="H63" i="8" s="1"/>
  <c r="AL106" i="5"/>
  <c r="AL111" i="5" s="1"/>
  <c r="AL112" i="5" s="1"/>
  <c r="AM112" i="5" s="1"/>
  <c r="AN112" i="5" s="1"/>
  <c r="IC20" i="6" l="1"/>
  <c r="IC21" i="6" s="1"/>
  <c r="IC35" i="6" s="1"/>
  <c r="IC42" i="6" s="1"/>
  <c r="IE14" i="6"/>
  <c r="ID15" i="6"/>
  <c r="AO107" i="5"/>
  <c r="AO114" i="5" s="1"/>
  <c r="AL18" i="4"/>
  <c r="ID20" i="6" l="1"/>
  <c r="ID21" i="6" s="1"/>
  <c r="ID35" i="6" s="1"/>
  <c r="ID42" i="6" s="1"/>
  <c r="IF14" i="6"/>
  <c r="IE15" i="6"/>
  <c r="AM18" i="4"/>
  <c r="H64" i="8" s="1"/>
  <c r="F64" i="8"/>
  <c r="G64" i="8" s="1"/>
  <c r="AO106" i="5"/>
  <c r="AO111" i="5" s="1"/>
  <c r="AO112" i="5" s="1"/>
  <c r="AP112" i="5" s="1"/>
  <c r="AQ112" i="5" s="1"/>
  <c r="AB20" i="15"/>
  <c r="IE20" i="6" l="1"/>
  <c r="IE21" i="6" s="1"/>
  <c r="IE35" i="6" s="1"/>
  <c r="IE42" i="6" s="1"/>
  <c r="IG14" i="6"/>
  <c r="IF15" i="6"/>
  <c r="IF20" i="6" s="1"/>
  <c r="IF21" i="6" s="1"/>
  <c r="IF35" i="6" s="1"/>
  <c r="IF42" i="6" s="1"/>
  <c r="AR107" i="5"/>
  <c r="AR114" i="5" s="1"/>
  <c r="AL19" i="4"/>
  <c r="IH14" i="6" l="1"/>
  <c r="IG15" i="6"/>
  <c r="F65" i="8"/>
  <c r="G65" i="8" s="1"/>
  <c r="AM19" i="4"/>
  <c r="H65" i="8" s="1"/>
  <c r="AR106" i="5"/>
  <c r="AR111" i="5" s="1"/>
  <c r="AR112" i="5" s="1"/>
  <c r="AS112" i="5" s="1"/>
  <c r="AT112" i="5" s="1"/>
  <c r="IG20" i="6" l="1"/>
  <c r="IG21" i="6" s="1"/>
  <c r="IG35" i="6" s="1"/>
  <c r="IG42" i="6" s="1"/>
  <c r="II14" i="6"/>
  <c r="IH15" i="6"/>
  <c r="AU107" i="5"/>
  <c r="AU114" i="5" s="1"/>
  <c r="AL20" i="4"/>
  <c r="IH20" i="6" l="1"/>
  <c r="IH21" i="6" s="1"/>
  <c r="IH35" i="6" s="1"/>
  <c r="IH42" i="6" s="1"/>
  <c r="IJ14" i="6"/>
  <c r="II15" i="6"/>
  <c r="AM20" i="4"/>
  <c r="H66" i="8" s="1"/>
  <c r="F66" i="8"/>
  <c r="G66" i="8" s="1"/>
  <c r="AU106" i="5"/>
  <c r="AU111" i="5" s="1"/>
  <c r="AU112" i="5" s="1"/>
  <c r="AV112" i="5" s="1"/>
  <c r="AW112" i="5" s="1"/>
  <c r="II20" i="6" l="1"/>
  <c r="II21" i="6" s="1"/>
  <c r="II35" i="6" s="1"/>
  <c r="II42" i="6" s="1"/>
  <c r="IK14" i="6"/>
  <c r="IJ15" i="6"/>
  <c r="IJ20" i="6" s="1"/>
  <c r="IJ21" i="6" s="1"/>
  <c r="IJ35" i="6" s="1"/>
  <c r="IJ42" i="6" s="1"/>
  <c r="AX107" i="5"/>
  <c r="AX114" i="5" s="1"/>
  <c r="AL21" i="4"/>
  <c r="IL14" i="6" l="1"/>
  <c r="IK15" i="6"/>
  <c r="AM21" i="4"/>
  <c r="H67" i="8" s="1"/>
  <c r="F67" i="8"/>
  <c r="G67" i="8" s="1"/>
  <c r="AX106" i="5"/>
  <c r="AX111" i="5" s="1"/>
  <c r="AX112" i="5" s="1"/>
  <c r="AY112" i="5" s="1"/>
  <c r="AZ112" i="5" s="1"/>
  <c r="IK20" i="6" l="1"/>
  <c r="IK21" i="6" s="1"/>
  <c r="IK35" i="6" s="1"/>
  <c r="IK42" i="6" s="1"/>
  <c r="IM14" i="6"/>
  <c r="IL15" i="6"/>
  <c r="BA107" i="5"/>
  <c r="BA114" i="5" s="1"/>
  <c r="AL22" i="4"/>
  <c r="IL20" i="6" l="1"/>
  <c r="IL21" i="6" s="1"/>
  <c r="IL35" i="6" s="1"/>
  <c r="IL42" i="6" s="1"/>
  <c r="IN14" i="6"/>
  <c r="IM15" i="6"/>
  <c r="AM22" i="4"/>
  <c r="H68" i="8" s="1"/>
  <c r="F68" i="8"/>
  <c r="G68" i="8" s="1"/>
  <c r="BA106" i="5"/>
  <c r="BA111" i="5" s="1"/>
  <c r="BA112" i="5" s="1"/>
  <c r="BB112" i="5" s="1"/>
  <c r="BC112" i="5" s="1"/>
  <c r="IM20" i="6" l="1"/>
  <c r="IM21" i="6" s="1"/>
  <c r="IM35" i="6" s="1"/>
  <c r="IM42" i="6" s="1"/>
  <c r="IO14" i="6"/>
  <c r="IN15" i="6"/>
  <c r="IN20" i="6" s="1"/>
  <c r="IN21" i="6" s="1"/>
  <c r="IN35" i="6" s="1"/>
  <c r="IN42" i="6" s="1"/>
  <c r="BD107" i="5"/>
  <c r="BD114" i="5" s="1"/>
  <c r="AL23" i="4"/>
  <c r="IP14" i="6" l="1"/>
  <c r="IP15" i="6" s="1"/>
  <c r="IO15" i="6"/>
  <c r="F69" i="8"/>
  <c r="G69" i="8" s="1"/>
  <c r="AM23" i="4"/>
  <c r="H69" i="8" s="1"/>
  <c r="BD106" i="5"/>
  <c r="BD111" i="5" s="1"/>
  <c r="BD112" i="5" s="1"/>
  <c r="BE112" i="5" s="1"/>
  <c r="BF112" i="5" s="1"/>
  <c r="IP20" i="6" l="1"/>
  <c r="IP21" i="6" s="1"/>
  <c r="IP35" i="6" s="1"/>
  <c r="IP42" i="6" s="1"/>
  <c r="IO20" i="6"/>
  <c r="IO21" i="6" s="1"/>
  <c r="IO35" i="6" s="1"/>
  <c r="IO42" i="6" s="1"/>
  <c r="BG107" i="5"/>
  <c r="BG114" i="5" s="1"/>
  <c r="AL24" i="4"/>
  <c r="AD20" i="15"/>
  <c r="AC20" i="15"/>
  <c r="J20" i="15" l="1"/>
  <c r="AM24" i="4"/>
  <c r="H70" i="8" s="1"/>
  <c r="F70" i="8"/>
  <c r="G70" i="8" s="1"/>
  <c r="BG106" i="5"/>
  <c r="BG111" i="5" s="1"/>
  <c r="BG112" i="5" s="1"/>
  <c r="BH112" i="5" s="1"/>
  <c r="BI112" i="5" s="1"/>
  <c r="BJ107" i="5" l="1"/>
  <c r="BJ114" i="5" s="1"/>
  <c r="AL25" i="4"/>
  <c r="AM25" i="4" l="1"/>
  <c r="H71" i="8" s="1"/>
  <c r="F71" i="8"/>
  <c r="G71" i="8" s="1"/>
  <c r="BJ106" i="5"/>
  <c r="BJ111" i="5" s="1"/>
  <c r="BJ112" i="5" s="1"/>
  <c r="BK112" i="5" s="1"/>
  <c r="BL112" i="5" s="1"/>
  <c r="BM107" i="5" l="1"/>
  <c r="BM114" i="5" s="1"/>
  <c r="AL26" i="4"/>
  <c r="AM26" i="4" l="1"/>
  <c r="H72" i="8" s="1"/>
  <c r="F72" i="8"/>
  <c r="G72" i="8" s="1"/>
  <c r="BM106" i="5"/>
  <c r="BM111" i="5" s="1"/>
  <c r="BM112" i="5" s="1"/>
  <c r="BN112" i="5" s="1"/>
  <c r="BO112" i="5" s="1"/>
  <c r="BP107" i="5" l="1"/>
  <c r="BP114" i="5" s="1"/>
  <c r="AL27" i="4"/>
  <c r="F73" i="8" l="1"/>
  <c r="G73" i="8" s="1"/>
  <c r="AM27" i="4"/>
  <c r="H73" i="8" s="1"/>
  <c r="BP106" i="5"/>
  <c r="BP111" i="5" s="1"/>
  <c r="BP112" i="5" s="1"/>
  <c r="BQ112" i="5" s="1"/>
  <c r="BR112" i="5" s="1"/>
  <c r="BS107" i="5" l="1"/>
  <c r="BS114" i="5" s="1"/>
  <c r="AL28" i="4"/>
  <c r="F74" i="8" l="1"/>
  <c r="G74" i="8" s="1"/>
  <c r="AM28" i="4"/>
  <c r="H74" i="8" s="1"/>
  <c r="BS106" i="5"/>
  <c r="BS111" i="5" s="1"/>
  <c r="BS112" i="5" s="1"/>
  <c r="BT112" i="5" s="1"/>
  <c r="BU112" i="5" s="1"/>
  <c r="BV107" i="5" l="1"/>
  <c r="BV114" i="5" s="1"/>
  <c r="AL29" i="4"/>
  <c r="AM29" i="4" l="1"/>
  <c r="H75" i="8" s="1"/>
  <c r="F75" i="8"/>
  <c r="G75" i="8" s="1"/>
  <c r="BV106" i="5"/>
  <c r="BV111" i="5" s="1"/>
  <c r="BV112" i="5" s="1"/>
  <c r="BW112" i="5" s="1"/>
  <c r="BX112" i="5" s="1"/>
  <c r="BY107" i="5" l="1"/>
  <c r="BY114" i="5" s="1"/>
  <c r="AL30" i="4"/>
  <c r="F76" i="8" l="1"/>
  <c r="G76" i="8" s="1"/>
  <c r="AM30" i="4"/>
  <c r="H76" i="8" s="1"/>
  <c r="BY106" i="5"/>
  <c r="BY111" i="5" s="1"/>
  <c r="BY112" i="5" s="1"/>
  <c r="BZ112" i="5" s="1"/>
  <c r="CA112" i="5" s="1"/>
  <c r="CB107" i="5" l="1"/>
  <c r="CB114" i="5" s="1"/>
  <c r="AL31" i="4"/>
  <c r="AM31" i="4" l="1"/>
  <c r="H77" i="8" s="1"/>
  <c r="F77" i="8"/>
  <c r="G77" i="8" s="1"/>
  <c r="CB106" i="5"/>
  <c r="CB111" i="5" s="1"/>
  <c r="CB112" i="5" s="1"/>
  <c r="CC112" i="5" s="1"/>
  <c r="CD112" i="5" s="1"/>
  <c r="CE107" i="5" l="1"/>
  <c r="CE114" i="5" s="1"/>
  <c r="AL32" i="4"/>
  <c r="F78" i="8" l="1"/>
  <c r="G78" i="8" s="1"/>
  <c r="AM32" i="4"/>
  <c r="H78" i="8" s="1"/>
  <c r="CE106" i="5"/>
  <c r="CE111" i="5" s="1"/>
  <c r="CE112" i="5" s="1"/>
  <c r="CF112" i="5" s="1"/>
  <c r="CG112" i="5" s="1"/>
  <c r="CH107" i="5" l="1"/>
  <c r="CH114" i="5" s="1"/>
  <c r="AL33" i="4"/>
  <c r="F79" i="8" l="1"/>
  <c r="G79" i="8" s="1"/>
  <c r="AM33" i="4"/>
  <c r="H79" i="8" s="1"/>
  <c r="CH106" i="5"/>
  <c r="CH111" i="5" s="1"/>
  <c r="CH112" i="5" s="1"/>
  <c r="CI112" i="5" s="1"/>
  <c r="CJ112" i="5" s="1"/>
  <c r="CK107" i="5" l="1"/>
  <c r="CK114" i="5" s="1"/>
  <c r="AL34" i="4"/>
  <c r="F80" i="8" l="1"/>
  <c r="G80" i="8" s="1"/>
  <c r="AM34" i="4"/>
  <c r="H80" i="8" s="1"/>
  <c r="CK106" i="5"/>
  <c r="CK111" i="5" s="1"/>
  <c r="CK112" i="5" s="1"/>
  <c r="CL112" i="5" s="1"/>
  <c r="CM112" i="5" s="1"/>
  <c r="CN107" i="5" l="1"/>
  <c r="CN114" i="5" s="1"/>
  <c r="AL35" i="4"/>
  <c r="AM35" i="4" l="1"/>
  <c r="H81" i="8" s="1"/>
  <c r="F81" i="8"/>
  <c r="G81" i="8" s="1"/>
  <c r="CN106" i="5"/>
  <c r="CN111" i="5" s="1"/>
  <c r="CN112" i="5" s="1"/>
  <c r="CO112" i="5" s="1"/>
  <c r="CP112" i="5" s="1"/>
  <c r="CQ107" i="5" l="1"/>
  <c r="CQ114" i="5" s="1"/>
  <c r="AL36" i="4"/>
  <c r="F82" i="8" l="1"/>
  <c r="G82" i="8" s="1"/>
  <c r="AM36" i="4"/>
  <c r="H82" i="8" s="1"/>
  <c r="CQ106" i="5"/>
  <c r="CQ111" i="5" s="1"/>
  <c r="CQ112" i="5" s="1"/>
  <c r="CR112" i="5" s="1"/>
  <c r="CS112" i="5" s="1"/>
  <c r="CT107" i="5" l="1"/>
  <c r="CT114" i="5" s="1"/>
  <c r="AL37" i="4"/>
  <c r="AM37" i="4" l="1"/>
  <c r="H83" i="8" s="1"/>
  <c r="F83" i="8"/>
  <c r="G83" i="8" s="1"/>
  <c r="CT106" i="5"/>
  <c r="CT111" i="5" s="1"/>
  <c r="CT112" i="5" s="1"/>
  <c r="CU112" i="5" s="1"/>
  <c r="CV112" i="5" s="1"/>
  <c r="CW107" i="5" l="1"/>
  <c r="CW114" i="5" s="1"/>
  <c r="AL38" i="4"/>
  <c r="AM38" i="4" l="1"/>
  <c r="H84" i="8" s="1"/>
  <c r="F84" i="8"/>
  <c r="G84" i="8" s="1"/>
  <c r="CW106" i="5"/>
  <c r="CW111" i="5" s="1"/>
  <c r="CW112" i="5" s="1"/>
  <c r="CX112" i="5" s="1"/>
  <c r="CY112" i="5" s="1"/>
  <c r="CZ107" i="5" l="1"/>
  <c r="CZ114" i="5" s="1"/>
  <c r="AL39" i="4"/>
  <c r="AM39" i="4" l="1"/>
  <c r="H85" i="8" s="1"/>
  <c r="F85" i="8"/>
  <c r="G85" i="8" s="1"/>
  <c r="CZ106" i="5"/>
  <c r="CZ111" i="5" s="1"/>
  <c r="CZ112" i="5" s="1"/>
  <c r="DA112" i="5" s="1"/>
  <c r="DB112" i="5" s="1"/>
  <c r="DC107" i="5" l="1"/>
  <c r="DC114" i="5" s="1"/>
  <c r="AL40" i="4"/>
  <c r="AM40" i="4" l="1"/>
  <c r="H86" i="8" s="1"/>
  <c r="F86" i="8"/>
  <c r="G86" i="8" s="1"/>
  <c r="DC106" i="5"/>
  <c r="DC111" i="5" s="1"/>
  <c r="DC112" i="5" s="1"/>
  <c r="DD112" i="5" s="1"/>
  <c r="DE112" i="5" s="1"/>
  <c r="DF107" i="5" l="1"/>
  <c r="DF114" i="5" s="1"/>
  <c r="AL41" i="4"/>
  <c r="F87" i="8" l="1"/>
  <c r="G87" i="8" s="1"/>
  <c r="AM41" i="4"/>
  <c r="H87" i="8" s="1"/>
  <c r="DF106" i="5"/>
  <c r="DF111" i="5" s="1"/>
  <c r="DF112" i="5" s="1"/>
  <c r="DG112" i="5" s="1"/>
  <c r="DH112" i="5" s="1"/>
  <c r="DI107" i="5" l="1"/>
  <c r="DI114" i="5" s="1"/>
  <c r="AL42" i="4"/>
  <c r="AM42" i="4" l="1"/>
  <c r="H88" i="8" s="1"/>
  <c r="F88" i="8"/>
  <c r="G88" i="8" s="1"/>
  <c r="DI106" i="5"/>
  <c r="DI111" i="5" s="1"/>
  <c r="DI112" i="5" s="1"/>
  <c r="DJ112" i="5" s="1"/>
  <c r="DK112" i="5" s="1"/>
  <c r="DL107" i="5" l="1"/>
  <c r="DL114" i="5" s="1"/>
  <c r="AL43" i="4"/>
  <c r="F89" i="8" l="1"/>
  <c r="G89" i="8" s="1"/>
  <c r="AM43" i="4"/>
  <c r="H89" i="8" s="1"/>
  <c r="DL106" i="5"/>
  <c r="DL111" i="5" s="1"/>
  <c r="DL112" i="5" s="1"/>
  <c r="DM112" i="5" s="1"/>
  <c r="DN112" i="5" s="1"/>
  <c r="DO107" i="5" l="1"/>
  <c r="DO114" i="5" s="1"/>
  <c r="AL44" i="4"/>
  <c r="F90" i="8" l="1"/>
  <c r="G90" i="8" s="1"/>
  <c r="AM44" i="4"/>
  <c r="H90" i="8" s="1"/>
  <c r="DO106" i="5"/>
  <c r="DO111" i="5" s="1"/>
  <c r="DO112" i="5" s="1"/>
  <c r="DP112" i="5" s="1"/>
  <c r="DQ112" i="5" s="1"/>
  <c r="DR107" i="5" l="1"/>
  <c r="DR114" i="5" s="1"/>
  <c r="AL45" i="4"/>
  <c r="F91" i="8" l="1"/>
  <c r="G91" i="8" s="1"/>
  <c r="AM45" i="4"/>
  <c r="H91" i="8" s="1"/>
  <c r="DR106" i="5"/>
  <c r="DR111" i="5" s="1"/>
  <c r="DR112" i="5" s="1"/>
  <c r="DS112" i="5" s="1"/>
  <c r="DT112" i="5" s="1"/>
  <c r="DU107" i="5" l="1"/>
  <c r="DU114" i="5" s="1"/>
  <c r="AL46" i="4"/>
  <c r="F92" i="8" l="1"/>
  <c r="G92" i="8" s="1"/>
  <c r="AM46" i="4"/>
  <c r="H92" i="8" s="1"/>
  <c r="DU106" i="5"/>
  <c r="DU111" i="5" s="1"/>
  <c r="DU112" i="5" s="1"/>
  <c r="DV112" i="5" s="1"/>
  <c r="DW112" i="5" s="1"/>
  <c r="DX107" i="5" l="1"/>
  <c r="DX114" i="5" s="1"/>
  <c r="AL47" i="4"/>
  <c r="AM47" i="4" l="1"/>
  <c r="H93" i="8" s="1"/>
  <c r="F93" i="8"/>
  <c r="G93" i="8" s="1"/>
  <c r="DX106" i="5"/>
  <c r="DX111" i="5" s="1"/>
  <c r="DX112" i="5" s="1"/>
  <c r="DY112" i="5" s="1"/>
  <c r="DZ112" i="5" s="1"/>
  <c r="EA107" i="5" l="1"/>
  <c r="EA114" i="5" s="1"/>
  <c r="AL48" i="4"/>
  <c r="AM48" i="4" l="1"/>
  <c r="H94" i="8" s="1"/>
  <c r="F94" i="8"/>
  <c r="AL49" i="4"/>
  <c r="EA106" i="5"/>
  <c r="J107" i="5"/>
  <c r="K114" i="5" s="1"/>
  <c r="G94" i="8" l="1"/>
  <c r="G95" i="8" s="1"/>
  <c r="F95" i="8"/>
  <c r="EA111" i="5"/>
  <c r="J106" i="5"/>
  <c r="K115" i="5"/>
  <c r="W82" i="4" s="1"/>
  <c r="R8" i="4" s="1"/>
  <c r="F102" i="8" l="1"/>
  <c r="R9" i="4"/>
  <c r="J111" i="5"/>
  <c r="EA112" i="5"/>
  <c r="J112" i="5" s="1"/>
  <c r="R70" i="15" l="1"/>
  <c r="S101" i="15" l="1"/>
  <c r="U101" i="15" s="1"/>
  <c r="S102" i="15"/>
  <c r="U102" i="15" s="1"/>
  <c r="S104" i="15"/>
  <c r="U104" i="15" s="1"/>
  <c r="V104" i="15" s="1"/>
  <c r="Y70" i="15"/>
  <c r="Y72" i="15" s="1"/>
  <c r="Y74" i="15" s="1"/>
  <c r="U72" i="15"/>
  <c r="U74" i="15" s="1"/>
  <c r="AC70" i="15"/>
  <c r="AC72" i="15" s="1"/>
  <c r="AC74" i="15" s="1"/>
  <c r="AD70" i="15"/>
  <c r="AD72" i="15" s="1"/>
  <c r="AD74" i="15" s="1"/>
  <c r="X70" i="15"/>
  <c r="X72" i="15" s="1"/>
  <c r="X74" i="15" s="1"/>
  <c r="W70" i="15"/>
  <c r="W72" i="15" s="1"/>
  <c r="W74" i="15" s="1"/>
  <c r="Z70" i="15"/>
  <c r="Z72" i="15" s="1"/>
  <c r="Z74" i="15" s="1"/>
  <c r="V72" i="15"/>
  <c r="V74" i="15" s="1"/>
  <c r="AB70" i="15"/>
  <c r="AB72" i="15" s="1"/>
  <c r="AB74" i="15" s="1"/>
  <c r="AA70" i="15"/>
  <c r="AA72" i="15" s="1"/>
  <c r="AA74" i="15" s="1"/>
  <c r="V11" i="15"/>
  <c r="U11" i="15"/>
  <c r="J11" i="15" l="1"/>
  <c r="V102" i="15"/>
  <c r="V13" i="15" s="1"/>
  <c r="U13" i="15"/>
  <c r="U12" i="15"/>
  <c r="V101" i="15"/>
  <c r="V37" i="15"/>
  <c r="AA15" i="15"/>
  <c r="AA21" i="15" s="1"/>
  <c r="AA35" i="15" s="1"/>
  <c r="Y15" i="15"/>
  <c r="Y21" i="15" s="1"/>
  <c r="Y35" i="15" s="1"/>
  <c r="W15" i="15"/>
  <c r="W21" i="15" s="1"/>
  <c r="W35" i="15" s="1"/>
  <c r="AB15" i="15"/>
  <c r="AB21" i="15" s="1"/>
  <c r="AB35" i="15" s="1"/>
  <c r="AC15" i="15"/>
  <c r="AC21" i="15" s="1"/>
  <c r="AC35" i="15" s="1"/>
  <c r="T115" i="15" s="1"/>
  <c r="T117" i="15" s="1"/>
  <c r="Z15" i="15"/>
  <c r="Z21" i="15" s="1"/>
  <c r="Z35" i="15" s="1"/>
  <c r="AD15" i="15"/>
  <c r="AD21" i="15" s="1"/>
  <c r="X15" i="15"/>
  <c r="X21" i="15" s="1"/>
  <c r="X35" i="15" s="1"/>
  <c r="V15" i="15"/>
  <c r="V21" i="15" s="1"/>
  <c r="V35" i="15" s="1"/>
  <c r="AD35" i="15" l="1"/>
  <c r="AD49" i="15" s="1"/>
  <c r="U15" i="15"/>
  <c r="U37" i="15"/>
  <c r="T118" i="15"/>
  <c r="T119" i="15" s="1"/>
  <c r="T121" i="15"/>
  <c r="AB48" i="15"/>
  <c r="AB49" i="15"/>
  <c r="AB46" i="15"/>
  <c r="AB47" i="15"/>
  <c r="AB42" i="15"/>
  <c r="AC46" i="15"/>
  <c r="AC47" i="15"/>
  <c r="AC49" i="15"/>
  <c r="AC48" i="15"/>
  <c r="AC42" i="15"/>
  <c r="Z49" i="15"/>
  <c r="Z46" i="15"/>
  <c r="Z47" i="15"/>
  <c r="Z48" i="15"/>
  <c r="Z42" i="15"/>
  <c r="Y47" i="15"/>
  <c r="Y48" i="15"/>
  <c r="Y49" i="15"/>
  <c r="Y46" i="15"/>
  <c r="Y42" i="15"/>
  <c r="W46" i="15"/>
  <c r="W47" i="15"/>
  <c r="W48" i="15"/>
  <c r="W49" i="15"/>
  <c r="W42" i="15"/>
  <c r="X49" i="15"/>
  <c r="X46" i="15"/>
  <c r="X47" i="15"/>
  <c r="X48" i="15"/>
  <c r="X42" i="15"/>
  <c r="AA49" i="15"/>
  <c r="AA46" i="15"/>
  <c r="AA47" i="15"/>
  <c r="AA48" i="15"/>
  <c r="AA42" i="15"/>
  <c r="V46" i="15"/>
  <c r="V47" i="15"/>
  <c r="V48" i="15"/>
  <c r="V49" i="15"/>
  <c r="V42" i="15"/>
  <c r="AD42" i="15" l="1"/>
  <c r="AD52" i="15" s="1"/>
  <c r="AD46" i="15"/>
  <c r="AD48" i="15"/>
  <c r="AD47" i="15"/>
  <c r="U21" i="15"/>
  <c r="J15" i="15"/>
  <c r="X53" i="15"/>
  <c r="X63" i="15"/>
  <c r="X66" i="15" s="1"/>
  <c r="X54" i="15"/>
  <c r="X55" i="15"/>
  <c r="X52" i="15"/>
  <c r="Z52" i="15"/>
  <c r="Z63" i="15"/>
  <c r="Z66" i="15" s="1"/>
  <c r="Z53" i="15"/>
  <c r="Z55" i="15"/>
  <c r="Z54" i="15"/>
  <c r="V54" i="15"/>
  <c r="V63" i="15"/>
  <c r="V66" i="15" s="1"/>
  <c r="V52" i="15"/>
  <c r="V53" i="15"/>
  <c r="V55" i="15"/>
  <c r="W54" i="15"/>
  <c r="W52" i="15"/>
  <c r="W63" i="15"/>
  <c r="W66" i="15" s="1"/>
  <c r="W53" i="15"/>
  <c r="W55" i="15"/>
  <c r="AC63" i="15"/>
  <c r="AC66" i="15" s="1"/>
  <c r="AC53" i="15"/>
  <c r="AC52" i="15"/>
  <c r="AC55" i="15"/>
  <c r="AC54" i="15"/>
  <c r="AA63" i="15"/>
  <c r="AA66" i="15" s="1"/>
  <c r="AA52" i="15"/>
  <c r="AA55" i="15"/>
  <c r="AA53" i="15"/>
  <c r="AA54" i="15"/>
  <c r="Y63" i="15"/>
  <c r="Y66" i="15" s="1"/>
  <c r="Y54" i="15"/>
  <c r="Y53" i="15"/>
  <c r="Y52" i="15"/>
  <c r="Y55" i="15"/>
  <c r="AB54" i="15"/>
  <c r="AB52" i="15"/>
  <c r="AB55" i="15"/>
  <c r="AB63" i="15"/>
  <c r="AB66" i="15" s="1"/>
  <c r="AB53" i="15"/>
  <c r="AD55" i="15" l="1"/>
  <c r="AD63" i="15"/>
  <c r="AD66" i="15" s="1"/>
  <c r="AD60" i="15" s="1"/>
  <c r="AD54" i="15"/>
  <c r="AD53" i="15"/>
  <c r="U35" i="15"/>
  <c r="J21" i="15"/>
  <c r="AA58" i="15"/>
  <c r="AA60" i="15"/>
  <c r="AA61" i="15"/>
  <c r="AA59" i="15"/>
  <c r="W59" i="15"/>
  <c r="W58" i="15"/>
  <c r="W60" i="15"/>
  <c r="W61" i="15"/>
  <c r="Z59" i="15"/>
  <c r="Z60" i="15"/>
  <c r="Z61" i="15"/>
  <c r="Z58" i="15"/>
  <c r="AC59" i="15"/>
  <c r="AC60" i="15"/>
  <c r="AC61" i="15"/>
  <c r="AC58" i="15"/>
  <c r="X58" i="15"/>
  <c r="X61" i="15"/>
  <c r="X59" i="15"/>
  <c r="X60" i="15"/>
  <c r="AB60" i="15"/>
  <c r="AB61" i="15"/>
  <c r="AB59" i="15"/>
  <c r="AB58" i="15"/>
  <c r="Y61" i="15"/>
  <c r="Y59" i="15"/>
  <c r="Y58" i="15"/>
  <c r="Y60" i="15"/>
  <c r="V59" i="15"/>
  <c r="V58" i="15"/>
  <c r="V60" i="15"/>
  <c r="V61" i="15"/>
  <c r="AD59" i="15" l="1"/>
  <c r="AD58" i="15"/>
  <c r="AD61" i="15"/>
  <c r="U46" i="15"/>
  <c r="U49" i="15"/>
  <c r="U48" i="15"/>
  <c r="J35" i="15"/>
  <c r="U47" i="15"/>
  <c r="U42" i="15"/>
  <c r="P114" i="15" l="1" a="1"/>
  <c r="J42" i="15"/>
  <c r="U63" i="15"/>
  <c r="U66" i="15" s="1"/>
  <c r="U53" i="15"/>
  <c r="U55" i="15"/>
  <c r="U54" i="15"/>
  <c r="U52" i="15"/>
  <c r="U61" i="15" l="1"/>
  <c r="U59" i="15"/>
  <c r="U60" i="15"/>
  <c r="U58" i="15"/>
  <c r="P121" i="15"/>
  <c r="P118" i="15"/>
  <c r="P115" i="15"/>
  <c r="P125" i="15"/>
  <c r="P122" i="15"/>
  <c r="P119" i="15"/>
  <c r="P117" i="15"/>
  <c r="P114" i="15"/>
  <c r="P124" i="15"/>
  <c r="P116" i="15"/>
  <c r="P126" i="15"/>
  <c r="P123" i="15"/>
  <c r="P120" i="15"/>
  <c r="P128" i="15" l="1"/>
  <c r="T123" i="15" s="1"/>
</calcChain>
</file>

<file path=xl/comments1.xml><?xml version="1.0" encoding="utf-8"?>
<comments xmlns="http://schemas.openxmlformats.org/spreadsheetml/2006/main">
  <authors>
    <author>Kyungtaek Lee</author>
  </authors>
  <commentList>
    <comment ref="D15" authorId="0" shapeId="0">
      <text>
        <r>
          <rPr>
            <b/>
            <sz val="9"/>
            <color indexed="81"/>
            <rFont val="Tahoma"/>
            <family val="2"/>
          </rPr>
          <t>Kyungtaek Lee:</t>
        </r>
        <r>
          <rPr>
            <sz val="9"/>
            <color indexed="81"/>
            <rFont val="Tahoma"/>
            <family val="2"/>
          </rPr>
          <t xml:space="preserve">
Act/360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Kyungtaek Lee:</t>
        </r>
        <r>
          <rPr>
            <sz val="9"/>
            <color indexed="81"/>
            <rFont val="Tahoma"/>
            <family val="2"/>
          </rPr>
          <t xml:space="preserve">
spoonser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NOI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</commentList>
</comments>
</file>

<file path=xl/comments2.xml><?xml version="1.0" encoding="utf-8"?>
<comments xmlns="http://schemas.openxmlformats.org/spreadsheetml/2006/main">
  <authors>
    <author>Kyungtaek Lee</author>
    <author>Lee Kyungtaek</author>
  </authors>
  <commentList>
    <comment ref="U11" authorId="0" shapeId="0">
      <text>
        <r>
          <rPr>
            <b/>
            <sz val="9"/>
            <color indexed="81"/>
            <rFont val="Tahoma"/>
            <family val="2"/>
          </rPr>
          <t>Kyungtaek Lee:</t>
        </r>
        <r>
          <rPr>
            <sz val="9"/>
            <color indexed="81"/>
            <rFont val="Tahoma"/>
            <family val="2"/>
          </rPr>
          <t xml:space="preserve">
Retail </t>
        </r>
        <r>
          <rPr>
            <sz val="9"/>
            <color indexed="81"/>
            <rFont val="돋움"/>
            <family val="3"/>
            <charset val="129"/>
          </rPr>
          <t>제외해서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금액</t>
        </r>
        <r>
          <rPr>
            <sz val="9"/>
            <color indexed="81"/>
            <rFont val="Tahoma"/>
            <family val="2"/>
          </rPr>
          <t xml:space="preserve"> + Retail </t>
        </r>
        <r>
          <rPr>
            <sz val="9"/>
            <color indexed="81"/>
            <rFont val="돋움"/>
            <family val="3"/>
            <charset val="129"/>
          </rPr>
          <t>추정액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>)</t>
        </r>
      </text>
    </comment>
    <comment ref="U13" authorId="0" shapeId="0">
      <text>
        <r>
          <rPr>
            <b/>
            <sz val="9"/>
            <color indexed="81"/>
            <rFont val="Tahoma"/>
            <family val="2"/>
          </rPr>
          <t>Kyungtaek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평균적인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추정</t>
        </r>
      </text>
    </comment>
    <comment ref="U16" authorId="0" shapeId="0">
      <text>
        <r>
          <rPr>
            <b/>
            <sz val="9"/>
            <color indexed="81"/>
            <rFont val="Tahoma"/>
            <family val="2"/>
          </rPr>
          <t>Kyungtaek Lee:</t>
        </r>
        <r>
          <rPr>
            <sz val="9"/>
            <color indexed="81"/>
            <rFont val="Tahoma"/>
            <family val="2"/>
          </rPr>
          <t xml:space="preserve">
Retail </t>
        </r>
        <r>
          <rPr>
            <sz val="9"/>
            <color indexed="81"/>
            <rFont val="돋움"/>
            <family val="3"/>
            <charset val="129"/>
          </rPr>
          <t>제외해서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금액</t>
        </r>
        <r>
          <rPr>
            <sz val="9"/>
            <color indexed="81"/>
            <rFont val="Tahoma"/>
            <family val="2"/>
          </rPr>
          <t xml:space="preserve"> + Retail </t>
        </r>
        <r>
          <rPr>
            <sz val="9"/>
            <color indexed="81"/>
            <rFont val="돋움"/>
            <family val="3"/>
            <charset val="129"/>
          </rPr>
          <t>추정액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>)</t>
        </r>
      </text>
    </comment>
    <comment ref="Q70" authorId="1" shapeId="0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임차인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임대료</t>
        </r>
        <r>
          <rPr>
            <sz val="9"/>
            <color indexed="81"/>
            <rFont val="Tahoma"/>
            <family val="2"/>
          </rPr>
          <t xml:space="preserve"> * </t>
        </r>
        <r>
          <rPr>
            <sz val="9"/>
            <color indexed="81"/>
            <rFont val="돋움"/>
            <family val="3"/>
            <charset val="129"/>
          </rPr>
          <t>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상승률</t>
        </r>
      </text>
    </comment>
  </commentList>
</comments>
</file>

<file path=xl/comments3.xml><?xml version="1.0" encoding="utf-8"?>
<comments xmlns="http://schemas.openxmlformats.org/spreadsheetml/2006/main">
  <authors>
    <author>Lee Kyungtaek</author>
    <author>Kyungtaek Lee</author>
  </authors>
  <commentList>
    <comment ref="H5" authorId="0" shapeId="0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투자일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)</t>
        </r>
      </text>
    </comment>
    <comment ref="P6" authorId="1" shapeId="0">
      <text>
        <r>
          <rPr>
            <b/>
            <sz val="9"/>
            <color indexed="81"/>
            <rFont val="Tahoma"/>
            <family val="2"/>
          </rPr>
          <t>Kyungtaek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운영배당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투자원금</t>
        </r>
      </text>
    </comment>
    <comment ref="Q6" authorId="1" shapeId="0">
      <text>
        <r>
          <rPr>
            <b/>
            <sz val="9"/>
            <color indexed="81"/>
            <rFont val="Tahoma"/>
            <family val="2"/>
          </rPr>
          <t>Kyungtaek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투자자</t>
        </r>
        <r>
          <rPr>
            <sz val="9"/>
            <color indexed="81"/>
            <rFont val="Tahoma"/>
            <family val="2"/>
          </rPr>
          <t>CF</t>
        </r>
        <r>
          <rPr>
            <sz val="9"/>
            <color indexed="81"/>
            <rFont val="돋움"/>
            <family val="3"/>
            <charset val="129"/>
          </rPr>
          <t>총액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투자원금</t>
        </r>
      </text>
    </comment>
    <comment ref="R6" authorId="1" shapeId="0">
      <text>
        <r>
          <rPr>
            <b/>
            <sz val="9"/>
            <color indexed="81"/>
            <rFont val="Tahoma"/>
            <family val="2"/>
          </rPr>
          <t>Kyungtaek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투자자</t>
        </r>
        <r>
          <rPr>
            <sz val="9"/>
            <color indexed="81"/>
            <rFont val="Tahoma"/>
            <family val="2"/>
          </rPr>
          <t xml:space="preserve">CF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H11" authorId="0" shapeId="0">
      <text>
        <r>
          <rPr>
            <sz val="9"/>
            <color indexed="81"/>
            <rFont val="Tahoma"/>
            <family val="2"/>
          </rPr>
          <t xml:space="preserve">1= </t>
        </r>
        <r>
          <rPr>
            <sz val="9"/>
            <color indexed="81"/>
            <rFont val="돋움"/>
            <family val="3"/>
            <charset val="129"/>
          </rPr>
          <t>이종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트랜치
</t>
        </r>
        <r>
          <rPr>
            <sz val="9"/>
            <color indexed="81"/>
            <rFont val="Tahoma"/>
            <family val="2"/>
          </rPr>
          <t xml:space="preserve">2=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트랜치</t>
        </r>
      </text>
    </comment>
    <comment ref="D38" authorId="1" shapeId="0">
      <text>
        <r>
          <rPr>
            <b/>
            <sz val="9"/>
            <color indexed="81"/>
            <rFont val="Tahoma"/>
            <family val="2"/>
          </rPr>
          <t>Kyungtaek Lee:</t>
        </r>
        <r>
          <rPr>
            <sz val="9"/>
            <color indexed="81"/>
            <rFont val="Tahoma"/>
            <family val="2"/>
          </rPr>
          <t xml:space="preserve">
Act/360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1m libor + 1.76%</t>
        </r>
      </text>
    </comment>
    <comment ref="G54" authorId="1" shapeId="0">
      <text>
        <r>
          <rPr>
            <b/>
            <sz val="9"/>
            <color indexed="81"/>
            <rFont val="Tahoma"/>
            <family val="2"/>
          </rPr>
          <t>Kyungtaek Lee:</t>
        </r>
        <r>
          <rPr>
            <sz val="9"/>
            <color indexed="81"/>
            <rFont val="Tahoma"/>
            <family val="2"/>
          </rPr>
          <t xml:space="preserve">
service fee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4.xml><?xml version="1.0" encoding="utf-8"?>
<comments xmlns="http://schemas.openxmlformats.org/spreadsheetml/2006/main">
  <authors>
    <author>Kyungtaek Lee</author>
    <author>LKT</author>
  </authors>
  <commentList>
    <comment ref="I13" authorId="0" shapeId="0">
      <text>
        <r>
          <rPr>
            <b/>
            <sz val="9"/>
            <color indexed="81"/>
            <rFont val="Tahoma"/>
            <family val="2"/>
          </rPr>
          <t>Kyungtaek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초일산입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불산입</t>
        </r>
      </text>
    </comment>
    <comment ref="L38" authorId="1" shapeId="0">
      <text>
        <r>
          <rPr>
            <b/>
            <sz val="9"/>
            <color indexed="81"/>
            <rFont val="Tahoma"/>
            <family val="2"/>
          </rPr>
          <t>LKT: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초일산입</t>
        </r>
      </text>
    </comment>
  </commentList>
</comments>
</file>

<file path=xl/sharedStrings.xml><?xml version="1.0" encoding="utf-8"?>
<sst xmlns="http://schemas.openxmlformats.org/spreadsheetml/2006/main" count="1012" uniqueCount="678">
  <si>
    <t>Effective Gross Revenue</t>
    <phoneticPr fontId="2" type="noConversion"/>
  </si>
  <si>
    <t>Operating Expenses</t>
  </si>
  <si>
    <t>Operating Expenses</t>
    <phoneticPr fontId="2" type="noConversion"/>
  </si>
  <si>
    <t>Revenue</t>
    <phoneticPr fontId="2" type="noConversion"/>
  </si>
  <si>
    <t>Net Operating Income</t>
    <phoneticPr fontId="2" type="noConversion"/>
  </si>
  <si>
    <t>Cash Flow Before Debt Service</t>
    <phoneticPr fontId="2" type="noConversion"/>
  </si>
  <si>
    <t>Studio</t>
  </si>
  <si>
    <t>Red Text: Key-in</t>
    <phoneticPr fontId="9" type="noConversion"/>
  </si>
  <si>
    <t>기본 가정</t>
    <phoneticPr fontId="9" type="noConversion"/>
  </si>
  <si>
    <t>추정 결과</t>
    <phoneticPr fontId="9" type="noConversion"/>
  </si>
  <si>
    <t>현금흐름 요약</t>
    <phoneticPr fontId="9" type="noConversion"/>
  </si>
  <si>
    <t>국내투자일</t>
    <phoneticPr fontId="9" type="noConversion"/>
  </si>
  <si>
    <t>1. 수익 지표</t>
    <phoneticPr fontId="9" type="noConversion"/>
  </si>
  <si>
    <t>운영 CoC</t>
    <phoneticPr fontId="9" type="noConversion"/>
  </si>
  <si>
    <t>총 CoC</t>
    <phoneticPr fontId="9" type="noConversion"/>
  </si>
  <si>
    <t>IRR</t>
    <phoneticPr fontId="9" type="noConversion"/>
  </si>
  <si>
    <t>1. Property CF</t>
    <phoneticPr fontId="9" type="noConversion"/>
  </si>
  <si>
    <t>'CF(M)'!</t>
    <phoneticPr fontId="9" type="noConversion"/>
  </si>
  <si>
    <t>현지매입일</t>
    <phoneticPr fontId="9" type="noConversion"/>
  </si>
  <si>
    <t>Fund A</t>
    <phoneticPr fontId="9" type="noConversion"/>
  </si>
  <si>
    <t>US 현지</t>
    <phoneticPr fontId="9" type="noConversion"/>
  </si>
  <si>
    <t>투자기간</t>
    <phoneticPr fontId="9" type="noConversion"/>
  </si>
  <si>
    <t>KOR REF</t>
    <phoneticPr fontId="9" type="noConversion"/>
  </si>
  <si>
    <t>합계</t>
    <phoneticPr fontId="9" type="noConversion"/>
  </si>
  <si>
    <t>투자종료</t>
    <phoneticPr fontId="9" type="noConversion"/>
  </si>
  <si>
    <t>배당지급주기</t>
    <phoneticPr fontId="9" type="noConversion"/>
  </si>
  <si>
    <t>대미환율</t>
    <phoneticPr fontId="9" type="noConversion"/>
  </si>
  <si>
    <t>담보자산 가정</t>
    <phoneticPr fontId="9" type="noConversion"/>
  </si>
  <si>
    <t>단위:</t>
    <phoneticPr fontId="9" type="noConversion"/>
  </si>
  <si>
    <t>2. 안정성 지표</t>
    <phoneticPr fontId="9" type="noConversion"/>
  </si>
  <si>
    <t>Debt Yield</t>
    <phoneticPr fontId="9" type="noConversion"/>
  </si>
  <si>
    <t>DSCR</t>
    <phoneticPr fontId="9" type="noConversion"/>
  </si>
  <si>
    <t>평균</t>
    <phoneticPr fontId="9" type="noConversion"/>
  </si>
  <si>
    <t>최저</t>
    <phoneticPr fontId="9" type="noConversion"/>
  </si>
  <si>
    <t>최저</t>
    <phoneticPr fontId="9" type="noConversion"/>
  </si>
  <si>
    <t>명칭</t>
    <phoneticPr fontId="9" type="noConversion"/>
  </si>
  <si>
    <t>타입</t>
    <phoneticPr fontId="9" type="noConversion"/>
  </si>
  <si>
    <t>Interest Expense</t>
    <phoneticPr fontId="9" type="noConversion"/>
  </si>
  <si>
    <t>KRW(\000)</t>
    <phoneticPr fontId="9" type="noConversion"/>
  </si>
  <si>
    <t>배당금</t>
    <phoneticPr fontId="9" type="noConversion"/>
  </si>
  <si>
    <t>CoC</t>
    <phoneticPr fontId="9" type="noConversion"/>
  </si>
  <si>
    <t>Cash Flow After Debt Service</t>
    <phoneticPr fontId="9" type="noConversion"/>
  </si>
  <si>
    <t>Property Debt Yield &amp; DSCR</t>
    <phoneticPr fontId="9" type="noConversion"/>
  </si>
  <si>
    <t>합계/평균</t>
    <phoneticPr fontId="9" type="noConversion"/>
  </si>
  <si>
    <t>대출채권 가정</t>
    <phoneticPr fontId="9" type="noConversion"/>
  </si>
  <si>
    <t>Interest</t>
    <phoneticPr fontId="9" type="noConversion"/>
  </si>
  <si>
    <t>대출일</t>
    <phoneticPr fontId="9" type="noConversion"/>
  </si>
  <si>
    <t>대출기간</t>
    <phoneticPr fontId="9" type="noConversion"/>
  </si>
  <si>
    <t>만기일</t>
    <phoneticPr fontId="9" type="noConversion"/>
  </si>
  <si>
    <t>이자지급일</t>
    <phoneticPr fontId="9" type="noConversion"/>
  </si>
  <si>
    <t>Debt Yield</t>
    <phoneticPr fontId="9" type="noConversion"/>
  </si>
  <si>
    <t>국내정산기간</t>
    <phoneticPr fontId="9" type="noConversion"/>
  </si>
  <si>
    <t>담보자산운영 가정</t>
    <phoneticPr fontId="9" type="noConversion"/>
  </si>
  <si>
    <t>단위:</t>
    <phoneticPr fontId="9" type="noConversion"/>
  </si>
  <si>
    <t>본펀드이자기산 시작일</t>
    <phoneticPr fontId="9" type="noConversion"/>
  </si>
  <si>
    <t>원금</t>
    <phoneticPr fontId="9" type="noConversion"/>
  </si>
  <si>
    <t>이자율</t>
    <phoneticPr fontId="9" type="noConversion"/>
  </si>
  <si>
    <t>연이자</t>
    <phoneticPr fontId="9" type="noConversion"/>
  </si>
  <si>
    <t>LTP</t>
    <phoneticPr fontId="9" type="noConversion"/>
  </si>
  <si>
    <t>DSCR</t>
    <phoneticPr fontId="9" type="noConversion"/>
  </si>
  <si>
    <t>2.1 Fund A - US 현지</t>
    <phoneticPr fontId="9" type="noConversion"/>
  </si>
  <si>
    <t>현지투자일</t>
    <phoneticPr fontId="9" type="noConversion"/>
  </si>
  <si>
    <t>Loan</t>
    <phoneticPr fontId="9" type="noConversion"/>
  </si>
  <si>
    <t>Equity</t>
  </si>
  <si>
    <t>운영배당</t>
    <phoneticPr fontId="9" type="noConversion"/>
  </si>
  <si>
    <t>합계</t>
    <phoneticPr fontId="9" type="noConversion"/>
  </si>
  <si>
    <t>Other Costs (US)</t>
  </si>
  <si>
    <t>Expense Increase Rate</t>
  </si>
  <si>
    <t>투자원금</t>
    <phoneticPr fontId="9" type="noConversion"/>
  </si>
  <si>
    <t>투자 가정</t>
    <phoneticPr fontId="9" type="noConversion"/>
  </si>
  <si>
    <t>US 현지 현금흐름</t>
    <phoneticPr fontId="9" type="noConversion"/>
  </si>
  <si>
    <t>운영배당 CoC</t>
    <phoneticPr fontId="9" type="noConversion"/>
  </si>
  <si>
    <t>USD($)</t>
    <phoneticPr fontId="9" type="noConversion"/>
  </si>
  <si>
    <t>KRW(\000)</t>
    <phoneticPr fontId="9" type="noConversion"/>
  </si>
  <si>
    <t>투자 IRR</t>
    <phoneticPr fontId="9" type="noConversion"/>
  </si>
  <si>
    <t>Accrued Interest</t>
  </si>
  <si>
    <t>적수</t>
    <phoneticPr fontId="9" type="noConversion"/>
  </si>
  <si>
    <t>Legal Fees (ICA)</t>
  </si>
  <si>
    <t>2.2 Fund A - KOR REF</t>
    <phoneticPr fontId="9" type="noConversion"/>
  </si>
  <si>
    <t xml:space="preserve">Brokerage Fee </t>
  </si>
  <si>
    <t>대출원금의</t>
    <phoneticPr fontId="9" type="noConversion"/>
  </si>
  <si>
    <t>Misc (US)</t>
  </si>
  <si>
    <t>US 현지 투자원금</t>
    <phoneticPr fontId="9" type="noConversion"/>
  </si>
  <si>
    <t>Legal Fees (Korea)</t>
  </si>
  <si>
    <t>Accounting+Rating</t>
  </si>
  <si>
    <t>KOR Fund Fee</t>
  </si>
  <si>
    <t>청산손익</t>
    <phoneticPr fontId="9" type="noConversion"/>
  </si>
  <si>
    <t>투자원금</t>
    <phoneticPr fontId="9" type="noConversion"/>
  </si>
  <si>
    <t>KOR REF 투자원금</t>
    <phoneticPr fontId="9" type="noConversion"/>
  </si>
  <si>
    <t>원금회수</t>
    <phoneticPr fontId="9" type="noConversion"/>
  </si>
  <si>
    <t>KOR REF 현금흐름</t>
    <phoneticPr fontId="9" type="noConversion"/>
  </si>
  <si>
    <t>펀드 운영비용</t>
    <phoneticPr fontId="9" type="noConversion"/>
  </si>
  <si>
    <t>운영배당 CoC</t>
    <phoneticPr fontId="9" type="noConversion"/>
  </si>
  <si>
    <t>연간</t>
    <phoneticPr fontId="9" type="noConversion"/>
  </si>
  <si>
    <t>비용</t>
    <phoneticPr fontId="9" type="noConversion"/>
  </si>
  <si>
    <t>산출기준</t>
    <phoneticPr fontId="9" type="noConversion"/>
  </si>
  <si>
    <t>1. US 현지</t>
    <phoneticPr fontId="9" type="noConversion"/>
  </si>
  <si>
    <t>-Operation</t>
    <phoneticPr fontId="9" type="noConversion"/>
  </si>
  <si>
    <t>Act/360</t>
    <phoneticPr fontId="9" type="noConversion"/>
  </si>
  <si>
    <t>-Loan Service</t>
    <phoneticPr fontId="9" type="noConversion"/>
  </si>
  <si>
    <t>2. KOR REF</t>
    <phoneticPr fontId="9" type="noConversion"/>
  </si>
  <si>
    <t>KOR Fund Fee</t>
    <phoneticPr fontId="9" type="noConversion"/>
  </si>
  <si>
    <t>-AM Fee</t>
    <phoneticPr fontId="9" type="noConversion"/>
  </si>
  <si>
    <t>REF 투자금의</t>
    <phoneticPr fontId="9" type="noConversion"/>
  </si>
  <si>
    <t>Act/365</t>
    <phoneticPr fontId="9" type="noConversion"/>
  </si>
  <si>
    <t>-Other Fee</t>
    <phoneticPr fontId="9" type="noConversion"/>
  </si>
  <si>
    <t>Other Costs (KOR)</t>
  </si>
  <si>
    <t>검증</t>
    <phoneticPr fontId="9" type="noConversion"/>
  </si>
  <si>
    <t>현지 투자원금</t>
    <phoneticPr fontId="9" type="noConversion"/>
  </si>
  <si>
    <t>국내 투자원금</t>
    <phoneticPr fontId="9" type="noConversion"/>
  </si>
  <si>
    <t>현지 원금회수</t>
    <phoneticPr fontId="9" type="noConversion"/>
  </si>
  <si>
    <t>국내 원금회수</t>
    <phoneticPr fontId="9" type="noConversion"/>
  </si>
  <si>
    <t>현지 이자</t>
    <phoneticPr fontId="9" type="noConversion"/>
  </si>
  <si>
    <t>국내 이자 = (현지 이자 - 현지 비용)* 환율</t>
    <phoneticPr fontId="9" type="noConversion"/>
  </si>
  <si>
    <t>현지 Other Cost</t>
    <phoneticPr fontId="9" type="noConversion"/>
  </si>
  <si>
    <t>KOR Other Cost</t>
    <phoneticPr fontId="9" type="noConversion"/>
  </si>
  <si>
    <t>국내투자일</t>
    <phoneticPr fontId="9" type="noConversion"/>
  </si>
  <si>
    <t>현지투자일</t>
    <phoneticPr fontId="9" type="noConversion"/>
  </si>
  <si>
    <t>투자종료일</t>
    <phoneticPr fontId="9" type="noConversion"/>
  </si>
  <si>
    <t>현지투자종료일</t>
    <phoneticPr fontId="9" type="noConversion"/>
  </si>
  <si>
    <t>합계</t>
    <phoneticPr fontId="9" type="noConversion"/>
  </si>
  <si>
    <t>투자기간여부</t>
    <phoneticPr fontId="9" type="noConversion"/>
  </si>
  <si>
    <t>현지이자지급일</t>
    <phoneticPr fontId="9" type="noConversion"/>
  </si>
  <si>
    <t>US 결산일</t>
    <phoneticPr fontId="9" type="noConversion"/>
  </si>
  <si>
    <t>현지이자기산일</t>
    <phoneticPr fontId="9" type="noConversion"/>
  </si>
  <si>
    <t>US 이자기산일</t>
    <phoneticPr fontId="9" type="noConversion"/>
  </si>
  <si>
    <t>국내 결산일</t>
    <phoneticPr fontId="9" type="noConversion"/>
  </si>
  <si>
    <t>KOR 결산일</t>
    <phoneticPr fontId="9" type="noConversion"/>
  </si>
  <si>
    <t>1. Property CF</t>
    <phoneticPr fontId="9" type="noConversion"/>
  </si>
  <si>
    <t>NOI</t>
  </si>
  <si>
    <t>Cash Flow Before Debt Service</t>
  </si>
  <si>
    <t>이자비용</t>
    <phoneticPr fontId="9" type="noConversion"/>
  </si>
  <si>
    <t>Capital Reserve</t>
    <phoneticPr fontId="9" type="noConversion"/>
  </si>
  <si>
    <t>Cash Sweep</t>
    <phoneticPr fontId="9" type="noConversion"/>
  </si>
  <si>
    <t>배당가능 현금흐름</t>
    <phoneticPr fontId="9" type="noConversion"/>
  </si>
  <si>
    <t>펀드귀속이자기산일</t>
    <phoneticPr fontId="9" type="noConversion"/>
  </si>
  <si>
    <t>펀드용 적수</t>
    <phoneticPr fontId="9" type="noConversion"/>
  </si>
  <si>
    <r>
      <t>A</t>
    </r>
    <r>
      <rPr>
        <sz val="9"/>
        <color theme="1"/>
        <rFont val="맑은 고딕"/>
        <family val="2"/>
        <charset val="129"/>
      </rPr>
      <t>ct/360</t>
    </r>
    <phoneticPr fontId="9" type="noConversion"/>
  </si>
  <si>
    <t>기초미지급</t>
    <phoneticPr fontId="9" type="noConversion"/>
  </si>
  <si>
    <t>기중발생</t>
    <phoneticPr fontId="9" type="noConversion"/>
  </si>
  <si>
    <t>기중지급</t>
    <phoneticPr fontId="9" type="noConversion"/>
  </si>
  <si>
    <t>기말미지급</t>
    <phoneticPr fontId="9" type="noConversion"/>
  </si>
  <si>
    <t>기초미지급</t>
    <phoneticPr fontId="9" type="noConversion"/>
  </si>
  <si>
    <t>기중발생</t>
    <phoneticPr fontId="9" type="noConversion"/>
  </si>
  <si>
    <t>기말미지급</t>
    <phoneticPr fontId="9" type="noConversion"/>
  </si>
  <si>
    <t>Capital Reverse 전 CF</t>
    <phoneticPr fontId="9" type="noConversion"/>
  </si>
  <si>
    <t>기초미지급</t>
    <phoneticPr fontId="9" type="noConversion"/>
  </si>
  <si>
    <t>연간</t>
    <phoneticPr fontId="9" type="noConversion"/>
  </si>
  <si>
    <t>기중지급</t>
    <phoneticPr fontId="9" type="noConversion"/>
  </si>
  <si>
    <t>cost Index</t>
    <phoneticPr fontId="9" type="noConversion"/>
  </si>
  <si>
    <t>운영배당</t>
    <phoneticPr fontId="9" type="noConversion"/>
  </si>
  <si>
    <r>
      <t>I</t>
    </r>
    <r>
      <rPr>
        <sz val="9"/>
        <color theme="1"/>
        <rFont val="맑은 고딕"/>
        <family val="2"/>
        <charset val="129"/>
      </rPr>
      <t>RR</t>
    </r>
    <phoneticPr fontId="9" type="noConversion"/>
  </si>
  <si>
    <t>환산환율</t>
    <phoneticPr fontId="9" type="noConversion"/>
  </si>
  <si>
    <t>영업현금흐름</t>
    <phoneticPr fontId="9" type="noConversion"/>
  </si>
  <si>
    <t>이자수입</t>
    <phoneticPr fontId="9" type="noConversion"/>
  </si>
  <si>
    <t>지급주기</t>
    <phoneticPr fontId="9" type="noConversion"/>
  </si>
  <si>
    <r>
      <t>Other Costs (</t>
    </r>
    <r>
      <rPr>
        <sz val="9"/>
        <color theme="1"/>
        <rFont val="맑은 고딕"/>
        <family val="2"/>
        <charset val="129"/>
      </rPr>
      <t>KOR</t>
    </r>
    <r>
      <rPr>
        <sz val="9"/>
        <color theme="1"/>
        <rFont val="맑은 고딕"/>
        <family val="2"/>
        <charset val="129"/>
      </rPr>
      <t>)</t>
    </r>
    <phoneticPr fontId="9" type="noConversion"/>
  </si>
  <si>
    <t>투자현금흐름</t>
    <phoneticPr fontId="9" type="noConversion"/>
  </si>
  <si>
    <t>지분취득</t>
    <phoneticPr fontId="9" type="noConversion"/>
  </si>
  <si>
    <t>지분회수</t>
    <phoneticPr fontId="9" type="noConversion"/>
  </si>
  <si>
    <t>재무현금흐름</t>
    <phoneticPr fontId="9" type="noConversion"/>
  </si>
  <si>
    <t>운영배당</t>
    <phoneticPr fontId="9" type="noConversion"/>
  </si>
  <si>
    <t>청산배당</t>
    <phoneticPr fontId="9" type="noConversion"/>
  </si>
  <si>
    <t>현금의 변동</t>
    <phoneticPr fontId="9" type="noConversion"/>
  </si>
  <si>
    <t>기말의 현금</t>
    <phoneticPr fontId="9" type="noConversion"/>
  </si>
  <si>
    <t>CoC</t>
    <phoneticPr fontId="9" type="noConversion"/>
  </si>
  <si>
    <t>IRR</t>
    <phoneticPr fontId="9" type="noConversion"/>
  </si>
  <si>
    <t>Property 개시일</t>
    <phoneticPr fontId="9" type="noConversion"/>
  </si>
  <si>
    <t>General Vacancy</t>
  </si>
  <si>
    <t>A-Note</t>
    <phoneticPr fontId="2" type="noConversion"/>
  </si>
  <si>
    <t>B-Note</t>
    <phoneticPr fontId="9" type="noConversion"/>
  </si>
  <si>
    <t>USD($)</t>
    <phoneticPr fontId="2" type="noConversion"/>
  </si>
  <si>
    <t>Management Fees</t>
  </si>
  <si>
    <t>2.1 US 현지</t>
    <phoneticPr fontId="9" type="noConversion"/>
  </si>
  <si>
    <t>2.2 KOR REF</t>
    <phoneticPr fontId="9" type="noConversion"/>
  </si>
  <si>
    <t>대출상환</t>
    <phoneticPr fontId="9" type="noConversion"/>
  </si>
  <si>
    <t>회기별 배당</t>
    <phoneticPr fontId="9" type="noConversion"/>
  </si>
  <si>
    <t>합계</t>
    <phoneticPr fontId="2" type="noConversion"/>
  </si>
  <si>
    <t>감정평가액</t>
    <phoneticPr fontId="9" type="noConversion"/>
  </si>
  <si>
    <t>영업이익 (Year 1 NOI)</t>
    <phoneticPr fontId="9" type="noConversion"/>
  </si>
  <si>
    <t>세대수</t>
    <phoneticPr fontId="9" type="noConversion"/>
  </si>
  <si>
    <t>합계</t>
    <phoneticPr fontId="9" type="noConversion"/>
  </si>
  <si>
    <t>(단위: $)</t>
    <phoneticPr fontId="9" type="noConversion"/>
  </si>
  <si>
    <t>이자율(Act/360)</t>
    <phoneticPr fontId="9" type="noConversion"/>
  </si>
  <si>
    <t>Mezz B</t>
    <phoneticPr fontId="9" type="noConversion"/>
  </si>
  <si>
    <t>구분</t>
  </si>
  <si>
    <t>내용</t>
  </si>
  <si>
    <t>펀드명</t>
  </si>
  <si>
    <t>펀드유형</t>
  </si>
  <si>
    <t>전문투자형사모부동산집합투자신탁, 폐쇄형, 단위형, 사모형</t>
  </si>
  <si>
    <t>투자대상</t>
  </si>
  <si>
    <t>설정일</t>
  </si>
  <si>
    <t>설정기간</t>
  </si>
  <si>
    <t>(단위: $)</t>
    <phoneticPr fontId="9" type="noConversion"/>
  </si>
  <si>
    <t>합계 (\000)</t>
    <phoneticPr fontId="9" type="noConversion"/>
  </si>
  <si>
    <t>비고</t>
    <phoneticPr fontId="9" type="noConversion"/>
  </si>
  <si>
    <t>채권매입액</t>
    <phoneticPr fontId="9" type="noConversion"/>
  </si>
  <si>
    <t>미수이자</t>
    <phoneticPr fontId="9" type="noConversion"/>
  </si>
  <si>
    <t>법률실사</t>
    <phoneticPr fontId="9" type="noConversion"/>
  </si>
  <si>
    <t>기타비용</t>
    <phoneticPr fontId="9" type="noConversion"/>
  </si>
  <si>
    <t>대출원금의 0.2%</t>
    <phoneticPr fontId="9" type="noConversion"/>
  </si>
  <si>
    <t>재무실사 등</t>
    <phoneticPr fontId="9" type="noConversion"/>
  </si>
  <si>
    <t>AMC 매입보수</t>
    <phoneticPr fontId="9" type="noConversion"/>
  </si>
  <si>
    <t>대출원금의 0.2%</t>
    <phoneticPr fontId="9" type="noConversion"/>
  </si>
  <si>
    <t>(단위: \000)</t>
    <phoneticPr fontId="9" type="noConversion"/>
  </si>
  <si>
    <t>투자금 납입/상환</t>
    <phoneticPr fontId="9" type="noConversion"/>
  </si>
  <si>
    <t>현금의 변동</t>
    <phoneticPr fontId="9" type="noConversion"/>
  </si>
  <si>
    <t>투자일</t>
  </si>
  <si>
    <t>합계　</t>
  </si>
  <si>
    <t>현지</t>
  </si>
  <si>
    <t>국내</t>
  </si>
  <si>
    <t>내부수익률</t>
  </si>
  <si>
    <t>(IRR)</t>
  </si>
  <si>
    <t>소계</t>
    <phoneticPr fontId="9" type="noConversion"/>
  </si>
  <si>
    <t>(단위: $)</t>
  </si>
  <si>
    <t>원금</t>
  </si>
  <si>
    <t>이자율 (Act/360)</t>
    <phoneticPr fontId="9" type="noConversion"/>
  </si>
  <si>
    <t>연간 이자비용</t>
    <phoneticPr fontId="9" type="noConversion"/>
  </si>
  <si>
    <t>1기</t>
    <phoneticPr fontId="9" type="noConversion"/>
  </si>
  <si>
    <t>3기</t>
    <phoneticPr fontId="9" type="noConversion"/>
  </si>
  <si>
    <t>4기</t>
    <phoneticPr fontId="9" type="noConversion"/>
  </si>
  <si>
    <t>5기</t>
    <phoneticPr fontId="9" type="noConversion"/>
  </si>
  <si>
    <t>Mezz A</t>
    <phoneticPr fontId="9" type="noConversion"/>
  </si>
  <si>
    <t>최저</t>
    <phoneticPr fontId="9" type="noConversion"/>
  </si>
  <si>
    <t>평균</t>
    <phoneticPr fontId="9" type="noConversion"/>
  </si>
  <si>
    <t>2기</t>
    <phoneticPr fontId="9" type="noConversion"/>
  </si>
  <si>
    <t>시나리오1 (기본안)</t>
    <phoneticPr fontId="9" type="noConversion"/>
  </si>
  <si>
    <t>시나리오2</t>
    <phoneticPr fontId="9" type="noConversion"/>
  </si>
  <si>
    <t>공실세대</t>
    <phoneticPr fontId="9" type="noConversion"/>
  </si>
  <si>
    <t>임대율</t>
    <phoneticPr fontId="9" type="noConversion"/>
  </si>
  <si>
    <t>평균면적(SF)</t>
    <phoneticPr fontId="9" type="noConversion"/>
  </si>
  <si>
    <t>이지스미국전문투자형사모부동산투자신탁169호</t>
    <phoneticPr fontId="2" type="noConversion"/>
  </si>
  <si>
    <t>미국 뉴저지 Jersey City 소재 Multifamily 빌딩(Trump Bay Street) 담보부 선순위 B-Note 대출채권</t>
    <phoneticPr fontId="2" type="noConversion"/>
  </si>
  <si>
    <t>펀드설정일로부터 10년 3개월</t>
    <phoneticPr fontId="2" type="noConversion"/>
  </si>
  <si>
    <t>이익분배주기</t>
    <phoneticPr fontId="2" type="noConversion"/>
  </si>
  <si>
    <t>매 3개월</t>
    <phoneticPr fontId="2" type="noConversion"/>
  </si>
  <si>
    <t>설정금액</t>
    <phoneticPr fontId="2" type="noConversion"/>
  </si>
  <si>
    <t>약 440억원 / $ 40.0M</t>
    <phoneticPr fontId="2" type="noConversion"/>
  </si>
  <si>
    <t>수정</t>
    <phoneticPr fontId="2" type="noConversion"/>
  </si>
  <si>
    <t>운영이익
분배율 (CoC)</t>
    <phoneticPr fontId="2" type="noConversion"/>
  </si>
  <si>
    <t>구분</t>
    <phoneticPr fontId="2" type="noConversion"/>
  </si>
  <si>
    <t>투자신탁 169호</t>
    <phoneticPr fontId="9" type="noConversion"/>
  </si>
  <si>
    <t>이익분배율</t>
    <phoneticPr fontId="9" type="noConversion"/>
  </si>
  <si>
    <t>합계</t>
    <phoneticPr fontId="9" type="noConversion"/>
  </si>
  <si>
    <t>US 현지 투자원금</t>
  </si>
  <si>
    <t>KOR REF 투자원금</t>
  </si>
  <si>
    <t>LTP</t>
  </si>
  <si>
    <t>Debt Yield</t>
  </si>
  <si>
    <t>DSCR</t>
  </si>
  <si>
    <t>(*1) 감정평가 기준일(17.11) 기준 세대구성 및 면적을 사용하였음</t>
    <phoneticPr fontId="2" type="noConversion"/>
  </si>
  <si>
    <t>세대수</t>
    <phoneticPr fontId="9" type="noConversion"/>
  </si>
  <si>
    <t>평균 면적 (SF)</t>
    <phoneticPr fontId="9" type="noConversion"/>
  </si>
  <si>
    <t>시장임대료/SF</t>
    <phoneticPr fontId="9" type="noConversion"/>
  </si>
  <si>
    <t>연임대료
(As-Is)</t>
    <phoneticPr fontId="9" type="noConversion"/>
  </si>
  <si>
    <t>Potential Rent (Market)</t>
    <phoneticPr fontId="2" type="noConversion"/>
  </si>
  <si>
    <t>As-Is Rent
(Contract)</t>
    <phoneticPr fontId="2" type="noConversion"/>
  </si>
  <si>
    <t>현지 B-Note($39,600,000) 수취 이자율: 5.30%</t>
  </si>
  <si>
    <t>현지 Whole Loan($200,000,000) 이자율: 4.71% (금주 중으로 확정 예정)</t>
  </si>
  <si>
    <t>현지 Loan Servicer 수수료: 대출금액의 연 0.5bps (금주 중으로 확정 예정)</t>
  </si>
  <si>
    <t xml:space="preserve">국내신탁 자문수수료 비용 </t>
  </si>
  <si>
    <t>현지법률: US 50,000 (VAT별도)</t>
  </si>
  <si>
    <t>국내법률: 8천만원 (VAT별도)</t>
  </si>
  <si>
    <t>재무실사: 3천만원 (VAT별도)</t>
  </si>
  <si>
    <t xml:space="preserve">자문 수수료 비용의 경우 국내신탁 운용기간 동안 자산화하여 회계처리 부탁 드립니다. </t>
  </si>
  <si>
    <t>국내신탁 설정 규모: 440억원</t>
  </si>
  <si>
    <t>국내신탁 운용수수료: 설정금액의 연 25bps (집합투자업자, 신탁업자, 일반사무, 판매사 포함)</t>
  </si>
  <si>
    <t xml:space="preserve">국내 신탁 초기비용 </t>
  </si>
  <si>
    <t>매입수수료: 대출금액의 30bps (설정시 최초 1회 발생)</t>
  </si>
  <si>
    <t xml:space="preserve">B-Note 이연이자지급: B-Note 1개월 이자 금액 </t>
  </si>
  <si>
    <t xml:space="preserve">현재 Whole Loan 대출계약은 2월 6일 또는 7일에 체결 예정입니다. </t>
  </si>
  <si>
    <t xml:space="preserve">국내 신탁의 경우 3월 5일에 설정, 현지송금은 3월 6일 쯤으로 예정되고 있습니다. </t>
  </si>
  <si>
    <t>O</t>
    <phoneticPr fontId="2" type="noConversion"/>
  </si>
  <si>
    <t>환율 1100원으로 수정</t>
    <phoneticPr fontId="2" type="noConversion"/>
  </si>
  <si>
    <t>NJ 부가세 적용</t>
    <phoneticPr fontId="2" type="noConversion"/>
  </si>
  <si>
    <t>회계기간</t>
    <phoneticPr fontId="2" type="noConversion"/>
  </si>
  <si>
    <t>회기</t>
    <phoneticPr fontId="2" type="noConversion"/>
  </si>
  <si>
    <t>연도</t>
    <phoneticPr fontId="2" type="noConversion"/>
  </si>
  <si>
    <t>회계연차</t>
    <phoneticPr fontId="2" type="noConversion"/>
  </si>
  <si>
    <t>예비비</t>
    <phoneticPr fontId="2" type="noConversion"/>
  </si>
  <si>
    <t>주거부문</t>
    <phoneticPr fontId="2" type="noConversion"/>
  </si>
  <si>
    <t>기타부문</t>
    <phoneticPr fontId="2" type="noConversion"/>
  </si>
  <si>
    <t>공실률</t>
    <phoneticPr fontId="2" type="noConversion"/>
  </si>
  <si>
    <t>임대료 상승률</t>
    <phoneticPr fontId="2" type="noConversion"/>
  </si>
  <si>
    <t>1기</t>
    <phoneticPr fontId="2" type="noConversion"/>
  </si>
  <si>
    <t>2기</t>
    <phoneticPr fontId="2" type="noConversion"/>
  </si>
  <si>
    <t>3~10기</t>
    <phoneticPr fontId="2" type="noConversion"/>
  </si>
  <si>
    <t>Property Insurance/SF</t>
  </si>
  <si>
    <t>Utilities/SF</t>
  </si>
  <si>
    <t>Adminstrative &amp; General/SF</t>
  </si>
  <si>
    <t>Repairs &amp; Maintenance/SF</t>
  </si>
  <si>
    <t>Payroll/SF</t>
  </si>
  <si>
    <t>Non Revenue/SF</t>
  </si>
  <si>
    <t>Advertising &amp; Other/SF</t>
  </si>
  <si>
    <t>Vacancy Rate
(Economic base)</t>
    <phoneticPr fontId="2" type="noConversion"/>
  </si>
  <si>
    <t>Other</t>
    <phoneticPr fontId="2" type="noConversion"/>
  </si>
  <si>
    <t>Residential</t>
    <phoneticPr fontId="2" type="noConversion"/>
  </si>
  <si>
    <t>3-10기</t>
    <phoneticPr fontId="2" type="noConversion"/>
  </si>
  <si>
    <t>Management Fees (EGI x Rate)</t>
    <phoneticPr fontId="2" type="noConversion"/>
  </si>
  <si>
    <t>Annual Rent/SF</t>
  </si>
  <si>
    <t>Revenues</t>
    <phoneticPr fontId="2" type="noConversion"/>
  </si>
  <si>
    <t>Potential Market Rent</t>
  </si>
  <si>
    <t>Loss to Lease</t>
  </si>
  <si>
    <t>Parking Income</t>
  </si>
  <si>
    <t>Other Income</t>
  </si>
  <si>
    <t>Other Vacancy</t>
  </si>
  <si>
    <t>Retail Income</t>
  </si>
  <si>
    <t>Retail Reimbursement</t>
  </si>
  <si>
    <t>Retail Collection Loss</t>
  </si>
  <si>
    <t>Property Insurance</t>
  </si>
  <si>
    <t>Utilities</t>
  </si>
  <si>
    <t>Adminstrative &amp; General</t>
  </si>
  <si>
    <t>Repairs &amp; Maintenance</t>
  </si>
  <si>
    <t>Payroll</t>
  </si>
  <si>
    <t>Non Revenue</t>
  </si>
  <si>
    <t>Advertising &amp; Other</t>
  </si>
  <si>
    <t>Real Estate Taxes</t>
    <phoneticPr fontId="2" type="noConversion"/>
  </si>
  <si>
    <t>(단위: $000)</t>
    <phoneticPr fontId="2" type="noConversion"/>
  </si>
  <si>
    <t>18.05-19.04</t>
    <phoneticPr fontId="2" type="noConversion"/>
  </si>
  <si>
    <t>19.05-20.04</t>
    <phoneticPr fontId="2" type="noConversion"/>
  </si>
  <si>
    <t>20.05-21.04</t>
    <phoneticPr fontId="2" type="noConversion"/>
  </si>
  <si>
    <t>21.05-22.04</t>
    <phoneticPr fontId="2" type="noConversion"/>
  </si>
  <si>
    <t>22.05-23.04</t>
    <phoneticPr fontId="2" type="noConversion"/>
  </si>
  <si>
    <t>23.05-24.04</t>
    <phoneticPr fontId="2" type="noConversion"/>
  </si>
  <si>
    <t>24.05-25.04</t>
    <phoneticPr fontId="2" type="noConversion"/>
  </si>
  <si>
    <t>25.05-26.04</t>
    <phoneticPr fontId="2" type="noConversion"/>
  </si>
  <si>
    <t>26.05-27.04</t>
    <phoneticPr fontId="2" type="noConversion"/>
  </si>
  <si>
    <t>27.05-28.04</t>
    <phoneticPr fontId="2" type="noConversion"/>
  </si>
  <si>
    <t>시나리오1(기본안)</t>
  </si>
  <si>
    <t>시나리오1(기본안)</t>
    <phoneticPr fontId="2" type="noConversion"/>
  </si>
  <si>
    <t>시나리오2</t>
  </si>
  <si>
    <t>시나리오2</t>
    <phoneticPr fontId="2" type="noConversion"/>
  </si>
  <si>
    <t>최저</t>
    <phoneticPr fontId="2" type="noConversion"/>
  </si>
  <si>
    <t>평균</t>
    <phoneticPr fontId="2" type="noConversion"/>
  </si>
  <si>
    <t>A1-Note</t>
  </si>
  <si>
    <t>A2-Note</t>
  </si>
  <si>
    <t>B-Note</t>
  </si>
  <si>
    <t>면적당
연임대료(계약)</t>
    <phoneticPr fontId="9" type="noConversion"/>
  </si>
  <si>
    <t>2018년 3월</t>
    <phoneticPr fontId="2" type="noConversion"/>
  </si>
  <si>
    <t>Preiod&gt;</t>
    <phoneticPr fontId="2" type="noConversion"/>
  </si>
  <si>
    <t>1 BedRoom</t>
  </si>
  <si>
    <t>2 BedRoom</t>
  </si>
  <si>
    <t>합계</t>
  </si>
  <si>
    <t>&gt;CF(M) (회계기간 행)</t>
    <phoneticPr fontId="2" type="noConversion"/>
  </si>
  <si>
    <t>CF(M)&lt;</t>
    <phoneticPr fontId="2" type="noConversion"/>
  </si>
  <si>
    <t>&lt;Property(M)</t>
    <phoneticPr fontId="2" type="noConversion"/>
  </si>
  <si>
    <t>Rent</t>
    <phoneticPr fontId="9" type="noConversion"/>
  </si>
  <si>
    <t>#</t>
  </si>
  <si>
    <t>Space</t>
  </si>
  <si>
    <t>Suite</t>
  </si>
  <si>
    <t>Tenant</t>
  </si>
  <si>
    <t>In Place SF</t>
  </si>
  <si>
    <t>LCD</t>
  </si>
  <si>
    <t>LXD</t>
  </si>
  <si>
    <t>Term</t>
    <phoneticPr fontId="9" type="noConversion"/>
  </si>
  <si>
    <t>Retail</t>
    <phoneticPr fontId="9" type="noConversion"/>
  </si>
  <si>
    <t>Office</t>
    <phoneticPr fontId="9" type="noConversion"/>
  </si>
  <si>
    <t>Storage</t>
    <phoneticPr fontId="9" type="noConversion"/>
  </si>
  <si>
    <t>Total</t>
    <phoneticPr fontId="9" type="noConversion"/>
  </si>
  <si>
    <t>Total Rent</t>
    <phoneticPr fontId="9" type="noConversion"/>
  </si>
  <si>
    <t>Ralph Lauren</t>
  </si>
  <si>
    <t>The Swatch Group</t>
  </si>
  <si>
    <t>Loro Piana</t>
  </si>
  <si>
    <t>SunTrust Banks</t>
  </si>
  <si>
    <t>Catalyst Investors</t>
  </si>
  <si>
    <t>Allen &amp; Company</t>
  </si>
  <si>
    <t>Sandler Capital</t>
  </si>
  <si>
    <t>Vacant</t>
  </si>
  <si>
    <t>Retail</t>
  </si>
  <si>
    <t>Storage</t>
  </si>
  <si>
    <t>0030A</t>
  </si>
  <si>
    <r>
      <t>210</t>
    </r>
    <r>
      <rPr>
        <sz val="8"/>
        <color theme="1"/>
        <rFont val="맑은 고딕"/>
        <family val="2"/>
        <charset val="129"/>
        <scheme val="minor"/>
      </rPr>
      <t>‐</t>
    </r>
    <r>
      <rPr>
        <sz val="8"/>
        <color theme="1"/>
        <rFont val="맑은 고딕"/>
        <family val="3"/>
        <charset val="129"/>
        <scheme val="minor"/>
      </rPr>
      <t>11</t>
    </r>
  </si>
  <si>
    <t>Porters Locker Room</t>
  </si>
  <si>
    <t>Security</t>
  </si>
  <si>
    <t>Management Office</t>
  </si>
  <si>
    <t>220A</t>
  </si>
  <si>
    <t>Vacant</t>
    <phoneticPr fontId="9" type="noConversion"/>
  </si>
  <si>
    <t>300W</t>
  </si>
  <si>
    <t>Total</t>
    <phoneticPr fontId="9" type="noConversion"/>
  </si>
  <si>
    <t>Occ.</t>
    <phoneticPr fontId="9" type="noConversion"/>
  </si>
  <si>
    <t>Office</t>
  </si>
  <si>
    <r>
      <t>601</t>
    </r>
    <r>
      <rPr>
        <sz val="8"/>
        <color theme="1"/>
        <rFont val="맑은 고딕"/>
        <family val="2"/>
        <charset val="129"/>
        <scheme val="minor"/>
      </rPr>
      <t>‐</t>
    </r>
    <r>
      <rPr>
        <sz val="8"/>
        <color theme="1"/>
        <rFont val="맑은 고딕"/>
        <family val="3"/>
        <charset val="129"/>
        <scheme val="minor"/>
      </rPr>
      <t>602</t>
    </r>
  </si>
  <si>
    <r>
      <t>405</t>
    </r>
    <r>
      <rPr>
        <sz val="8"/>
        <color theme="1"/>
        <rFont val="맑은 고딕"/>
        <family val="2"/>
        <charset val="129"/>
        <scheme val="minor"/>
      </rPr>
      <t>‐</t>
    </r>
    <r>
      <rPr>
        <sz val="8"/>
        <color theme="1"/>
        <rFont val="맑은 고딕"/>
        <family val="3"/>
        <charset val="129"/>
        <scheme val="minor"/>
      </rPr>
      <t>410</t>
    </r>
  </si>
  <si>
    <t>Vacant</t>
    <phoneticPr fontId="9" type="noConversion"/>
  </si>
  <si>
    <t>Vacant</t>
    <phoneticPr fontId="9" type="noConversion"/>
  </si>
  <si>
    <t>Vacant</t>
    <phoneticPr fontId="9" type="noConversion"/>
  </si>
  <si>
    <t>Tenent</t>
    <phoneticPr fontId="9" type="noConversion"/>
  </si>
  <si>
    <t>Expense</t>
    <phoneticPr fontId="9" type="noConversion"/>
  </si>
  <si>
    <t>FSG/NNN</t>
    <phoneticPr fontId="9" type="noConversion"/>
  </si>
  <si>
    <t>PRS</t>
    <phoneticPr fontId="9" type="noConversion"/>
  </si>
  <si>
    <t>Base Year</t>
    <phoneticPr fontId="9" type="noConversion"/>
  </si>
  <si>
    <t>BY $AMT</t>
    <phoneticPr fontId="9" type="noConversion"/>
  </si>
  <si>
    <t>RE Taxes</t>
    <phoneticPr fontId="9" type="noConversion"/>
  </si>
  <si>
    <t>FSG</t>
    <phoneticPr fontId="9" type="noConversion"/>
  </si>
  <si>
    <t xml:space="preserve"> 2014/2015 </t>
  </si>
  <si>
    <r>
      <t xml:space="preserve"> 14/15‐</t>
    </r>
    <r>
      <rPr>
        <sz val="8"/>
        <color theme="1"/>
        <rFont val="맑은 고딕"/>
        <family val="3"/>
        <charset val="129"/>
        <scheme val="minor"/>
      </rPr>
      <t xml:space="preserve">'15/16 </t>
    </r>
  </si>
  <si>
    <t xml:space="preserve"> 2016/2017 </t>
  </si>
  <si>
    <t>OpEx</t>
    <phoneticPr fontId="9" type="noConversion"/>
  </si>
  <si>
    <t xml:space="preserve"> 2012/2013 </t>
  </si>
  <si>
    <t>Porter's Wage</t>
  </si>
  <si>
    <t xml:space="preserve"> 2015/2016 </t>
  </si>
  <si>
    <t xml:space="preserve"> 2018/2019</t>
  </si>
  <si>
    <t xml:space="preserve"> 2020/2021</t>
  </si>
  <si>
    <t>RE Taxes</t>
  </si>
  <si>
    <t>Year</t>
    <phoneticPr fontId="9" type="noConversion"/>
  </si>
  <si>
    <t>Porter's Wage</t>
    <phoneticPr fontId="9" type="noConversion"/>
  </si>
  <si>
    <t>Rent Revenue</t>
    <phoneticPr fontId="2" type="noConversion"/>
  </si>
  <si>
    <t>Loro Piana Additional Rent</t>
    <phoneticPr fontId="2" type="noConversion"/>
  </si>
  <si>
    <t>Insurance</t>
    <phoneticPr fontId="2" type="noConversion"/>
  </si>
  <si>
    <t>Cleaning</t>
    <phoneticPr fontId="2" type="noConversion"/>
  </si>
  <si>
    <t>Utilities</t>
    <phoneticPr fontId="2" type="noConversion"/>
  </si>
  <si>
    <t>Real Estate Taxes</t>
    <phoneticPr fontId="2" type="noConversion"/>
  </si>
  <si>
    <t>Management Fee</t>
    <phoneticPr fontId="2" type="noConversion"/>
  </si>
  <si>
    <t>Tenant Improvements</t>
    <phoneticPr fontId="2" type="noConversion"/>
  </si>
  <si>
    <t>Increase Rate</t>
    <phoneticPr fontId="2" type="noConversion"/>
  </si>
  <si>
    <t>Rent Revenue</t>
    <phoneticPr fontId="2" type="noConversion"/>
  </si>
  <si>
    <t>Rent&gt;</t>
    <phoneticPr fontId="2" type="noConversion"/>
  </si>
  <si>
    <t>Rent</t>
    <phoneticPr fontId="2" type="noConversion"/>
  </si>
  <si>
    <t>Free Rent</t>
    <phoneticPr fontId="2" type="noConversion"/>
  </si>
  <si>
    <t>TI</t>
    <phoneticPr fontId="2" type="noConversion"/>
  </si>
  <si>
    <t>Downtime</t>
    <phoneticPr fontId="2" type="noConversion"/>
  </si>
  <si>
    <t>DT Start</t>
    <phoneticPr fontId="2" type="noConversion"/>
  </si>
  <si>
    <t>DT End</t>
    <phoneticPr fontId="2" type="noConversion"/>
  </si>
  <si>
    <t>RF Start</t>
    <phoneticPr fontId="2" type="noConversion"/>
  </si>
  <si>
    <t>RF End</t>
    <phoneticPr fontId="2" type="noConversion"/>
  </si>
  <si>
    <t>(*) 계산을 위해 월말 기준으로 표시</t>
    <phoneticPr fontId="2" type="noConversion"/>
  </si>
  <si>
    <t>Downtime Loss</t>
    <phoneticPr fontId="2" type="noConversion"/>
  </si>
  <si>
    <t>Rent Free Loss</t>
    <phoneticPr fontId="2" type="noConversion"/>
  </si>
  <si>
    <t>Investment Date</t>
    <phoneticPr fontId="2" type="noConversion"/>
  </si>
  <si>
    <t>Rent sf</t>
    <phoneticPr fontId="2" type="noConversion"/>
  </si>
  <si>
    <t>Occ</t>
    <phoneticPr fontId="2" type="noConversion"/>
  </si>
  <si>
    <t>RE Tax</t>
    <phoneticPr fontId="2" type="noConversion"/>
  </si>
  <si>
    <t>Year</t>
    <phoneticPr fontId="2" type="noConversion"/>
  </si>
  <si>
    <t>(*) lease assumption</t>
    <phoneticPr fontId="2" type="noConversion"/>
  </si>
  <si>
    <t>(*) rentroll</t>
    <phoneticPr fontId="2" type="noConversion"/>
  </si>
  <si>
    <t>(*) rent sf by tenant &amp; space</t>
    <phoneticPr fontId="2" type="noConversion"/>
  </si>
  <si>
    <t>Rent(m)</t>
    <phoneticPr fontId="2" type="noConversion"/>
  </si>
  <si>
    <t>Occ 증감</t>
    <phoneticPr fontId="2" type="noConversion"/>
  </si>
  <si>
    <t>Base Tax</t>
    <phoneticPr fontId="2" type="noConversion"/>
  </si>
  <si>
    <t>Base Year</t>
    <phoneticPr fontId="2" type="noConversion"/>
  </si>
  <si>
    <t>PRS</t>
    <phoneticPr fontId="2" type="noConversion"/>
  </si>
  <si>
    <t>BY $AMT (M)</t>
    <phoneticPr fontId="9" type="noConversion"/>
  </si>
  <si>
    <t>OpEx</t>
    <phoneticPr fontId="2" type="noConversion"/>
  </si>
  <si>
    <t>Reimbursement (tax)</t>
    <phoneticPr fontId="2" type="noConversion"/>
  </si>
  <si>
    <t>Reimbursement</t>
    <phoneticPr fontId="2" type="noConversion"/>
  </si>
  <si>
    <t>Real Estate Tax Reimbursements</t>
    <phoneticPr fontId="2" type="noConversion"/>
  </si>
  <si>
    <t>Reimbursement(tax)&gt;</t>
    <phoneticPr fontId="2" type="noConversion"/>
  </si>
  <si>
    <t>Operating Expense Reimbursements</t>
    <phoneticPr fontId="2" type="noConversion"/>
  </si>
  <si>
    <t>Opex Reimburse</t>
    <phoneticPr fontId="2" type="noConversion"/>
  </si>
  <si>
    <t>Tenant Electric Income</t>
    <phoneticPr fontId="2" type="noConversion"/>
  </si>
  <si>
    <t>Other Income</t>
    <phoneticPr fontId="2" type="noConversion"/>
  </si>
  <si>
    <t>Less: Vacancy &amp; Collection Loss</t>
    <phoneticPr fontId="2" type="noConversion"/>
  </si>
  <si>
    <t>Payroll and Related</t>
    <phoneticPr fontId="2" type="noConversion"/>
  </si>
  <si>
    <t>Cleaning</t>
  </si>
  <si>
    <t>Repair &amp; Maintenance</t>
    <phoneticPr fontId="2" type="noConversion"/>
  </si>
  <si>
    <t>Insurance</t>
  </si>
  <si>
    <t>General and Administrative</t>
    <phoneticPr fontId="2" type="noConversion"/>
  </si>
  <si>
    <t>x12</t>
    <phoneticPr fontId="2" type="noConversion"/>
  </si>
  <si>
    <t>TI(m)</t>
    <phoneticPr fontId="2" type="noConversion"/>
  </si>
  <si>
    <t>Leasing fee(m)</t>
    <phoneticPr fontId="2" type="noConversion"/>
  </si>
  <si>
    <t>TI Start</t>
    <phoneticPr fontId="2" type="noConversion"/>
  </si>
  <si>
    <t>TI End</t>
    <phoneticPr fontId="2" type="noConversion"/>
  </si>
  <si>
    <t>downtime</t>
    <phoneticPr fontId="2" type="noConversion"/>
  </si>
  <si>
    <t>free rent</t>
    <phoneticPr fontId="2" type="noConversion"/>
  </si>
  <si>
    <t>TI</t>
    <phoneticPr fontId="2" type="noConversion"/>
  </si>
  <si>
    <t>LC</t>
    <phoneticPr fontId="2" type="noConversion"/>
  </si>
  <si>
    <t>LC</t>
    <phoneticPr fontId="2" type="noConversion"/>
  </si>
  <si>
    <t>Leasing Commissions</t>
    <phoneticPr fontId="2" type="noConversion"/>
  </si>
  <si>
    <t>Capital Reserves</t>
    <phoneticPr fontId="2" type="noConversion"/>
  </si>
  <si>
    <t>Capital Expenditure</t>
    <phoneticPr fontId="2" type="noConversion"/>
  </si>
  <si>
    <t>Absorption &amp; Turnover Vacancy</t>
  </si>
  <si>
    <t>Absorption &amp; Turnover Vacancy</t>
    <phoneticPr fontId="2" type="noConversion"/>
  </si>
  <si>
    <t>Base Rent Abatements</t>
  </si>
  <si>
    <t>Base Rent Abatements</t>
    <phoneticPr fontId="2" type="noConversion"/>
  </si>
  <si>
    <t xml:space="preserve">711 5th Avenue </t>
    <phoneticPr fontId="9" type="noConversion"/>
  </si>
  <si>
    <t xml:space="preserve">Office &amp; Retail </t>
    <phoneticPr fontId="9" type="noConversion"/>
  </si>
  <si>
    <t>Mortgage</t>
    <phoneticPr fontId="2" type="noConversion"/>
  </si>
  <si>
    <t>FY 2018</t>
    <phoneticPr fontId="9" type="noConversion"/>
  </si>
  <si>
    <t>Stabilized</t>
  </si>
  <si>
    <t>기초</t>
    <phoneticPr fontId="2" type="noConversion"/>
  </si>
  <si>
    <t>증가</t>
    <phoneticPr fontId="2" type="noConversion"/>
  </si>
  <si>
    <t>감소</t>
    <phoneticPr fontId="2" type="noConversion"/>
  </si>
  <si>
    <t>기말</t>
    <phoneticPr fontId="2" type="noConversion"/>
  </si>
  <si>
    <t>감소(사용)</t>
    <phoneticPr fontId="2" type="noConversion"/>
  </si>
  <si>
    <t>Capex Reserve 전입</t>
  </si>
  <si>
    <t>Rollover Reserve 전입</t>
  </si>
  <si>
    <t>Other Revenue</t>
  </si>
  <si>
    <t>Base Rent Revenue</t>
    <phoneticPr fontId="2" type="noConversion"/>
  </si>
  <si>
    <t>Reimbursement</t>
    <phoneticPr fontId="2" type="noConversion"/>
  </si>
  <si>
    <t>Other Income</t>
    <phoneticPr fontId="2" type="noConversion"/>
  </si>
  <si>
    <t>Vacancy &amp; Credit Loss</t>
    <phoneticPr fontId="2" type="noConversion"/>
  </si>
  <si>
    <t>공실 시작</t>
    <phoneticPr fontId="2" type="noConversion"/>
  </si>
  <si>
    <t>Free Rent</t>
  </si>
  <si>
    <t>Downtime</t>
  </si>
  <si>
    <t>TI (/sf)</t>
    <phoneticPr fontId="2" type="noConversion"/>
  </si>
  <si>
    <t>Rent (/sf)</t>
    <phoneticPr fontId="2" type="noConversion"/>
  </si>
  <si>
    <t>LC</t>
    <phoneticPr fontId="2" type="noConversion"/>
  </si>
  <si>
    <t>sf</t>
    <phoneticPr fontId="2" type="noConversion"/>
  </si>
  <si>
    <t>tenant</t>
    <phoneticPr fontId="2" type="noConversion"/>
  </si>
  <si>
    <t>#</t>
    <phoneticPr fontId="2" type="noConversion"/>
  </si>
  <si>
    <t>1) 현 공실 &amp; 만기도래 분 재임대 가정</t>
    <phoneticPr fontId="2" type="noConversion"/>
  </si>
  <si>
    <t>2) 기타 가정</t>
    <phoneticPr fontId="2" type="noConversion"/>
  </si>
  <si>
    <t>시장임대료 상승률</t>
    <phoneticPr fontId="2" type="noConversion"/>
  </si>
  <si>
    <t>비용 상승률</t>
    <phoneticPr fontId="2" type="noConversion"/>
  </si>
  <si>
    <t>Cash Flow After Debt Service</t>
    <phoneticPr fontId="2" type="noConversion"/>
  </si>
  <si>
    <t>'Property(M)'</t>
    <phoneticPr fontId="2" type="noConversion"/>
  </si>
  <si>
    <t>DSCR (NOI)</t>
    <phoneticPr fontId="2" type="noConversion"/>
  </si>
  <si>
    <t>DSCR (Reserve 전입 후)</t>
    <phoneticPr fontId="2" type="noConversion"/>
  </si>
  <si>
    <t>DSCR (Reserve 잔고 반영)</t>
    <phoneticPr fontId="2" type="noConversion"/>
  </si>
  <si>
    <t>Cash remain</t>
    <phoneticPr fontId="2" type="noConversion"/>
  </si>
  <si>
    <t>Capex Reserve 잔고</t>
    <phoneticPr fontId="2" type="noConversion"/>
  </si>
  <si>
    <t>Rollover Reserve 잔고</t>
    <phoneticPr fontId="2" type="noConversion"/>
  </si>
  <si>
    <t>Income</t>
  </si>
  <si>
    <t>Base Office Rent</t>
  </si>
  <si>
    <t>Base Retail Rent</t>
  </si>
  <si>
    <t>Normalized Rent</t>
  </si>
  <si>
    <t>Total Rental Revenue</t>
  </si>
  <si>
    <t>Expense Reimbursement Revenue</t>
  </si>
  <si>
    <t>Real Estate Tax Escalation</t>
  </si>
  <si>
    <t>Porter's Wage Increase</t>
  </si>
  <si>
    <t>Operating Expense Escalation</t>
  </si>
  <si>
    <t>Total Reimbursement Revenue</t>
  </si>
  <si>
    <t>Condenser Water</t>
  </si>
  <si>
    <t>Concession/Vending Income</t>
  </si>
  <si>
    <t>Tenant Services</t>
  </si>
  <si>
    <t>Interest Income</t>
  </si>
  <si>
    <t>Total Other Revenue</t>
  </si>
  <si>
    <t>Total Revenue</t>
  </si>
  <si>
    <t>Recoverable Operating Expenses</t>
  </si>
  <si>
    <t>Repairs &amp; Maintenance, Security/Life Safety</t>
  </si>
  <si>
    <t>Administratiion</t>
  </si>
  <si>
    <t>Real Estate Taxes</t>
  </si>
  <si>
    <t>Total Recoverable Expenses</t>
  </si>
  <si>
    <t>Non-Operating Expenses</t>
  </si>
  <si>
    <t>Advertising/Promotion</t>
  </si>
  <si>
    <t>Legal Fees</t>
  </si>
  <si>
    <t>Other Professional Fees</t>
  </si>
  <si>
    <t>Non-op Miscellaneous</t>
  </si>
  <si>
    <t>Total Non-Operating Expenses</t>
  </si>
  <si>
    <t>Total Operating Expenses</t>
  </si>
  <si>
    <t>Net Operating Income</t>
  </si>
  <si>
    <t>Leasing &amp; Capital Costs</t>
  </si>
  <si>
    <t>Total Leasing &amp; Capital Costs</t>
  </si>
  <si>
    <t>Total Net Income Before Income Tax</t>
  </si>
  <si>
    <t>Escalation Adjustments - Prior Year</t>
  </si>
  <si>
    <t>Amort - Adjustments</t>
  </si>
  <si>
    <t>Amort - In Place Leases (Prior Deal Costs)</t>
  </si>
  <si>
    <t>Amort - Lease Commissions</t>
  </si>
  <si>
    <t>Amort - Tenant Improvements</t>
  </si>
  <si>
    <t>Rollover Reserve (TI/LC)</t>
    <phoneticPr fontId="2" type="noConversion"/>
  </si>
  <si>
    <t>Capex Reserve (Capex)</t>
    <phoneticPr fontId="2" type="noConversion"/>
  </si>
  <si>
    <t>Project 711</t>
    <phoneticPr fontId="9" type="noConversion"/>
  </si>
  <si>
    <t>Physical Occupancy</t>
    <phoneticPr fontId="2" type="noConversion"/>
  </si>
  <si>
    <t>Economic Occupancy</t>
    <phoneticPr fontId="2" type="noConversion"/>
  </si>
  <si>
    <t>Occ</t>
    <phoneticPr fontId="2" type="noConversion"/>
  </si>
  <si>
    <t>Year</t>
    <phoneticPr fontId="2" type="noConversion"/>
  </si>
  <si>
    <t>임대가능면적</t>
    <phoneticPr fontId="2" type="noConversion"/>
  </si>
  <si>
    <t>연면적</t>
    <phoneticPr fontId="2" type="noConversion"/>
  </si>
  <si>
    <t>관리실 등</t>
    <phoneticPr fontId="2" type="noConversion"/>
  </si>
  <si>
    <t>임대면적</t>
    <phoneticPr fontId="2" type="noConversion"/>
  </si>
  <si>
    <t>임대율</t>
    <phoneticPr fontId="2" type="noConversion"/>
  </si>
  <si>
    <t>임대면적 &amp; 임대율</t>
    <phoneticPr fontId="9" type="noConversion"/>
  </si>
  <si>
    <t>cash remaining</t>
    <phoneticPr fontId="2" type="noConversion"/>
  </si>
  <si>
    <t>최저</t>
    <phoneticPr fontId="2" type="noConversion"/>
  </si>
  <si>
    <t>감정평가서 As-Is CF 기준</t>
    <phoneticPr fontId="2" type="noConversion"/>
  </si>
  <si>
    <t>A&amp;R 가정 기준 CF</t>
    <phoneticPr fontId="2" type="noConversion"/>
  </si>
  <si>
    <t>Cost Reimbursement</t>
    <phoneticPr fontId="9" type="noConversion"/>
  </si>
  <si>
    <t>(*) Upfront Fee</t>
    <phoneticPr fontId="2" type="noConversion"/>
  </si>
  <si>
    <t>Other 1</t>
    <phoneticPr fontId="2" type="noConversion"/>
  </si>
  <si>
    <t>Other 2</t>
    <phoneticPr fontId="9" type="noConversion"/>
  </si>
  <si>
    <t>Upfront Fee</t>
    <phoneticPr fontId="9" type="noConversion"/>
  </si>
  <si>
    <t>Upfront Fee</t>
    <phoneticPr fontId="9" type="noConversion"/>
  </si>
  <si>
    <t>대출원금의</t>
    <phoneticPr fontId="2" type="noConversion"/>
  </si>
  <si>
    <t>(0기 배당으로 수취)</t>
    <phoneticPr fontId="2" type="noConversion"/>
  </si>
  <si>
    <t>3-10층</t>
    <phoneticPr fontId="2" type="noConversion"/>
  </si>
  <si>
    <t>11-15층</t>
    <phoneticPr fontId="2" type="noConversion"/>
  </si>
  <si>
    <t>16-18층</t>
    <phoneticPr fontId="2" type="noConversion"/>
  </si>
  <si>
    <t>신규</t>
    <phoneticPr fontId="2" type="noConversion"/>
  </si>
  <si>
    <t>재임대</t>
    <phoneticPr fontId="2" type="noConversion"/>
  </si>
  <si>
    <t>Downtime(M)</t>
    <phoneticPr fontId="2" type="noConversion"/>
  </si>
  <si>
    <t>rentfree(M)</t>
    <phoneticPr fontId="2" type="noConversion"/>
  </si>
  <si>
    <t>LC(total rrent의)</t>
    <phoneticPr fontId="2" type="noConversion"/>
  </si>
  <si>
    <t>확률</t>
    <phoneticPr fontId="2" type="noConversion"/>
  </si>
  <si>
    <t>1. 시장임대료 가정</t>
    <phoneticPr fontId="2" type="noConversion"/>
  </si>
  <si>
    <t>2. downtime, rentfree, TI/LC 등</t>
    <phoneticPr fontId="2" type="noConversion"/>
  </si>
  <si>
    <t>(*) 단, 현재 공실 및 sandler capital의 경우 100% 신규 임대를 가정함</t>
    <phoneticPr fontId="2" type="noConversion"/>
  </si>
  <si>
    <t>/sf</t>
    <phoneticPr fontId="2" type="noConversion"/>
  </si>
  <si>
    <t>시장임료 상승률</t>
    <phoneticPr fontId="2" type="noConversion"/>
  </si>
  <si>
    <t>3. reimbursement</t>
    <phoneticPr fontId="2" type="noConversion"/>
  </si>
  <si>
    <t>4. 비용</t>
    <phoneticPr fontId="2" type="noConversion"/>
  </si>
  <si>
    <t>1년차 비용</t>
    <phoneticPr fontId="2" type="noConversion"/>
  </si>
  <si>
    <t>이후 연간 3%씩 상승 가정</t>
    <phoneticPr fontId="2" type="noConversion"/>
  </si>
  <si>
    <t>Tax 및 Opex에 대해 gross 방식으로 보전</t>
    <phoneticPr fontId="2" type="noConversion"/>
  </si>
  <si>
    <t>5. reserve</t>
    <phoneticPr fontId="2" type="noConversion"/>
  </si>
  <si>
    <t>reserve 각각 용도에 따라 사용하는 것을 가정</t>
    <phoneticPr fontId="2" type="noConversion"/>
  </si>
  <si>
    <t>Mezz A1</t>
  </si>
  <si>
    <t>Mezz A2</t>
  </si>
  <si>
    <t>Mezz B</t>
  </si>
  <si>
    <t>Mezz A</t>
    <phoneticPr fontId="2" type="noConversion"/>
  </si>
  <si>
    <t>이자수입 1</t>
    <phoneticPr fontId="9" type="noConversion"/>
  </si>
  <si>
    <t>이자수입 2</t>
    <phoneticPr fontId="9" type="noConversion"/>
  </si>
  <si>
    <t>Debt Investment 1</t>
    <phoneticPr fontId="2" type="noConversion"/>
  </si>
  <si>
    <t>Debt Investment 2</t>
    <phoneticPr fontId="2" type="noConversion"/>
  </si>
  <si>
    <t>Option 1</t>
    <phoneticPr fontId="2" type="noConversion"/>
  </si>
  <si>
    <t>Option 2</t>
    <phoneticPr fontId="2" type="noConversion"/>
  </si>
  <si>
    <t xml:space="preserve"> </t>
    <phoneticPr fontId="2" type="noConversion"/>
  </si>
  <si>
    <t>만기</t>
    <phoneticPr fontId="2" type="noConversion"/>
  </si>
  <si>
    <t>면적(sf)</t>
    <phoneticPr fontId="2" type="noConversion"/>
  </si>
  <si>
    <t>연 임대료</t>
    <phoneticPr fontId="2" type="noConversion"/>
  </si>
  <si>
    <t>sf당 임대료</t>
    <phoneticPr fontId="2" type="noConversion"/>
  </si>
  <si>
    <t>상승률</t>
    <phoneticPr fontId="2" type="noConversion"/>
  </si>
  <si>
    <t>Retail 임대료</t>
    <phoneticPr fontId="2" type="noConversion"/>
  </si>
  <si>
    <t>Retail 임대율</t>
    <phoneticPr fontId="2" type="noConversion"/>
  </si>
  <si>
    <t>Retail 임대료 (임대율 반영)</t>
    <phoneticPr fontId="2" type="noConversion"/>
  </si>
  <si>
    <t>RE Tax reimburse 기준액</t>
    <phoneticPr fontId="2" type="noConversion"/>
  </si>
  <si>
    <t>Real Estate Tax Reimbursements</t>
  </si>
  <si>
    <t>Real Estate Tax Reimbursements (임대율 반영)</t>
    <phoneticPr fontId="2" type="noConversion"/>
  </si>
  <si>
    <t>Net Cashflow</t>
    <phoneticPr fontId="2" type="noConversion"/>
  </si>
  <si>
    <t>NOI</t>
    <phoneticPr fontId="2" type="noConversion"/>
  </si>
  <si>
    <t>Cap Rate</t>
    <phoneticPr fontId="2" type="noConversion"/>
  </si>
  <si>
    <t>매각비용</t>
    <phoneticPr fontId="2" type="noConversion"/>
  </si>
  <si>
    <t>매각가</t>
    <phoneticPr fontId="2" type="noConversion"/>
  </si>
  <si>
    <t>매각CF</t>
    <phoneticPr fontId="2" type="noConversion"/>
  </si>
  <si>
    <t>할인율</t>
    <phoneticPr fontId="2" type="noConversion"/>
  </si>
  <si>
    <t>매각CF현가</t>
    <phoneticPr fontId="2" type="noConversion"/>
  </si>
  <si>
    <t>운영CF현가</t>
    <phoneticPr fontId="2" type="noConversion"/>
  </si>
  <si>
    <t>자산가치</t>
    <phoneticPr fontId="2" type="noConversion"/>
  </si>
  <si>
    <t>LC</t>
    <phoneticPr fontId="2" type="noConversion"/>
  </si>
  <si>
    <t>TI</t>
    <phoneticPr fontId="2" type="noConversion"/>
  </si>
  <si>
    <t>Free Rent</t>
    <phoneticPr fontId="2" type="noConversion"/>
  </si>
  <si>
    <t>New</t>
    <phoneticPr fontId="2" type="noConversion"/>
  </si>
  <si>
    <t>Renewal</t>
    <phoneticPr fontId="2" type="noConversion"/>
  </si>
  <si>
    <t>Probability</t>
    <phoneticPr fontId="2" type="noConversion"/>
  </si>
  <si>
    <t>Free Rent</t>
    <phoneticPr fontId="2" type="noConversion"/>
  </si>
  <si>
    <t>LC</t>
    <phoneticPr fontId="2" type="noConversion"/>
  </si>
  <si>
    <t>Free Rent</t>
    <phoneticPr fontId="2" type="noConversion"/>
  </si>
  <si>
    <t>Downtime</t>
    <phoneticPr fontId="2" type="noConversion"/>
  </si>
  <si>
    <t>downtime</t>
    <phoneticPr fontId="2" type="noConversion"/>
  </si>
  <si>
    <t>감정평가</t>
    <phoneticPr fontId="2" type="noConversion"/>
  </si>
  <si>
    <t>회사제시</t>
    <phoneticPr fontId="2" type="noConversion"/>
  </si>
  <si>
    <t>Capex 계획</t>
    <phoneticPr fontId="2" type="noConversion"/>
  </si>
  <si>
    <t>차주제공</t>
  </si>
  <si>
    <t>변수</t>
    <phoneticPr fontId="2" type="noConversion"/>
  </si>
  <si>
    <t>■1층 Ground Lease</t>
    <phoneticPr fontId="2" type="noConversion"/>
  </si>
  <si>
    <t>■2024년 Cap Rate (추정):</t>
  </si>
  <si>
    <t>■2025년 NOI:</t>
  </si>
  <si>
    <t>■2024년 Value (추정):</t>
  </si>
  <si>
    <t>2023년 시점 추정 자산가치</t>
  </si>
  <si>
    <t>■Loan AMT:</t>
  </si>
  <si>
    <t>■2024년 LTV(추정):</t>
  </si>
  <si>
    <t>LTV Test</t>
    <phoneticPr fontId="2" type="noConversion"/>
  </si>
  <si>
    <t>1층 임대료 (RL)</t>
    <phoneticPr fontId="2" type="noConversion"/>
  </si>
  <si>
    <t>Exit Cap Rate</t>
    <phoneticPr fontId="2" type="noConversion"/>
  </si>
  <si>
    <t>2400 근거</t>
    <phoneticPr fontId="2" type="noConversion"/>
  </si>
  <si>
    <t xml:space="preserve">주변 지역 가장 낮은 1층 임대료 (감평서 91페이지에서 2,3,4,9번 제외) </t>
    <phoneticPr fontId="2" type="noConversion"/>
  </si>
  <si>
    <t>LTV 85% 이상시 Refinancing Risk 상당한 것으로 간주하면, 붉은색 구간이 Refinancing Risk 있는 것으로 판단</t>
    <phoneticPr fontId="2" type="noConversion"/>
  </si>
  <si>
    <t>DSCR Test</t>
    <phoneticPr fontId="2" type="noConversion"/>
  </si>
  <si>
    <t>1년차</t>
    <phoneticPr fontId="2" type="noConversion"/>
  </si>
  <si>
    <t>2년차</t>
    <phoneticPr fontId="2" type="noConversion"/>
  </si>
  <si>
    <t>3년차</t>
    <phoneticPr fontId="2" type="noConversion"/>
  </si>
  <si>
    <t>4년차</t>
    <phoneticPr fontId="2" type="noConversion"/>
  </si>
  <si>
    <t>5년차</t>
    <phoneticPr fontId="2" type="noConversion"/>
  </si>
  <si>
    <t>NOI</t>
    <phoneticPr fontId="2" type="noConversion"/>
  </si>
  <si>
    <t>이자금액</t>
    <phoneticPr fontId="2" type="noConversion"/>
  </si>
  <si>
    <t>DSCR</t>
    <phoneticPr fontId="2" type="noConversion"/>
  </si>
  <si>
    <t>1층 임대료 (RL)</t>
  </si>
  <si>
    <t>5년차 DSCR</t>
    <phoneticPr fontId="2" type="noConversion"/>
  </si>
  <si>
    <t>가정</t>
    <phoneticPr fontId="2" type="noConversion"/>
  </si>
  <si>
    <t>Base</t>
    <phoneticPr fontId="2" type="noConversion"/>
  </si>
  <si>
    <t>Ground</t>
    <phoneticPr fontId="2" type="noConversion"/>
  </si>
  <si>
    <t>2층</t>
    <phoneticPr fontId="2" type="noConversion"/>
  </si>
  <si>
    <t>3층</t>
    <phoneticPr fontId="2" type="noConversion"/>
  </si>
  <si>
    <t>면적</t>
    <phoneticPr fontId="2" type="noConversion"/>
  </si>
  <si>
    <t>임대료</t>
    <phoneticPr fontId="2" type="noConversion"/>
  </si>
  <si>
    <t>연임대료</t>
    <phoneticPr fontId="2" type="noConversion"/>
  </si>
  <si>
    <t>&gt;simluation</t>
    <phoneticPr fontId="2" type="noConversion"/>
  </si>
  <si>
    <t>Rent 변동액</t>
    <phoneticPr fontId="2" type="noConversion"/>
  </si>
  <si>
    <t>모델 반영 Rent 금액</t>
    <phoneticPr fontId="2" type="noConversion"/>
  </si>
  <si>
    <t>민감도 반영 Rent 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</si>
</sst>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5">
    <numFmt numFmtId="41" formatCode="_-* #,##0_-;\-* #,##0_-;_-* &quot;-&quot;_-;_-@_-"/>
    <numFmt numFmtId="24" formatCode="\$#,##0_);[Red]\(\$#,##0\)"/>
    <numFmt numFmtId="26" formatCode="\$#,##0.00_);[Red]\(\$#,##0.00\)"/>
    <numFmt numFmtId="176" formatCode="&quot;₩&quot;#,##0_);[Red]\(&quot;₩&quot;#,##0\)"/>
    <numFmt numFmtId="177" formatCode="_(* #,##0.00_);_(* \(#,##0.00\);_(* &quot;-&quot;??_);_(@_)"/>
    <numFmt numFmtId="178" formatCode="0.0%\ "/>
    <numFmt numFmtId="179" formatCode="#,##0_);[Red]\(#,##0\);\-_)"/>
    <numFmt numFmtId="180" formatCode="#,##0&quot;년차&quot;_);[Red]\-#,##0&quot;년차&quot;_)"/>
    <numFmt numFmtId="181" formatCode="yyyy\-mm\-dd"/>
    <numFmt numFmtId="182" formatCode="0.00%\ "/>
    <numFmt numFmtId="183" formatCode="0.000%\ "/>
    <numFmt numFmtId="184" formatCode="0.0000%\ "/>
    <numFmt numFmtId="185" formatCode="#,##0.00_);[Red]\(#,##0.00\);\-_)\ "/>
    <numFmt numFmtId="186" formatCode="0.0%"/>
    <numFmt numFmtId="187" formatCode="_-[$£-809]* #,##0.00_-;\-[$£-809]* #,##0.00_-;_-[$£-809]* &quot;-&quot;??_-;_-@_-"/>
    <numFmt numFmtId="188" formatCode="_-[$$-409]* #,##0.00_ ;_-[$$-409]* \-#,##0.00\ ;_-[$$-409]* &quot;-&quot;??_ ;_-@_ "/>
    <numFmt numFmtId="189" formatCode="#,##0&quot;년&quot;_);[Red]\-#,##0&quot;년&quot;_)"/>
    <numFmt numFmtId="190" formatCode="#,##0&quot;개월&quot;_);[Red]\-#,##0&quot;개월&quot;_)"/>
    <numFmt numFmtId="191" formatCode="#,##0&quot;원&quot;_);[Red]\-#,##0&quot;원&quot;_)"/>
    <numFmt numFmtId="192" formatCode="###0&quot;년&quot;_)"/>
    <numFmt numFmtId="193" formatCode="#,##0&quot;sf&quot;_);[Red]\-#,##0&quot;sf&quot;_)"/>
    <numFmt numFmtId="194" formatCode="#,##0&quot;기&quot;_);[Red]\-#,##0&quot;기&quot;_)"/>
    <numFmt numFmtId="195" formatCode="#,##0&quot;일&quot;_);[Red]\-#,##0&quot;일&quot;_)"/>
    <numFmt numFmtId="196" formatCode="#,##0&quot;안&quot;_);[Red]\-#,##0&quot;안&quot;_)"/>
    <numFmt numFmtId="197" formatCode="#,##0&quot;월&quot;_);[Red]\-#,##0&quot;월&quot;_)"/>
    <numFmt numFmtId="198" formatCode="#,##0&quot;반기&quot;_);[Red]\-#,##0&quot;반기&quot;_)"/>
    <numFmt numFmtId="199" formatCode="#,##0&quot;분기&quot;_);[Red]\-#,##0&quot;분기&quot;_)"/>
    <numFmt numFmtId="200" formatCode="_-[$₩-412]* #,##0_-;\-[$₩-412]* #,##0_-;_-[$₩-412]* &quot;-&quot;??_-;_-@_-"/>
    <numFmt numFmtId="201" formatCode="0.00000000000000%"/>
    <numFmt numFmtId="202" formatCode="yy\.mm\.dd"/>
    <numFmt numFmtId="203" formatCode="#,##0_);\(#,##0\);\-_)"/>
    <numFmt numFmtId="204" formatCode="#,##0_);[Red]\(#,##0\);\-_)\ "/>
    <numFmt numFmtId="205" formatCode="#,##0.00_);[Red]\(#,##0.00\);\-_)"/>
    <numFmt numFmtId="206" formatCode="0.000"/>
    <numFmt numFmtId="207" formatCode="0.00000000000000000%"/>
    <numFmt numFmtId="208" formatCode="#,##0&quot;M&quot;_);[Red]\-#,##0&quot;M&quot;_)"/>
    <numFmt numFmtId="209" formatCode="0.000000000000000%"/>
    <numFmt numFmtId="210" formatCode="0.00000%\ "/>
    <numFmt numFmtId="211" formatCode="mm&quot;월&quot;\ dd&quot;일&quot;"/>
    <numFmt numFmtId="212" formatCode="0%\ "/>
    <numFmt numFmtId="213" formatCode="#,##0.0000_);[Red]\(#,##0.0000\);\-_)\ "/>
    <numFmt numFmtId="214" formatCode="0.0000"/>
    <numFmt numFmtId="215" formatCode="#,##0.000_);[Red]\(#,##0.000\);\-_)"/>
    <numFmt numFmtId="216" formatCode="_-* #,##0.0_-;\-* #,##0.0_-;_-* &quot;-&quot;_-;_-@_-"/>
    <numFmt numFmtId="217" formatCode="_-* #,##0.00_-;\-* #,##0.00_-;_-* &quot;-&quot;_-;_-@_-"/>
  </numFmts>
  <fonts count="47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9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i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sz val="8"/>
      <color rgb="FFF04C3E"/>
      <name val="맑은 고딕"/>
      <family val="2"/>
      <charset val="129"/>
      <scheme val="minor"/>
    </font>
    <font>
      <sz val="8"/>
      <color rgb="FFF04C3E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ajor"/>
    </font>
    <font>
      <i/>
      <sz val="8"/>
      <color theme="1"/>
      <name val="맑은 고딕"/>
      <family val="3"/>
      <charset val="129"/>
      <scheme val="minor"/>
    </font>
    <font>
      <sz val="8"/>
      <color rgb="FF646464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8"/>
      <color theme="0" tint="-4.9989318521683403E-2"/>
      <name val="맑은 고딕"/>
      <family val="3"/>
      <charset val="129"/>
      <scheme val="minor"/>
    </font>
    <font>
      <sz val="8"/>
      <color theme="0"/>
      <name val="맑은 고딕"/>
      <family val="2"/>
      <charset val="129"/>
      <scheme val="minor"/>
    </font>
    <font>
      <b/>
      <sz val="9"/>
      <color rgb="FF333333"/>
      <name val="맑은 고딕"/>
      <family val="3"/>
      <charset val="129"/>
    </font>
    <font>
      <sz val="9"/>
      <color rgb="FF333333"/>
      <name val="맑은 고딕"/>
      <family val="3"/>
      <charset val="129"/>
    </font>
    <font>
      <i/>
      <sz val="9"/>
      <color rgb="FF333333"/>
      <name val="맑은 고딕"/>
      <family val="3"/>
      <charset val="129"/>
    </font>
    <font>
      <sz val="10"/>
      <color rgb="FF1F497D"/>
      <name val="맑은 고딕"/>
      <family val="3"/>
      <charset val="129"/>
    </font>
    <font>
      <b/>
      <sz val="10"/>
      <color rgb="FF1F497D"/>
      <name val="맑은 고딕"/>
      <family val="3"/>
      <charset val="129"/>
    </font>
    <font>
      <sz val="8"/>
      <color theme="7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</font>
    <font>
      <b/>
      <sz val="8"/>
      <color theme="0"/>
      <name val="맑은 고딕"/>
      <family val="2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2"/>
      <name val="맑은 고딕"/>
      <family val="3"/>
      <charset val="129"/>
      <scheme val="minor"/>
    </font>
    <font>
      <sz val="10"/>
      <name val="Arial"/>
      <family val="2"/>
    </font>
    <font>
      <b/>
      <sz val="8"/>
      <color theme="8"/>
      <name val="맑은 고딕"/>
      <family val="3"/>
      <charset val="129"/>
      <scheme val="minor"/>
    </font>
    <font>
      <b/>
      <sz val="8"/>
      <color theme="8"/>
      <name val="맑은 고딕"/>
      <family val="3"/>
      <charset val="129"/>
    </font>
    <font>
      <sz val="8"/>
      <color theme="8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8"/>
      <color theme="8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u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2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7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5CB8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/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 style="medium">
        <color rgb="FFC0C0C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5">
    <xf numFmtId="0" fontId="0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177" fontId="36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</cellStyleXfs>
  <cellXfs count="946">
    <xf numFmtId="0" fontId="0" fillId="0" borderId="0" xfId="0">
      <alignment vertical="center"/>
    </xf>
    <xf numFmtId="182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0" fillId="0" borderId="0" xfId="0" applyFont="1">
      <alignment vertical="center"/>
    </xf>
    <xf numFmtId="0" fontId="10" fillId="0" borderId="9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10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>
      <alignment vertical="center"/>
    </xf>
    <xf numFmtId="0" fontId="11" fillId="0" borderId="9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0" borderId="0" xfId="0" quotePrefix="1" applyFont="1" applyBorder="1" applyAlignment="1">
      <alignment horizontal="center" vertical="center"/>
    </xf>
    <xf numFmtId="14" fontId="10" fillId="0" borderId="1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182" fontId="10" fillId="0" borderId="0" xfId="0" applyNumberFormat="1" applyFont="1" applyBorder="1">
      <alignment vertical="center"/>
    </xf>
    <xf numFmtId="26" fontId="13" fillId="5" borderId="12" xfId="0" applyNumberFormat="1" applyFont="1" applyFill="1" applyBorder="1" applyAlignment="1">
      <alignment horizontal="left" vertical="center"/>
    </xf>
    <xf numFmtId="189" fontId="10" fillId="5" borderId="3" xfId="0" applyNumberFormat="1" applyFont="1" applyFill="1" applyBorder="1" applyAlignment="1">
      <alignment horizontal="center" vertical="center"/>
    </xf>
    <xf numFmtId="189" fontId="10" fillId="5" borderId="13" xfId="0" applyNumberFormat="1" applyFont="1" applyFill="1" applyBorder="1" applyAlignment="1">
      <alignment horizontal="center" vertical="center"/>
    </xf>
    <xf numFmtId="190" fontId="7" fillId="0" borderId="10" xfId="0" applyNumberFormat="1" applyFont="1" applyBorder="1">
      <alignment vertical="center"/>
    </xf>
    <xf numFmtId="0" fontId="10" fillId="0" borderId="1" xfId="0" applyFont="1" applyBorder="1">
      <alignment vertical="center"/>
    </xf>
    <xf numFmtId="181" fontId="10" fillId="5" borderId="1" xfId="0" applyNumberFormat="1" applyFont="1" applyFill="1" applyBorder="1" applyAlignment="1">
      <alignment horizontal="center" vertical="center"/>
    </xf>
    <xf numFmtId="181" fontId="10" fillId="5" borderId="14" xfId="0" applyNumberFormat="1" applyFont="1" applyFill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179" fontId="7" fillId="0" borderId="0" xfId="0" applyNumberFormat="1" applyFont="1" applyBorder="1">
      <alignment vertical="center"/>
    </xf>
    <xf numFmtId="179" fontId="7" fillId="0" borderId="10" xfId="0" applyNumberFormat="1" applyFont="1" applyBorder="1">
      <alignment vertical="center"/>
    </xf>
    <xf numFmtId="179" fontId="10" fillId="0" borderId="9" xfId="0" applyNumberFormat="1" applyFont="1" applyBorder="1">
      <alignment vertical="center"/>
    </xf>
    <xf numFmtId="179" fontId="10" fillId="0" borderId="0" xfId="0" applyNumberFormat="1" applyFont="1">
      <alignment vertical="center"/>
    </xf>
    <xf numFmtId="190" fontId="10" fillId="0" borderId="10" xfId="0" applyNumberFormat="1" applyFont="1" applyBorder="1">
      <alignment vertical="center"/>
    </xf>
    <xf numFmtId="0" fontId="14" fillId="0" borderId="15" xfId="0" applyFont="1" applyBorder="1" applyAlignment="1">
      <alignment horizontal="left" vertical="center" indent="1"/>
    </xf>
    <xf numFmtId="0" fontId="7" fillId="0" borderId="1" xfId="0" applyFont="1" applyBorder="1">
      <alignment vertical="center"/>
    </xf>
    <xf numFmtId="0" fontId="10" fillId="0" borderId="1" xfId="0" applyFont="1" applyFill="1" applyBorder="1">
      <alignment vertical="center"/>
    </xf>
    <xf numFmtId="179" fontId="7" fillId="0" borderId="1" xfId="0" applyNumberFormat="1" applyFont="1" applyBorder="1">
      <alignment vertical="center"/>
    </xf>
    <xf numFmtId="179" fontId="7" fillId="0" borderId="14" xfId="0" applyNumberFormat="1" applyFont="1" applyBorder="1">
      <alignment vertical="center"/>
    </xf>
    <xf numFmtId="0" fontId="10" fillId="0" borderId="9" xfId="0" applyFont="1" applyFill="1" applyBorder="1">
      <alignment vertical="center"/>
    </xf>
    <xf numFmtId="191" fontId="15" fillId="0" borderId="10" xfId="0" applyNumberFormat="1" applyFont="1" applyBorder="1">
      <alignment vertical="center"/>
    </xf>
    <xf numFmtId="0" fontId="17" fillId="0" borderId="9" xfId="0" applyFont="1" applyBorder="1" applyAlignment="1">
      <alignment vertical="center"/>
    </xf>
    <xf numFmtId="0" fontId="7" fillId="0" borderId="10" xfId="0" applyFont="1" applyBorder="1">
      <alignment vertical="center"/>
    </xf>
    <xf numFmtId="0" fontId="10" fillId="0" borderId="3" xfId="0" applyFont="1" applyBorder="1">
      <alignment vertical="center"/>
    </xf>
    <xf numFmtId="179" fontId="11" fillId="0" borderId="0" xfId="0" applyNumberFormat="1" applyFont="1" applyBorder="1">
      <alignment vertical="center"/>
    </xf>
    <xf numFmtId="0" fontId="14" fillId="0" borderId="9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right" vertical="center"/>
    </xf>
    <xf numFmtId="192" fontId="10" fillId="0" borderId="10" xfId="0" applyNumberFormat="1" applyFont="1" applyBorder="1" applyAlignment="1">
      <alignment horizontal="right" vertical="center"/>
    </xf>
    <xf numFmtId="0" fontId="17" fillId="0" borderId="12" xfId="0" applyFont="1" applyBorder="1" applyAlignment="1">
      <alignment vertical="center"/>
    </xf>
    <xf numFmtId="0" fontId="7" fillId="0" borderId="3" xfId="0" applyFont="1" applyBorder="1">
      <alignment vertical="center"/>
    </xf>
    <xf numFmtId="0" fontId="10" fillId="0" borderId="3" xfId="0" applyFont="1" applyFill="1" applyBorder="1">
      <alignment vertical="center"/>
    </xf>
    <xf numFmtId="179" fontId="11" fillId="0" borderId="3" xfId="0" applyNumberFormat="1" applyFont="1" applyBorder="1">
      <alignment vertical="center"/>
    </xf>
    <xf numFmtId="179" fontId="11" fillId="0" borderId="13" xfId="0" applyNumberFormat="1" applyFont="1" applyBorder="1">
      <alignment vertical="center"/>
    </xf>
    <xf numFmtId="0" fontId="10" fillId="0" borderId="1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left" vertical="center" indent="2"/>
    </xf>
    <xf numFmtId="0" fontId="7" fillId="0" borderId="0" xfId="0" applyFont="1" applyFill="1" applyBorder="1">
      <alignment vertical="center"/>
    </xf>
    <xf numFmtId="179" fontId="7" fillId="0" borderId="0" xfId="0" applyNumberFormat="1" applyFont="1" applyFill="1" applyBorder="1">
      <alignment vertical="center"/>
    </xf>
    <xf numFmtId="179" fontId="7" fillId="0" borderId="10" xfId="0" applyNumberFormat="1" applyFont="1" applyFill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181" fontId="10" fillId="0" borderId="0" xfId="0" applyNumberFormat="1" applyFont="1" applyFill="1" applyBorder="1" applyAlignment="1">
      <alignment horizontal="center" vertical="center"/>
    </xf>
    <xf numFmtId="179" fontId="10" fillId="0" borderId="0" xfId="0" applyNumberFormat="1" applyFont="1" applyBorder="1">
      <alignment vertical="center"/>
    </xf>
    <xf numFmtId="0" fontId="10" fillId="0" borderId="0" xfId="0" applyFont="1" applyBorder="1" applyAlignment="1">
      <alignment horizontal="right"/>
    </xf>
    <xf numFmtId="181" fontId="10" fillId="0" borderId="0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10" fillId="0" borderId="2" xfId="0" applyFont="1" applyFill="1" applyBorder="1">
      <alignment vertical="center"/>
    </xf>
    <xf numFmtId="179" fontId="11" fillId="0" borderId="2" xfId="0" applyNumberFormat="1" applyFont="1" applyBorder="1">
      <alignment vertical="center"/>
    </xf>
    <xf numFmtId="179" fontId="10" fillId="0" borderId="10" xfId="0" applyNumberFormat="1" applyFont="1" applyBorder="1">
      <alignment vertical="center"/>
    </xf>
    <xf numFmtId="179" fontId="10" fillId="0" borderId="1" xfId="0" applyNumberFormat="1" applyFont="1" applyBorder="1">
      <alignment vertical="center"/>
    </xf>
    <xf numFmtId="182" fontId="10" fillId="0" borderId="10" xfId="0" applyNumberFormat="1" applyFont="1" applyFill="1" applyBorder="1">
      <alignment vertical="center"/>
    </xf>
    <xf numFmtId="14" fontId="7" fillId="0" borderId="10" xfId="0" applyNumberFormat="1" applyFont="1" applyBorder="1">
      <alignment vertical="center"/>
    </xf>
    <xf numFmtId="195" fontId="7" fillId="0" borderId="10" xfId="0" applyNumberFormat="1" applyFont="1" applyBorder="1">
      <alignment vertical="center"/>
    </xf>
    <xf numFmtId="0" fontId="11" fillId="0" borderId="9" xfId="0" applyFont="1" applyFill="1" applyBorder="1" applyAlignment="1">
      <alignment vertical="center"/>
    </xf>
    <xf numFmtId="0" fontId="7" fillId="0" borderId="0" xfId="0" applyFont="1" applyFill="1" applyBorder="1">
      <alignment vertical="center"/>
    </xf>
    <xf numFmtId="0" fontId="10" fillId="0" borderId="10" xfId="0" applyFont="1" applyFill="1" applyBorder="1">
      <alignment vertical="center"/>
    </xf>
    <xf numFmtId="179" fontId="7" fillId="0" borderId="0" xfId="0" applyNumberFormat="1" applyFont="1" applyFill="1" applyBorder="1">
      <alignment vertical="center"/>
    </xf>
    <xf numFmtId="181" fontId="7" fillId="0" borderId="10" xfId="0" applyNumberFormat="1" applyFont="1" applyFill="1" applyBorder="1">
      <alignment vertical="center"/>
    </xf>
    <xf numFmtId="179" fontId="7" fillId="6" borderId="0" xfId="0" applyNumberFormat="1" applyFont="1" applyFill="1" applyBorder="1">
      <alignment vertical="center"/>
    </xf>
    <xf numFmtId="196" fontId="10" fillId="0" borderId="0" xfId="0" applyNumberFormat="1" applyFont="1" applyBorder="1" applyAlignment="1">
      <alignment horizontal="center" vertical="center"/>
    </xf>
    <xf numFmtId="196" fontId="10" fillId="0" borderId="10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183" fontId="10" fillId="0" borderId="0" xfId="0" applyNumberFormat="1" applyFont="1" applyBorder="1">
      <alignment vertical="center"/>
    </xf>
    <xf numFmtId="178" fontId="7" fillId="0" borderId="0" xfId="0" applyNumberFormat="1" applyFont="1" applyBorder="1">
      <alignment vertical="center"/>
    </xf>
    <xf numFmtId="182" fontId="7" fillId="0" borderId="0" xfId="0" applyNumberFormat="1" applyFont="1" applyFill="1" applyBorder="1">
      <alignment vertical="center"/>
    </xf>
    <xf numFmtId="185" fontId="7" fillId="0" borderId="10" xfId="0" applyNumberFormat="1" applyFont="1" applyBorder="1">
      <alignment vertical="center"/>
    </xf>
    <xf numFmtId="0" fontId="10" fillId="0" borderId="9" xfId="0" applyFont="1" applyBorder="1" applyAlignment="1">
      <alignment horizontal="left" vertical="center" indent="1"/>
    </xf>
    <xf numFmtId="0" fontId="10" fillId="0" borderId="13" xfId="0" applyFont="1" applyFill="1" applyBorder="1">
      <alignment vertical="center"/>
    </xf>
    <xf numFmtId="0" fontId="7" fillId="0" borderId="9" xfId="0" applyFont="1" applyFill="1" applyBorder="1">
      <alignment vertical="center"/>
    </xf>
    <xf numFmtId="178" fontId="7" fillId="0" borderId="0" xfId="0" applyNumberFormat="1" applyFont="1" applyFill="1" applyBorder="1">
      <alignment vertical="center"/>
    </xf>
    <xf numFmtId="185" fontId="7" fillId="0" borderId="10" xfId="0" applyNumberFormat="1" applyFont="1" applyFill="1" applyBorder="1">
      <alignment vertical="center"/>
    </xf>
    <xf numFmtId="0" fontId="10" fillId="0" borderId="15" xfId="0" applyFont="1" applyBorder="1" applyAlignment="1">
      <alignment horizontal="left" vertical="center" indent="1"/>
    </xf>
    <xf numFmtId="0" fontId="10" fillId="0" borderId="9" xfId="0" applyFont="1" applyFill="1" applyBorder="1" applyAlignment="1">
      <alignment horizontal="left" vertical="center" indent="1"/>
    </xf>
    <xf numFmtId="185" fontId="10" fillId="0" borderId="0" xfId="0" applyNumberFormat="1" applyFont="1" applyFill="1" applyBorder="1">
      <alignment vertical="center"/>
    </xf>
    <xf numFmtId="185" fontId="10" fillId="0" borderId="10" xfId="0" applyNumberFormat="1" applyFont="1" applyFill="1" applyBorder="1">
      <alignment vertical="center"/>
    </xf>
    <xf numFmtId="179" fontId="10" fillId="0" borderId="0" xfId="0" applyNumberFormat="1" applyFont="1" applyFill="1" applyBorder="1">
      <alignment vertical="center"/>
    </xf>
    <xf numFmtId="178" fontId="10" fillId="0" borderId="0" xfId="0" applyNumberFormat="1" applyFont="1" applyBorder="1">
      <alignment vertical="center"/>
    </xf>
    <xf numFmtId="185" fontId="10" fillId="0" borderId="10" xfId="0" applyNumberFormat="1" applyFont="1" applyBorder="1">
      <alignment vertical="center"/>
    </xf>
    <xf numFmtId="182" fontId="7" fillId="0" borderId="0" xfId="0" applyNumberFormat="1" applyFont="1" applyBorder="1">
      <alignment vertical="center"/>
    </xf>
    <xf numFmtId="0" fontId="7" fillId="0" borderId="9" xfId="0" applyFont="1" applyBorder="1" applyAlignment="1">
      <alignment horizontal="left" vertical="center" indent="1"/>
    </xf>
    <xf numFmtId="0" fontId="7" fillId="0" borderId="9" xfId="0" applyFont="1" applyFill="1" applyBorder="1">
      <alignment vertical="center"/>
    </xf>
    <xf numFmtId="0" fontId="7" fillId="0" borderId="15" xfId="0" applyFont="1" applyBorder="1">
      <alignment vertical="center"/>
    </xf>
    <xf numFmtId="178" fontId="7" fillId="0" borderId="1" xfId="0" applyNumberFormat="1" applyFont="1" applyBorder="1">
      <alignment vertical="center"/>
    </xf>
    <xf numFmtId="0" fontId="7" fillId="0" borderId="14" xfId="0" applyFont="1" applyBorder="1">
      <alignment vertical="center"/>
    </xf>
    <xf numFmtId="0" fontId="11" fillId="0" borderId="12" xfId="0" applyFont="1" applyBorder="1">
      <alignment vertical="center"/>
    </xf>
    <xf numFmtId="0" fontId="11" fillId="0" borderId="16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10" fillId="0" borderId="0" xfId="0" applyFont="1" applyFill="1" applyBorder="1" applyAlignment="1">
      <alignment horizontal="right" vertical="center"/>
    </xf>
    <xf numFmtId="0" fontId="11" fillId="0" borderId="15" xfId="0" applyFont="1" applyBorder="1">
      <alignment vertical="center"/>
    </xf>
    <xf numFmtId="0" fontId="11" fillId="0" borderId="16" xfId="0" applyFont="1" applyFill="1" applyBorder="1">
      <alignment vertical="center"/>
    </xf>
    <xf numFmtId="0" fontId="11" fillId="0" borderId="2" xfId="0" applyFont="1" applyBorder="1">
      <alignment vertical="center"/>
    </xf>
    <xf numFmtId="0" fontId="11" fillId="0" borderId="2" xfId="0" applyFont="1" applyFill="1" applyBorder="1">
      <alignment vertical="center"/>
    </xf>
    <xf numFmtId="0" fontId="10" fillId="0" borderId="12" xfId="0" applyFont="1" applyBorder="1">
      <alignment vertical="center"/>
    </xf>
    <xf numFmtId="182" fontId="7" fillId="0" borderId="10" xfId="0" applyNumberFormat="1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82" fontId="7" fillId="0" borderId="1" xfId="0" applyNumberFormat="1" applyFont="1" applyFill="1" applyBorder="1">
      <alignment vertical="center"/>
    </xf>
    <xf numFmtId="179" fontId="15" fillId="0" borderId="0" xfId="0" applyNumberFormat="1" applyFont="1" applyBorder="1">
      <alignment vertical="center"/>
    </xf>
    <xf numFmtId="195" fontId="16" fillId="0" borderId="0" xfId="0" applyNumberFormat="1" applyFont="1" applyBorder="1">
      <alignment vertical="center"/>
    </xf>
    <xf numFmtId="0" fontId="7" fillId="0" borderId="0" xfId="0" applyFont="1" applyBorder="1" applyAlignment="1">
      <alignment horizontal="left" vertical="center" indent="1"/>
    </xf>
    <xf numFmtId="178" fontId="15" fillId="0" borderId="0" xfId="0" applyNumberFormat="1" applyFont="1" applyBorder="1">
      <alignment vertical="center"/>
    </xf>
    <xf numFmtId="0" fontId="10" fillId="0" borderId="0" xfId="0" applyFont="1" applyFill="1">
      <alignment vertical="center"/>
    </xf>
    <xf numFmtId="196" fontId="10" fillId="0" borderId="9" xfId="0" applyNumberFormat="1" applyFont="1" applyFill="1" applyBorder="1">
      <alignment vertical="center"/>
    </xf>
    <xf numFmtId="0" fontId="11" fillId="0" borderId="16" xfId="0" applyFont="1" applyBorder="1">
      <alignment vertical="center"/>
    </xf>
    <xf numFmtId="182" fontId="7" fillId="0" borderId="10" xfId="0" applyNumberFormat="1" applyFont="1" applyBorder="1">
      <alignment vertical="center"/>
    </xf>
    <xf numFmtId="191" fontId="7" fillId="0" borderId="0" xfId="0" applyNumberFormat="1" applyFont="1" applyBorder="1">
      <alignment vertical="center"/>
    </xf>
    <xf numFmtId="0" fontId="7" fillId="0" borderId="3" xfId="0" applyFont="1" applyBorder="1" applyAlignment="1">
      <alignment horizontal="right" vertical="center"/>
    </xf>
    <xf numFmtId="0" fontId="7" fillId="0" borderId="13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9" fillId="0" borderId="9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0" fontId="7" fillId="0" borderId="9" xfId="0" quotePrefix="1" applyFont="1" applyBorder="1" applyAlignment="1">
      <alignment horizontal="left" vertical="center" indent="2"/>
    </xf>
    <xf numFmtId="179" fontId="7" fillId="0" borderId="10" xfId="0" applyNumberFormat="1" applyFont="1" applyBorder="1" applyAlignment="1">
      <alignment horizontal="center" vertical="center"/>
    </xf>
    <xf numFmtId="0" fontId="7" fillId="0" borderId="15" xfId="0" quotePrefix="1" applyFont="1" applyBorder="1" applyAlignment="1">
      <alignment horizontal="left" vertical="center" indent="2"/>
    </xf>
    <xf numFmtId="0" fontId="7" fillId="0" borderId="1" xfId="0" applyFont="1" applyBorder="1" applyAlignment="1">
      <alignment horizontal="right" vertical="center"/>
    </xf>
    <xf numFmtId="179" fontId="7" fillId="0" borderId="14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182" fontId="15" fillId="0" borderId="0" xfId="0" applyNumberFormat="1" applyFont="1" applyBorder="1">
      <alignment vertical="center"/>
    </xf>
    <xf numFmtId="0" fontId="7" fillId="0" borderId="15" xfId="0" applyFont="1" applyBorder="1" applyAlignment="1">
      <alignment horizontal="left" vertical="center" indent="1"/>
    </xf>
    <xf numFmtId="179" fontId="15" fillId="0" borderId="1" xfId="0" applyNumberFormat="1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19" xfId="0" applyFont="1" applyBorder="1">
      <alignment vertical="center"/>
    </xf>
    <xf numFmtId="0" fontId="7" fillId="0" borderId="20" xfId="0" applyFont="1" applyBorder="1">
      <alignment vertical="center"/>
    </xf>
    <xf numFmtId="0" fontId="7" fillId="0" borderId="21" xfId="0" applyFont="1" applyBorder="1">
      <alignment vertical="center"/>
    </xf>
    <xf numFmtId="0" fontId="7" fillId="0" borderId="0" xfId="0" applyFont="1">
      <alignment vertical="center"/>
    </xf>
    <xf numFmtId="179" fontId="7" fillId="0" borderId="0" xfId="0" applyNumberFormat="1" applyFont="1">
      <alignment vertical="center"/>
    </xf>
    <xf numFmtId="179" fontId="7" fillId="0" borderId="0" xfId="0" applyNumberFormat="1" applyFont="1" applyBorder="1" applyProtection="1">
      <alignment vertical="center"/>
    </xf>
    <xf numFmtId="182" fontId="7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0" fontId="11" fillId="7" borderId="0" xfId="0" applyFont="1" applyFill="1" applyProtection="1">
      <alignment vertical="center"/>
    </xf>
    <xf numFmtId="0" fontId="7" fillId="0" borderId="0" xfId="0" applyFont="1" applyProtection="1">
      <alignment vertical="center"/>
    </xf>
    <xf numFmtId="0" fontId="7" fillId="0" borderId="0" xfId="0" applyFont="1" applyAlignment="1" applyProtection="1">
      <alignment horizontal="right" vertical="center"/>
    </xf>
    <xf numFmtId="185" fontId="7" fillId="0" borderId="0" xfId="0" applyNumberFormat="1" applyFont="1" applyProtection="1">
      <alignment vertical="center"/>
    </xf>
    <xf numFmtId="200" fontId="11" fillId="7" borderId="0" xfId="0" applyNumberFormat="1" applyFont="1" applyFill="1" applyAlignment="1" applyProtection="1">
      <alignment horizontal="left" vertical="center" indent="1"/>
    </xf>
    <xf numFmtId="0" fontId="7" fillId="0" borderId="0" xfId="0" applyFont="1" applyBorder="1" applyAlignment="1" applyProtection="1">
      <alignment horizontal="left" vertical="center" indent="1"/>
    </xf>
    <xf numFmtId="0" fontId="7" fillId="0" borderId="0" xfId="0" applyFont="1" applyProtection="1">
      <alignment vertical="center"/>
    </xf>
    <xf numFmtId="0" fontId="7" fillId="0" borderId="0" xfId="0" applyFont="1" applyBorder="1" applyProtection="1">
      <alignment vertical="center"/>
    </xf>
    <xf numFmtId="178" fontId="7" fillId="0" borderId="0" xfId="0" applyNumberFormat="1" applyFont="1" applyBorder="1" applyProtection="1">
      <alignment vertical="center"/>
    </xf>
    <xf numFmtId="0" fontId="11" fillId="0" borderId="1" xfId="0" applyFont="1" applyBorder="1" applyAlignment="1" applyProtection="1">
      <alignment horizontal="right" vertical="center"/>
    </xf>
    <xf numFmtId="0" fontId="7" fillId="0" borderId="1" xfId="0" applyFont="1" applyBorder="1" applyProtection="1">
      <alignment vertical="center"/>
    </xf>
    <xf numFmtId="179" fontId="7" fillId="0" borderId="0" xfId="0" applyNumberFormat="1" applyFont="1" applyProtection="1">
      <alignment vertical="center"/>
    </xf>
    <xf numFmtId="0" fontId="7" fillId="0" borderId="0" xfId="0" applyFont="1" applyBorder="1" applyAlignment="1" applyProtection="1">
      <alignment horizontal="right" vertical="center"/>
    </xf>
    <xf numFmtId="179" fontId="7" fillId="2" borderId="0" xfId="0" applyNumberFormat="1" applyFont="1" applyFill="1" applyBorder="1" applyProtection="1">
      <alignment vertical="center"/>
    </xf>
    <xf numFmtId="0" fontId="7" fillId="0" borderId="0" xfId="0" applyFont="1" applyBorder="1" applyAlignment="1" applyProtection="1">
      <alignment horizontal="center" vertical="center"/>
    </xf>
    <xf numFmtId="190" fontId="7" fillId="3" borderId="0" xfId="0" applyNumberFormat="1" applyFont="1" applyFill="1" applyProtection="1">
      <alignment vertical="center"/>
    </xf>
    <xf numFmtId="0" fontId="7" fillId="0" borderId="1" xfId="0" applyFont="1" applyBorder="1" applyAlignment="1" applyProtection="1">
      <alignment horizontal="right" vertical="center"/>
    </xf>
    <xf numFmtId="179" fontId="7" fillId="0" borderId="1" xfId="0" applyNumberFormat="1" applyFont="1" applyBorder="1" applyProtection="1">
      <alignment vertical="center"/>
    </xf>
    <xf numFmtId="0" fontId="7" fillId="0" borderId="0" xfId="0" applyFont="1" applyFill="1" applyBorder="1" applyAlignment="1" applyProtection="1">
      <alignment horizontal="right" vertical="center"/>
    </xf>
    <xf numFmtId="0" fontId="7" fillId="0" borderId="1" xfId="0" applyFont="1" applyBorder="1" applyAlignment="1" applyProtection="1">
      <alignment horizontal="left" vertical="center" indent="1"/>
    </xf>
    <xf numFmtId="0" fontId="7" fillId="6" borderId="0" xfId="0" applyFont="1" applyFill="1" applyBorder="1" applyProtection="1">
      <alignment vertical="center"/>
    </xf>
    <xf numFmtId="0" fontId="10" fillId="0" borderId="0" xfId="0" applyFont="1" applyAlignment="1" applyProtection="1">
      <alignment horizontal="left" vertical="center" indent="1"/>
    </xf>
    <xf numFmtId="0" fontId="11" fillId="0" borderId="0" xfId="0" applyFont="1" applyProtection="1">
      <alignment vertical="center"/>
    </xf>
    <xf numFmtId="0" fontId="10" fillId="0" borderId="1" xfId="0" applyFont="1" applyBorder="1" applyAlignment="1" applyProtection="1">
      <alignment horizontal="left" vertical="center" indent="1"/>
    </xf>
    <xf numFmtId="0" fontId="11" fillId="0" borderId="1" xfId="0" applyFont="1" applyBorder="1" applyProtection="1">
      <alignment vertical="center"/>
    </xf>
    <xf numFmtId="0" fontId="10" fillId="0" borderId="0" xfId="0" applyFont="1" applyBorder="1" applyAlignment="1" applyProtection="1">
      <alignment horizontal="left" vertical="center" indent="1"/>
    </xf>
    <xf numFmtId="179" fontId="7" fillId="0" borderId="1" xfId="0" applyNumberFormat="1" applyFont="1" applyFill="1" applyBorder="1" applyProtection="1">
      <alignment vertical="center"/>
    </xf>
    <xf numFmtId="179" fontId="10" fillId="0" borderId="1" xfId="0" applyNumberFormat="1" applyFont="1" applyBorder="1" applyProtection="1">
      <alignment vertical="center"/>
    </xf>
    <xf numFmtId="0" fontId="7" fillId="6" borderId="0" xfId="0" applyFont="1" applyFill="1" applyProtection="1">
      <alignment vertical="center"/>
    </xf>
    <xf numFmtId="0" fontId="11" fillId="0" borderId="0" xfId="0" applyFont="1" applyFill="1" applyBorder="1" applyProtection="1">
      <alignment vertical="center"/>
    </xf>
    <xf numFmtId="179" fontId="11" fillId="0" borderId="0" xfId="0" applyNumberFormat="1" applyFont="1" applyProtection="1">
      <alignment vertical="center"/>
    </xf>
    <xf numFmtId="0" fontId="7" fillId="0" borderId="0" xfId="0" applyFont="1" applyFill="1" applyProtection="1">
      <alignment vertical="center"/>
    </xf>
    <xf numFmtId="0" fontId="7" fillId="0" borderId="0" xfId="0" applyFont="1" applyFill="1" applyAlignment="1" applyProtection="1">
      <alignment horizontal="center" vertical="center"/>
    </xf>
    <xf numFmtId="0" fontId="11" fillId="9" borderId="22" xfId="0" applyFont="1" applyFill="1" applyBorder="1" applyAlignment="1" applyProtection="1">
      <alignment horizontal="center" vertical="center"/>
    </xf>
    <xf numFmtId="182" fontId="11" fillId="9" borderId="23" xfId="0" applyNumberFormat="1" applyFont="1" applyFill="1" applyBorder="1" applyProtection="1">
      <alignment vertical="center"/>
    </xf>
    <xf numFmtId="182" fontId="7" fillId="0" borderId="0" xfId="0" applyNumberFormat="1" applyFont="1" applyProtection="1">
      <alignment vertical="center"/>
    </xf>
    <xf numFmtId="181" fontId="7" fillId="0" borderId="0" xfId="0" applyNumberFormat="1" applyFont="1" applyFill="1" applyProtection="1">
      <alignment vertical="center"/>
    </xf>
    <xf numFmtId="179" fontId="7" fillId="0" borderId="0" xfId="0" applyNumberFormat="1" applyFont="1" applyFill="1" applyProtection="1">
      <alignment vertical="center"/>
    </xf>
    <xf numFmtId="0" fontId="11" fillId="9" borderId="19" xfId="0" applyFont="1" applyFill="1" applyBorder="1" applyAlignment="1" applyProtection="1">
      <alignment horizontal="center" vertical="center"/>
    </xf>
    <xf numFmtId="182" fontId="11" fillId="9" borderId="21" xfId="0" applyNumberFormat="1" applyFont="1" applyFill="1" applyBorder="1" applyAlignment="1" applyProtection="1">
      <alignment vertical="center"/>
    </xf>
    <xf numFmtId="14" fontId="7" fillId="0" borderId="0" xfId="0" applyNumberFormat="1" applyFont="1" applyFill="1" applyProtection="1">
      <alignment vertical="center"/>
    </xf>
    <xf numFmtId="195" fontId="7" fillId="0" borderId="0" xfId="0" applyNumberFormat="1" applyFont="1" applyFill="1" applyProtection="1">
      <alignment vertical="center"/>
    </xf>
    <xf numFmtId="178" fontId="7" fillId="0" borderId="0" xfId="0" applyNumberFormat="1" applyFont="1" applyFill="1" applyProtection="1">
      <alignment vertical="center"/>
    </xf>
    <xf numFmtId="0" fontId="7" fillId="0" borderId="13" xfId="0" applyFont="1" applyBorder="1" applyAlignment="1">
      <alignment horizontal="center" vertical="center"/>
    </xf>
    <xf numFmtId="182" fontId="10" fillId="0" borderId="0" xfId="0" applyNumberFormat="1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right" vertical="center"/>
    </xf>
    <xf numFmtId="182" fontId="10" fillId="0" borderId="3" xfId="0" applyNumberFormat="1" applyFont="1" applyFill="1" applyBorder="1" applyAlignment="1">
      <alignment vertical="center"/>
    </xf>
    <xf numFmtId="182" fontId="10" fillId="0" borderId="17" xfId="0" applyNumberFormat="1" applyFont="1" applyFill="1" applyBorder="1" applyAlignment="1">
      <alignment vertical="center"/>
    </xf>
    <xf numFmtId="185" fontId="10" fillId="0" borderId="3" xfId="0" applyNumberFormat="1" applyFont="1" applyFill="1" applyBorder="1" applyAlignment="1">
      <alignment vertical="center"/>
    </xf>
    <xf numFmtId="185" fontId="10" fillId="0" borderId="13" xfId="0" applyNumberFormat="1" applyFont="1" applyFill="1" applyBorder="1" applyAlignment="1">
      <alignment vertical="center"/>
    </xf>
    <xf numFmtId="182" fontId="10" fillId="0" borderId="0" xfId="0" applyNumberFormat="1" applyFont="1" applyFill="1" applyBorder="1" applyAlignment="1">
      <alignment vertical="center"/>
    </xf>
    <xf numFmtId="185" fontId="10" fillId="0" borderId="0" xfId="0" applyNumberFormat="1" applyFont="1" applyFill="1" applyBorder="1" applyAlignment="1">
      <alignment vertical="center"/>
    </xf>
    <xf numFmtId="185" fontId="10" fillId="0" borderId="10" xfId="0" applyNumberFormat="1" applyFont="1" applyFill="1" applyBorder="1" applyAlignment="1">
      <alignment vertical="center"/>
    </xf>
    <xf numFmtId="0" fontId="10" fillId="0" borderId="3" xfId="0" applyFont="1" applyFill="1" applyBorder="1" applyAlignment="1">
      <alignment horizontal="center" vertical="center"/>
    </xf>
    <xf numFmtId="179" fontId="11" fillId="0" borderId="2" xfId="0" applyNumberFormat="1" applyFont="1" applyFill="1" applyBorder="1">
      <alignment vertical="center"/>
    </xf>
    <xf numFmtId="179" fontId="11" fillId="0" borderId="11" xfId="0" applyNumberFormat="1" applyFont="1" applyFill="1" applyBorder="1">
      <alignment vertical="center"/>
    </xf>
    <xf numFmtId="0" fontId="11" fillId="0" borderId="12" xfId="0" applyFont="1" applyFill="1" applyBorder="1" applyAlignment="1">
      <alignment vertical="center"/>
    </xf>
    <xf numFmtId="179" fontId="11" fillId="0" borderId="3" xfId="0" applyNumberFormat="1" applyFont="1" applyFill="1" applyBorder="1">
      <alignment vertical="center"/>
    </xf>
    <xf numFmtId="179" fontId="11" fillId="0" borderId="13" xfId="0" applyNumberFormat="1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7" fillId="0" borderId="10" xfId="0" applyFont="1" applyFill="1" applyBorder="1">
      <alignment vertical="center"/>
    </xf>
    <xf numFmtId="0" fontId="7" fillId="0" borderId="19" xfId="0" applyFont="1" applyFill="1" applyBorder="1">
      <alignment vertical="center"/>
    </xf>
    <xf numFmtId="0" fontId="7" fillId="0" borderId="20" xfId="0" applyFont="1" applyFill="1" applyBorder="1">
      <alignment vertical="center"/>
    </xf>
    <xf numFmtId="0" fontId="7" fillId="0" borderId="21" xfId="0" applyFont="1" applyFill="1" applyBorder="1">
      <alignment vertical="center"/>
    </xf>
    <xf numFmtId="10" fontId="10" fillId="0" borderId="0" xfId="0" applyNumberFormat="1" applyFont="1" applyBorder="1">
      <alignment vertical="center"/>
    </xf>
    <xf numFmtId="0" fontId="16" fillId="0" borderId="0" xfId="0" applyFont="1">
      <alignment vertical="center"/>
    </xf>
    <xf numFmtId="194" fontId="10" fillId="0" borderId="0" xfId="0" applyNumberFormat="1" applyFont="1" applyBorder="1" applyAlignment="1">
      <alignment vertical="center"/>
    </xf>
    <xf numFmtId="0" fontId="11" fillId="0" borderId="0" xfId="0" applyFont="1" applyBorder="1">
      <alignment vertical="center"/>
    </xf>
    <xf numFmtId="0" fontId="22" fillId="0" borderId="0" xfId="0" applyFont="1" applyBorder="1">
      <alignment vertical="center"/>
    </xf>
    <xf numFmtId="0" fontId="22" fillId="0" borderId="0" xfId="0" quotePrefix="1" applyFont="1" applyBorder="1">
      <alignment vertical="center"/>
    </xf>
    <xf numFmtId="0" fontId="22" fillId="0" borderId="0" xfId="0" applyFont="1">
      <alignment vertical="center"/>
    </xf>
    <xf numFmtId="182" fontId="11" fillId="0" borderId="2" xfId="0" applyNumberFormat="1" applyFont="1" applyBorder="1">
      <alignment vertical="center"/>
    </xf>
    <xf numFmtId="179" fontId="23" fillId="0" borderId="1" xfId="0" applyNumberFormat="1" applyFont="1" applyFill="1" applyBorder="1">
      <alignment vertical="center"/>
    </xf>
    <xf numFmtId="179" fontId="23" fillId="0" borderId="14" xfId="0" applyNumberFormat="1" applyFont="1" applyFill="1" applyBorder="1">
      <alignment vertical="center"/>
    </xf>
    <xf numFmtId="0" fontId="23" fillId="0" borderId="15" xfId="0" applyFont="1" applyBorder="1">
      <alignment vertical="center"/>
    </xf>
    <xf numFmtId="179" fontId="23" fillId="0" borderId="1" xfId="0" applyNumberFormat="1" applyFont="1" applyBorder="1">
      <alignment vertical="center"/>
    </xf>
    <xf numFmtId="0" fontId="23" fillId="0" borderId="1" xfId="0" applyFont="1" applyBorder="1">
      <alignment vertical="center"/>
    </xf>
    <xf numFmtId="0" fontId="10" fillId="0" borderId="19" xfId="0" applyFont="1" applyBorder="1">
      <alignment vertical="center"/>
    </xf>
    <xf numFmtId="0" fontId="10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7" fillId="0" borderId="9" xfId="0" applyFont="1" applyFill="1" applyBorder="1" applyAlignment="1">
      <alignment horizontal="left" vertical="center" indent="1"/>
    </xf>
    <xf numFmtId="182" fontId="10" fillId="0" borderId="1" xfId="0" applyNumberFormat="1" applyFont="1" applyFill="1" applyBorder="1">
      <alignment vertical="center"/>
    </xf>
    <xf numFmtId="182" fontId="10" fillId="0" borderId="14" xfId="0" applyNumberFormat="1" applyFont="1" applyFill="1" applyBorder="1">
      <alignment vertical="center"/>
    </xf>
    <xf numFmtId="195" fontId="7" fillId="0" borderId="10" xfId="0" applyNumberFormat="1" applyFont="1" applyFill="1" applyBorder="1">
      <alignment vertical="center"/>
    </xf>
    <xf numFmtId="201" fontId="0" fillId="0" borderId="0" xfId="0" applyNumberFormat="1">
      <alignment vertical="center"/>
    </xf>
    <xf numFmtId="183" fontId="10" fillId="3" borderId="0" xfId="0" applyNumberFormat="1" applyFont="1" applyFill="1" applyBorder="1">
      <alignment vertical="center"/>
    </xf>
    <xf numFmtId="0" fontId="24" fillId="10" borderId="24" xfId="0" applyFont="1" applyFill="1" applyBorder="1" applyAlignment="1">
      <alignment horizontal="center" vertical="center"/>
    </xf>
    <xf numFmtId="0" fontId="24" fillId="10" borderId="25" xfId="0" applyFont="1" applyFill="1" applyBorder="1" applyAlignment="1">
      <alignment horizontal="center" vertical="center"/>
    </xf>
    <xf numFmtId="186" fontId="24" fillId="10" borderId="25" xfId="0" applyNumberFormat="1" applyFont="1" applyFill="1" applyBorder="1" applyAlignment="1">
      <alignment horizontal="center" vertical="center"/>
    </xf>
    <xf numFmtId="3" fontId="24" fillId="10" borderId="26" xfId="0" applyNumberFormat="1" applyFont="1" applyFill="1" applyBorder="1" applyAlignment="1">
      <alignment horizontal="center" vertical="center" wrapText="1"/>
    </xf>
    <xf numFmtId="0" fontId="25" fillId="11" borderId="25" xfId="0" applyFont="1" applyFill="1" applyBorder="1">
      <alignment vertical="center"/>
    </xf>
    <xf numFmtId="179" fontId="25" fillId="11" borderId="25" xfId="0" applyNumberFormat="1" applyFont="1" applyFill="1" applyBorder="1" applyAlignment="1">
      <alignment vertical="center"/>
    </xf>
    <xf numFmtId="185" fontId="25" fillId="11" borderId="26" xfId="0" applyNumberFormat="1" applyFont="1" applyFill="1" applyBorder="1">
      <alignment vertical="center"/>
    </xf>
    <xf numFmtId="179" fontId="24" fillId="11" borderId="25" xfId="0" applyNumberFormat="1" applyFont="1" applyFill="1" applyBorder="1" applyAlignment="1">
      <alignment vertical="center"/>
    </xf>
    <xf numFmtId="185" fontId="24" fillId="11" borderId="26" xfId="0" applyNumberFormat="1" applyFont="1" applyFill="1" applyBorder="1">
      <alignment vertical="center"/>
    </xf>
    <xf numFmtId="0" fontId="24" fillId="11" borderId="24" xfId="0" applyFont="1" applyFill="1" applyBorder="1" applyAlignment="1">
      <alignment horizontal="center" vertical="center"/>
    </xf>
    <xf numFmtId="0" fontId="26" fillId="10" borderId="24" xfId="0" applyFont="1" applyFill="1" applyBorder="1" applyAlignment="1">
      <alignment vertical="center"/>
    </xf>
    <xf numFmtId="0" fontId="24" fillId="10" borderId="25" xfId="0" applyFont="1" applyFill="1" applyBorder="1" applyAlignment="1">
      <alignment horizontal="center" vertical="center"/>
    </xf>
    <xf numFmtId="0" fontId="24" fillId="10" borderId="26" xfId="0" applyFont="1" applyFill="1" applyBorder="1" applyAlignment="1">
      <alignment horizontal="center" vertical="center"/>
    </xf>
    <xf numFmtId="0" fontId="25" fillId="11" borderId="24" xfId="0" applyFont="1" applyFill="1" applyBorder="1">
      <alignment vertical="center"/>
    </xf>
    <xf numFmtId="179" fontId="25" fillId="11" borderId="25" xfId="0" applyNumberFormat="1" applyFont="1" applyFill="1" applyBorder="1">
      <alignment vertical="center"/>
    </xf>
    <xf numFmtId="178" fontId="25" fillId="11" borderId="25" xfId="0" applyNumberFormat="1" applyFont="1" applyFill="1" applyBorder="1">
      <alignment vertical="center"/>
    </xf>
    <xf numFmtId="182" fontId="25" fillId="11" borderId="25" xfId="0" applyNumberFormat="1" applyFont="1" applyFill="1" applyBorder="1">
      <alignment vertical="center"/>
    </xf>
    <xf numFmtId="0" fontId="24" fillId="11" borderId="24" xfId="0" applyFont="1" applyFill="1" applyBorder="1">
      <alignment vertical="center"/>
    </xf>
    <xf numFmtId="179" fontId="24" fillId="11" borderId="25" xfId="0" applyNumberFormat="1" applyFont="1" applyFill="1" applyBorder="1">
      <alignment vertical="center"/>
    </xf>
    <xf numFmtId="178" fontId="24" fillId="11" borderId="25" xfId="0" applyNumberFormat="1" applyFont="1" applyFill="1" applyBorder="1">
      <alignment vertical="center"/>
    </xf>
    <xf numFmtId="182" fontId="24" fillId="11" borderId="25" xfId="0" applyNumberFormat="1" applyFont="1" applyFill="1" applyBorder="1">
      <alignment vertical="center"/>
    </xf>
    <xf numFmtId="0" fontId="25" fillId="11" borderId="26" xfId="0" applyFont="1" applyFill="1" applyBorder="1">
      <alignment vertical="center"/>
    </xf>
    <xf numFmtId="179" fontId="7" fillId="12" borderId="0" xfId="0" applyNumberFormat="1" applyFont="1" applyFill="1">
      <alignment vertical="center"/>
    </xf>
    <xf numFmtId="179" fontId="25" fillId="11" borderId="26" xfId="0" applyNumberFormat="1" applyFont="1" applyFill="1" applyBorder="1">
      <alignment vertical="center"/>
    </xf>
    <xf numFmtId="178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202" fontId="25" fillId="11" borderId="25" xfId="0" applyNumberFormat="1" applyFont="1" applyFill="1" applyBorder="1" applyAlignment="1">
      <alignment horizontal="center" vertical="center"/>
    </xf>
    <xf numFmtId="203" fontId="25" fillId="11" borderId="25" xfId="0" applyNumberFormat="1" applyFont="1" applyFill="1" applyBorder="1">
      <alignment vertical="center"/>
    </xf>
    <xf numFmtId="203" fontId="25" fillId="11" borderId="26" xfId="0" applyNumberFormat="1" applyFont="1" applyFill="1" applyBorder="1">
      <alignment vertical="center"/>
    </xf>
    <xf numFmtId="203" fontId="24" fillId="11" borderId="25" xfId="0" applyNumberFormat="1" applyFont="1" applyFill="1" applyBorder="1">
      <alignment vertical="center"/>
    </xf>
    <xf numFmtId="203" fontId="24" fillId="11" borderId="26" xfId="0" applyNumberFormat="1" applyFont="1" applyFill="1" applyBorder="1">
      <alignment vertical="center"/>
    </xf>
    <xf numFmtId="203" fontId="7" fillId="0" borderId="0" xfId="0" applyNumberFormat="1" applyFont="1">
      <alignment vertical="center"/>
    </xf>
    <xf numFmtId="0" fontId="24" fillId="10" borderId="28" xfId="0" applyFont="1" applyFill="1" applyBorder="1" applyAlignment="1">
      <alignment horizontal="center" vertical="center"/>
    </xf>
    <xf numFmtId="0" fontId="24" fillId="10" borderId="0" xfId="0" applyFont="1" applyFill="1" applyAlignment="1">
      <alignment horizontal="center" vertical="center"/>
    </xf>
    <xf numFmtId="0" fontId="24" fillId="10" borderId="29" xfId="0" applyFont="1" applyFill="1" applyBorder="1" applyAlignment="1">
      <alignment horizontal="center" vertical="center"/>
    </xf>
    <xf numFmtId="0" fontId="24" fillId="10" borderId="33" xfId="0" applyFont="1" applyFill="1" applyBorder="1" applyAlignment="1">
      <alignment horizontal="center" vertical="center"/>
    </xf>
    <xf numFmtId="0" fontId="25" fillId="11" borderId="29" xfId="0" applyFont="1" applyFill="1" applyBorder="1">
      <alignment vertical="center"/>
    </xf>
    <xf numFmtId="182" fontId="25" fillId="11" borderId="29" xfId="0" applyNumberFormat="1" applyFont="1" applyFill="1" applyBorder="1" applyAlignment="1">
      <alignment vertical="center"/>
    </xf>
    <xf numFmtId="182" fontId="25" fillId="11" borderId="33" xfId="0" applyNumberFormat="1" applyFont="1" applyFill="1" applyBorder="1" applyAlignment="1">
      <alignment vertical="center"/>
    </xf>
    <xf numFmtId="0" fontId="25" fillId="11" borderId="24" xfId="0" applyFont="1" applyFill="1" applyBorder="1">
      <alignment vertical="center"/>
    </xf>
    <xf numFmtId="0" fontId="26" fillId="10" borderId="27" xfId="0" applyFont="1" applyFill="1" applyBorder="1" applyAlignment="1">
      <alignment vertical="center"/>
    </xf>
    <xf numFmtId="0" fontId="24" fillId="10" borderId="31" xfId="0" applyFont="1" applyFill="1" applyBorder="1" applyAlignment="1">
      <alignment horizontal="center" vertical="center"/>
    </xf>
    <xf numFmtId="0" fontId="24" fillId="10" borderId="25" xfId="0" applyFont="1" applyFill="1" applyBorder="1" applyAlignment="1">
      <alignment horizontal="center" vertical="center"/>
    </xf>
    <xf numFmtId="0" fontId="24" fillId="10" borderId="34" xfId="0" applyFont="1" applyFill="1" applyBorder="1" applyAlignment="1">
      <alignment horizontal="center" vertical="center"/>
    </xf>
    <xf numFmtId="10" fontId="25" fillId="11" borderId="0" xfId="0" applyNumberFormat="1" applyFont="1" applyFill="1" applyBorder="1" applyAlignment="1">
      <alignment horizontal="right" vertical="center"/>
    </xf>
    <xf numFmtId="179" fontId="24" fillId="11" borderId="26" xfId="0" applyNumberFormat="1" applyFont="1" applyFill="1" applyBorder="1">
      <alignment vertical="center"/>
    </xf>
    <xf numFmtId="10" fontId="24" fillId="11" borderId="0" xfId="0" applyNumberFormat="1" applyFont="1" applyFill="1" applyBorder="1" applyAlignment="1">
      <alignment horizontal="right" vertical="center"/>
    </xf>
    <xf numFmtId="196" fontId="11" fillId="3" borderId="0" xfId="0" applyNumberFormat="1" applyFont="1" applyFill="1">
      <alignment vertical="center"/>
    </xf>
    <xf numFmtId="0" fontId="24" fillId="11" borderId="24" xfId="0" quotePrefix="1" applyFont="1" applyFill="1" applyBorder="1">
      <alignment vertical="center"/>
    </xf>
    <xf numFmtId="0" fontId="25" fillId="11" borderId="24" xfId="0" applyFont="1" applyFill="1" applyBorder="1" applyAlignment="1">
      <alignment horizontal="left" vertical="center" indent="1"/>
    </xf>
    <xf numFmtId="185" fontId="25" fillId="3" borderId="29" xfId="0" applyNumberFormat="1" applyFont="1" applyFill="1" applyBorder="1" applyAlignment="1">
      <alignment horizontal="right" vertical="center"/>
    </xf>
    <xf numFmtId="185" fontId="25" fillId="11" borderId="29" xfId="0" applyNumberFormat="1" applyFont="1" applyFill="1" applyBorder="1" applyAlignment="1">
      <alignment horizontal="right" vertical="center"/>
    </xf>
    <xf numFmtId="185" fontId="25" fillId="11" borderId="33" xfId="0" applyNumberFormat="1" applyFont="1" applyFill="1" applyBorder="1" applyAlignment="1">
      <alignment horizontal="right" vertical="center"/>
    </xf>
    <xf numFmtId="182" fontId="25" fillId="3" borderId="29" xfId="0" applyNumberFormat="1" applyFont="1" applyFill="1" applyBorder="1" applyAlignment="1">
      <alignment vertical="center"/>
    </xf>
    <xf numFmtId="204" fontId="25" fillId="11" borderId="26" xfId="0" applyNumberFormat="1" applyFont="1" applyFill="1" applyBorder="1">
      <alignment vertical="center"/>
    </xf>
    <xf numFmtId="204" fontId="24" fillId="11" borderId="26" xfId="0" applyNumberFormat="1" applyFont="1" applyFill="1" applyBorder="1">
      <alignment vertical="center"/>
    </xf>
    <xf numFmtId="185" fontId="7" fillId="0" borderId="0" xfId="0" applyNumberFormat="1" applyFont="1">
      <alignment vertical="center"/>
    </xf>
    <xf numFmtId="205" fontId="7" fillId="0" borderId="0" xfId="0" applyNumberFormat="1" applyFont="1">
      <alignment vertical="center"/>
    </xf>
    <xf numFmtId="0" fontId="26" fillId="10" borderId="30" xfId="0" applyFont="1" applyFill="1" applyBorder="1" applyAlignment="1">
      <alignment vertical="center"/>
    </xf>
    <xf numFmtId="0" fontId="26" fillId="10" borderId="24" xfId="0" applyFont="1" applyFill="1" applyBorder="1" applyAlignment="1">
      <alignment vertical="center"/>
    </xf>
    <xf numFmtId="182" fontId="25" fillId="11" borderId="26" xfId="0" applyNumberFormat="1" applyFont="1" applyFill="1" applyBorder="1">
      <alignment vertical="center"/>
    </xf>
    <xf numFmtId="182" fontId="24" fillId="11" borderId="26" xfId="0" applyNumberFormat="1" applyFont="1" applyFill="1" applyBorder="1">
      <alignment vertical="center"/>
    </xf>
    <xf numFmtId="184" fontId="10" fillId="0" borderId="0" xfId="0" applyNumberFormat="1" applyFont="1" applyBorder="1">
      <alignment vertical="center"/>
    </xf>
    <xf numFmtId="184" fontId="16" fillId="0" borderId="0" xfId="0" applyNumberFormat="1" applyFont="1" applyBorder="1">
      <alignment vertical="center"/>
    </xf>
    <xf numFmtId="184" fontId="16" fillId="0" borderId="0" xfId="0" applyNumberFormat="1" applyFont="1" applyFill="1" applyBorder="1">
      <alignment vertical="center"/>
    </xf>
    <xf numFmtId="194" fontId="25" fillId="11" borderId="24" xfId="0" applyNumberFormat="1" applyFont="1" applyFill="1" applyBorder="1">
      <alignment vertical="center"/>
    </xf>
    <xf numFmtId="0" fontId="25" fillId="11" borderId="24" xfId="0" applyFont="1" applyFill="1" applyBorder="1">
      <alignment vertical="center"/>
    </xf>
    <xf numFmtId="0" fontId="24" fillId="11" borderId="24" xfId="0" applyFont="1" applyFill="1" applyBorder="1">
      <alignment vertical="center"/>
    </xf>
    <xf numFmtId="0" fontId="25" fillId="11" borderId="24" xfId="0" applyFont="1" applyFill="1" applyBorder="1" applyAlignment="1">
      <alignment horizontal="right" vertical="center"/>
    </xf>
    <xf numFmtId="0" fontId="24" fillId="11" borderId="30" xfId="0" applyFont="1" applyFill="1" applyBorder="1" applyAlignment="1">
      <alignment horizontal="center" vertical="center"/>
    </xf>
    <xf numFmtId="0" fontId="24" fillId="11" borderId="24" xfId="0" applyFont="1" applyFill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206" fontId="10" fillId="0" borderId="0" xfId="0" applyNumberFormat="1" applyFont="1" applyBorder="1">
      <alignment vertical="center"/>
    </xf>
    <xf numFmtId="10" fontId="10" fillId="0" borderId="0" xfId="0" applyNumberFormat="1" applyFont="1" applyFill="1" applyBorder="1">
      <alignment vertical="center"/>
    </xf>
    <xf numFmtId="207" fontId="7" fillId="0" borderId="0" xfId="0" applyNumberFormat="1" applyFont="1" applyBorder="1">
      <alignment vertical="center"/>
    </xf>
    <xf numFmtId="184" fontId="15" fillId="0" borderId="1" xfId="0" applyNumberFormat="1" applyFont="1" applyBorder="1">
      <alignment vertical="center"/>
    </xf>
    <xf numFmtId="182" fontId="10" fillId="0" borderId="5" xfId="0" applyNumberFormat="1" applyFont="1" applyFill="1" applyBorder="1" applyAlignment="1">
      <alignment vertical="center"/>
    </xf>
    <xf numFmtId="179" fontId="7" fillId="6" borderId="10" xfId="0" applyNumberFormat="1" applyFont="1" applyFill="1" applyBorder="1">
      <alignment vertical="center"/>
    </xf>
    <xf numFmtId="181" fontId="0" fillId="0" borderId="0" xfId="0" applyNumberFormat="1">
      <alignment vertical="center"/>
    </xf>
    <xf numFmtId="194" fontId="0" fillId="0" borderId="0" xfId="0" applyNumberFormat="1">
      <alignment vertical="center"/>
    </xf>
    <xf numFmtId="194" fontId="0" fillId="3" borderId="0" xfId="0" applyNumberFormat="1" applyFill="1">
      <alignment vertical="center"/>
    </xf>
    <xf numFmtId="181" fontId="10" fillId="0" borderId="0" xfId="0" applyNumberFormat="1" applyFont="1" applyAlignment="1">
      <alignment horizontal="center" vertical="center"/>
    </xf>
    <xf numFmtId="0" fontId="29" fillId="0" borderId="0" xfId="0" applyFont="1">
      <alignment vertical="center"/>
    </xf>
    <xf numFmtId="9" fontId="7" fillId="0" borderId="0" xfId="0" applyNumberFormat="1" applyFont="1">
      <alignment vertical="center"/>
    </xf>
    <xf numFmtId="178" fontId="25" fillId="11" borderId="26" xfId="0" applyNumberFormat="1" applyFont="1" applyFill="1" applyBorder="1">
      <alignment vertical="center"/>
    </xf>
    <xf numFmtId="0" fontId="24" fillId="10" borderId="30" xfId="0" applyFont="1" applyFill="1" applyBorder="1" applyAlignment="1">
      <alignment vertical="center"/>
    </xf>
    <xf numFmtId="0" fontId="24" fillId="10" borderId="24" xfId="0" applyFont="1" applyFill="1" applyBorder="1" applyAlignment="1">
      <alignment vertical="center"/>
    </xf>
    <xf numFmtId="196" fontId="24" fillId="10" borderId="25" xfId="0" applyNumberFormat="1" applyFont="1" applyFill="1" applyBorder="1" applyAlignment="1">
      <alignment horizontal="center" vertical="center"/>
    </xf>
    <xf numFmtId="196" fontId="24" fillId="10" borderId="26" xfId="0" applyNumberFormat="1" applyFont="1" applyFill="1" applyBorder="1" applyAlignment="1">
      <alignment horizontal="center" vertical="center"/>
    </xf>
    <xf numFmtId="185" fontId="25" fillId="11" borderId="32" xfId="0" applyNumberFormat="1" applyFont="1" applyFill="1" applyBorder="1">
      <alignment vertical="center"/>
    </xf>
    <xf numFmtId="185" fontId="25" fillId="11" borderId="37" xfId="0" applyNumberFormat="1" applyFont="1" applyFill="1" applyBorder="1">
      <alignment vertical="center"/>
    </xf>
    <xf numFmtId="185" fontId="25" fillId="11" borderId="31" xfId="0" applyNumberFormat="1" applyFont="1" applyFill="1" applyBorder="1">
      <alignment vertical="center"/>
    </xf>
    <xf numFmtId="185" fontId="25" fillId="11" borderId="34" xfId="0" applyNumberFormat="1" applyFont="1" applyFill="1" applyBorder="1">
      <alignment vertical="center"/>
    </xf>
    <xf numFmtId="185" fontId="25" fillId="11" borderId="36" xfId="0" applyNumberFormat="1" applyFont="1" applyFill="1" applyBorder="1">
      <alignment vertical="center"/>
    </xf>
    <xf numFmtId="185" fontId="25" fillId="11" borderId="38" xfId="0" applyNumberFormat="1" applyFont="1" applyFill="1" applyBorder="1">
      <alignment vertical="center"/>
    </xf>
    <xf numFmtId="178" fontId="25" fillId="11" borderId="32" xfId="0" applyNumberFormat="1" applyFont="1" applyFill="1" applyBorder="1">
      <alignment vertical="center"/>
    </xf>
    <xf numFmtId="0" fontId="25" fillId="11" borderId="32" xfId="0" applyFont="1" applyFill="1" applyBorder="1" applyAlignment="1">
      <alignment vertical="center"/>
    </xf>
    <xf numFmtId="0" fontId="25" fillId="11" borderId="31" xfId="0" applyFont="1" applyFill="1" applyBorder="1" applyAlignment="1">
      <alignment vertical="center"/>
    </xf>
    <xf numFmtId="0" fontId="25" fillId="11" borderId="36" xfId="0" applyFont="1" applyFill="1" applyBorder="1" applyAlignment="1">
      <alignment vertical="center"/>
    </xf>
    <xf numFmtId="178" fontId="25" fillId="11" borderId="32" xfId="0" applyNumberFormat="1" applyFont="1" applyFill="1" applyBorder="1" applyAlignment="1">
      <alignment vertical="center"/>
    </xf>
    <xf numFmtId="178" fontId="25" fillId="3" borderId="37" xfId="0" applyNumberFormat="1" applyFont="1" applyFill="1" applyBorder="1">
      <alignment vertical="center"/>
    </xf>
    <xf numFmtId="178" fontId="25" fillId="11" borderId="31" xfId="0" applyNumberFormat="1" applyFont="1" applyFill="1" applyBorder="1" applyAlignment="1">
      <alignment vertical="center"/>
    </xf>
    <xf numFmtId="178" fontId="25" fillId="11" borderId="31" xfId="0" applyNumberFormat="1" applyFont="1" applyFill="1" applyBorder="1">
      <alignment vertical="center"/>
    </xf>
    <xf numFmtId="178" fontId="25" fillId="3" borderId="34" xfId="0" applyNumberFormat="1" applyFont="1" applyFill="1" applyBorder="1">
      <alignment vertical="center"/>
    </xf>
    <xf numFmtId="178" fontId="25" fillId="11" borderId="36" xfId="0" applyNumberFormat="1" applyFont="1" applyFill="1" applyBorder="1" applyAlignment="1">
      <alignment vertical="center"/>
    </xf>
    <xf numFmtId="178" fontId="25" fillId="11" borderId="36" xfId="0" applyNumberFormat="1" applyFont="1" applyFill="1" applyBorder="1">
      <alignment vertical="center"/>
    </xf>
    <xf numFmtId="178" fontId="25" fillId="3" borderId="38" xfId="0" applyNumberFormat="1" applyFont="1" applyFill="1" applyBorder="1">
      <alignment vertical="center"/>
    </xf>
    <xf numFmtId="0" fontId="26" fillId="10" borderId="30" xfId="0" applyFont="1" applyFill="1" applyBorder="1" applyAlignment="1">
      <alignment vertical="center"/>
    </xf>
    <xf numFmtId="0" fontId="26" fillId="10" borderId="24" xfId="0" applyFont="1" applyFill="1" applyBorder="1" applyAlignment="1">
      <alignment vertical="center"/>
    </xf>
    <xf numFmtId="0" fontId="25" fillId="11" borderId="35" xfId="0" applyFont="1" applyFill="1" applyBorder="1" applyAlignment="1">
      <alignment vertical="center" wrapText="1"/>
    </xf>
    <xf numFmtId="0" fontId="25" fillId="11" borderId="27" xfId="0" applyFont="1" applyFill="1" applyBorder="1" applyAlignment="1">
      <alignment vertical="center" wrapText="1"/>
    </xf>
    <xf numFmtId="0" fontId="25" fillId="11" borderId="0" xfId="0" applyFont="1" applyFill="1" applyBorder="1" applyAlignment="1">
      <alignment vertical="center" wrapText="1"/>
    </xf>
    <xf numFmtId="0" fontId="25" fillId="11" borderId="28" xfId="0" applyFont="1" applyFill="1" applyBorder="1" applyAlignment="1">
      <alignment vertical="center" wrapText="1"/>
    </xf>
    <xf numFmtId="0" fontId="25" fillId="11" borderId="33" xfId="0" applyFont="1" applyFill="1" applyBorder="1" applyAlignment="1">
      <alignment vertical="center" wrapText="1"/>
    </xf>
    <xf numFmtId="0" fontId="25" fillId="11" borderId="29" xfId="0" applyFont="1" applyFill="1" applyBorder="1" applyAlignment="1">
      <alignment vertical="center" wrapText="1"/>
    </xf>
    <xf numFmtId="26" fontId="10" fillId="5" borderId="15" xfId="0" applyNumberFormat="1" applyFont="1" applyFill="1" applyBorder="1">
      <alignment vertical="center"/>
    </xf>
    <xf numFmtId="26" fontId="14" fillId="0" borderId="12" xfId="0" applyNumberFormat="1" applyFont="1" applyBorder="1" applyAlignment="1">
      <alignment horizontal="left" vertical="center" indent="1"/>
    </xf>
    <xf numFmtId="26" fontId="14" fillId="0" borderId="15" xfId="0" applyNumberFormat="1" applyFont="1" applyBorder="1" applyAlignment="1">
      <alignment horizontal="left" vertical="center" indent="1"/>
    </xf>
    <xf numFmtId="26" fontId="17" fillId="0" borderId="9" xfId="0" applyNumberFormat="1" applyFont="1" applyBorder="1" applyAlignment="1">
      <alignment vertical="center"/>
    </xf>
    <xf numFmtId="26" fontId="14" fillId="0" borderId="9" xfId="0" applyNumberFormat="1" applyFont="1" applyBorder="1" applyAlignment="1">
      <alignment horizontal="left" vertical="center" indent="1"/>
    </xf>
    <xf numFmtId="26" fontId="17" fillId="0" borderId="12" xfId="0" applyNumberFormat="1" applyFont="1" applyBorder="1" applyAlignment="1">
      <alignment vertical="center"/>
    </xf>
    <xf numFmtId="26" fontId="11" fillId="0" borderId="9" xfId="0" applyNumberFormat="1" applyFont="1" applyBorder="1">
      <alignment vertical="center"/>
    </xf>
    <xf numFmtId="26" fontId="7" fillId="0" borderId="9" xfId="0" applyNumberFormat="1" applyFont="1" applyFill="1" applyBorder="1" applyAlignment="1">
      <alignment horizontal="left" vertical="center" indent="2"/>
    </xf>
    <xf numFmtId="26" fontId="7" fillId="6" borderId="9" xfId="0" applyNumberFormat="1" applyFont="1" applyFill="1" applyBorder="1" applyAlignment="1">
      <alignment horizontal="left" vertical="center" indent="2"/>
    </xf>
    <xf numFmtId="26" fontId="23" fillId="0" borderId="15" xfId="0" applyNumberFormat="1" applyFont="1" applyFill="1" applyBorder="1" applyAlignment="1">
      <alignment horizontal="left" vertical="center" indent="2"/>
    </xf>
    <xf numFmtId="26" fontId="11" fillId="0" borderId="9" xfId="0" applyNumberFormat="1" applyFont="1" applyFill="1" applyBorder="1" applyAlignment="1">
      <alignment vertical="center"/>
    </xf>
    <xf numFmtId="26" fontId="7" fillId="0" borderId="9" xfId="0" applyNumberFormat="1" applyFont="1" applyFill="1" applyBorder="1" applyAlignment="1">
      <alignment horizontal="left" vertical="center" indent="1"/>
    </xf>
    <xf numFmtId="26" fontId="11" fillId="0" borderId="16" xfId="0" applyNumberFormat="1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24" fillId="10" borderId="29" xfId="0" applyFont="1" applyFill="1" applyBorder="1" applyAlignment="1">
      <alignment horizontal="center" vertical="center"/>
    </xf>
    <xf numFmtId="180" fontId="24" fillId="10" borderId="32" xfId="0" applyNumberFormat="1" applyFont="1" applyFill="1" applyBorder="1" applyAlignment="1">
      <alignment horizontal="center" vertical="center"/>
    </xf>
    <xf numFmtId="180" fontId="24" fillId="10" borderId="37" xfId="0" applyNumberFormat="1" applyFont="1" applyFill="1" applyBorder="1" applyAlignment="1">
      <alignment horizontal="center" vertical="center"/>
    </xf>
    <xf numFmtId="192" fontId="24" fillId="10" borderId="31" xfId="0" applyNumberFormat="1" applyFont="1" applyFill="1" applyBorder="1" applyAlignment="1">
      <alignment horizontal="center" vertical="center"/>
    </xf>
    <xf numFmtId="192" fontId="24" fillId="10" borderId="34" xfId="0" applyNumberFormat="1" applyFont="1" applyFill="1" applyBorder="1" applyAlignment="1">
      <alignment horizontal="center" vertical="center"/>
    </xf>
    <xf numFmtId="179" fontId="25" fillId="11" borderId="32" xfId="0" applyNumberFormat="1" applyFont="1" applyFill="1" applyBorder="1">
      <alignment vertical="center"/>
    </xf>
    <xf numFmtId="179" fontId="25" fillId="11" borderId="37" xfId="0" applyNumberFormat="1" applyFont="1" applyFill="1" applyBorder="1">
      <alignment vertical="center"/>
    </xf>
    <xf numFmtId="179" fontId="25" fillId="11" borderId="31" xfId="0" applyNumberFormat="1" applyFont="1" applyFill="1" applyBorder="1">
      <alignment vertical="center"/>
    </xf>
    <xf numFmtId="179" fontId="25" fillId="11" borderId="34" xfId="0" applyNumberFormat="1" applyFont="1" applyFill="1" applyBorder="1">
      <alignment vertical="center"/>
    </xf>
    <xf numFmtId="179" fontId="25" fillId="11" borderId="36" xfId="0" applyNumberFormat="1" applyFont="1" applyFill="1" applyBorder="1">
      <alignment vertical="center"/>
    </xf>
    <xf numFmtId="179" fontId="25" fillId="11" borderId="38" xfId="0" applyNumberFormat="1" applyFont="1" applyFill="1" applyBorder="1">
      <alignment vertical="center"/>
    </xf>
    <xf numFmtId="0" fontId="24" fillId="11" borderId="27" xfId="0" applyFont="1" applyFill="1" applyBorder="1">
      <alignment vertical="center"/>
    </xf>
    <xf numFmtId="179" fontId="24" fillId="11" borderId="31" xfId="0" applyNumberFormat="1" applyFont="1" applyFill="1" applyBorder="1">
      <alignment vertical="center"/>
    </xf>
    <xf numFmtId="179" fontId="24" fillId="11" borderId="34" xfId="0" applyNumberFormat="1" applyFont="1" applyFill="1" applyBorder="1">
      <alignment vertical="center"/>
    </xf>
    <xf numFmtId="0" fontId="25" fillId="11" borderId="28" xfId="0" applyFont="1" applyFill="1" applyBorder="1" applyAlignment="1">
      <alignment horizontal="left" vertical="center" indent="1"/>
    </xf>
    <xf numFmtId="0" fontId="25" fillId="11" borderId="29" xfId="0" applyFont="1" applyFill="1" applyBorder="1" applyAlignment="1">
      <alignment horizontal="left" vertical="center" indent="1"/>
    </xf>
    <xf numFmtId="0" fontId="25" fillId="11" borderId="27" xfId="0" applyFont="1" applyFill="1" applyBorder="1" applyAlignment="1">
      <alignment horizontal="left" vertical="center" indent="1"/>
    </xf>
    <xf numFmtId="203" fontId="24" fillId="11" borderId="31" xfId="0" applyNumberFormat="1" applyFont="1" applyFill="1" applyBorder="1">
      <alignment vertical="center"/>
    </xf>
    <xf numFmtId="203" fontId="24" fillId="11" borderId="34" xfId="0" applyNumberFormat="1" applyFont="1" applyFill="1" applyBorder="1">
      <alignment vertical="center"/>
    </xf>
    <xf numFmtId="203" fontId="25" fillId="11" borderId="36" xfId="0" applyNumberFormat="1" applyFont="1" applyFill="1" applyBorder="1">
      <alignment vertical="center"/>
    </xf>
    <xf numFmtId="203" fontId="25" fillId="11" borderId="38" xfId="0" applyNumberFormat="1" applyFont="1" applyFill="1" applyBorder="1">
      <alignment vertical="center"/>
    </xf>
    <xf numFmtId="203" fontId="25" fillId="11" borderId="32" xfId="0" applyNumberFormat="1" applyFont="1" applyFill="1" applyBorder="1">
      <alignment vertical="center"/>
    </xf>
    <xf numFmtId="203" fontId="25" fillId="11" borderId="37" xfId="0" applyNumberFormat="1" applyFont="1" applyFill="1" applyBorder="1">
      <alignment vertical="center"/>
    </xf>
    <xf numFmtId="203" fontId="25" fillId="11" borderId="31" xfId="0" applyNumberFormat="1" applyFont="1" applyFill="1" applyBorder="1">
      <alignment vertical="center"/>
    </xf>
    <xf numFmtId="203" fontId="25" fillId="11" borderId="34" xfId="0" applyNumberFormat="1" applyFont="1" applyFill="1" applyBorder="1">
      <alignment vertical="center"/>
    </xf>
    <xf numFmtId="192" fontId="24" fillId="10" borderId="34" xfId="0" applyNumberFormat="1" applyFont="1" applyFill="1" applyBorder="1" applyAlignment="1">
      <alignment horizontal="center" vertical="center"/>
    </xf>
    <xf numFmtId="194" fontId="24" fillId="10" borderId="32" xfId="0" applyNumberFormat="1" applyFont="1" applyFill="1" applyBorder="1" applyAlignment="1">
      <alignment horizontal="center" vertical="center"/>
    </xf>
    <xf numFmtId="194" fontId="24" fillId="10" borderId="37" xfId="0" applyNumberFormat="1" applyFont="1" applyFill="1" applyBorder="1" applyAlignment="1">
      <alignment horizontal="center" vertical="center"/>
    </xf>
    <xf numFmtId="194" fontId="24" fillId="10" borderId="25" xfId="0" applyNumberFormat="1" applyFont="1" applyFill="1" applyBorder="1" applyAlignment="1">
      <alignment horizontal="center" vertical="center"/>
    </xf>
    <xf numFmtId="194" fontId="24" fillId="10" borderId="26" xfId="0" applyNumberFormat="1" applyFont="1" applyFill="1" applyBorder="1" applyAlignment="1">
      <alignment horizontal="center" vertical="center"/>
    </xf>
    <xf numFmtId="0" fontId="25" fillId="11" borderId="31" xfId="0" applyFont="1" applyFill="1" applyBorder="1">
      <alignment vertical="center"/>
    </xf>
    <xf numFmtId="0" fontId="25" fillId="11" borderId="34" xfId="0" applyFont="1" applyFill="1" applyBorder="1">
      <alignment vertical="center"/>
    </xf>
    <xf numFmtId="184" fontId="25" fillId="11" borderId="25" xfId="0" applyNumberFormat="1" applyFont="1" applyFill="1" applyBorder="1">
      <alignment vertical="center"/>
    </xf>
    <xf numFmtId="184" fontId="24" fillId="11" borderId="25" xfId="0" applyNumberFormat="1" applyFont="1" applyFill="1" applyBorder="1">
      <alignment vertical="center"/>
    </xf>
    <xf numFmtId="184" fontId="7" fillId="0" borderId="0" xfId="0" applyNumberFormat="1" applyFont="1">
      <alignment vertical="center"/>
    </xf>
    <xf numFmtId="0" fontId="7" fillId="5" borderId="3" xfId="0" applyFont="1" applyFill="1" applyBorder="1" applyAlignment="1" applyProtection="1">
      <alignment horizontal="center" vertical="center"/>
    </xf>
    <xf numFmtId="0" fontId="7" fillId="5" borderId="0" xfId="0" applyFont="1" applyFill="1" applyBorder="1" applyAlignment="1" applyProtection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</xf>
    <xf numFmtId="0" fontId="10" fillId="0" borderId="0" xfId="0" quotePrefix="1" applyFont="1" applyProtection="1">
      <alignment vertical="center"/>
    </xf>
    <xf numFmtId="188" fontId="11" fillId="7" borderId="0" xfId="0" applyNumberFormat="1" applyFont="1" applyFill="1" applyProtection="1">
      <alignment vertical="center"/>
    </xf>
    <xf numFmtId="179" fontId="7" fillId="0" borderId="0" xfId="0" applyNumberFormat="1" applyFont="1" applyFill="1" applyBorder="1" applyProtection="1">
      <alignment vertical="center"/>
    </xf>
    <xf numFmtId="0" fontId="14" fillId="0" borderId="0" xfId="0" applyFont="1" applyAlignment="1" applyProtection="1">
      <alignment horizontal="left" vertical="center" indent="1"/>
    </xf>
    <xf numFmtId="0" fontId="17" fillId="0" borderId="1" xfId="0" applyFont="1" applyBorder="1" applyAlignment="1" applyProtection="1">
      <alignment vertical="center"/>
    </xf>
    <xf numFmtId="179" fontId="11" fillId="0" borderId="1" xfId="0" applyNumberFormat="1" applyFont="1" applyBorder="1" applyProtection="1">
      <alignment vertical="center"/>
    </xf>
    <xf numFmtId="0" fontId="7" fillId="0" borderId="0" xfId="0" applyFont="1" applyAlignment="1" applyProtection="1">
      <alignment horizontal="left" vertical="center" indent="1"/>
    </xf>
    <xf numFmtId="0" fontId="11" fillId="0" borderId="3" xfId="0" applyFont="1" applyBorder="1" applyAlignment="1" applyProtection="1">
      <alignment vertical="center"/>
    </xf>
    <xf numFmtId="0" fontId="7" fillId="0" borderId="3" xfId="0" applyFont="1" applyBorder="1" applyProtection="1">
      <alignment vertical="center"/>
    </xf>
    <xf numFmtId="179" fontId="7" fillId="0" borderId="3" xfId="0" applyNumberFormat="1" applyFont="1" applyBorder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7" fillId="0" borderId="1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vertical="center"/>
    </xf>
    <xf numFmtId="179" fontId="10" fillId="0" borderId="0" xfId="0" applyNumberFormat="1" applyFont="1" applyFill="1" applyAlignment="1" applyProtection="1">
      <alignment horizontal="right" vertical="center"/>
    </xf>
    <xf numFmtId="0" fontId="11" fillId="0" borderId="0" xfId="0" applyFont="1" applyAlignment="1" applyProtection="1">
      <alignment horizontal="right" vertical="center"/>
    </xf>
    <xf numFmtId="0" fontId="7" fillId="0" borderId="0" xfId="0" applyFont="1" applyAlignment="1" applyProtection="1">
      <alignment horizontal="center" vertical="center"/>
    </xf>
    <xf numFmtId="0" fontId="10" fillId="0" borderId="1" xfId="0" applyFont="1" applyBorder="1" applyAlignment="1" applyProtection="1">
      <alignment horizontal="right" vertical="center"/>
    </xf>
    <xf numFmtId="0" fontId="11" fillId="0" borderId="3" xfId="0" applyFont="1" applyBorder="1" applyProtection="1">
      <alignment vertical="center"/>
    </xf>
    <xf numFmtId="179" fontId="10" fillId="0" borderId="3" xfId="0" applyNumberFormat="1" applyFont="1" applyBorder="1" applyProtection="1">
      <alignment vertical="center"/>
    </xf>
    <xf numFmtId="179" fontId="10" fillId="0" borderId="0" xfId="0" applyNumberFormat="1" applyFont="1" applyProtection="1">
      <alignment vertical="center"/>
    </xf>
    <xf numFmtId="182" fontId="10" fillId="0" borderId="0" xfId="0" applyNumberFormat="1" applyFont="1" applyProtection="1">
      <alignment vertical="center"/>
    </xf>
    <xf numFmtId="0" fontId="7" fillId="0" borderId="15" xfId="0" applyFont="1" applyFill="1" applyBorder="1" applyAlignment="1">
      <alignment horizontal="left" vertical="center" indent="2"/>
    </xf>
    <xf numFmtId="0" fontId="7" fillId="0" borderId="1" xfId="0" applyFont="1" applyFill="1" applyBorder="1">
      <alignment vertical="center"/>
    </xf>
    <xf numFmtId="179" fontId="7" fillId="0" borderId="1" xfId="0" applyNumberFormat="1" applyFont="1" applyFill="1" applyBorder="1">
      <alignment vertical="center"/>
    </xf>
    <xf numFmtId="0" fontId="10" fillId="0" borderId="0" xfId="0" applyFont="1" applyAlignment="1" applyProtection="1">
      <alignment vertical="center"/>
    </xf>
    <xf numFmtId="0" fontId="20" fillId="0" borderId="0" xfId="0" applyFont="1" applyAlignment="1" applyProtection="1">
      <alignment horizontal="left" vertical="center" indent="3"/>
    </xf>
    <xf numFmtId="0" fontId="20" fillId="0" borderId="0" xfId="0" applyFont="1" applyAlignment="1" applyProtection="1">
      <alignment vertical="center"/>
    </xf>
    <xf numFmtId="179" fontId="20" fillId="0" borderId="0" xfId="0" applyNumberFormat="1" applyFont="1" applyAlignment="1" applyProtection="1">
      <alignment vertical="center"/>
    </xf>
    <xf numFmtId="0" fontId="20" fillId="0" borderId="1" xfId="0" applyFont="1" applyBorder="1" applyAlignment="1" applyProtection="1">
      <alignment vertical="center"/>
    </xf>
    <xf numFmtId="0" fontId="20" fillId="0" borderId="0" xfId="0" applyFont="1" applyFill="1" applyBorder="1" applyAlignment="1" applyProtection="1">
      <alignment horizontal="left" vertical="center" indent="3"/>
    </xf>
    <xf numFmtId="0" fontId="20" fillId="0" borderId="0" xfId="0" applyFont="1" applyFill="1" applyBorder="1" applyAlignment="1" applyProtection="1">
      <alignment vertical="center"/>
    </xf>
    <xf numFmtId="0" fontId="20" fillId="0" borderId="0" xfId="0" applyFo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0" fontId="20" fillId="0" borderId="0" xfId="0" applyFont="1" applyAlignment="1" applyProtection="1">
      <alignment horizontal="left" vertical="center" indent="2"/>
    </xf>
    <xf numFmtId="0" fontId="20" fillId="0" borderId="0" xfId="0" applyFont="1" applyAlignment="1" applyProtection="1">
      <alignment horizontal="left" vertical="center" indent="1"/>
    </xf>
    <xf numFmtId="0" fontId="20" fillId="0" borderId="1" xfId="0" applyFont="1" applyBorder="1" applyAlignment="1" applyProtection="1">
      <alignment horizontal="left" vertical="center" indent="1"/>
    </xf>
    <xf numFmtId="0" fontId="31" fillId="0" borderId="0" xfId="0" applyFont="1">
      <alignment vertical="center"/>
    </xf>
    <xf numFmtId="0" fontId="30" fillId="0" borderId="0" xfId="0" applyFont="1" applyProtection="1">
      <alignment vertical="center"/>
    </xf>
    <xf numFmtId="179" fontId="7" fillId="0" borderId="10" xfId="0" applyNumberFormat="1" applyFont="1" applyFill="1" applyBorder="1">
      <alignment vertical="center"/>
    </xf>
    <xf numFmtId="0" fontId="32" fillId="13" borderId="0" xfId="0" applyFont="1" applyFill="1">
      <alignment vertical="center"/>
    </xf>
    <xf numFmtId="0" fontId="33" fillId="13" borderId="0" xfId="0" applyFont="1" applyFill="1">
      <alignment vertical="center"/>
    </xf>
    <xf numFmtId="0" fontId="34" fillId="13" borderId="0" xfId="0" applyFont="1" applyFill="1">
      <alignment vertical="center"/>
    </xf>
    <xf numFmtId="0" fontId="11" fillId="14" borderId="6" xfId="0" applyFont="1" applyFill="1" applyBorder="1">
      <alignment vertical="center"/>
    </xf>
    <xf numFmtId="0" fontId="11" fillId="14" borderId="7" xfId="0" applyFont="1" applyFill="1" applyBorder="1">
      <alignment vertical="center"/>
    </xf>
    <xf numFmtId="0" fontId="10" fillId="14" borderId="7" xfId="0" applyFont="1" applyFill="1" applyBorder="1">
      <alignment vertical="center"/>
    </xf>
    <xf numFmtId="0" fontId="11" fillId="14" borderId="7" xfId="0" applyFont="1" applyFill="1" applyBorder="1" applyAlignment="1">
      <alignment horizontal="right" vertical="center"/>
    </xf>
    <xf numFmtId="187" fontId="11" fillId="14" borderId="8" xfId="0" applyNumberFormat="1" applyFont="1" applyFill="1" applyBorder="1">
      <alignment vertical="center"/>
    </xf>
    <xf numFmtId="0" fontId="11" fillId="14" borderId="16" xfId="0" applyFont="1" applyFill="1" applyBorder="1">
      <alignment vertical="center"/>
    </xf>
    <xf numFmtId="0" fontId="11" fillId="14" borderId="2" xfId="0" applyFont="1" applyFill="1" applyBorder="1">
      <alignment vertical="center"/>
    </xf>
    <xf numFmtId="0" fontId="7" fillId="14" borderId="2" xfId="0" applyFont="1" applyFill="1" applyBorder="1">
      <alignment vertical="center"/>
    </xf>
    <xf numFmtId="0" fontId="11" fillId="14" borderId="2" xfId="0" applyFont="1" applyFill="1" applyBorder="1" applyAlignment="1">
      <alignment horizontal="right" vertical="center"/>
    </xf>
    <xf numFmtId="188" fontId="11" fillId="14" borderId="11" xfId="0" applyNumberFormat="1" applyFont="1" applyFill="1" applyBorder="1">
      <alignment vertical="center"/>
    </xf>
    <xf numFmtId="0" fontId="11" fillId="14" borderId="8" xfId="0" applyFont="1" applyFill="1" applyBorder="1" applyAlignment="1">
      <alignment horizontal="right" vertical="center"/>
    </xf>
    <xf numFmtId="0" fontId="10" fillId="14" borderId="2" xfId="0" applyFont="1" applyFill="1" applyBorder="1">
      <alignment vertical="center"/>
    </xf>
    <xf numFmtId="188" fontId="11" fillId="14" borderId="2" xfId="0" applyNumberFormat="1" applyFont="1" applyFill="1" applyBorder="1">
      <alignment vertical="center"/>
    </xf>
    <xf numFmtId="176" fontId="13" fillId="14" borderId="12" xfId="0" applyNumberFormat="1" applyFont="1" applyFill="1" applyBorder="1" applyAlignment="1">
      <alignment horizontal="left" vertical="center"/>
    </xf>
    <xf numFmtId="0" fontId="10" fillId="14" borderId="3" xfId="0" applyFont="1" applyFill="1" applyBorder="1">
      <alignment vertical="center"/>
    </xf>
    <xf numFmtId="0" fontId="10" fillId="14" borderId="3" xfId="0" applyFont="1" applyFill="1" applyBorder="1" applyAlignment="1">
      <alignment horizontal="center" vertical="center"/>
    </xf>
    <xf numFmtId="189" fontId="10" fillId="14" borderId="3" xfId="0" applyNumberFormat="1" applyFont="1" applyFill="1" applyBorder="1" applyAlignment="1">
      <alignment horizontal="center" vertical="center"/>
    </xf>
    <xf numFmtId="189" fontId="10" fillId="14" borderId="13" xfId="0" applyNumberFormat="1" applyFont="1" applyFill="1" applyBorder="1" applyAlignment="1">
      <alignment horizontal="center" vertical="center"/>
    </xf>
    <xf numFmtId="0" fontId="10" fillId="14" borderId="15" xfId="0" applyFont="1" applyFill="1" applyBorder="1">
      <alignment vertical="center"/>
    </xf>
    <xf numFmtId="0" fontId="10" fillId="14" borderId="1" xfId="0" applyFont="1" applyFill="1" applyBorder="1">
      <alignment vertical="center"/>
    </xf>
    <xf numFmtId="0" fontId="10" fillId="14" borderId="1" xfId="0" applyFont="1" applyFill="1" applyBorder="1" applyAlignment="1">
      <alignment horizontal="center" vertical="center"/>
    </xf>
    <xf numFmtId="14" fontId="10" fillId="14" borderId="1" xfId="0" applyNumberFormat="1" applyFont="1" applyFill="1" applyBorder="1" applyAlignment="1">
      <alignment horizontal="center" vertical="center"/>
    </xf>
    <xf numFmtId="181" fontId="10" fillId="14" borderId="1" xfId="0" applyNumberFormat="1" applyFont="1" applyFill="1" applyBorder="1" applyAlignment="1">
      <alignment horizontal="center" vertical="center"/>
    </xf>
    <xf numFmtId="181" fontId="10" fillId="14" borderId="14" xfId="0" applyNumberFormat="1" applyFont="1" applyFill="1" applyBorder="1" applyAlignment="1">
      <alignment horizontal="center" vertical="center"/>
    </xf>
    <xf numFmtId="26" fontId="13" fillId="14" borderId="12" xfId="0" applyNumberFormat="1" applyFont="1" applyFill="1" applyBorder="1" applyAlignment="1">
      <alignment horizontal="left" vertical="center"/>
    </xf>
    <xf numFmtId="0" fontId="10" fillId="14" borderId="8" xfId="0" applyFont="1" applyFill="1" applyBorder="1">
      <alignment vertical="center"/>
    </xf>
    <xf numFmtId="0" fontId="18" fillId="14" borderId="3" xfId="0" applyFont="1" applyFill="1" applyBorder="1">
      <alignment vertical="center"/>
    </xf>
    <xf numFmtId="0" fontId="7" fillId="14" borderId="3" xfId="0" applyFont="1" applyFill="1" applyBorder="1" applyAlignment="1" applyProtection="1">
      <alignment horizontal="center" vertical="center"/>
    </xf>
    <xf numFmtId="181" fontId="7" fillId="14" borderId="3" xfId="0" applyNumberFormat="1" applyFont="1" applyFill="1" applyBorder="1" applyAlignment="1" applyProtection="1">
      <alignment horizontal="center" vertical="center"/>
    </xf>
    <xf numFmtId="0" fontId="7" fillId="14" borderId="0" xfId="0" applyFont="1" applyFill="1" applyBorder="1" applyAlignment="1" applyProtection="1">
      <alignment horizontal="center" vertical="center"/>
    </xf>
    <xf numFmtId="192" fontId="20" fillId="14" borderId="0" xfId="0" applyNumberFormat="1" applyFont="1" applyFill="1" applyBorder="1" applyAlignment="1" applyProtection="1">
      <alignment horizontal="center" vertical="center"/>
    </xf>
    <xf numFmtId="181" fontId="10" fillId="14" borderId="0" xfId="0" applyNumberFormat="1" applyFont="1" applyFill="1" applyBorder="1" applyAlignment="1" applyProtection="1">
      <alignment horizontal="center" vertical="center"/>
    </xf>
    <xf numFmtId="197" fontId="20" fillId="14" borderId="0" xfId="0" applyNumberFormat="1" applyFont="1" applyFill="1" applyBorder="1" applyAlignment="1" applyProtection="1">
      <alignment horizontal="center" vertical="center"/>
    </xf>
    <xf numFmtId="180" fontId="20" fillId="14" borderId="0" xfId="0" applyNumberFormat="1" applyFont="1" applyFill="1" applyBorder="1" applyAlignment="1" applyProtection="1">
      <alignment horizontal="center" vertical="center"/>
    </xf>
    <xf numFmtId="198" fontId="20" fillId="14" borderId="0" xfId="0" applyNumberFormat="1" applyFont="1" applyFill="1" applyBorder="1" applyAlignment="1" applyProtection="1">
      <alignment horizontal="center" vertical="center"/>
    </xf>
    <xf numFmtId="199" fontId="20" fillId="14" borderId="0" xfId="0" applyNumberFormat="1" applyFont="1" applyFill="1" applyBorder="1" applyAlignment="1" applyProtection="1">
      <alignment horizontal="center" vertical="center"/>
    </xf>
    <xf numFmtId="0" fontId="10" fillId="14" borderId="1" xfId="0" applyFont="1" applyFill="1" applyBorder="1" applyAlignment="1" applyProtection="1">
      <alignment horizontal="center" vertical="center"/>
    </xf>
    <xf numFmtId="190" fontId="20" fillId="14" borderId="1" xfId="0" applyNumberFormat="1" applyFont="1" applyFill="1" applyBorder="1" applyAlignment="1" applyProtection="1">
      <alignment horizontal="center" vertical="center"/>
    </xf>
    <xf numFmtId="0" fontId="10" fillId="14" borderId="0" xfId="0" applyFont="1" applyFill="1" applyBorder="1" applyAlignment="1" applyProtection="1">
      <alignment horizontal="center" vertical="center"/>
    </xf>
    <xf numFmtId="0" fontId="10" fillId="14" borderId="0" xfId="0" applyFont="1" applyFill="1" applyBorder="1" applyAlignment="1" applyProtection="1">
      <alignment horizontal="right" vertical="center"/>
    </xf>
    <xf numFmtId="190" fontId="20" fillId="14" borderId="0" xfId="0" applyNumberFormat="1" applyFont="1" applyFill="1" applyBorder="1" applyAlignment="1" applyProtection="1">
      <alignment horizontal="center" vertical="center"/>
    </xf>
    <xf numFmtId="189" fontId="20" fillId="14" borderId="0" xfId="0" applyNumberFormat="1" applyFont="1" applyFill="1" applyBorder="1" applyAlignment="1" applyProtection="1">
      <alignment horizontal="center" vertical="center"/>
    </xf>
    <xf numFmtId="0" fontId="30" fillId="14" borderId="0" xfId="0" applyFont="1" applyFill="1" applyBorder="1" applyAlignment="1" applyProtection="1">
      <alignment horizontal="right" vertical="center"/>
    </xf>
    <xf numFmtId="194" fontId="20" fillId="14" borderId="0" xfId="0" applyNumberFormat="1" applyFont="1" applyFill="1" applyBorder="1" applyAlignment="1" applyProtection="1">
      <alignment horizontal="center" vertical="center"/>
    </xf>
    <xf numFmtId="195" fontId="10" fillId="14" borderId="0" xfId="0" applyNumberFormat="1" applyFont="1" applyFill="1" applyBorder="1" applyAlignment="1" applyProtection="1">
      <alignment vertical="center"/>
    </xf>
    <xf numFmtId="181" fontId="20" fillId="14" borderId="0" xfId="0" applyNumberFormat="1" applyFont="1" applyFill="1" applyBorder="1" applyAlignment="1" applyProtection="1">
      <alignment horizontal="center" vertical="center"/>
    </xf>
    <xf numFmtId="0" fontId="10" fillId="14" borderId="1" xfId="0" applyFont="1" applyFill="1" applyBorder="1" applyAlignment="1" applyProtection="1">
      <alignment horizontal="right" vertical="center"/>
    </xf>
    <xf numFmtId="181" fontId="20" fillId="14" borderId="1" xfId="0" applyNumberFormat="1" applyFont="1" applyFill="1" applyBorder="1" applyAlignment="1" applyProtection="1">
      <alignment horizontal="center" vertical="center"/>
    </xf>
    <xf numFmtId="0" fontId="11" fillId="14" borderId="3" xfId="0" applyFont="1" applyFill="1" applyBorder="1" applyProtection="1">
      <alignment vertical="center"/>
    </xf>
    <xf numFmtId="0" fontId="7" fillId="14" borderId="0" xfId="0" applyFont="1" applyFill="1" applyBorder="1" applyProtection="1">
      <alignment vertical="center"/>
    </xf>
    <xf numFmtId="0" fontId="7" fillId="14" borderId="0" xfId="0" applyFont="1" applyFill="1" applyBorder="1" applyAlignment="1" applyProtection="1">
      <alignment horizontal="right" vertical="center"/>
    </xf>
    <xf numFmtId="179" fontId="7" fillId="14" borderId="0" xfId="0" applyNumberFormat="1" applyFont="1" applyFill="1" applyBorder="1" applyProtection="1">
      <alignment vertical="center"/>
    </xf>
    <xf numFmtId="0" fontId="11" fillId="14" borderId="0" xfId="0" applyFont="1" applyFill="1" applyBorder="1" applyProtection="1">
      <alignment vertical="center"/>
    </xf>
    <xf numFmtId="0" fontId="7" fillId="14" borderId="0" xfId="0" applyFont="1" applyFill="1" applyProtection="1">
      <alignment vertical="center"/>
    </xf>
    <xf numFmtId="0" fontId="11" fillId="14" borderId="1" xfId="0" applyFont="1" applyFill="1" applyBorder="1" applyProtection="1">
      <alignment vertical="center"/>
    </xf>
    <xf numFmtId="0" fontId="7" fillId="14" borderId="1" xfId="0" applyFont="1" applyFill="1" applyBorder="1" applyProtection="1">
      <alignment vertical="center"/>
    </xf>
    <xf numFmtId="179" fontId="7" fillId="15" borderId="1" xfId="0" applyNumberFormat="1" applyFont="1" applyFill="1" applyBorder="1" applyProtection="1">
      <alignment vertical="center"/>
    </xf>
    <xf numFmtId="14" fontId="10" fillId="15" borderId="0" xfId="0" applyNumberFormat="1" applyFont="1" applyFill="1" applyAlignment="1" applyProtection="1">
      <alignment horizontal="center" vertical="center"/>
    </xf>
    <xf numFmtId="0" fontId="7" fillId="15" borderId="0" xfId="0" applyFont="1" applyFill="1" applyAlignment="1" applyProtection="1">
      <alignment horizontal="left" vertical="center" indent="1"/>
    </xf>
    <xf numFmtId="179" fontId="7" fillId="15" borderId="0" xfId="0" applyNumberFormat="1" applyFont="1" applyFill="1" applyProtection="1">
      <alignment vertical="center"/>
    </xf>
    <xf numFmtId="182" fontId="7" fillId="15" borderId="0" xfId="0" applyNumberFormat="1" applyFont="1" applyFill="1" applyProtection="1">
      <alignment vertical="center"/>
    </xf>
    <xf numFmtId="14" fontId="10" fillId="15" borderId="0" xfId="0" applyNumberFormat="1" applyFont="1" applyFill="1" applyBorder="1" applyAlignment="1" applyProtection="1">
      <alignment horizontal="center" vertical="center"/>
    </xf>
    <xf numFmtId="14" fontId="7" fillId="15" borderId="0" xfId="0" applyNumberFormat="1" applyFont="1" applyFill="1" applyBorder="1" applyAlignment="1" applyProtection="1">
      <alignment horizontal="center" vertical="center"/>
    </xf>
    <xf numFmtId="195" fontId="10" fillId="15" borderId="0" xfId="0" applyNumberFormat="1" applyFont="1" applyFill="1" applyBorder="1" applyAlignment="1" applyProtection="1">
      <alignment vertical="center"/>
    </xf>
    <xf numFmtId="195" fontId="10" fillId="15" borderId="1" xfId="0" applyNumberFormat="1" applyFont="1" applyFill="1" applyBorder="1" applyAlignment="1" applyProtection="1">
      <alignment vertical="center"/>
    </xf>
    <xf numFmtId="179" fontId="7" fillId="15" borderId="0" xfId="0" applyNumberFormat="1" applyFont="1" applyFill="1" applyBorder="1" applyProtection="1">
      <alignment vertical="center"/>
    </xf>
    <xf numFmtId="14" fontId="7" fillId="15" borderId="1" xfId="0" applyNumberFormat="1" applyFont="1" applyFill="1" applyBorder="1" applyProtection="1">
      <alignment vertical="center"/>
    </xf>
    <xf numFmtId="191" fontId="7" fillId="15" borderId="0" xfId="0" applyNumberFormat="1" applyFont="1" applyFill="1" applyProtection="1">
      <alignment vertical="center"/>
    </xf>
    <xf numFmtId="14" fontId="7" fillId="15" borderId="1" xfId="0" applyNumberFormat="1" applyFont="1" applyFill="1" applyBorder="1" applyAlignment="1" applyProtection="1">
      <alignment horizontal="center" vertical="center"/>
    </xf>
    <xf numFmtId="190" fontId="7" fillId="15" borderId="0" xfId="0" applyNumberFormat="1" applyFont="1" applyFill="1" applyBorder="1" applyProtection="1">
      <alignment vertical="center"/>
    </xf>
    <xf numFmtId="181" fontId="7" fillId="15" borderId="0" xfId="0" applyNumberFormat="1" applyFont="1" applyFill="1" applyBorder="1" applyProtection="1">
      <alignment vertical="center"/>
    </xf>
    <xf numFmtId="0" fontId="11" fillId="16" borderId="9" xfId="0" applyFont="1" applyFill="1" applyBorder="1">
      <alignment vertical="center"/>
    </xf>
    <xf numFmtId="179" fontId="10" fillId="14" borderId="0" xfId="0" applyNumberFormat="1" applyFont="1" applyFill="1" applyBorder="1" applyAlignment="1" applyProtection="1">
      <alignment horizontal="center" vertical="center"/>
    </xf>
    <xf numFmtId="0" fontId="21" fillId="16" borderId="0" xfId="0" applyFont="1" applyFill="1" applyBorder="1" applyProtection="1">
      <alignment vertical="center"/>
    </xf>
    <xf numFmtId="0" fontId="21" fillId="16" borderId="0" xfId="0" applyFont="1" applyFill="1" applyProtection="1">
      <alignment vertical="center"/>
    </xf>
    <xf numFmtId="0" fontId="21" fillId="17" borderId="0" xfId="0" applyFont="1" applyFill="1" applyBorder="1" applyAlignment="1" applyProtection="1">
      <alignment vertical="center"/>
    </xf>
    <xf numFmtId="0" fontId="21" fillId="17" borderId="0" xfId="0" applyFont="1" applyFill="1" applyProtection="1">
      <alignment vertical="center"/>
    </xf>
    <xf numFmtId="0" fontId="21" fillId="17" borderId="0" xfId="0" applyFont="1" applyFill="1" applyAlignment="1" applyProtection="1">
      <alignment vertical="center"/>
    </xf>
    <xf numFmtId="0" fontId="35" fillId="0" borderId="0" xfId="0" applyFont="1" applyBorder="1">
      <alignment vertical="center"/>
    </xf>
    <xf numFmtId="0" fontId="10" fillId="0" borderId="0" xfId="1" applyFont="1">
      <alignment vertical="center"/>
    </xf>
    <xf numFmtId="179" fontId="10" fillId="0" borderId="0" xfId="1" applyNumberFormat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horizontal="center" vertical="center"/>
    </xf>
    <xf numFmtId="179" fontId="10" fillId="0" borderId="2" xfId="1" applyNumberFormat="1" applyFont="1" applyBorder="1">
      <alignment vertical="center"/>
    </xf>
    <xf numFmtId="1" fontId="10" fillId="0" borderId="2" xfId="1" applyNumberFormat="1" applyFont="1" applyBorder="1" applyAlignment="1">
      <alignment horizontal="center" vertical="center" shrinkToFit="1"/>
    </xf>
    <xf numFmtId="1" fontId="10" fillId="0" borderId="0" xfId="1" applyNumberFormat="1" applyFont="1">
      <alignment vertical="center"/>
    </xf>
    <xf numFmtId="1" fontId="10" fillId="0" borderId="0" xfId="1" applyNumberFormat="1" applyFont="1" applyAlignment="1">
      <alignment horizontal="center" vertical="center"/>
    </xf>
    <xf numFmtId="181" fontId="10" fillId="0" borderId="0" xfId="1" applyNumberFormat="1" applyFont="1">
      <alignment vertical="center"/>
    </xf>
    <xf numFmtId="14" fontId="10" fillId="0" borderId="0" xfId="1" applyNumberFormat="1" applyFont="1">
      <alignment vertical="center"/>
    </xf>
    <xf numFmtId="179" fontId="10" fillId="6" borderId="0" xfId="1" applyNumberFormat="1" applyFont="1" applyFill="1">
      <alignment vertical="center"/>
    </xf>
    <xf numFmtId="1" fontId="10" fillId="0" borderId="0" xfId="1" applyNumberFormat="1" applyFont="1" applyBorder="1">
      <alignment vertical="center"/>
    </xf>
    <xf numFmtId="179" fontId="10" fillId="0" borderId="0" xfId="1" applyNumberFormat="1" applyFont="1" applyBorder="1">
      <alignment vertical="center"/>
    </xf>
    <xf numFmtId="0" fontId="19" fillId="0" borderId="0" xfId="1" applyNumberFormat="1" applyFont="1" applyFill="1" applyBorder="1" applyAlignment="1">
      <alignment vertical="center"/>
    </xf>
    <xf numFmtId="0" fontId="10" fillId="0" borderId="3" xfId="1" applyFont="1" applyBorder="1">
      <alignment vertical="center"/>
    </xf>
    <xf numFmtId="179" fontId="10" fillId="0" borderId="3" xfId="1" applyNumberFormat="1" applyFont="1" applyBorder="1">
      <alignment vertical="center"/>
    </xf>
    <xf numFmtId="178" fontId="10" fillId="0" borderId="0" xfId="1" applyNumberFormat="1" applyFont="1">
      <alignment vertical="center"/>
    </xf>
    <xf numFmtId="0" fontId="10" fillId="0" borderId="1" xfId="1" applyFont="1" applyBorder="1">
      <alignment vertical="center"/>
    </xf>
    <xf numFmtId="178" fontId="10" fillId="0" borderId="1" xfId="1" applyNumberFormat="1" applyFont="1" applyBorder="1">
      <alignment vertical="center"/>
    </xf>
    <xf numFmtId="179" fontId="10" fillId="3" borderId="0" xfId="1" applyNumberFormat="1" applyFont="1" applyFill="1">
      <alignment vertical="center"/>
    </xf>
    <xf numFmtId="1" fontId="10" fillId="0" borderId="1" xfId="1" applyNumberFormat="1" applyFont="1" applyBorder="1">
      <alignment vertical="center"/>
    </xf>
    <xf numFmtId="1" fontId="10" fillId="0" borderId="1" xfId="1" applyNumberFormat="1" applyFont="1" applyBorder="1" applyAlignment="1">
      <alignment horizontal="center" vertical="center"/>
    </xf>
    <xf numFmtId="179" fontId="10" fillId="0" borderId="1" xfId="1" applyNumberFormat="1" applyFont="1" applyBorder="1">
      <alignment vertical="center"/>
    </xf>
    <xf numFmtId="181" fontId="10" fillId="0" borderId="1" xfId="1" applyNumberFormat="1" applyFont="1" applyBorder="1">
      <alignment vertical="center"/>
    </xf>
    <xf numFmtId="181" fontId="10" fillId="17" borderId="0" xfId="1" applyNumberFormat="1" applyFont="1" applyFill="1">
      <alignment vertical="center"/>
    </xf>
    <xf numFmtId="0" fontId="10" fillId="0" borderId="0" xfId="1" applyFont="1" applyBorder="1">
      <alignment vertical="center"/>
    </xf>
    <xf numFmtId="1" fontId="10" fillId="0" borderId="0" xfId="1" applyNumberFormat="1" applyFont="1" applyBorder="1" applyAlignment="1">
      <alignment horizontal="center" vertical="center"/>
    </xf>
    <xf numFmtId="181" fontId="10" fillId="0" borderId="0" xfId="1" applyNumberFormat="1" applyFont="1" applyBorder="1">
      <alignment vertical="center"/>
    </xf>
    <xf numFmtId="0" fontId="10" fillId="0" borderId="0" xfId="1" applyFont="1" applyAlignment="1">
      <alignment horizontal="center" vertical="center"/>
    </xf>
    <xf numFmtId="14" fontId="10" fillId="0" borderId="0" xfId="1" applyNumberFormat="1" applyFont="1" applyAlignment="1">
      <alignment horizontal="center" vertical="center"/>
    </xf>
    <xf numFmtId="181" fontId="10" fillId="0" borderId="0" xfId="1" applyNumberFormat="1" applyFont="1" applyAlignment="1">
      <alignment horizontal="center" vertical="center"/>
    </xf>
    <xf numFmtId="26" fontId="10" fillId="0" borderId="0" xfId="1" applyNumberFormat="1" applyFont="1">
      <alignment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182" fontId="10" fillId="0" borderId="0" xfId="1" applyNumberFormat="1" applyFont="1">
      <alignment vertical="center"/>
    </xf>
    <xf numFmtId="179" fontId="7" fillId="0" borderId="0" xfId="1" applyNumberFormat="1" applyFont="1">
      <alignment vertical="center"/>
    </xf>
    <xf numFmtId="179" fontId="7" fillId="18" borderId="0" xfId="1" applyNumberFormat="1" applyFont="1" applyFill="1">
      <alignment vertical="center"/>
    </xf>
    <xf numFmtId="179" fontId="7" fillId="19" borderId="0" xfId="1" applyNumberFormat="1" applyFont="1" applyFill="1">
      <alignment vertical="center"/>
    </xf>
    <xf numFmtId="193" fontId="10" fillId="0" borderId="0" xfId="1" applyNumberFormat="1" applyFont="1">
      <alignment vertical="center"/>
    </xf>
    <xf numFmtId="205" fontId="10" fillId="0" borderId="0" xfId="1" applyNumberFormat="1" applyFont="1">
      <alignment vertical="center"/>
    </xf>
    <xf numFmtId="1" fontId="7" fillId="4" borderId="0" xfId="1" applyNumberFormat="1" applyFont="1" applyFill="1" applyBorder="1">
      <alignment vertical="center"/>
    </xf>
    <xf numFmtId="0" fontId="7" fillId="4" borderId="0" xfId="1" applyFont="1" applyFill="1" applyBorder="1">
      <alignment vertical="center"/>
    </xf>
    <xf numFmtId="1" fontId="7" fillId="4" borderId="1" xfId="1" applyNumberFormat="1" applyFont="1" applyFill="1" applyBorder="1">
      <alignment vertical="center"/>
    </xf>
    <xf numFmtId="0" fontId="7" fillId="4" borderId="1" xfId="1" applyFont="1" applyFill="1" applyBorder="1">
      <alignment vertical="center"/>
    </xf>
    <xf numFmtId="179" fontId="11" fillId="0" borderId="0" xfId="1" applyNumberFormat="1" applyFont="1">
      <alignment vertical="center"/>
    </xf>
    <xf numFmtId="24" fontId="10" fillId="0" borderId="0" xfId="1" applyNumberFormat="1" applyFont="1">
      <alignment vertical="center"/>
    </xf>
    <xf numFmtId="179" fontId="7" fillId="15" borderId="0" xfId="1" applyNumberFormat="1" applyFont="1" applyFill="1">
      <alignment vertical="center"/>
    </xf>
    <xf numFmtId="185" fontId="7" fillId="0" borderId="0" xfId="1" applyNumberFormat="1" applyFont="1">
      <alignment vertical="center"/>
    </xf>
    <xf numFmtId="183" fontId="7" fillId="0" borderId="0" xfId="1" applyNumberFormat="1" applyFont="1">
      <alignment vertical="center"/>
    </xf>
    <xf numFmtId="185" fontId="10" fillId="0" borderId="0" xfId="2" applyNumberFormat="1" applyFont="1" applyAlignment="1">
      <alignment vertical="center"/>
    </xf>
    <xf numFmtId="0" fontId="7" fillId="0" borderId="1" xfId="1" applyFont="1" applyBorder="1" applyAlignment="1">
      <alignment horizontal="center" vertical="center"/>
    </xf>
    <xf numFmtId="185" fontId="10" fillId="0" borderId="1" xfId="2" applyNumberFormat="1" applyFont="1" applyBorder="1" applyAlignment="1">
      <alignment vertical="center"/>
    </xf>
    <xf numFmtId="26" fontId="7" fillId="0" borderId="0" xfId="1" applyNumberFormat="1" applyFont="1">
      <alignment vertical="center"/>
    </xf>
    <xf numFmtId="0" fontId="20" fillId="0" borderId="0" xfId="0" applyFont="1" applyBorder="1" applyAlignment="1" applyProtection="1">
      <alignment horizontal="left" vertical="center" indent="3"/>
    </xf>
    <xf numFmtId="0" fontId="20" fillId="0" borderId="0" xfId="0" applyFont="1" applyBorder="1" applyAlignment="1" applyProtection="1">
      <alignment vertical="center"/>
    </xf>
    <xf numFmtId="0" fontId="21" fillId="0" borderId="3" xfId="0" applyFont="1" applyFill="1" applyBorder="1" applyAlignment="1" applyProtection="1">
      <alignment horizontal="left" vertical="center" indent="2"/>
    </xf>
    <xf numFmtId="0" fontId="21" fillId="0" borderId="3" xfId="0" applyFont="1" applyFill="1" applyBorder="1" applyAlignment="1" applyProtection="1">
      <alignment vertical="center"/>
    </xf>
    <xf numFmtId="0" fontId="10" fillId="0" borderId="2" xfId="1" applyFont="1" applyFill="1" applyBorder="1" applyAlignment="1">
      <alignment horizontal="center" vertical="center"/>
    </xf>
    <xf numFmtId="0" fontId="37" fillId="0" borderId="0" xfId="1" applyFont="1">
      <alignment vertical="center"/>
    </xf>
    <xf numFmtId="178" fontId="10" fillId="15" borderId="0" xfId="1" applyNumberFormat="1" applyFont="1" applyFill="1">
      <alignment vertical="center"/>
    </xf>
    <xf numFmtId="3" fontId="10" fillId="0" borderId="0" xfId="1" applyNumberFormat="1" applyFont="1">
      <alignment vertical="center"/>
    </xf>
    <xf numFmtId="179" fontId="10" fillId="0" borderId="0" xfId="1" applyNumberFormat="1" applyFont="1" applyFill="1">
      <alignment vertical="center"/>
    </xf>
    <xf numFmtId="1" fontId="10" fillId="20" borderId="0" xfId="1" applyNumberFormat="1" applyFont="1" applyFill="1">
      <alignment vertical="center"/>
    </xf>
    <xf numFmtId="0" fontId="10" fillId="20" borderId="0" xfId="1" applyFont="1" applyFill="1">
      <alignment vertical="center"/>
    </xf>
    <xf numFmtId="1" fontId="10" fillId="20" borderId="0" xfId="1" applyNumberFormat="1" applyFont="1" applyFill="1" applyAlignment="1">
      <alignment horizontal="center" vertical="center"/>
    </xf>
    <xf numFmtId="179" fontId="10" fillId="20" borderId="0" xfId="1" applyNumberFormat="1" applyFont="1" applyFill="1">
      <alignment vertical="center"/>
    </xf>
    <xf numFmtId="181" fontId="10" fillId="20" borderId="0" xfId="1" applyNumberFormat="1" applyFont="1" applyFill="1">
      <alignment vertical="center"/>
    </xf>
    <xf numFmtId="1" fontId="10" fillId="20" borderId="1" xfId="1" applyNumberFormat="1" applyFont="1" applyFill="1" applyBorder="1">
      <alignment vertical="center"/>
    </xf>
    <xf numFmtId="0" fontId="10" fillId="20" borderId="1" xfId="1" applyFont="1" applyFill="1" applyBorder="1">
      <alignment vertical="center"/>
    </xf>
    <xf numFmtId="1" fontId="10" fillId="20" borderId="1" xfId="1" applyNumberFormat="1" applyFont="1" applyFill="1" applyBorder="1" applyAlignment="1">
      <alignment horizontal="center" vertical="center"/>
    </xf>
    <xf numFmtId="179" fontId="10" fillId="20" borderId="1" xfId="1" applyNumberFormat="1" applyFont="1" applyFill="1" applyBorder="1">
      <alignment vertical="center"/>
    </xf>
    <xf numFmtId="181" fontId="10" fillId="20" borderId="1" xfId="1" applyNumberFormat="1" applyFont="1" applyFill="1" applyBorder="1">
      <alignment vertical="center"/>
    </xf>
    <xf numFmtId="179" fontId="20" fillId="15" borderId="0" xfId="0" applyNumberFormat="1" applyFont="1" applyFill="1" applyBorder="1" applyAlignment="1" applyProtection="1">
      <alignment vertical="center"/>
    </xf>
    <xf numFmtId="0" fontId="38" fillId="0" borderId="0" xfId="0" applyFont="1" applyAlignment="1" applyProtection="1">
      <alignment horizontal="right" vertical="center"/>
    </xf>
    <xf numFmtId="208" fontId="10" fillId="15" borderId="0" xfId="1" applyNumberFormat="1" applyFont="1" applyFill="1">
      <alignment vertical="center"/>
    </xf>
    <xf numFmtId="179" fontId="10" fillId="15" borderId="0" xfId="1" applyNumberFormat="1" applyFont="1" applyFill="1">
      <alignment vertical="center"/>
    </xf>
    <xf numFmtId="24" fontId="19" fillId="0" borderId="0" xfId="1" applyNumberFormat="1" applyFont="1" applyFill="1" applyBorder="1" applyAlignment="1">
      <alignment vertical="center"/>
    </xf>
    <xf numFmtId="0" fontId="11" fillId="0" borderId="0" xfId="1" applyFont="1">
      <alignment vertical="center"/>
    </xf>
    <xf numFmtId="181" fontId="10" fillId="0" borderId="0" xfId="1" applyNumberFormat="1" applyFont="1" applyBorder="1" applyAlignment="1">
      <alignment horizontal="center" vertical="center"/>
    </xf>
    <xf numFmtId="14" fontId="10" fillId="15" borderId="0" xfId="1" applyNumberFormat="1" applyFont="1" applyFill="1">
      <alignment vertical="center"/>
    </xf>
    <xf numFmtId="179" fontId="10" fillId="15" borderId="1" xfId="1" applyNumberFormat="1" applyFont="1" applyFill="1" applyBorder="1">
      <alignment vertical="center"/>
    </xf>
    <xf numFmtId="208" fontId="10" fillId="15" borderId="1" xfId="1" applyNumberFormat="1" applyFont="1" applyFill="1" applyBorder="1">
      <alignment vertical="center"/>
    </xf>
    <xf numFmtId="181" fontId="10" fillId="0" borderId="0" xfId="1" applyNumberFormat="1" applyFont="1" applyFill="1">
      <alignment vertical="center"/>
    </xf>
    <xf numFmtId="181" fontId="10" fillId="0" borderId="1" xfId="1" applyNumberFormat="1" applyFont="1" applyBorder="1" applyAlignment="1">
      <alignment horizontal="center" vertical="center"/>
    </xf>
    <xf numFmtId="181" fontId="10" fillId="0" borderId="0" xfId="1" applyNumberFormat="1" applyFont="1" applyFill="1" applyAlignment="1">
      <alignment horizontal="center" vertical="center"/>
    </xf>
    <xf numFmtId="181" fontId="10" fillId="6" borderId="1" xfId="1" applyNumberFormat="1" applyFont="1" applyFill="1" applyBorder="1">
      <alignment vertical="center"/>
    </xf>
    <xf numFmtId="181" fontId="10" fillId="6" borderId="0" xfId="1" applyNumberFormat="1" applyFont="1" applyFill="1">
      <alignment vertical="center"/>
    </xf>
    <xf numFmtId="14" fontId="10" fillId="6" borderId="0" xfId="1" applyNumberFormat="1" applyFont="1" applyFill="1">
      <alignment vertical="center"/>
    </xf>
    <xf numFmtId="14" fontId="10" fillId="6" borderId="1" xfId="1" applyNumberFormat="1" applyFont="1" applyFill="1" applyBorder="1">
      <alignment vertical="center"/>
    </xf>
    <xf numFmtId="203" fontId="20" fillId="0" borderId="0" xfId="0" applyNumberFormat="1" applyFont="1" applyAlignment="1" applyProtection="1">
      <alignment vertical="center"/>
    </xf>
    <xf numFmtId="203" fontId="20" fillId="0" borderId="0" xfId="0" applyNumberFormat="1" applyFont="1" applyBorder="1" applyAlignment="1" applyProtection="1">
      <alignment vertical="center"/>
    </xf>
    <xf numFmtId="203" fontId="20" fillId="0" borderId="3" xfId="0" applyNumberFormat="1" applyFont="1" applyBorder="1" applyAlignment="1" applyProtection="1">
      <alignment vertical="center"/>
    </xf>
    <xf numFmtId="203" fontId="20" fillId="0" borderId="0" xfId="0" applyNumberFormat="1" applyFont="1" applyFill="1" applyBorder="1" applyAlignment="1" applyProtection="1">
      <alignment vertical="center"/>
    </xf>
    <xf numFmtId="203" fontId="21" fillId="17" borderId="0" xfId="0" applyNumberFormat="1" applyFont="1" applyFill="1" applyBorder="1" applyAlignment="1" applyProtection="1">
      <alignment vertical="center"/>
    </xf>
    <xf numFmtId="203" fontId="11" fillId="0" borderId="0" xfId="0" applyNumberFormat="1" applyFont="1" applyFill="1" applyBorder="1" applyAlignment="1" applyProtection="1">
      <alignment vertical="center"/>
    </xf>
    <xf numFmtId="203" fontId="10" fillId="0" borderId="0" xfId="0" applyNumberFormat="1" applyFont="1" applyFill="1" applyBorder="1" applyAlignment="1" applyProtection="1">
      <alignment vertical="center"/>
    </xf>
    <xf numFmtId="203" fontId="21" fillId="17" borderId="0" xfId="0" applyNumberFormat="1" applyFont="1" applyFill="1" applyAlignment="1" applyProtection="1">
      <alignment vertical="center"/>
    </xf>
    <xf numFmtId="203" fontId="20" fillId="0" borderId="1" xfId="0" applyNumberFormat="1" applyFont="1" applyBorder="1" applyAlignment="1" applyProtection="1">
      <alignment vertical="center"/>
    </xf>
    <xf numFmtId="203" fontId="7" fillId="0" borderId="0" xfId="0" applyNumberFormat="1" applyFont="1" applyProtection="1">
      <alignment vertical="center"/>
    </xf>
    <xf numFmtId="203" fontId="20" fillId="0" borderId="3" xfId="0" applyNumberFormat="1" applyFont="1" applyFill="1" applyBorder="1" applyAlignment="1" applyProtection="1">
      <alignment vertical="center"/>
    </xf>
    <xf numFmtId="179" fontId="20" fillId="0" borderId="3" xfId="0" applyNumberFormat="1" applyFont="1" applyFill="1" applyBorder="1" applyAlignment="1" applyProtection="1">
      <alignment vertical="center"/>
    </xf>
    <xf numFmtId="179" fontId="7" fillId="0" borderId="0" xfId="1" applyNumberFormat="1" applyFont="1" applyFill="1" applyBorder="1">
      <alignment vertical="center"/>
    </xf>
    <xf numFmtId="179" fontId="7" fillId="0" borderId="1" xfId="1" applyNumberFormat="1" applyFont="1" applyFill="1" applyBorder="1">
      <alignment vertical="center"/>
    </xf>
    <xf numFmtId="0" fontId="7" fillId="0" borderId="2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9" fontId="20" fillId="0" borderId="0" xfId="0" applyNumberFormat="1" applyFont="1" applyAlignment="1" applyProtection="1">
      <alignment vertical="center"/>
    </xf>
    <xf numFmtId="185" fontId="20" fillId="0" borderId="0" xfId="0" applyNumberFormat="1" applyFont="1" applyAlignment="1" applyProtection="1">
      <alignment vertical="center"/>
    </xf>
    <xf numFmtId="9" fontId="20" fillId="15" borderId="0" xfId="0" applyNumberFormat="1" applyFont="1" applyFill="1" applyAlignment="1" applyProtection="1">
      <alignment vertical="center"/>
    </xf>
    <xf numFmtId="179" fontId="20" fillId="15" borderId="0" xfId="0" applyNumberFormat="1" applyFont="1" applyFill="1" applyAlignment="1" applyProtection="1">
      <alignment vertical="center"/>
    </xf>
    <xf numFmtId="209" fontId="10" fillId="0" borderId="0" xfId="1" applyNumberFormat="1" applyFont="1">
      <alignment vertical="center"/>
    </xf>
    <xf numFmtId="178" fontId="7" fillId="0" borderId="0" xfId="1" applyNumberFormat="1" applyFont="1">
      <alignment vertical="center"/>
    </xf>
    <xf numFmtId="178" fontId="7" fillId="0" borderId="1" xfId="1" applyNumberFormat="1" applyFont="1" applyBorder="1">
      <alignment vertical="center"/>
    </xf>
    <xf numFmtId="9" fontId="10" fillId="0" borderId="0" xfId="1" applyNumberFormat="1" applyFont="1">
      <alignment vertical="center"/>
    </xf>
    <xf numFmtId="179" fontId="20" fillId="0" borderId="0" xfId="0" applyNumberFormat="1" applyFont="1" applyBorder="1" applyAlignment="1" applyProtection="1">
      <alignment vertical="center"/>
    </xf>
    <xf numFmtId="179" fontId="20" fillId="0" borderId="0" xfId="0" applyNumberFormat="1" applyFont="1" applyFill="1" applyBorder="1" applyAlignment="1" applyProtection="1">
      <alignment vertical="center"/>
    </xf>
    <xf numFmtId="181" fontId="7" fillId="0" borderId="0" xfId="1" applyNumberFormat="1" applyFont="1" applyAlignment="1">
      <alignment horizontal="center" vertical="center"/>
    </xf>
    <xf numFmtId="181" fontId="7" fillId="4" borderId="0" xfId="1" applyNumberFormat="1" applyFont="1" applyFill="1" applyBorder="1" applyAlignment="1">
      <alignment horizontal="center" vertical="center"/>
    </xf>
    <xf numFmtId="181" fontId="7" fillId="4" borderId="1" xfId="1" applyNumberFormat="1" applyFont="1" applyFill="1" applyBorder="1" applyAlignment="1">
      <alignment horizontal="center" vertical="center"/>
    </xf>
    <xf numFmtId="14" fontId="7" fillId="0" borderId="2" xfId="1" applyNumberFormat="1" applyFont="1" applyBorder="1" applyAlignment="1">
      <alignment horizontal="center" vertical="center"/>
    </xf>
    <xf numFmtId="181" fontId="7" fillId="0" borderId="2" xfId="1" applyNumberFormat="1" applyFont="1" applyBorder="1" applyAlignment="1">
      <alignment horizontal="center" vertical="center"/>
    </xf>
    <xf numFmtId="181" fontId="7" fillId="6" borderId="0" xfId="1" applyNumberFormat="1" applyFont="1" applyFill="1" applyAlignment="1">
      <alignment horizontal="center" vertical="center"/>
    </xf>
    <xf numFmtId="181" fontId="10" fillId="6" borderId="0" xfId="1" applyNumberFormat="1" applyFont="1" applyFill="1" applyBorder="1">
      <alignment vertical="center"/>
    </xf>
    <xf numFmtId="178" fontId="7" fillId="0" borderId="0" xfId="1" applyNumberFormat="1" applyFont="1" applyBorder="1">
      <alignment vertical="center"/>
    </xf>
    <xf numFmtId="179" fontId="7" fillId="4" borderId="0" xfId="1" applyNumberFormat="1" applyFont="1" applyFill="1" applyBorder="1">
      <alignment vertical="center"/>
    </xf>
    <xf numFmtId="179" fontId="7" fillId="6" borderId="0" xfId="1" applyNumberFormat="1" applyFont="1" applyFill="1">
      <alignment vertical="center"/>
    </xf>
    <xf numFmtId="0" fontId="7" fillId="6" borderId="0" xfId="1" applyFont="1" applyFill="1">
      <alignment vertical="center"/>
    </xf>
    <xf numFmtId="3" fontId="7" fillId="0" borderId="0" xfId="0" applyNumberFormat="1" applyFont="1" applyProtection="1">
      <alignment vertical="center"/>
    </xf>
    <xf numFmtId="24" fontId="7" fillId="0" borderId="0" xfId="0" applyNumberFormat="1" applyFont="1" applyProtection="1">
      <alignment vertical="center"/>
    </xf>
    <xf numFmtId="183" fontId="7" fillId="0" borderId="0" xfId="0" applyNumberFormat="1" applyFont="1" applyProtection="1">
      <alignment vertical="center"/>
    </xf>
    <xf numFmtId="178" fontId="20" fillId="15" borderId="0" xfId="0" applyNumberFormat="1" applyFont="1" applyFill="1" applyBorder="1" applyAlignment="1" applyProtection="1">
      <alignment vertical="center"/>
    </xf>
    <xf numFmtId="178" fontId="10" fillId="15" borderId="1" xfId="1" applyNumberFormat="1" applyFont="1" applyFill="1" applyBorder="1">
      <alignment vertical="center"/>
    </xf>
    <xf numFmtId="179" fontId="10" fillId="0" borderId="1" xfId="1" applyNumberFormat="1" applyFont="1" applyFill="1" applyBorder="1">
      <alignment vertical="center"/>
    </xf>
    <xf numFmtId="0" fontId="10" fillId="0" borderId="0" xfId="1" applyFont="1" applyFill="1">
      <alignment vertical="center"/>
    </xf>
    <xf numFmtId="181" fontId="10" fillId="0" borderId="1" xfId="1" applyNumberFormat="1" applyFont="1" applyFill="1" applyBorder="1">
      <alignment vertical="center"/>
    </xf>
    <xf numFmtId="179" fontId="10" fillId="0" borderId="0" xfId="1" applyNumberFormat="1" applyFont="1" applyFill="1" applyBorder="1">
      <alignment vertical="center"/>
    </xf>
    <xf numFmtId="185" fontId="10" fillId="0" borderId="0" xfId="1" applyNumberFormat="1" applyFont="1">
      <alignment vertical="center"/>
    </xf>
    <xf numFmtId="0" fontId="20" fillId="0" borderId="0" xfId="0" applyFont="1" applyBorder="1" applyAlignment="1" applyProtection="1">
      <alignment horizontal="left" vertical="center" indent="1"/>
    </xf>
    <xf numFmtId="179" fontId="21" fillId="17" borderId="0" xfId="0" applyNumberFormat="1" applyFont="1" applyFill="1" applyAlignment="1" applyProtection="1">
      <alignment vertical="center"/>
    </xf>
    <xf numFmtId="203" fontId="7" fillId="0" borderId="1" xfId="0" applyNumberFormat="1" applyFont="1" applyBorder="1" applyProtection="1">
      <alignment vertical="center"/>
    </xf>
    <xf numFmtId="203" fontId="11" fillId="0" borderId="1" xfId="0" applyNumberFormat="1" applyFont="1" applyBorder="1" applyProtection="1">
      <alignment vertical="center"/>
    </xf>
    <xf numFmtId="203" fontId="7" fillId="0" borderId="0" xfId="0" applyNumberFormat="1" applyFont="1" applyBorder="1" applyProtection="1">
      <alignment vertical="center"/>
    </xf>
    <xf numFmtId="203" fontId="7" fillId="0" borderId="3" xfId="0" applyNumberFormat="1" applyFont="1" applyBorder="1" applyProtection="1">
      <alignment vertical="center"/>
    </xf>
    <xf numFmtId="203" fontId="7" fillId="0" borderId="1" xfId="0" applyNumberFormat="1" applyFont="1" applyFill="1" applyBorder="1" applyProtection="1">
      <alignment vertical="center"/>
    </xf>
    <xf numFmtId="203" fontId="7" fillId="0" borderId="0" xfId="0" applyNumberFormat="1" applyFont="1" applyFill="1" applyBorder="1" applyProtection="1">
      <alignment vertical="center"/>
    </xf>
    <xf numFmtId="0" fontId="14" fillId="0" borderId="0" xfId="0" applyFont="1" applyBorder="1" applyAlignment="1" applyProtection="1">
      <alignment horizontal="left" vertical="center" indent="1"/>
    </xf>
    <xf numFmtId="0" fontId="7" fillId="18" borderId="0" xfId="0" applyFont="1" applyFill="1" applyProtection="1">
      <alignment vertical="center"/>
    </xf>
    <xf numFmtId="179" fontId="7" fillId="6" borderId="0" xfId="0" applyNumberFormat="1" applyFont="1" applyFill="1" applyProtection="1">
      <alignment vertical="center"/>
    </xf>
    <xf numFmtId="0" fontId="17" fillId="0" borderId="2" xfId="0" applyFont="1" applyBorder="1" applyAlignment="1" applyProtection="1">
      <alignment vertical="center"/>
    </xf>
    <xf numFmtId="0" fontId="7" fillId="0" borderId="2" xfId="0" applyFont="1" applyBorder="1" applyProtection="1">
      <alignment vertical="center"/>
    </xf>
    <xf numFmtId="179" fontId="7" fillId="0" borderId="2" xfId="0" applyNumberFormat="1" applyFont="1" applyBorder="1" applyProtection="1">
      <alignment vertical="center"/>
    </xf>
    <xf numFmtId="203" fontId="11" fillId="0" borderId="2" xfId="0" applyNumberFormat="1" applyFont="1" applyBorder="1" applyProtection="1">
      <alignment vertical="center"/>
    </xf>
    <xf numFmtId="0" fontId="14" fillId="18" borderId="0" xfId="0" applyFont="1" applyFill="1" applyBorder="1" applyAlignment="1" applyProtection="1">
      <alignment horizontal="left" vertical="center" indent="1"/>
    </xf>
    <xf numFmtId="0" fontId="7" fillId="18" borderId="0" xfId="0" applyFont="1" applyFill="1" applyBorder="1" applyProtection="1">
      <alignment vertical="center"/>
    </xf>
    <xf numFmtId="179" fontId="7" fillId="18" borderId="0" xfId="0" applyNumberFormat="1" applyFont="1" applyFill="1" applyBorder="1" applyProtection="1">
      <alignment vertical="center"/>
    </xf>
    <xf numFmtId="203" fontId="7" fillId="18" borderId="0" xfId="0" applyNumberFormat="1" applyFont="1" applyFill="1" applyBorder="1" applyProtection="1">
      <alignment vertical="center"/>
    </xf>
    <xf numFmtId="0" fontId="14" fillId="18" borderId="1" xfId="0" applyFont="1" applyFill="1" applyBorder="1" applyAlignment="1" applyProtection="1">
      <alignment horizontal="left" vertical="center" indent="1"/>
    </xf>
    <xf numFmtId="0" fontId="7" fillId="18" borderId="1" xfId="0" applyFont="1" applyFill="1" applyBorder="1" applyProtection="1">
      <alignment vertical="center"/>
    </xf>
    <xf numFmtId="179" fontId="7" fillId="18" borderId="1" xfId="0" applyNumberFormat="1" applyFont="1" applyFill="1" applyBorder="1" applyProtection="1">
      <alignment vertical="center"/>
    </xf>
    <xf numFmtId="203" fontId="7" fillId="18" borderId="1" xfId="0" applyNumberFormat="1" applyFont="1" applyFill="1" applyBorder="1" applyProtection="1">
      <alignment vertical="center"/>
    </xf>
    <xf numFmtId="203" fontId="7" fillId="0" borderId="0" xfId="0" applyNumberFormat="1" applyFont="1" applyBorder="1">
      <alignment vertical="center"/>
    </xf>
    <xf numFmtId="203" fontId="10" fillId="0" borderId="1" xfId="0" applyNumberFormat="1" applyFont="1" applyBorder="1">
      <alignment vertical="center"/>
    </xf>
    <xf numFmtId="203" fontId="7" fillId="0" borderId="1" xfId="0" applyNumberFormat="1" applyFont="1" applyBorder="1">
      <alignment vertical="center"/>
    </xf>
    <xf numFmtId="203" fontId="11" fillId="0" borderId="0" xfId="0" applyNumberFormat="1" applyFont="1" applyBorder="1">
      <alignment vertical="center"/>
    </xf>
    <xf numFmtId="203" fontId="11" fillId="0" borderId="3" xfId="0" applyNumberFormat="1" applyFont="1" applyBorder="1">
      <alignment vertical="center"/>
    </xf>
    <xf numFmtId="203" fontId="7" fillId="0" borderId="0" xfId="0" applyNumberFormat="1" applyFont="1" applyFill="1" applyBorder="1">
      <alignment vertical="center"/>
    </xf>
    <xf numFmtId="203" fontId="7" fillId="0" borderId="1" xfId="0" applyNumberFormat="1" applyFont="1" applyFill="1" applyBorder="1">
      <alignment vertical="center"/>
    </xf>
    <xf numFmtId="0" fontId="10" fillId="0" borderId="0" xfId="0" quotePrefix="1" applyFont="1" applyBorder="1" applyAlignment="1">
      <alignment vertical="center"/>
    </xf>
    <xf numFmtId="203" fontId="11" fillId="0" borderId="10" xfId="0" applyNumberFormat="1" applyFont="1" applyBorder="1">
      <alignment vertical="center"/>
    </xf>
    <xf numFmtId="203" fontId="7" fillId="0" borderId="10" xfId="0" applyNumberFormat="1" applyFont="1" applyBorder="1">
      <alignment vertical="center"/>
    </xf>
    <xf numFmtId="203" fontId="7" fillId="0" borderId="14" xfId="0" applyNumberFormat="1" applyFont="1" applyBorder="1">
      <alignment vertical="center"/>
    </xf>
    <xf numFmtId="203" fontId="11" fillId="0" borderId="2" xfId="0" applyNumberFormat="1" applyFont="1" applyBorder="1">
      <alignment vertical="center"/>
    </xf>
    <xf numFmtId="203" fontId="11" fillId="0" borderId="11" xfId="0" applyNumberFormat="1" applyFont="1" applyBorder="1">
      <alignment vertical="center"/>
    </xf>
    <xf numFmtId="203" fontId="7" fillId="0" borderId="2" xfId="0" applyNumberFormat="1" applyFont="1" applyBorder="1">
      <alignment vertical="center"/>
    </xf>
    <xf numFmtId="203" fontId="7" fillId="0" borderId="11" xfId="0" applyNumberFormat="1" applyFont="1" applyBorder="1">
      <alignment vertical="center"/>
    </xf>
    <xf numFmtId="203" fontId="10" fillId="0" borderId="0" xfId="0" applyNumberFormat="1" applyFont="1" applyBorder="1">
      <alignment vertical="center"/>
    </xf>
    <xf numFmtId="196" fontId="10" fillId="0" borderId="0" xfId="0" applyNumberFormat="1" applyFont="1" applyFill="1" applyBorder="1">
      <alignment vertical="center"/>
    </xf>
    <xf numFmtId="0" fontId="7" fillId="0" borderId="0" xfId="0" quotePrefix="1" applyFont="1" applyBorder="1" applyAlignment="1">
      <alignment horizontal="left" vertical="center" indent="2"/>
    </xf>
    <xf numFmtId="0" fontId="7" fillId="0" borderId="1" xfId="0" quotePrefix="1" applyFont="1" applyBorder="1" applyAlignment="1">
      <alignment horizontal="left" vertical="center" indent="2"/>
    </xf>
    <xf numFmtId="0" fontId="7" fillId="0" borderId="1" xfId="0" applyFont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179" fontId="39" fillId="0" borderId="1" xfId="1" applyNumberFormat="1" applyFont="1" applyFill="1" applyBorder="1">
      <alignment vertical="center"/>
    </xf>
    <xf numFmtId="208" fontId="39" fillId="0" borderId="1" xfId="1" applyNumberFormat="1" applyFont="1" applyFill="1" applyBorder="1">
      <alignment vertical="center"/>
    </xf>
    <xf numFmtId="0" fontId="10" fillId="0" borderId="16" xfId="0" applyFont="1" applyBorder="1" applyAlignment="1">
      <alignment horizontal="center" vertical="center"/>
    </xf>
    <xf numFmtId="196" fontId="10" fillId="0" borderId="2" xfId="0" applyNumberFormat="1" applyFont="1" applyBorder="1" applyAlignment="1">
      <alignment horizontal="center" vertical="center"/>
    </xf>
    <xf numFmtId="196" fontId="10" fillId="0" borderId="11" xfId="0" applyNumberFormat="1" applyFont="1" applyBorder="1" applyAlignment="1">
      <alignment horizontal="center" vertical="center"/>
    </xf>
    <xf numFmtId="179" fontId="39" fillId="0" borderId="0" xfId="1" applyNumberFormat="1" applyFont="1" applyFill="1" applyBorder="1">
      <alignment vertical="center"/>
    </xf>
    <xf numFmtId="208" fontId="39" fillId="0" borderId="0" xfId="1" applyNumberFormat="1" applyFont="1" applyFill="1" applyBorder="1">
      <alignment vertical="center"/>
    </xf>
    <xf numFmtId="181" fontId="10" fillId="0" borderId="0" xfId="1" applyNumberFormat="1" applyFont="1" applyFill="1" applyBorder="1" applyAlignment="1">
      <alignment horizontal="center" vertical="center"/>
    </xf>
    <xf numFmtId="1" fontId="10" fillId="0" borderId="9" xfId="1" applyNumberFormat="1" applyFont="1" applyBorder="1" applyAlignment="1">
      <alignment horizontal="center" vertical="center"/>
    </xf>
    <xf numFmtId="178" fontId="39" fillId="0" borderId="10" xfId="1" applyNumberFormat="1" applyFont="1" applyFill="1" applyBorder="1">
      <alignment vertical="center"/>
    </xf>
    <xf numFmtId="1" fontId="10" fillId="0" borderId="15" xfId="1" applyNumberFormat="1" applyFont="1" applyBorder="1" applyAlignment="1">
      <alignment horizontal="center" vertical="center"/>
    </xf>
    <xf numFmtId="178" fontId="39" fillId="0" borderId="14" xfId="1" applyNumberFormat="1" applyFont="1" applyFill="1" applyBorder="1">
      <alignment vertical="center"/>
    </xf>
    <xf numFmtId="179" fontId="39" fillId="0" borderId="10" xfId="0" applyNumberFormat="1" applyFont="1" applyBorder="1">
      <alignment vertical="center"/>
    </xf>
    <xf numFmtId="178" fontId="39" fillId="0" borderId="0" xfId="0" applyNumberFormat="1" applyFont="1" applyBorder="1">
      <alignment vertical="center"/>
    </xf>
    <xf numFmtId="0" fontId="20" fillId="18" borderId="0" xfId="0" applyFont="1" applyFill="1" applyBorder="1" applyAlignment="1" applyProtection="1">
      <alignment horizontal="left" vertical="center" indent="1"/>
    </xf>
    <xf numFmtId="0" fontId="20" fillId="18" borderId="0" xfId="0" applyFont="1" applyFill="1" applyBorder="1" applyAlignment="1" applyProtection="1">
      <alignment vertical="center"/>
    </xf>
    <xf numFmtId="203" fontId="20" fillId="18" borderId="0" xfId="0" applyNumberFormat="1" applyFont="1" applyFill="1" applyBorder="1" applyAlignment="1" applyProtection="1">
      <alignment vertical="center"/>
    </xf>
    <xf numFmtId="0" fontId="37" fillId="0" borderId="0" xfId="0" applyFont="1" applyProtection="1">
      <alignment vertical="center"/>
    </xf>
    <xf numFmtId="0" fontId="38" fillId="0" borderId="0" xfId="0" applyFont="1" applyBorder="1" applyAlignment="1" applyProtection="1">
      <alignment horizontal="right" vertical="center"/>
    </xf>
    <xf numFmtId="0" fontId="10" fillId="0" borderId="0" xfId="0" quotePrefix="1" applyFont="1" applyAlignment="1" applyProtection="1">
      <alignment vertical="center"/>
    </xf>
    <xf numFmtId="0" fontId="20" fillId="0" borderId="3" xfId="0" applyFont="1" applyFill="1" applyBorder="1" applyAlignment="1" applyProtection="1">
      <alignment vertical="center"/>
    </xf>
    <xf numFmtId="0" fontId="20" fillId="17" borderId="0" xfId="0" applyFont="1" applyFill="1" applyBorder="1" applyAlignment="1" applyProtection="1">
      <alignment vertical="center"/>
    </xf>
    <xf numFmtId="0" fontId="20" fillId="17" borderId="0" xfId="0" applyFont="1" applyFill="1" applyAlignment="1" applyProtection="1">
      <alignment vertical="center"/>
    </xf>
    <xf numFmtId="203" fontId="0" fillId="0" borderId="0" xfId="0" applyNumberFormat="1">
      <alignment vertical="center"/>
    </xf>
    <xf numFmtId="0" fontId="3" fillId="0" borderId="0" xfId="0" applyFont="1">
      <alignment vertical="center"/>
    </xf>
    <xf numFmtId="203" fontId="3" fillId="0" borderId="0" xfId="0" applyNumberFormat="1" applyFont="1">
      <alignment vertical="center"/>
    </xf>
    <xf numFmtId="0" fontId="0" fillId="0" borderId="1" xfId="0" applyBorder="1">
      <alignment vertical="center"/>
    </xf>
    <xf numFmtId="203" fontId="0" fillId="0" borderId="1" xfId="0" applyNumberFormat="1" applyBorder="1">
      <alignment vertical="center"/>
    </xf>
    <xf numFmtId="0" fontId="40" fillId="0" borderId="0" xfId="0" applyFont="1">
      <alignment vertical="center"/>
    </xf>
    <xf numFmtId="203" fontId="40" fillId="0" borderId="0" xfId="0" applyNumberFormat="1" applyFont="1">
      <alignment vertical="center"/>
    </xf>
    <xf numFmtId="0" fontId="3" fillId="18" borderId="0" xfId="0" applyFont="1" applyFill="1">
      <alignment vertical="center"/>
    </xf>
    <xf numFmtId="203" fontId="3" fillId="18" borderId="0" xfId="0" applyNumberFormat="1" applyFont="1" applyFill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179" fontId="7" fillId="0" borderId="0" xfId="1" applyNumberFormat="1" applyFont="1" applyFill="1">
      <alignment vertical="center"/>
    </xf>
    <xf numFmtId="179" fontId="10" fillId="0" borderId="3" xfId="0" applyNumberFormat="1" applyFont="1" applyBorder="1" applyAlignment="1" applyProtection="1">
      <alignment vertical="center"/>
    </xf>
    <xf numFmtId="0" fontId="10" fillId="0" borderId="3" xfId="0" applyFont="1" applyBorder="1" applyAlignment="1" applyProtection="1">
      <alignment vertical="center"/>
    </xf>
    <xf numFmtId="185" fontId="7" fillId="0" borderId="3" xfId="0" applyNumberFormat="1" applyFont="1" applyBorder="1" applyProtection="1">
      <alignment vertical="center"/>
    </xf>
    <xf numFmtId="179" fontId="10" fillId="0" borderId="0" xfId="0" applyNumberFormat="1" applyFont="1" applyBorder="1" applyAlignment="1" applyProtection="1">
      <alignment vertical="center"/>
    </xf>
    <xf numFmtId="0" fontId="10" fillId="0" borderId="0" xfId="0" applyFont="1" applyBorder="1" applyAlignment="1" applyProtection="1">
      <alignment vertical="center"/>
    </xf>
    <xf numFmtId="185" fontId="7" fillId="0" borderId="0" xfId="0" applyNumberFormat="1" applyFont="1" applyBorder="1" applyProtection="1">
      <alignment vertical="center"/>
    </xf>
    <xf numFmtId="203" fontId="10" fillId="0" borderId="10" xfId="0" applyNumberFormat="1" applyFont="1" applyBorder="1">
      <alignment vertical="center"/>
    </xf>
    <xf numFmtId="203" fontId="10" fillId="0" borderId="14" xfId="0" applyNumberFormat="1" applyFont="1" applyBorder="1">
      <alignment vertical="center"/>
    </xf>
    <xf numFmtId="203" fontId="7" fillId="0" borderId="10" xfId="0" applyNumberFormat="1" applyFont="1" applyFill="1" applyBorder="1">
      <alignment vertical="center"/>
    </xf>
    <xf numFmtId="0" fontId="10" fillId="0" borderId="12" xfId="0" applyFont="1" applyBorder="1" applyAlignment="1">
      <alignment horizontal="left" vertical="center" indent="1"/>
    </xf>
    <xf numFmtId="179" fontId="7" fillId="0" borderId="3" xfId="0" applyNumberFormat="1" applyFont="1" applyFill="1" applyBorder="1">
      <alignment vertical="center"/>
    </xf>
    <xf numFmtId="179" fontId="7" fillId="0" borderId="13" xfId="0" applyNumberFormat="1" applyFont="1" applyFill="1" applyBorder="1">
      <alignment vertical="center"/>
    </xf>
    <xf numFmtId="0" fontId="10" fillId="0" borderId="14" xfId="0" applyFont="1" applyFill="1" applyBorder="1">
      <alignment vertical="center"/>
    </xf>
    <xf numFmtId="178" fontId="10" fillId="0" borderId="3" xfId="1" applyNumberFormat="1" applyFont="1" applyBorder="1">
      <alignment vertical="center"/>
    </xf>
    <xf numFmtId="178" fontId="10" fillId="0" borderId="0" xfId="1" applyNumberFormat="1" applyFont="1" applyBorder="1">
      <alignment vertical="center"/>
    </xf>
    <xf numFmtId="0" fontId="7" fillId="0" borderId="3" xfId="1" applyFont="1" applyBorder="1" applyAlignment="1">
      <alignment horizontal="center" vertical="center"/>
    </xf>
    <xf numFmtId="193" fontId="10" fillId="0" borderId="1" xfId="0" applyNumberFormat="1" applyFont="1" applyBorder="1">
      <alignment vertical="center"/>
    </xf>
    <xf numFmtId="193" fontId="7" fillId="0" borderId="1" xfId="0" applyNumberFormat="1" applyFont="1" applyBorder="1">
      <alignment vertical="center"/>
    </xf>
    <xf numFmtId="178" fontId="10" fillId="0" borderId="14" xfId="0" applyNumberFormat="1" applyFont="1" applyBorder="1">
      <alignment vertical="center"/>
    </xf>
    <xf numFmtId="210" fontId="10" fillId="0" borderId="0" xfId="0" applyNumberFormat="1" applyFont="1" applyBorder="1" applyAlignment="1">
      <alignment vertical="center"/>
    </xf>
    <xf numFmtId="182" fontId="10" fillId="0" borderId="3" xfId="0" applyNumberFormat="1" applyFont="1" applyFill="1" applyBorder="1">
      <alignment vertical="center"/>
    </xf>
    <xf numFmtId="0" fontId="10" fillId="17" borderId="12" xfId="0" applyFont="1" applyFill="1" applyBorder="1" applyAlignment="1">
      <alignment horizontal="left" vertical="center" indent="1"/>
    </xf>
    <xf numFmtId="0" fontId="10" fillId="17" borderId="3" xfId="0" applyFont="1" applyFill="1" applyBorder="1">
      <alignment vertical="center"/>
    </xf>
    <xf numFmtId="179" fontId="10" fillId="17" borderId="3" xfId="0" applyNumberFormat="1" applyFont="1" applyFill="1" applyBorder="1">
      <alignment vertical="center"/>
    </xf>
    <xf numFmtId="178" fontId="10" fillId="17" borderId="3" xfId="0" applyNumberFormat="1" applyFont="1" applyFill="1" applyBorder="1">
      <alignment vertical="center"/>
    </xf>
    <xf numFmtId="0" fontId="10" fillId="17" borderId="15" xfId="0" applyFont="1" applyFill="1" applyBorder="1" applyAlignment="1">
      <alignment horizontal="left" vertical="center" indent="1"/>
    </xf>
    <xf numFmtId="0" fontId="10" fillId="17" borderId="1" xfId="0" applyFont="1" applyFill="1" applyBorder="1">
      <alignment vertical="center"/>
    </xf>
    <xf numFmtId="178" fontId="10" fillId="17" borderId="1" xfId="0" applyNumberFormat="1" applyFont="1" applyFill="1" applyBorder="1">
      <alignment vertical="center"/>
    </xf>
    <xf numFmtId="203" fontId="15" fillId="0" borderId="0" xfId="0" applyNumberFormat="1" applyFont="1" applyBorder="1">
      <alignment vertical="center"/>
    </xf>
    <xf numFmtId="203" fontId="10" fillId="0" borderId="0" xfId="0" applyNumberFormat="1" applyFont="1" applyFill="1" applyBorder="1">
      <alignment vertical="center"/>
    </xf>
    <xf numFmtId="203" fontId="16" fillId="0" borderId="0" xfId="0" applyNumberFormat="1" applyFont="1" applyBorder="1">
      <alignment vertical="center"/>
    </xf>
    <xf numFmtId="203" fontId="10" fillId="8" borderId="18" xfId="0" applyNumberFormat="1" applyFont="1" applyFill="1" applyBorder="1" applyAlignment="1">
      <alignment vertical="center"/>
    </xf>
    <xf numFmtId="203" fontId="16" fillId="0" borderId="10" xfId="0" applyNumberFormat="1" applyFont="1" applyBorder="1">
      <alignment vertical="center"/>
    </xf>
    <xf numFmtId="203" fontId="10" fillId="8" borderId="0" xfId="0" applyNumberFormat="1" applyFont="1" applyFill="1" applyBorder="1" applyAlignment="1">
      <alignment vertical="center"/>
    </xf>
    <xf numFmtId="203" fontId="16" fillId="0" borderId="0" xfId="0" applyNumberFormat="1" applyFont="1" applyFill="1" applyBorder="1" applyAlignment="1">
      <alignment vertical="center"/>
    </xf>
    <xf numFmtId="203" fontId="39" fillId="0" borderId="10" xfId="0" applyNumberFormat="1" applyFont="1" applyBorder="1">
      <alignment vertical="center"/>
    </xf>
    <xf numFmtId="178" fontId="41" fillId="0" borderId="0" xfId="0" applyNumberFormat="1" applyFont="1" applyBorder="1">
      <alignment vertical="center"/>
    </xf>
    <xf numFmtId="0" fontId="10" fillId="0" borderId="0" xfId="0" quotePrefix="1" applyFont="1" applyBorder="1">
      <alignment vertical="center"/>
    </xf>
    <xf numFmtId="178" fontId="7" fillId="0" borderId="0" xfId="0" applyNumberFormat="1" applyFont="1" applyProtection="1">
      <alignment vertical="center"/>
    </xf>
    <xf numFmtId="182" fontId="10" fillId="6" borderId="0" xfId="0" applyNumberFormat="1" applyFont="1" applyFill="1" applyBorder="1">
      <alignment vertical="center"/>
    </xf>
    <xf numFmtId="203" fontId="7" fillId="14" borderId="3" xfId="0" applyNumberFormat="1" applyFont="1" applyFill="1" applyBorder="1" applyProtection="1">
      <alignment vertical="center"/>
    </xf>
    <xf numFmtId="203" fontId="10" fillId="14" borderId="3" xfId="0" applyNumberFormat="1" applyFont="1" applyFill="1" applyBorder="1" applyProtection="1">
      <alignment vertical="center"/>
    </xf>
    <xf numFmtId="203" fontId="7" fillId="3" borderId="0" xfId="0" applyNumberFormat="1" applyFont="1" applyFill="1" applyProtection="1">
      <alignment vertical="center"/>
    </xf>
    <xf numFmtId="203" fontId="7" fillId="14" borderId="0" xfId="0" applyNumberFormat="1" applyFont="1" applyFill="1" applyBorder="1" applyProtection="1">
      <alignment vertical="center"/>
    </xf>
    <xf numFmtId="203" fontId="10" fillId="6" borderId="0" xfId="0" applyNumberFormat="1" applyFont="1" applyFill="1" applyProtection="1">
      <alignment vertical="center"/>
    </xf>
    <xf numFmtId="203" fontId="11" fillId="0" borderId="0" xfId="0" applyNumberFormat="1" applyFont="1" applyProtection="1">
      <alignment vertical="center"/>
    </xf>
    <xf numFmtId="203" fontId="10" fillId="0" borderId="1" xfId="0" applyNumberFormat="1" applyFont="1" applyBorder="1" applyProtection="1">
      <alignment vertical="center"/>
    </xf>
    <xf numFmtId="203" fontId="10" fillId="14" borderId="0" xfId="0" applyNumberFormat="1" applyFont="1" applyFill="1" applyBorder="1" applyProtection="1">
      <alignment vertical="center"/>
    </xf>
    <xf numFmtId="203" fontId="10" fillId="0" borderId="0" xfId="0" applyNumberFormat="1" applyFont="1" applyBorder="1" applyProtection="1">
      <alignment vertical="center"/>
    </xf>
    <xf numFmtId="203" fontId="11" fillId="0" borderId="0" xfId="0" applyNumberFormat="1" applyFont="1" applyBorder="1" applyProtection="1">
      <alignment vertical="center"/>
    </xf>
    <xf numFmtId="203" fontId="10" fillId="6" borderId="0" xfId="0" applyNumberFormat="1" applyFont="1" applyFill="1" applyBorder="1" applyProtection="1">
      <alignment vertical="center"/>
    </xf>
    <xf numFmtId="203" fontId="10" fillId="0" borderId="1" xfId="0" applyNumberFormat="1" applyFont="1" applyFill="1" applyBorder="1" applyProtection="1">
      <alignment vertical="center"/>
    </xf>
    <xf numFmtId="203" fontId="11" fillId="14" borderId="0" xfId="0" applyNumberFormat="1" applyFont="1" applyFill="1" applyProtection="1">
      <alignment vertical="center"/>
    </xf>
    <xf numFmtId="203" fontId="11" fillId="14" borderId="1" xfId="0" applyNumberFormat="1" applyFont="1" applyFill="1" applyBorder="1" applyProtection="1">
      <alignment vertical="center"/>
    </xf>
    <xf numFmtId="178" fontId="7" fillId="6" borderId="0" xfId="0" applyNumberFormat="1" applyFont="1" applyFill="1" applyBorder="1">
      <alignment vertical="center"/>
    </xf>
    <xf numFmtId="182" fontId="7" fillId="6" borderId="0" xfId="0" applyNumberFormat="1" applyFont="1" applyFill="1" applyBorder="1">
      <alignment vertical="center"/>
    </xf>
    <xf numFmtId="0" fontId="34" fillId="0" borderId="1" xfId="0" applyFont="1" applyFill="1" applyBorder="1" applyAlignment="1">
      <alignment horizontal="right" vertical="center"/>
    </xf>
    <xf numFmtId="182" fontId="34" fillId="0" borderId="1" xfId="0" applyNumberFormat="1" applyFont="1" applyFill="1" applyBorder="1" applyAlignment="1">
      <alignment vertical="center"/>
    </xf>
    <xf numFmtId="182" fontId="34" fillId="0" borderId="4" xfId="0" applyNumberFormat="1" applyFont="1" applyFill="1" applyBorder="1" applyAlignment="1">
      <alignment vertical="center"/>
    </xf>
    <xf numFmtId="185" fontId="34" fillId="0" borderId="1" xfId="0" applyNumberFormat="1" applyFont="1" applyFill="1" applyBorder="1" applyAlignment="1">
      <alignment vertical="center"/>
    </xf>
    <xf numFmtId="185" fontId="34" fillId="0" borderId="14" xfId="0" applyNumberFormat="1" applyFont="1" applyFill="1" applyBorder="1" applyAlignment="1">
      <alignment vertical="center"/>
    </xf>
    <xf numFmtId="0" fontId="23" fillId="0" borderId="1" xfId="0" applyFont="1" applyBorder="1" applyProtection="1">
      <alignment vertical="center"/>
    </xf>
    <xf numFmtId="179" fontId="23" fillId="0" borderId="1" xfId="0" applyNumberFormat="1" applyFont="1" applyBorder="1" applyAlignment="1" applyProtection="1">
      <alignment vertical="center"/>
    </xf>
    <xf numFmtId="0" fontId="23" fillId="0" borderId="1" xfId="0" applyFont="1" applyBorder="1" applyAlignment="1" applyProtection="1">
      <alignment vertical="center"/>
    </xf>
    <xf numFmtId="185" fontId="23" fillId="0" borderId="1" xfId="0" applyNumberFormat="1" applyFont="1" applyBorder="1" applyProtection="1">
      <alignment vertical="center"/>
    </xf>
    <xf numFmtId="179" fontId="23" fillId="0" borderId="1" xfId="0" applyNumberFormat="1" applyFont="1" applyBorder="1" applyProtection="1">
      <alignment vertical="center"/>
    </xf>
    <xf numFmtId="0" fontId="7" fillId="0" borderId="9" xfId="0" applyFont="1" applyBorder="1" applyAlignment="1">
      <alignment vertical="center"/>
    </xf>
    <xf numFmtId="0" fontId="10" fillId="0" borderId="9" xfId="0" quotePrefix="1" applyFont="1" applyBorder="1">
      <alignment vertical="center"/>
    </xf>
    <xf numFmtId="211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7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39" xfId="0" applyBorder="1">
      <alignment vertical="center"/>
    </xf>
    <xf numFmtId="9" fontId="0" fillId="0" borderId="39" xfId="0" applyNumberFormat="1" applyBorder="1">
      <alignment vertical="center"/>
    </xf>
    <xf numFmtId="179" fontId="0" fillId="0" borderId="39" xfId="0" applyNumberFormat="1" applyBorder="1">
      <alignment vertical="center"/>
    </xf>
    <xf numFmtId="0" fontId="0" fillId="0" borderId="39" xfId="0" applyBorder="1" applyAlignment="1">
      <alignment horizontal="center" vertical="center"/>
    </xf>
    <xf numFmtId="185" fontId="0" fillId="0" borderId="39" xfId="0" applyNumberFormat="1" applyBorder="1">
      <alignment vertical="center"/>
    </xf>
    <xf numFmtId="0" fontId="10" fillId="0" borderId="39" xfId="0" applyFont="1" applyBorder="1">
      <alignment vertical="center"/>
    </xf>
    <xf numFmtId="179" fontId="10" fillId="0" borderId="39" xfId="0" applyNumberFormat="1" applyFont="1" applyBorder="1">
      <alignment vertical="center"/>
    </xf>
    <xf numFmtId="0" fontId="0" fillId="12" borderId="1" xfId="0" applyFill="1" applyBorder="1">
      <alignment vertical="center"/>
    </xf>
    <xf numFmtId="203" fontId="0" fillId="12" borderId="1" xfId="0" applyNumberFormat="1" applyFill="1" applyBorder="1">
      <alignment vertical="center"/>
    </xf>
    <xf numFmtId="0" fontId="0" fillId="12" borderId="0" xfId="0" applyFill="1">
      <alignment vertical="center"/>
    </xf>
    <xf numFmtId="203" fontId="0" fillId="12" borderId="0" xfId="0" applyNumberFormat="1" applyFill="1">
      <alignment vertical="center"/>
    </xf>
    <xf numFmtId="203" fontId="20" fillId="12" borderId="0" xfId="0" applyNumberFormat="1" applyFont="1" applyFill="1" applyAlignment="1" applyProtection="1">
      <alignment vertical="center"/>
    </xf>
    <xf numFmtId="184" fontId="16" fillId="0" borderId="1" xfId="0" applyNumberFormat="1" applyFont="1" applyFill="1" applyBorder="1">
      <alignment vertical="center"/>
    </xf>
    <xf numFmtId="178" fontId="10" fillId="0" borderId="1" xfId="0" applyNumberFormat="1" applyFont="1" applyBorder="1">
      <alignment vertical="center"/>
    </xf>
    <xf numFmtId="182" fontId="10" fillId="0" borderId="1" xfId="0" applyNumberFormat="1" applyFont="1" applyBorder="1">
      <alignment vertical="center"/>
    </xf>
    <xf numFmtId="185" fontId="10" fillId="0" borderId="14" xfId="0" applyNumberFormat="1" applyFont="1" applyBorder="1">
      <alignment vertical="center"/>
    </xf>
    <xf numFmtId="0" fontId="7" fillId="0" borderId="15" xfId="0" applyFont="1" applyFill="1" applyBorder="1" applyAlignment="1">
      <alignment horizontal="left" vertical="center" indent="1"/>
    </xf>
    <xf numFmtId="179" fontId="7" fillId="0" borderId="14" xfId="0" applyNumberFormat="1" applyFont="1" applyFill="1" applyBorder="1">
      <alignment vertical="center"/>
    </xf>
    <xf numFmtId="0" fontId="8" fillId="0" borderId="9" xfId="0" applyFont="1" applyFill="1" applyBorder="1" applyAlignment="1">
      <alignment vertical="center"/>
    </xf>
    <xf numFmtId="0" fontId="10" fillId="0" borderId="15" xfId="0" applyFont="1" applyFill="1" applyBorder="1" applyAlignment="1">
      <alignment horizontal="left" vertical="center" indent="1"/>
    </xf>
    <xf numFmtId="185" fontId="10" fillId="0" borderId="1" xfId="0" applyNumberFormat="1" applyFont="1" applyFill="1" applyBorder="1">
      <alignment vertical="center"/>
    </xf>
    <xf numFmtId="185" fontId="10" fillId="0" borderId="14" xfId="0" applyNumberFormat="1" applyFont="1" applyFill="1" applyBorder="1">
      <alignment vertical="center"/>
    </xf>
    <xf numFmtId="10" fontId="7" fillId="0" borderId="0" xfId="0" applyNumberFormat="1" applyFont="1" applyFill="1" applyBorder="1">
      <alignment vertical="center"/>
    </xf>
    <xf numFmtId="179" fontId="39" fillId="0" borderId="0" xfId="0" applyNumberFormat="1" applyFont="1">
      <alignment vertical="center"/>
    </xf>
    <xf numFmtId="203" fontId="39" fillId="0" borderId="0" xfId="0" applyNumberFormat="1" applyFont="1" applyBorder="1">
      <alignment vertical="center"/>
    </xf>
    <xf numFmtId="179" fontId="41" fillId="12" borderId="10" xfId="0" applyNumberFormat="1" applyFont="1" applyFill="1" applyBorder="1">
      <alignment vertical="center"/>
    </xf>
    <xf numFmtId="179" fontId="10" fillId="14" borderId="0" xfId="1" applyNumberFormat="1" applyFont="1" applyFill="1">
      <alignment vertical="center"/>
    </xf>
    <xf numFmtId="179" fontId="10" fillId="14" borderId="1" xfId="1" applyNumberFormat="1" applyFont="1" applyFill="1" applyBorder="1">
      <alignment vertical="center"/>
    </xf>
    <xf numFmtId="3" fontId="7" fillId="0" borderId="0" xfId="0" applyNumberFormat="1" applyFont="1" applyBorder="1" applyProtection="1">
      <alignment vertical="center"/>
    </xf>
    <xf numFmtId="203" fontId="20" fillId="6" borderId="0" xfId="0" applyNumberFormat="1" applyFont="1" applyFill="1" applyAlignment="1" applyProtection="1">
      <alignment vertical="center"/>
    </xf>
    <xf numFmtId="181" fontId="7" fillId="0" borderId="0" xfId="0" applyNumberFormat="1" applyFont="1" applyProtection="1">
      <alignment vertical="center"/>
    </xf>
    <xf numFmtId="181" fontId="7" fillId="0" borderId="0" xfId="0" applyNumberFormat="1" applyFont="1" applyAlignment="1" applyProtection="1">
      <alignment horizontal="center" vertical="center"/>
    </xf>
    <xf numFmtId="179" fontId="41" fillId="15" borderId="0" xfId="0" applyNumberFormat="1" applyFont="1" applyFill="1" applyProtection="1">
      <alignment vertical="center"/>
    </xf>
    <xf numFmtId="178" fontId="41" fillId="15" borderId="0" xfId="0" applyNumberFormat="1" applyFont="1" applyFill="1" applyProtection="1">
      <alignment vertical="center"/>
    </xf>
    <xf numFmtId="181" fontId="7" fillId="0" borderId="1" xfId="0" applyNumberFormat="1" applyFont="1" applyBorder="1" applyAlignment="1" applyProtection="1">
      <alignment horizontal="center" vertical="center"/>
    </xf>
    <xf numFmtId="179" fontId="41" fillId="15" borderId="1" xfId="0" applyNumberFormat="1" applyFont="1" applyFill="1" applyBorder="1" applyProtection="1">
      <alignment vertical="center"/>
    </xf>
    <xf numFmtId="178" fontId="41" fillId="15" borderId="1" xfId="0" applyNumberFormat="1" applyFont="1" applyFill="1" applyBorder="1" applyProtection="1">
      <alignment vertical="center"/>
    </xf>
    <xf numFmtId="212" fontId="39" fillId="15" borderId="1" xfId="0" applyNumberFormat="1" applyFont="1" applyFill="1" applyBorder="1" applyProtection="1">
      <alignment vertical="center"/>
    </xf>
    <xf numFmtId="178" fontId="7" fillId="0" borderId="1" xfId="0" applyNumberFormat="1" applyFont="1" applyBorder="1" applyProtection="1">
      <alignment vertical="center"/>
    </xf>
    <xf numFmtId="212" fontId="7" fillId="0" borderId="1" xfId="0" applyNumberFormat="1" applyFont="1" applyBorder="1" applyProtection="1">
      <alignment vertical="center"/>
    </xf>
    <xf numFmtId="179" fontId="7" fillId="6" borderId="1" xfId="0" applyNumberFormat="1" applyFont="1" applyFill="1" applyBorder="1" applyProtection="1">
      <alignment vertical="center"/>
    </xf>
    <xf numFmtId="203" fontId="7" fillId="6" borderId="1" xfId="0" applyNumberFormat="1" applyFont="1" applyFill="1" applyBorder="1" applyProtection="1">
      <alignment vertical="center"/>
    </xf>
    <xf numFmtId="0" fontId="10" fillId="0" borderId="0" xfId="0" applyFont="1" applyProtection="1">
      <alignment vertical="center"/>
    </xf>
    <xf numFmtId="179" fontId="19" fillId="0" borderId="0" xfId="0" applyNumberFormat="1" applyFont="1" applyFill="1" applyBorder="1" applyAlignment="1" applyProtection="1">
      <alignment vertical="center"/>
    </xf>
    <xf numFmtId="182" fontId="10" fillId="15" borderId="1" xfId="0" applyNumberFormat="1" applyFont="1" applyFill="1" applyBorder="1" applyProtection="1">
      <alignment vertical="center"/>
    </xf>
    <xf numFmtId="182" fontId="41" fillId="15" borderId="1" xfId="0" applyNumberFormat="1" applyFont="1" applyFill="1" applyBorder="1" applyProtection="1">
      <alignment vertical="center"/>
    </xf>
    <xf numFmtId="9" fontId="7" fillId="0" borderId="1" xfId="0" applyNumberFormat="1" applyFont="1" applyBorder="1" applyProtection="1">
      <alignment vertical="center"/>
    </xf>
    <xf numFmtId="213" fontId="10" fillId="0" borderId="1" xfId="0" applyNumberFormat="1" applyFont="1" applyBorder="1" applyAlignment="1" applyProtection="1">
      <alignment vertical="center"/>
    </xf>
    <xf numFmtId="179" fontId="10" fillId="17" borderId="0" xfId="0" applyNumberFormat="1" applyFont="1" applyFill="1" applyProtection="1">
      <alignment vertical="center"/>
    </xf>
    <xf numFmtId="0" fontId="10" fillId="17" borderId="0" xfId="0" applyFont="1" applyFill="1" applyProtection="1">
      <alignment vertical="center"/>
    </xf>
    <xf numFmtId="0" fontId="7" fillId="17" borderId="0" xfId="0" applyFont="1" applyFill="1" applyProtection="1">
      <alignment vertical="center"/>
    </xf>
    <xf numFmtId="212" fontId="7" fillId="0" borderId="0" xfId="0" applyNumberFormat="1" applyFont="1" applyProtection="1">
      <alignment vertical="center"/>
    </xf>
    <xf numFmtId="214" fontId="7" fillId="0" borderId="0" xfId="0" applyNumberFormat="1" applyFont="1" applyProtection="1">
      <alignment vertical="center"/>
    </xf>
    <xf numFmtId="215" fontId="7" fillId="0" borderId="0" xfId="0" applyNumberFormat="1" applyFont="1" applyProtection="1">
      <alignment vertical="center"/>
    </xf>
    <xf numFmtId="205" fontId="7" fillId="0" borderId="0" xfId="0" applyNumberFormat="1" applyFont="1" applyBorder="1" applyProtection="1">
      <alignment vertical="center"/>
    </xf>
    <xf numFmtId="179" fontId="10" fillId="6" borderId="1" xfId="1" applyNumberFormat="1" applyFont="1" applyFill="1" applyBorder="1">
      <alignment vertical="center"/>
    </xf>
    <xf numFmtId="179" fontId="10" fillId="21" borderId="0" xfId="1" applyNumberFormat="1" applyFont="1" applyFill="1">
      <alignment vertical="center"/>
    </xf>
    <xf numFmtId="179" fontId="10" fillId="21" borderId="1" xfId="1" applyNumberFormat="1" applyFont="1" applyFill="1" applyBorder="1">
      <alignment vertical="center"/>
    </xf>
    <xf numFmtId="14" fontId="41" fillId="6" borderId="10" xfId="0" applyNumberFormat="1" applyFont="1" applyFill="1" applyBorder="1" applyAlignment="1">
      <alignment horizontal="center" vertical="center"/>
    </xf>
    <xf numFmtId="203" fontId="20" fillId="0" borderId="0" xfId="0" applyNumberFormat="1" applyFont="1" applyFill="1" applyAlignment="1" applyProtection="1">
      <alignment vertical="center"/>
    </xf>
    <xf numFmtId="0" fontId="7" fillId="15" borderId="1" xfId="0" applyFont="1" applyFill="1" applyBorder="1" applyAlignment="1" applyProtection="1">
      <alignment horizontal="center" vertical="center"/>
    </xf>
    <xf numFmtId="0" fontId="41" fillId="0" borderId="10" xfId="0" applyFont="1" applyBorder="1" applyAlignment="1">
      <alignment horizontal="right" vertical="center"/>
    </xf>
    <xf numFmtId="0" fontId="43" fillId="0" borderId="0" xfId="0" applyFont="1">
      <alignment vertical="center"/>
    </xf>
    <xf numFmtId="216" fontId="43" fillId="0" borderId="0" xfId="3" applyNumberFormat="1" applyFont="1">
      <alignment vertical="center"/>
    </xf>
    <xf numFmtId="9" fontId="43" fillId="0" borderId="0" xfId="4" applyFont="1">
      <alignment vertical="center"/>
    </xf>
    <xf numFmtId="186" fontId="43" fillId="0" borderId="0" xfId="4" applyNumberFormat="1" applyFont="1">
      <alignment vertical="center"/>
    </xf>
    <xf numFmtId="10" fontId="44" fillId="0" borderId="0" xfId="4" applyNumberFormat="1" applyFont="1">
      <alignment vertical="center"/>
    </xf>
    <xf numFmtId="41" fontId="43" fillId="0" borderId="0" xfId="3" applyFont="1">
      <alignment vertical="center"/>
    </xf>
    <xf numFmtId="10" fontId="43" fillId="0" borderId="0" xfId="4" applyNumberFormat="1" applyFont="1">
      <alignment vertical="center"/>
    </xf>
    <xf numFmtId="0" fontId="45" fillId="0" borderId="0" xfId="0" applyFont="1">
      <alignment vertical="center"/>
    </xf>
    <xf numFmtId="0" fontId="43" fillId="0" borderId="40" xfId="0" applyFont="1" applyBorder="1">
      <alignment vertical="center"/>
    </xf>
    <xf numFmtId="0" fontId="43" fillId="0" borderId="0" xfId="0" applyFont="1" applyBorder="1">
      <alignment vertical="center"/>
    </xf>
    <xf numFmtId="10" fontId="46" fillId="0" borderId="0" xfId="0" applyNumberFormat="1" applyFont="1">
      <alignment vertical="center"/>
    </xf>
    <xf numFmtId="41" fontId="43" fillId="0" borderId="40" xfId="3" applyFont="1" applyBorder="1">
      <alignment vertical="center"/>
    </xf>
    <xf numFmtId="41" fontId="43" fillId="0" borderId="0" xfId="3" applyFont="1" applyBorder="1">
      <alignment vertical="center"/>
    </xf>
    <xf numFmtId="0" fontId="43" fillId="0" borderId="3" xfId="0" applyFont="1" applyBorder="1">
      <alignment vertical="center"/>
    </xf>
    <xf numFmtId="10" fontId="43" fillId="0" borderId="3" xfId="0" applyNumberFormat="1" applyFont="1" applyBorder="1">
      <alignment vertical="center"/>
    </xf>
    <xf numFmtId="186" fontId="43" fillId="0" borderId="41" xfId="4" applyNumberFormat="1" applyFont="1" applyBorder="1">
      <alignment vertical="center"/>
    </xf>
    <xf numFmtId="186" fontId="43" fillId="0" borderId="3" xfId="4" applyNumberFormat="1" applyFont="1" applyBorder="1">
      <alignment vertical="center"/>
    </xf>
    <xf numFmtId="10" fontId="43" fillId="0" borderId="0" xfId="0" applyNumberFormat="1" applyFont="1" applyBorder="1">
      <alignment vertical="center"/>
    </xf>
    <xf numFmtId="186" fontId="43" fillId="0" borderId="40" xfId="4" applyNumberFormat="1" applyFont="1" applyBorder="1">
      <alignment vertical="center"/>
    </xf>
    <xf numFmtId="186" fontId="43" fillId="0" borderId="0" xfId="4" applyNumberFormat="1" applyFont="1" applyBorder="1">
      <alignment vertical="center"/>
    </xf>
    <xf numFmtId="0" fontId="43" fillId="0" borderId="0" xfId="0" applyFont="1" applyAlignment="1">
      <alignment horizontal="left" vertical="center"/>
    </xf>
    <xf numFmtId="217" fontId="43" fillId="0" borderId="0" xfId="3" applyNumberFormat="1" applyFont="1">
      <alignment vertical="center"/>
    </xf>
    <xf numFmtId="217" fontId="43" fillId="0" borderId="0" xfId="3" applyNumberFormat="1" applyFont="1" applyAlignment="1">
      <alignment horizontal="left" vertical="center"/>
    </xf>
    <xf numFmtId="217" fontId="46" fillId="0" borderId="0" xfId="0" applyNumberFormat="1" applyFont="1">
      <alignment vertical="center"/>
    </xf>
    <xf numFmtId="217" fontId="43" fillId="0" borderId="41" xfId="3" applyNumberFormat="1" applyFont="1" applyBorder="1">
      <alignment vertical="center"/>
    </xf>
    <xf numFmtId="217" fontId="43" fillId="0" borderId="3" xfId="3" applyNumberFormat="1" applyFont="1" applyBorder="1">
      <alignment vertical="center"/>
    </xf>
    <xf numFmtId="217" fontId="43" fillId="0" borderId="40" xfId="3" applyNumberFormat="1" applyFont="1" applyBorder="1">
      <alignment vertical="center"/>
    </xf>
    <xf numFmtId="217" fontId="43" fillId="0" borderId="0" xfId="3" applyNumberFormat="1" applyFont="1" applyBorder="1">
      <alignment vertical="center"/>
    </xf>
    <xf numFmtId="41" fontId="10" fillId="0" borderId="0" xfId="3" applyFont="1">
      <alignment vertical="center"/>
    </xf>
    <xf numFmtId="0" fontId="10" fillId="0" borderId="39" xfId="1" applyFont="1" applyBorder="1">
      <alignment vertical="center"/>
    </xf>
    <xf numFmtId="217" fontId="10" fillId="0" borderId="39" xfId="3" applyNumberFormat="1" applyFont="1" applyBorder="1">
      <alignment vertical="center"/>
    </xf>
    <xf numFmtId="41" fontId="10" fillId="0" borderId="39" xfId="3" applyFont="1" applyBorder="1">
      <alignment vertical="center"/>
    </xf>
    <xf numFmtId="179" fontId="10" fillId="0" borderId="39" xfId="1" applyNumberFormat="1" applyFont="1" applyBorder="1">
      <alignment vertical="center"/>
    </xf>
    <xf numFmtId="186" fontId="10" fillId="0" borderId="39" xfId="4" applyNumberFormat="1" applyFont="1" applyBorder="1">
      <alignment vertical="center"/>
    </xf>
    <xf numFmtId="217" fontId="10" fillId="16" borderId="39" xfId="3" applyNumberFormat="1" applyFont="1" applyFill="1" applyBorder="1">
      <alignment vertical="center"/>
    </xf>
    <xf numFmtId="179" fontId="30" fillId="0" borderId="0" xfId="1" applyNumberFormat="1" applyFont="1">
      <alignment vertical="center"/>
    </xf>
    <xf numFmtId="0" fontId="20" fillId="0" borderId="0" xfId="0" applyFont="1">
      <alignment vertical="center"/>
    </xf>
    <xf numFmtId="179" fontId="20" fillId="0" borderId="0" xfId="0" applyNumberFormat="1" applyFont="1">
      <alignment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4" fillId="10" borderId="29" xfId="0" applyFont="1" applyFill="1" applyBorder="1" applyAlignment="1">
      <alignment horizontal="center" vertical="center"/>
    </xf>
    <xf numFmtId="0" fontId="24" fillId="10" borderId="26" xfId="0" applyFont="1" applyFill="1" applyBorder="1" applyAlignment="1">
      <alignment horizontal="center" vertical="center"/>
    </xf>
    <xf numFmtId="0" fontId="24" fillId="10" borderId="24" xfId="0" applyFont="1" applyFill="1" applyBorder="1" applyAlignment="1">
      <alignment horizontal="center" vertical="center"/>
    </xf>
    <xf numFmtId="0" fontId="24" fillId="10" borderId="30" xfId="0" applyFont="1" applyFill="1" applyBorder="1" applyAlignment="1">
      <alignment horizontal="center" vertical="center"/>
    </xf>
    <xf numFmtId="0" fontId="24" fillId="10" borderId="31" xfId="0" applyFont="1" applyFill="1" applyBorder="1" applyAlignment="1">
      <alignment horizontal="center" vertical="center" wrapText="1"/>
    </xf>
    <xf numFmtId="0" fontId="24" fillId="10" borderId="32" xfId="0" applyFont="1" applyFill="1" applyBorder="1" applyAlignment="1">
      <alignment horizontal="center" vertical="center"/>
    </xf>
    <xf numFmtId="0" fontId="25" fillId="11" borderId="30" xfId="0" applyFont="1" applyFill="1" applyBorder="1" applyAlignment="1">
      <alignment vertical="center"/>
    </xf>
    <xf numFmtId="0" fontId="25" fillId="11" borderId="24" xfId="0" applyFont="1" applyFill="1" applyBorder="1" applyAlignment="1">
      <alignment vertical="center"/>
    </xf>
    <xf numFmtId="0" fontId="25" fillId="11" borderId="31" xfId="0" applyFont="1" applyFill="1" applyBorder="1" applyAlignment="1">
      <alignment vertical="center"/>
    </xf>
    <xf numFmtId="0" fontId="25" fillId="11" borderId="36" xfId="0" applyFont="1" applyFill="1" applyBorder="1" applyAlignment="1">
      <alignment vertical="center"/>
    </xf>
    <xf numFmtId="0" fontId="25" fillId="11" borderId="32" xfId="0" applyFont="1" applyFill="1" applyBorder="1" applyAlignment="1">
      <alignment vertical="center"/>
    </xf>
    <xf numFmtId="0" fontId="25" fillId="11" borderId="27" xfId="0" applyFont="1" applyFill="1" applyBorder="1" applyAlignment="1">
      <alignment vertical="center" wrapText="1"/>
    </xf>
    <xf numFmtId="0" fontId="25" fillId="11" borderId="28" xfId="0" applyFont="1" applyFill="1" applyBorder="1" applyAlignment="1">
      <alignment vertical="center"/>
    </xf>
    <xf numFmtId="0" fontId="25" fillId="11" borderId="29" xfId="0" applyFont="1" applyFill="1" applyBorder="1" applyAlignment="1">
      <alignment vertical="center"/>
    </xf>
    <xf numFmtId="0" fontId="25" fillId="11" borderId="26" xfId="0" applyFont="1" applyFill="1" applyBorder="1" applyAlignment="1">
      <alignment vertical="center"/>
    </xf>
    <xf numFmtId="0" fontId="25" fillId="11" borderId="27" xfId="0" applyFont="1" applyFill="1" applyBorder="1" applyAlignment="1">
      <alignment horizontal="center" vertical="center"/>
    </xf>
    <xf numFmtId="0" fontId="25" fillId="11" borderId="29" xfId="0" applyFont="1" applyFill="1" applyBorder="1" applyAlignment="1">
      <alignment horizontal="center" vertical="center"/>
    </xf>
    <xf numFmtId="178" fontId="25" fillId="11" borderId="26" xfId="0" applyNumberFormat="1" applyFont="1" applyFill="1" applyBorder="1" applyAlignment="1">
      <alignment horizontal="center" vertical="center"/>
    </xf>
    <xf numFmtId="178" fontId="25" fillId="11" borderId="30" xfId="0" applyNumberFormat="1" applyFont="1" applyFill="1" applyBorder="1" applyAlignment="1">
      <alignment horizontal="center" vertical="center"/>
    </xf>
    <xf numFmtId="0" fontId="25" fillId="11" borderId="0" xfId="0" applyFont="1" applyFill="1" applyBorder="1" applyAlignment="1">
      <alignment vertical="center"/>
    </xf>
    <xf numFmtId="0" fontId="25" fillId="11" borderId="33" xfId="0" applyFont="1" applyFill="1" applyBorder="1" applyAlignment="1">
      <alignment vertical="center"/>
    </xf>
    <xf numFmtId="0" fontId="25" fillId="11" borderId="35" xfId="0" applyFont="1" applyFill="1" applyBorder="1" applyAlignment="1">
      <alignment vertical="center"/>
    </xf>
    <xf numFmtId="0" fontId="25" fillId="11" borderId="27" xfId="0" applyFont="1" applyFill="1" applyBorder="1" applyAlignment="1">
      <alignment vertical="center"/>
    </xf>
  </cellXfs>
  <cellStyles count="5">
    <cellStyle name="Comma 4" xfId="2"/>
    <cellStyle name="백분율" xfId="4" builtinId="5"/>
    <cellStyle name="쉼표 [0]" xfId="3" builtinId="6"/>
    <cellStyle name="표준" xfId="0" builtinId="0" customBuiltin="1"/>
    <cellStyle name="표준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19051</xdr:colOff>
      <xdr:row>30</xdr:row>
      <xdr:rowOff>142874</xdr:rowOff>
    </xdr:from>
    <xdr:to>
      <xdr:col>48</xdr:col>
      <xdr:colOff>507993</xdr:colOff>
      <xdr:row>59</xdr:row>
      <xdr:rowOff>48632</xdr:rowOff>
    </xdr:to>
    <xdr:pic>
      <xdr:nvPicPr>
        <xdr:cNvPr id="3" name="그림 2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93901" y="4429124"/>
          <a:ext cx="2927342" cy="4049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PMG Theme(Excel)">
  <a:themeElements>
    <a:clrScheme name="KPMG (Excel)">
      <a:dk1>
        <a:srgbClr val="646464"/>
      </a:dk1>
      <a:lt1>
        <a:srgbClr val="FFFFFF"/>
      </a:lt1>
      <a:dk2>
        <a:srgbClr val="02348D"/>
      </a:dk2>
      <a:lt2>
        <a:srgbClr val="F0F0F0"/>
      </a:lt2>
      <a:accent1>
        <a:srgbClr val="89DAFF"/>
      </a:accent1>
      <a:accent2>
        <a:srgbClr val="00A3A1"/>
      </a:accent2>
      <a:accent3>
        <a:srgbClr val="43B02A"/>
      </a:accent3>
      <a:accent4>
        <a:srgbClr val="F68D2E"/>
      </a:accent4>
      <a:accent5>
        <a:srgbClr val="F04C3E"/>
      </a:accent5>
      <a:accent6>
        <a:srgbClr val="FFF27F"/>
      </a:accent6>
      <a:hlink>
        <a:srgbClr val="336699"/>
      </a:hlink>
      <a:folHlink>
        <a:srgbClr val="7030A0"/>
      </a:folHlink>
    </a:clrScheme>
    <a:fontScheme name="Custom 1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9525">
          <a:solidFill>
            <a:schemeClr val="accent1"/>
          </a:solidFill>
        </a:ln>
      </a:spPr>
      <a:bodyPr rtlCol="0" anchor="t" anchorCtr="0"/>
      <a:lstStyle>
        <a:defPPr algn="ctr">
          <a:defRPr sz="12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1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36576" rIns="0" bIns="0" rtlCol="0">
        <a:spAutoFit/>
      </a:bodyPr>
      <a:lstStyle>
        <a:defPPr marL="285750" indent="-285750">
          <a:lnSpc>
            <a:spcPct val="85000"/>
          </a:lnSpc>
          <a:spcAft>
            <a:spcPts val="600"/>
          </a:spcAft>
          <a:buClr>
            <a:schemeClr val="accent2"/>
          </a:buClr>
          <a:buSzPct val="70000"/>
          <a:buFont typeface="Arial" pitchFamily="34" charset="0"/>
          <a:buChar char="►"/>
          <a:defRPr sz="1200" dirty="0" smtClean="0"/>
        </a:defPPr>
      </a:lstStyle>
    </a:txDef>
  </a:objectDefaults>
  <a:extraClrSchemeLst/>
  <a:custClrLst>
    <a:custClr name="KPMG Teriary Green">
      <a:srgbClr val="009A44"/>
    </a:custClr>
    <a:custClr name="KPMG Teriary Lime">
      <a:srgbClr val="43B02A"/>
    </a:custClr>
    <a:custClr name="KPMG Teriary Gold">
      <a:srgbClr val="EAAA00"/>
    </a:custClr>
    <a:custClr name="KPMG Teriary Orange">
      <a:srgbClr val="F68D2E"/>
    </a:custClr>
    <a:custClr name="KPMG Teriary Red">
      <a:srgbClr val="BC204B"/>
    </a:custClr>
    <a:custClr name="KPMG Teriary Pink">
      <a:srgbClr val="C6007E"/>
    </a:custClr>
    <a:custClr name="EY Special Use Lilac">
      <a:srgbClr val="AC98DB"/>
    </a:custClr>
    <a:custClr name="EY Special Use Lilac 50%">
      <a:srgbClr val="D8D2E0"/>
    </a:custClr>
    <a:custClr name="EY Yellow 50%">
      <a:srgbClr val="FFF27F"/>
    </a:custClr>
    <a:custClr name="EY Gold Accent 2">
      <a:srgbClr val="FFF7CC"/>
    </a:custClr>
  </a:custClr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P305"/>
  <sheetViews>
    <sheetView showGridLines="0" zoomScaleNormal="100" workbookViewId="0">
      <selection activeCell="E18" sqref="E18"/>
    </sheetView>
  </sheetViews>
  <sheetFormatPr defaultRowHeight="11.25" x14ac:dyDescent="0.2"/>
  <cols>
    <col min="1" max="1" width="9.140625" style="10"/>
    <col min="2" max="2" width="18.7109375" style="10" customWidth="1"/>
    <col min="3" max="13" width="11.85546875" style="10" customWidth="1"/>
    <col min="14" max="14" width="6.28515625" style="10" customWidth="1"/>
    <col min="15" max="16384" width="9.140625" style="10"/>
  </cols>
  <sheetData>
    <row r="2" spans="2:11" ht="12" thickBot="1" x14ac:dyDescent="0.25"/>
    <row r="3" spans="2:11" ht="36.75" thickBot="1" x14ac:dyDescent="0.25">
      <c r="B3" s="301" t="s">
        <v>193</v>
      </c>
      <c r="C3" s="244" t="s">
        <v>180</v>
      </c>
      <c r="D3" s="243" t="s">
        <v>228</v>
      </c>
      <c r="E3" s="244" t="s">
        <v>229</v>
      </c>
      <c r="F3" s="245" t="s">
        <v>230</v>
      </c>
      <c r="G3" s="245" t="s">
        <v>336</v>
      </c>
      <c r="H3" s="245" t="s">
        <v>253</v>
      </c>
    </row>
    <row r="4" spans="2:11" ht="12.75" thickBot="1" x14ac:dyDescent="0.25">
      <c r="B4" s="281" t="s">
        <v>6</v>
      </c>
      <c r="C4" s="256">
        <v>38</v>
      </c>
      <c r="D4" s="256">
        <v>0</v>
      </c>
      <c r="E4" s="257">
        <v>1</v>
      </c>
      <c r="F4" s="296">
        <v>546</v>
      </c>
      <c r="G4" s="248">
        <v>54.901098901098898</v>
      </c>
      <c r="H4" s="265">
        <v>1139087.9999999998</v>
      </c>
      <c r="I4" s="267"/>
      <c r="J4" s="267"/>
      <c r="K4" s="298"/>
    </row>
    <row r="5" spans="2:11" ht="12.75" thickBot="1" x14ac:dyDescent="0.25">
      <c r="B5" s="281" t="s">
        <v>339</v>
      </c>
      <c r="C5" s="256">
        <v>309</v>
      </c>
      <c r="D5" s="256">
        <v>20</v>
      </c>
      <c r="E5" s="257">
        <v>0.93527508090614886</v>
      </c>
      <c r="F5" s="296">
        <v>751</v>
      </c>
      <c r="G5" s="248">
        <v>49.581890812250336</v>
      </c>
      <c r="H5" s="265">
        <v>10761204</v>
      </c>
      <c r="I5" s="267"/>
      <c r="J5" s="267"/>
      <c r="K5" s="298"/>
    </row>
    <row r="6" spans="2:11" ht="12.75" thickBot="1" x14ac:dyDescent="0.25">
      <c r="B6" s="281" t="s">
        <v>340</v>
      </c>
      <c r="C6" s="256">
        <v>100</v>
      </c>
      <c r="D6" s="256">
        <v>8</v>
      </c>
      <c r="E6" s="257">
        <v>0.92</v>
      </c>
      <c r="F6" s="296">
        <v>1152</v>
      </c>
      <c r="G6" s="248">
        <v>46.145833333333336</v>
      </c>
      <c r="H6" s="265">
        <v>4890720</v>
      </c>
      <c r="I6" s="267"/>
      <c r="J6" s="267"/>
      <c r="K6" s="298"/>
    </row>
    <row r="7" spans="2:11" s="145" customFormat="1" ht="12.75" thickBot="1" x14ac:dyDescent="0.25">
      <c r="B7" s="251" t="s">
        <v>341</v>
      </c>
      <c r="C7" s="260">
        <v>447</v>
      </c>
      <c r="D7" s="260">
        <v>28</v>
      </c>
      <c r="E7" s="261">
        <v>0.93736017897091717</v>
      </c>
      <c r="F7" s="297">
        <v>824.28187919463085</v>
      </c>
      <c r="G7" s="250">
        <v>48.74695891481705</v>
      </c>
      <c r="H7" s="287">
        <v>16791012</v>
      </c>
      <c r="I7" s="146"/>
      <c r="J7" s="299"/>
    </row>
    <row r="8" spans="2:11" x14ac:dyDescent="0.2">
      <c r="D8" s="146"/>
      <c r="E8" s="146"/>
      <c r="H8" s="267"/>
    </row>
    <row r="9" spans="2:11" x14ac:dyDescent="0.2">
      <c r="D9" s="146"/>
      <c r="E9" s="146"/>
    </row>
    <row r="10" spans="2:11" x14ac:dyDescent="0.2">
      <c r="D10" s="148"/>
      <c r="E10" s="148"/>
    </row>
    <row r="14" spans="2:11" ht="12" thickBot="1" x14ac:dyDescent="0.25"/>
    <row r="15" spans="2:11" ht="12.75" thickBot="1" x14ac:dyDescent="0.25">
      <c r="B15" s="252" t="s">
        <v>182</v>
      </c>
      <c r="C15" s="243" t="s">
        <v>215</v>
      </c>
      <c r="D15" s="253" t="s">
        <v>183</v>
      </c>
      <c r="E15" s="243" t="s">
        <v>246</v>
      </c>
      <c r="F15" s="243" t="s">
        <v>247</v>
      </c>
      <c r="G15" s="254" t="s">
        <v>248</v>
      </c>
    </row>
    <row r="16" spans="2:11" ht="12.75" thickBot="1" x14ac:dyDescent="0.25">
      <c r="B16" s="255" t="str">
        <f>'A&amp;R'!B39</f>
        <v>Mortgage</v>
      </c>
      <c r="C16" s="256">
        <f>'A&amp;R'!C39</f>
        <v>575000000</v>
      </c>
      <c r="D16" s="405">
        <f>'A&amp;R'!D39</f>
        <v>4.0000000000000008E-2</v>
      </c>
      <c r="E16" s="257">
        <f>'A&amp;R'!F39</f>
        <v>0.56097560975609762</v>
      </c>
      <c r="F16" s="258">
        <f>'A&amp;R'!G39</f>
        <v>8.9005410434782606E-2</v>
      </c>
      <c r="G16" s="248">
        <f>'A&amp;R'!H39</f>
        <v>2.194653955926146</v>
      </c>
    </row>
    <row r="17" spans="2:7" ht="12.75" thickBot="1" x14ac:dyDescent="0.25">
      <c r="B17" s="255" t="str">
        <f>'A&amp;R'!B40</f>
        <v>Mezz A1</v>
      </c>
      <c r="C17" s="256">
        <f>'A&amp;R'!C40</f>
        <v>90000000</v>
      </c>
      <c r="D17" s="405">
        <f>'A&amp;R'!D40</f>
        <v>5.8000000000000003E-2</v>
      </c>
      <c r="E17" s="257">
        <f>'A&amp;R'!F40</f>
        <v>0.64878048780487807</v>
      </c>
      <c r="F17" s="258">
        <f>'A&amp;R'!G40</f>
        <v>7.695956541353384E-2</v>
      </c>
      <c r="G17" s="248">
        <f>'A&amp;R'!H40</f>
        <v>1.7886974126967174</v>
      </c>
    </row>
    <row r="18" spans="2:7" ht="12.75" thickBot="1" x14ac:dyDescent="0.25">
      <c r="B18" s="281" t="str">
        <f>'A&amp;R'!B41</f>
        <v>Mezz A2</v>
      </c>
      <c r="C18" s="256">
        <f>'A&amp;R'!C41</f>
        <v>25000000</v>
      </c>
      <c r="D18" s="405">
        <f>'A&amp;R'!D41</f>
        <v>6.8000000000000005E-2</v>
      </c>
      <c r="E18" s="257">
        <f>'A&amp;R'!F41</f>
        <v>0.67317073170731712</v>
      </c>
      <c r="F18" s="258">
        <f>'A&amp;R'!G41</f>
        <v>7.4171175362318847E-2</v>
      </c>
      <c r="G18" s="248">
        <f>'A&amp;R'!H41</f>
        <v>1.6870668778844038</v>
      </c>
    </row>
    <row r="19" spans="2:7" ht="12.75" thickBot="1" x14ac:dyDescent="0.25">
      <c r="B19" s="251" t="s">
        <v>243</v>
      </c>
      <c r="C19" s="260">
        <f>SUM(C16:C18)</f>
        <v>690000000</v>
      </c>
      <c r="D19" s="406">
        <f>'A&amp;R'!D43</f>
        <v>3.9893333333333336E-2</v>
      </c>
      <c r="E19" s="261">
        <f>'A&amp;R'!F43</f>
        <v>0.73170731707317072</v>
      </c>
      <c r="F19" s="262">
        <f>'A&amp;R'!G43</f>
        <v>6.8237481333333336E-2</v>
      </c>
      <c r="G19" s="250">
        <f>'A&amp;R'!H43</f>
        <v>1.6870668778844038</v>
      </c>
    </row>
    <row r="25" spans="2:7" ht="12" thickBot="1" x14ac:dyDescent="0.25"/>
    <row r="26" spans="2:7" ht="12.75" thickBot="1" x14ac:dyDescent="0.25">
      <c r="B26" s="242" t="s">
        <v>185</v>
      </c>
      <c r="C26" s="254" t="s">
        <v>186</v>
      </c>
    </row>
    <row r="27" spans="2:7" ht="12.75" thickBot="1" x14ac:dyDescent="0.25">
      <c r="B27" s="255" t="s">
        <v>187</v>
      </c>
      <c r="C27" s="263" t="s">
        <v>231</v>
      </c>
    </row>
    <row r="28" spans="2:7" ht="12.75" thickBot="1" x14ac:dyDescent="0.25">
      <c r="B28" s="255" t="s">
        <v>188</v>
      </c>
      <c r="C28" s="263" t="s">
        <v>189</v>
      </c>
    </row>
    <row r="29" spans="2:7" ht="12.75" thickBot="1" x14ac:dyDescent="0.25">
      <c r="B29" s="255" t="s">
        <v>190</v>
      </c>
      <c r="C29" s="263" t="s">
        <v>232</v>
      </c>
    </row>
    <row r="30" spans="2:7" ht="12.75" thickBot="1" x14ac:dyDescent="0.25">
      <c r="B30" s="255" t="s">
        <v>236</v>
      </c>
      <c r="C30" s="263" t="s">
        <v>237</v>
      </c>
      <c r="E30" s="10" t="s">
        <v>238</v>
      </c>
    </row>
    <row r="31" spans="2:7" ht="12.75" thickBot="1" x14ac:dyDescent="0.25">
      <c r="B31" s="255" t="s">
        <v>191</v>
      </c>
      <c r="C31" s="263" t="s">
        <v>337</v>
      </c>
    </row>
    <row r="32" spans="2:7" ht="12.75" thickBot="1" x14ac:dyDescent="0.25">
      <c r="B32" s="255" t="s">
        <v>234</v>
      </c>
      <c r="C32" s="263" t="s">
        <v>235</v>
      </c>
      <c r="D32" s="264">
        <v>1309.738034722222</v>
      </c>
    </row>
    <row r="33" spans="2:8" ht="12.75" thickBot="1" x14ac:dyDescent="0.25">
      <c r="B33" s="255" t="s">
        <v>192</v>
      </c>
      <c r="C33" s="263" t="s">
        <v>233</v>
      </c>
    </row>
    <row r="36" spans="2:8" ht="12" thickBot="1" x14ac:dyDescent="0.25"/>
    <row r="37" spans="2:8" ht="12.75" thickBot="1" x14ac:dyDescent="0.25">
      <c r="B37" s="252" t="s">
        <v>193</v>
      </c>
      <c r="C37" s="253" t="s">
        <v>65</v>
      </c>
      <c r="D37" s="253" t="s">
        <v>194</v>
      </c>
      <c r="E37" s="254" t="s">
        <v>195</v>
      </c>
    </row>
    <row r="38" spans="2:8" ht="12.75" thickBot="1" x14ac:dyDescent="0.25">
      <c r="B38" s="255" t="s">
        <v>196</v>
      </c>
      <c r="C38" s="269">
        <f>'A&amp;R'!G52</f>
        <v>90000000</v>
      </c>
      <c r="D38" s="269">
        <f>'A&amp;R'!H52</f>
        <v>105300000</v>
      </c>
      <c r="E38" s="265"/>
    </row>
    <row r="39" spans="2:8" ht="12.75" thickBot="1" x14ac:dyDescent="0.25">
      <c r="B39" s="255" t="s">
        <v>197</v>
      </c>
      <c r="C39" s="269">
        <f>'A&amp;R'!G54</f>
        <v>0</v>
      </c>
      <c r="D39" s="269">
        <f>'A&amp;R'!H54</f>
        <v>0</v>
      </c>
      <c r="E39" s="265"/>
    </row>
    <row r="40" spans="2:8" ht="12.75" thickBot="1" x14ac:dyDescent="0.25">
      <c r="B40" s="255" t="s">
        <v>198</v>
      </c>
      <c r="C40" s="269">
        <f>'A&amp;R'!G55</f>
        <v>0</v>
      </c>
      <c r="D40" s="269">
        <f>'A&amp;R'!H55</f>
        <v>0</v>
      </c>
      <c r="E40" s="263"/>
    </row>
    <row r="41" spans="2:8" ht="12.75" thickBot="1" x14ac:dyDescent="0.25">
      <c r="B41" s="255" t="s">
        <v>199</v>
      </c>
      <c r="C41" s="269">
        <f>'A&amp;R'!G56</f>
        <v>0</v>
      </c>
      <c r="D41" s="269">
        <f>'A&amp;R'!H56</f>
        <v>0</v>
      </c>
      <c r="E41" s="265" t="s">
        <v>200</v>
      </c>
      <c r="H41" s="266"/>
    </row>
    <row r="42" spans="2:8" ht="12.75" thickBot="1" x14ac:dyDescent="0.25">
      <c r="B42" s="259" t="s">
        <v>244</v>
      </c>
      <c r="C42" s="271">
        <f>SUM(C38:C41)</f>
        <v>90000000</v>
      </c>
      <c r="D42" s="271">
        <f>SUM(D38:D41)</f>
        <v>105300000</v>
      </c>
      <c r="E42" s="265"/>
    </row>
    <row r="43" spans="2:8" ht="12.75" thickBot="1" x14ac:dyDescent="0.25">
      <c r="B43" s="255" t="s">
        <v>198</v>
      </c>
      <c r="C43" s="269">
        <f>'A&amp;R'!G59</f>
        <v>75213.675213675218</v>
      </c>
      <c r="D43" s="269">
        <f>'A&amp;R'!H59</f>
        <v>88000</v>
      </c>
      <c r="E43" s="265"/>
    </row>
    <row r="44" spans="2:8" ht="12.75" thickBot="1" x14ac:dyDescent="0.25">
      <c r="B44" s="255" t="s">
        <v>201</v>
      </c>
      <c r="C44" s="269">
        <f>'A&amp;R'!G60</f>
        <v>47008.547008547015</v>
      </c>
      <c r="D44" s="269">
        <f>'A&amp;R'!H60</f>
        <v>55000.000000000007</v>
      </c>
      <c r="E44" s="265"/>
    </row>
    <row r="45" spans="2:8" ht="12.75" thickBot="1" x14ac:dyDescent="0.25">
      <c r="B45" s="255" t="s">
        <v>202</v>
      </c>
      <c r="C45" s="269">
        <f>'A&amp;R'!G61</f>
        <v>0</v>
      </c>
      <c r="D45" s="269">
        <f>'A&amp;R'!H61</f>
        <v>0</v>
      </c>
      <c r="E45" s="265" t="s">
        <v>203</v>
      </c>
      <c r="H45" s="120"/>
    </row>
    <row r="46" spans="2:8" ht="12.75" thickBot="1" x14ac:dyDescent="0.25">
      <c r="B46" s="281" t="s">
        <v>278</v>
      </c>
      <c r="C46" s="269">
        <f>'A&amp;R'!G62</f>
        <v>0</v>
      </c>
      <c r="D46" s="269">
        <f>'A&amp;R'!H62</f>
        <v>0</v>
      </c>
      <c r="E46" s="265"/>
      <c r="H46" s="120"/>
    </row>
    <row r="47" spans="2:8" ht="12.75" thickBot="1" x14ac:dyDescent="0.25">
      <c r="B47" s="259" t="s">
        <v>245</v>
      </c>
      <c r="C47" s="271">
        <f>SUM(C42:C46)</f>
        <v>90122222.222222224</v>
      </c>
      <c r="D47" s="271">
        <f>SUM(D42:D46)</f>
        <v>105443000</v>
      </c>
      <c r="E47" s="265"/>
    </row>
    <row r="51" spans="2:8" ht="12" thickBot="1" x14ac:dyDescent="0.25"/>
    <row r="52" spans="2:8" ht="12.75" thickBot="1" x14ac:dyDescent="0.25">
      <c r="B52" s="300" t="s">
        <v>204</v>
      </c>
      <c r="C52" s="301"/>
      <c r="D52" s="243" t="s">
        <v>205</v>
      </c>
      <c r="E52" s="243" t="s">
        <v>162</v>
      </c>
      <c r="F52" s="243" t="s">
        <v>64</v>
      </c>
      <c r="G52" s="254" t="s">
        <v>206</v>
      </c>
      <c r="H52" s="254" t="s">
        <v>242</v>
      </c>
    </row>
    <row r="53" spans="2:8" ht="12.75" thickBot="1" x14ac:dyDescent="0.25">
      <c r="B53" s="310" t="s">
        <v>207</v>
      </c>
      <c r="C53" s="268">
        <f>'A&amp;R'!H5</f>
        <v>43708</v>
      </c>
      <c r="D53" s="269">
        <f ca="1">'A&amp;R'!X78</f>
        <v>-134550000</v>
      </c>
      <c r="E53" s="269">
        <v>0</v>
      </c>
      <c r="F53" s="269">
        <v>0</v>
      </c>
      <c r="G53" s="270">
        <f t="shared" ref="G53:G94" ca="1" si="0">SUM(D53:F53)</f>
        <v>-134550000</v>
      </c>
      <c r="H53" s="270"/>
    </row>
    <row r="54" spans="2:8" ht="12.75" thickBot="1" x14ac:dyDescent="0.25">
      <c r="B54" s="307">
        <f>'A&amp;R'!AK8</f>
        <v>0</v>
      </c>
      <c r="C54" s="268">
        <f>'A&amp;R'!AJ8</f>
        <v>43708</v>
      </c>
      <c r="D54" s="269">
        <v>0</v>
      </c>
      <c r="E54" s="269">
        <v>0</v>
      </c>
      <c r="F54" s="269">
        <f ca="1">'A&amp;R'!AL8</f>
        <v>2691000</v>
      </c>
      <c r="G54" s="270">
        <f t="shared" ca="1" si="0"/>
        <v>2691000</v>
      </c>
      <c r="H54" s="302">
        <f ca="1">'A&amp;R'!AM8</f>
        <v>0.02</v>
      </c>
    </row>
    <row r="55" spans="2:8" ht="12.75" thickBot="1" x14ac:dyDescent="0.25">
      <c r="B55" s="307">
        <f>'A&amp;R'!AK9</f>
        <v>1</v>
      </c>
      <c r="C55" s="268">
        <f>'A&amp;R'!AJ9</f>
        <v>43799</v>
      </c>
      <c r="D55" s="269">
        <v>0</v>
      </c>
      <c r="E55" s="269">
        <v>0</v>
      </c>
      <c r="F55" s="269">
        <f ca="1">'A&amp;R'!AL9</f>
        <v>1979499.3150684931</v>
      </c>
      <c r="G55" s="270">
        <f t="shared" ca="1" si="0"/>
        <v>1979499.3150684931</v>
      </c>
      <c r="H55" s="302">
        <f ca="1">'A&amp;R'!AM9</f>
        <v>5.9009661835748788E-2</v>
      </c>
    </row>
    <row r="56" spans="2:8" ht="12.75" thickBot="1" x14ac:dyDescent="0.25">
      <c r="B56" s="307">
        <f>'A&amp;R'!AK10</f>
        <v>2</v>
      </c>
      <c r="C56" s="268">
        <f>'A&amp;R'!AJ10</f>
        <v>43890</v>
      </c>
      <c r="D56" s="269">
        <v>0</v>
      </c>
      <c r="E56" s="269">
        <v>0</v>
      </c>
      <c r="F56" s="269">
        <f ca="1">'A&amp;R'!AL10</f>
        <v>1979499.3150684931</v>
      </c>
      <c r="G56" s="270">
        <f t="shared" ca="1" si="0"/>
        <v>1979499.3150684931</v>
      </c>
      <c r="H56" s="302">
        <f ca="1">'A&amp;R'!AM10</f>
        <v>5.9009661835748788E-2</v>
      </c>
    </row>
    <row r="57" spans="2:8" ht="12.75" thickBot="1" x14ac:dyDescent="0.25">
      <c r="B57" s="307">
        <f>'A&amp;R'!AK11</f>
        <v>3</v>
      </c>
      <c r="C57" s="268">
        <f>'A&amp;R'!AJ11</f>
        <v>43980</v>
      </c>
      <c r="D57" s="269">
        <v>0</v>
      </c>
      <c r="E57" s="269">
        <v>0</v>
      </c>
      <c r="F57" s="269">
        <f ca="1">'A&amp;R'!AL11</f>
        <v>2001252.0547945206</v>
      </c>
      <c r="G57" s="270">
        <f t="shared" ca="1" si="0"/>
        <v>2001252.0547945206</v>
      </c>
      <c r="H57" s="302">
        <f ca="1">'A&amp;R'!AM11</f>
        <v>6.0320987654320993E-2</v>
      </c>
    </row>
    <row r="58" spans="2:8" ht="12.75" thickBot="1" x14ac:dyDescent="0.25">
      <c r="B58" s="307">
        <f>'A&amp;R'!AK12</f>
        <v>4</v>
      </c>
      <c r="C58" s="268">
        <f>'A&amp;R'!AJ12</f>
        <v>44072</v>
      </c>
      <c r="D58" s="269">
        <v>0</v>
      </c>
      <c r="E58" s="269">
        <v>0</v>
      </c>
      <c r="F58" s="269">
        <f ca="1">'A&amp;R'!AL12</f>
        <v>2001252.0547945206</v>
      </c>
      <c r="G58" s="270">
        <f t="shared" ca="1" si="0"/>
        <v>2001252.0547945206</v>
      </c>
      <c r="H58" s="302">
        <f ca="1">'A&amp;R'!AM12</f>
        <v>5.9009661835748795E-2</v>
      </c>
    </row>
    <row r="59" spans="2:8" ht="12.75" thickBot="1" x14ac:dyDescent="0.25">
      <c r="B59" s="307">
        <f>'A&amp;R'!AK13</f>
        <v>5</v>
      </c>
      <c r="C59" s="268">
        <f>'A&amp;R'!AJ13</f>
        <v>44164</v>
      </c>
      <c r="D59" s="269">
        <v>0</v>
      </c>
      <c r="E59" s="269">
        <v>0</v>
      </c>
      <c r="F59" s="269">
        <f ca="1">'A&amp;R'!AL13</f>
        <v>1979499.3150684931</v>
      </c>
      <c r="G59" s="270">
        <f t="shared" ca="1" si="0"/>
        <v>1979499.3150684931</v>
      </c>
      <c r="H59" s="302">
        <f ca="1">'A&amp;R'!AM13</f>
        <v>5.8368252467968909E-2</v>
      </c>
    </row>
    <row r="60" spans="2:8" ht="12.75" thickBot="1" x14ac:dyDescent="0.25">
      <c r="B60" s="307">
        <f>'A&amp;R'!AK14</f>
        <v>6</v>
      </c>
      <c r="C60" s="268">
        <f>'A&amp;R'!AJ14</f>
        <v>44255</v>
      </c>
      <c r="D60" s="269">
        <v>0</v>
      </c>
      <c r="E60" s="269">
        <v>0</v>
      </c>
      <c r="F60" s="269">
        <f ca="1">'A&amp;R'!AL14</f>
        <v>1957746.5753424657</v>
      </c>
      <c r="G60" s="270">
        <f t="shared" ca="1" si="0"/>
        <v>1957746.5753424657</v>
      </c>
      <c r="H60" s="302">
        <f ca="1">'A&amp;R'!AM14</f>
        <v>5.8361204013377931E-2</v>
      </c>
    </row>
    <row r="61" spans="2:8" ht="12.75" thickBot="1" x14ac:dyDescent="0.25">
      <c r="B61" s="307">
        <f>'A&amp;R'!AK15</f>
        <v>7</v>
      </c>
      <c r="C61" s="268">
        <f>'A&amp;R'!AJ15</f>
        <v>44344</v>
      </c>
      <c r="D61" s="269">
        <v>0</v>
      </c>
      <c r="E61" s="269">
        <v>0</v>
      </c>
      <c r="F61" s="269">
        <f ca="1">'A&amp;R'!AL15</f>
        <v>2001252.0547945206</v>
      </c>
      <c r="G61" s="270">
        <f t="shared" ca="1" si="0"/>
        <v>2001252.0547945206</v>
      </c>
      <c r="H61" s="302">
        <f ca="1">'A&amp;R'!AM15</f>
        <v>6.0998751560549319E-2</v>
      </c>
    </row>
    <row r="62" spans="2:8" ht="12.75" thickBot="1" x14ac:dyDescent="0.25">
      <c r="B62" s="307">
        <f>'A&amp;R'!AK16</f>
        <v>8</v>
      </c>
      <c r="C62" s="268">
        <f>'A&amp;R'!AJ16</f>
        <v>44436</v>
      </c>
      <c r="D62" s="269">
        <v>0</v>
      </c>
      <c r="E62" s="269">
        <v>0</v>
      </c>
      <c r="F62" s="269">
        <f ca="1">'A&amp;R'!AL16</f>
        <v>2001252.0547945206</v>
      </c>
      <c r="G62" s="270">
        <f t="shared" ca="1" si="0"/>
        <v>2001252.0547945206</v>
      </c>
      <c r="H62" s="302">
        <f ca="1">'A&amp;R'!AM16</f>
        <v>5.9009661835748795E-2</v>
      </c>
    </row>
    <row r="63" spans="2:8" ht="12.75" thickBot="1" x14ac:dyDescent="0.25">
      <c r="B63" s="307">
        <f>'A&amp;R'!AK17</f>
        <v>9</v>
      </c>
      <c r="C63" s="268">
        <f>'A&amp;R'!AJ17</f>
        <v>44528</v>
      </c>
      <c r="D63" s="269">
        <v>0</v>
      </c>
      <c r="E63" s="269">
        <v>0</v>
      </c>
      <c r="F63" s="269">
        <f ca="1">'A&amp;R'!AL17</f>
        <v>1979499.3150684931</v>
      </c>
      <c r="G63" s="270">
        <f t="shared" ca="1" si="0"/>
        <v>1979499.3150684931</v>
      </c>
      <c r="H63" s="302">
        <f ca="1">'A&amp;R'!AM17</f>
        <v>5.8368252467968909E-2</v>
      </c>
    </row>
    <row r="64" spans="2:8" ht="12.75" thickBot="1" x14ac:dyDescent="0.25">
      <c r="B64" s="307">
        <f>'A&amp;R'!AK18</f>
        <v>10</v>
      </c>
      <c r="C64" s="268">
        <f>'A&amp;R'!AJ18</f>
        <v>44620</v>
      </c>
      <c r="D64" s="269">
        <v>0</v>
      </c>
      <c r="E64" s="269">
        <v>0</v>
      </c>
      <c r="F64" s="269">
        <f ca="1">'A&amp;R'!AL18</f>
        <v>1957746.5753424657</v>
      </c>
      <c r="G64" s="270">
        <f t="shared" ca="1" si="0"/>
        <v>1957746.5753424657</v>
      </c>
      <c r="H64" s="302">
        <f ca="1">'A&amp;R'!AM18</f>
        <v>5.7726843100189038E-2</v>
      </c>
    </row>
    <row r="65" spans="2:8" ht="12.75" thickBot="1" x14ac:dyDescent="0.25">
      <c r="B65" s="307">
        <f>'A&amp;R'!AK19</f>
        <v>11</v>
      </c>
      <c r="C65" s="268">
        <f>'A&amp;R'!AJ19</f>
        <v>44709</v>
      </c>
      <c r="D65" s="269">
        <v>0</v>
      </c>
      <c r="E65" s="269">
        <v>0</v>
      </c>
      <c r="F65" s="269">
        <f ca="1">'A&amp;R'!AL19</f>
        <v>2001252.0547945206</v>
      </c>
      <c r="G65" s="270">
        <f t="shared" ca="1" si="0"/>
        <v>2001252.0547945206</v>
      </c>
      <c r="H65" s="302">
        <f ca="1">'A&amp;R'!AM19</f>
        <v>6.0998751560549319E-2</v>
      </c>
    </row>
    <row r="66" spans="2:8" ht="12.75" thickBot="1" x14ac:dyDescent="0.25">
      <c r="B66" s="307">
        <f>'A&amp;R'!AK20</f>
        <v>12</v>
      </c>
      <c r="C66" s="268">
        <f>'A&amp;R'!AJ20</f>
        <v>44801</v>
      </c>
      <c r="D66" s="269">
        <v>0</v>
      </c>
      <c r="E66" s="269">
        <v>0</v>
      </c>
      <c r="F66" s="269">
        <f ca="1">'A&amp;R'!AL20</f>
        <v>2001252.0547945206</v>
      </c>
      <c r="G66" s="270">
        <f t="shared" ca="1" si="0"/>
        <v>2001252.0547945206</v>
      </c>
      <c r="H66" s="302">
        <f ca="1">'A&amp;R'!AM20</f>
        <v>5.9009661835748795E-2</v>
      </c>
    </row>
    <row r="67" spans="2:8" ht="12.75" thickBot="1" x14ac:dyDescent="0.25">
      <c r="B67" s="307">
        <f>'A&amp;R'!AK21</f>
        <v>13</v>
      </c>
      <c r="C67" s="268">
        <f>'A&amp;R'!AJ21</f>
        <v>44893</v>
      </c>
      <c r="D67" s="269">
        <v>0</v>
      </c>
      <c r="E67" s="269">
        <v>0</v>
      </c>
      <c r="F67" s="269">
        <f ca="1">'A&amp;R'!AL21</f>
        <v>1979499.3150684931</v>
      </c>
      <c r="G67" s="270">
        <f t="shared" ca="1" si="0"/>
        <v>1979499.3150684931</v>
      </c>
      <c r="H67" s="302">
        <f ca="1">'A&amp;R'!AM21</f>
        <v>5.8368252467968909E-2</v>
      </c>
    </row>
    <row r="68" spans="2:8" ht="12.75" thickBot="1" x14ac:dyDescent="0.25">
      <c r="B68" s="307">
        <f>'A&amp;R'!AK22</f>
        <v>14</v>
      </c>
      <c r="C68" s="268">
        <f>'A&amp;R'!AJ22</f>
        <v>44985</v>
      </c>
      <c r="D68" s="269">
        <v>0</v>
      </c>
      <c r="E68" s="269">
        <v>0</v>
      </c>
      <c r="F68" s="269">
        <f ca="1">'A&amp;R'!AL22</f>
        <v>1957746.5753424657</v>
      </c>
      <c r="G68" s="270">
        <f t="shared" ca="1" si="0"/>
        <v>1957746.5753424657</v>
      </c>
      <c r="H68" s="302">
        <f ca="1">'A&amp;R'!AM22</f>
        <v>5.7726843100189038E-2</v>
      </c>
    </row>
    <row r="69" spans="2:8" ht="12.75" thickBot="1" x14ac:dyDescent="0.25">
      <c r="B69" s="307">
        <f>'A&amp;R'!AK23</f>
        <v>15</v>
      </c>
      <c r="C69" s="268">
        <f>'A&amp;R'!AJ23</f>
        <v>45074</v>
      </c>
      <c r="D69" s="269">
        <v>0</v>
      </c>
      <c r="E69" s="269">
        <v>0</v>
      </c>
      <c r="F69" s="269">
        <f ca="1">'A&amp;R'!AL23</f>
        <v>2001252.0547945206</v>
      </c>
      <c r="G69" s="270">
        <f t="shared" ca="1" si="0"/>
        <v>2001252.0547945206</v>
      </c>
      <c r="H69" s="302">
        <f ca="1">'A&amp;R'!AM23</f>
        <v>6.0998751560549319E-2</v>
      </c>
    </row>
    <row r="70" spans="2:8" ht="12.75" thickBot="1" x14ac:dyDescent="0.25">
      <c r="B70" s="307">
        <f>'A&amp;R'!AK24</f>
        <v>16</v>
      </c>
      <c r="C70" s="268">
        <f>'A&amp;R'!AJ24</f>
        <v>45166</v>
      </c>
      <c r="D70" s="269">
        <v>0</v>
      </c>
      <c r="E70" s="269">
        <v>0</v>
      </c>
      <c r="F70" s="269">
        <f ca="1">'A&amp;R'!AL24</f>
        <v>2001252.0547945206</v>
      </c>
      <c r="G70" s="270">
        <f t="shared" ca="1" si="0"/>
        <v>2001252.0547945206</v>
      </c>
      <c r="H70" s="302">
        <f ca="1">'A&amp;R'!AM24</f>
        <v>5.9009661835748795E-2</v>
      </c>
    </row>
    <row r="71" spans="2:8" ht="12.75" thickBot="1" x14ac:dyDescent="0.25">
      <c r="B71" s="307">
        <f>'A&amp;R'!AK25</f>
        <v>17</v>
      </c>
      <c r="C71" s="268">
        <f>'A&amp;R'!AJ25</f>
        <v>45258</v>
      </c>
      <c r="D71" s="269">
        <v>0</v>
      </c>
      <c r="E71" s="269">
        <v>0</v>
      </c>
      <c r="F71" s="269">
        <f ca="1">'A&amp;R'!AL25</f>
        <v>1979499.3150684931</v>
      </c>
      <c r="G71" s="270">
        <f t="shared" ca="1" si="0"/>
        <v>1979499.3150684931</v>
      </c>
      <c r="H71" s="302">
        <f ca="1">'A&amp;R'!AM25</f>
        <v>5.8368252467968909E-2</v>
      </c>
    </row>
    <row r="72" spans="2:8" ht="12.75" thickBot="1" x14ac:dyDescent="0.25">
      <c r="B72" s="307">
        <f>'A&amp;R'!AK26</f>
        <v>18</v>
      </c>
      <c r="C72" s="268">
        <f>'A&amp;R'!AJ26</f>
        <v>45350</v>
      </c>
      <c r="D72" s="269">
        <v>0</v>
      </c>
      <c r="E72" s="269">
        <v>0</v>
      </c>
      <c r="F72" s="269">
        <f ca="1">'A&amp;R'!AL26</f>
        <v>1979499.3150684931</v>
      </c>
      <c r="G72" s="270">
        <f t="shared" ca="1" si="0"/>
        <v>1979499.3150684931</v>
      </c>
      <c r="H72" s="302">
        <f ca="1">'A&amp;R'!AM26</f>
        <v>5.8368252467968909E-2</v>
      </c>
    </row>
    <row r="73" spans="2:8" ht="12.75" thickBot="1" x14ac:dyDescent="0.25">
      <c r="B73" s="307">
        <f>'A&amp;R'!AK27</f>
        <v>19</v>
      </c>
      <c r="C73" s="268">
        <f>'A&amp;R'!AJ27</f>
        <v>45440</v>
      </c>
      <c r="D73" s="269">
        <v>0</v>
      </c>
      <c r="E73" s="269">
        <v>0</v>
      </c>
      <c r="F73" s="269">
        <f ca="1">'A&amp;R'!AL27</f>
        <v>2001252.0547945206</v>
      </c>
      <c r="G73" s="270">
        <f t="shared" ca="1" si="0"/>
        <v>2001252.0547945206</v>
      </c>
      <c r="H73" s="302">
        <f ca="1">'A&amp;R'!AM27</f>
        <v>6.0320987654320993E-2</v>
      </c>
    </row>
    <row r="74" spans="2:8" ht="12.75" thickBot="1" x14ac:dyDescent="0.25">
      <c r="B74" s="307">
        <f>'A&amp;R'!AK28</f>
        <v>20</v>
      </c>
      <c r="C74" s="268">
        <f>'A&amp;R'!AJ28</f>
        <v>45532</v>
      </c>
      <c r="D74" s="269">
        <v>0</v>
      </c>
      <c r="E74" s="269">
        <v>0</v>
      </c>
      <c r="F74" s="269">
        <f ca="1">'A&amp;R'!AL28</f>
        <v>2001252.0547945206</v>
      </c>
      <c r="G74" s="270">
        <f t="shared" ca="1" si="0"/>
        <v>2001252.0547945206</v>
      </c>
      <c r="H74" s="302">
        <f ca="1">'A&amp;R'!AM28</f>
        <v>5.9009661835748795E-2</v>
      </c>
    </row>
    <row r="75" spans="2:8" ht="12.75" thickBot="1" x14ac:dyDescent="0.25">
      <c r="B75" s="307">
        <f>'A&amp;R'!AK29</f>
        <v>21</v>
      </c>
      <c r="C75" s="268">
        <f>'A&amp;R'!AJ29</f>
        <v>45624</v>
      </c>
      <c r="D75" s="269">
        <v>0</v>
      </c>
      <c r="E75" s="269">
        <v>0</v>
      </c>
      <c r="F75" s="269">
        <f ca="1">'A&amp;R'!AL29</f>
        <v>0</v>
      </c>
      <c r="G75" s="270">
        <f t="shared" ca="1" si="0"/>
        <v>0</v>
      </c>
      <c r="H75" s="302">
        <f ca="1">'A&amp;R'!AM29</f>
        <v>0</v>
      </c>
    </row>
    <row r="76" spans="2:8" ht="12.75" thickBot="1" x14ac:dyDescent="0.25">
      <c r="B76" s="307">
        <f>'A&amp;R'!AK30</f>
        <v>22</v>
      </c>
      <c r="C76" s="268">
        <f>'A&amp;R'!AJ30</f>
        <v>45716</v>
      </c>
      <c r="D76" s="269">
        <v>0</v>
      </c>
      <c r="E76" s="269">
        <v>0</v>
      </c>
      <c r="F76" s="269">
        <f ca="1">'A&amp;R'!AL30</f>
        <v>0</v>
      </c>
      <c r="G76" s="270">
        <f t="shared" ca="1" si="0"/>
        <v>0</v>
      </c>
      <c r="H76" s="302">
        <f ca="1">'A&amp;R'!AM30</f>
        <v>0</v>
      </c>
    </row>
    <row r="77" spans="2:8" ht="12.75" thickBot="1" x14ac:dyDescent="0.25">
      <c r="B77" s="307">
        <f>'A&amp;R'!AK31</f>
        <v>23</v>
      </c>
      <c r="C77" s="268">
        <f>'A&amp;R'!AJ31</f>
        <v>45805</v>
      </c>
      <c r="D77" s="269">
        <v>0</v>
      </c>
      <c r="E77" s="269">
        <v>0</v>
      </c>
      <c r="F77" s="269">
        <f ca="1">'A&amp;R'!AL31</f>
        <v>0</v>
      </c>
      <c r="G77" s="270">
        <f t="shared" ca="1" si="0"/>
        <v>0</v>
      </c>
      <c r="H77" s="302">
        <f ca="1">'A&amp;R'!AM31</f>
        <v>0</v>
      </c>
    </row>
    <row r="78" spans="2:8" ht="12.75" thickBot="1" x14ac:dyDescent="0.25">
      <c r="B78" s="307">
        <f>'A&amp;R'!AK32</f>
        <v>24</v>
      </c>
      <c r="C78" s="268">
        <f>'A&amp;R'!AJ32</f>
        <v>45897</v>
      </c>
      <c r="D78" s="269">
        <v>0</v>
      </c>
      <c r="E78" s="269">
        <v>0</v>
      </c>
      <c r="F78" s="269">
        <f ca="1">'A&amp;R'!AL32</f>
        <v>0</v>
      </c>
      <c r="G78" s="270">
        <f t="shared" ca="1" si="0"/>
        <v>0</v>
      </c>
      <c r="H78" s="302">
        <f ca="1">'A&amp;R'!AM32</f>
        <v>0</v>
      </c>
    </row>
    <row r="79" spans="2:8" ht="12.75" thickBot="1" x14ac:dyDescent="0.25">
      <c r="B79" s="307">
        <f>'A&amp;R'!AK33</f>
        <v>25</v>
      </c>
      <c r="C79" s="268">
        <f>'A&amp;R'!AJ33</f>
        <v>45989</v>
      </c>
      <c r="D79" s="269">
        <v>0</v>
      </c>
      <c r="E79" s="269">
        <v>0</v>
      </c>
      <c r="F79" s="269">
        <f ca="1">'A&amp;R'!AL33</f>
        <v>0</v>
      </c>
      <c r="G79" s="270">
        <f t="shared" ca="1" si="0"/>
        <v>0</v>
      </c>
      <c r="H79" s="302">
        <f ca="1">'A&amp;R'!AM33</f>
        <v>0</v>
      </c>
    </row>
    <row r="80" spans="2:8" ht="12.75" thickBot="1" x14ac:dyDescent="0.25">
      <c r="B80" s="307">
        <f>'A&amp;R'!AK34</f>
        <v>26</v>
      </c>
      <c r="C80" s="268">
        <f>'A&amp;R'!AJ34</f>
        <v>46081</v>
      </c>
      <c r="D80" s="269">
        <v>0</v>
      </c>
      <c r="E80" s="269">
        <v>0</v>
      </c>
      <c r="F80" s="269">
        <f ca="1">'A&amp;R'!AL34</f>
        <v>0</v>
      </c>
      <c r="G80" s="270">
        <f t="shared" ca="1" si="0"/>
        <v>0</v>
      </c>
      <c r="H80" s="302">
        <f ca="1">'A&amp;R'!AM34</f>
        <v>0</v>
      </c>
    </row>
    <row r="81" spans="2:8" ht="12.75" thickBot="1" x14ac:dyDescent="0.25">
      <c r="B81" s="307">
        <f>'A&amp;R'!AK35</f>
        <v>27</v>
      </c>
      <c r="C81" s="268">
        <f>'A&amp;R'!AJ35</f>
        <v>46170</v>
      </c>
      <c r="D81" s="269">
        <v>0</v>
      </c>
      <c r="E81" s="269">
        <v>0</v>
      </c>
      <c r="F81" s="269">
        <f ca="1">'A&amp;R'!AL35</f>
        <v>0</v>
      </c>
      <c r="G81" s="270">
        <f t="shared" ca="1" si="0"/>
        <v>0</v>
      </c>
      <c r="H81" s="302">
        <f ca="1">'A&amp;R'!AM35</f>
        <v>0</v>
      </c>
    </row>
    <row r="82" spans="2:8" ht="12.75" thickBot="1" x14ac:dyDescent="0.25">
      <c r="B82" s="307">
        <f>'A&amp;R'!AK36</f>
        <v>28</v>
      </c>
      <c r="C82" s="268">
        <f>'A&amp;R'!AJ36</f>
        <v>46262</v>
      </c>
      <c r="D82" s="269">
        <v>0</v>
      </c>
      <c r="E82" s="269">
        <v>0</v>
      </c>
      <c r="F82" s="269">
        <f ca="1">'A&amp;R'!AL36</f>
        <v>0</v>
      </c>
      <c r="G82" s="270">
        <f t="shared" ca="1" si="0"/>
        <v>0</v>
      </c>
      <c r="H82" s="302">
        <f ca="1">'A&amp;R'!AM36</f>
        <v>0</v>
      </c>
    </row>
    <row r="83" spans="2:8" ht="12.75" thickBot="1" x14ac:dyDescent="0.25">
      <c r="B83" s="307">
        <f>'A&amp;R'!AK37</f>
        <v>29</v>
      </c>
      <c r="C83" s="268">
        <f>'A&amp;R'!AJ37</f>
        <v>46354</v>
      </c>
      <c r="D83" s="269">
        <v>0</v>
      </c>
      <c r="E83" s="269">
        <v>0</v>
      </c>
      <c r="F83" s="269">
        <f ca="1">'A&amp;R'!AL37</f>
        <v>0</v>
      </c>
      <c r="G83" s="270">
        <f t="shared" ca="1" si="0"/>
        <v>0</v>
      </c>
      <c r="H83" s="302">
        <f ca="1">'A&amp;R'!AM37</f>
        <v>0</v>
      </c>
    </row>
    <row r="84" spans="2:8" ht="12.75" thickBot="1" x14ac:dyDescent="0.25">
      <c r="B84" s="307">
        <f>'A&amp;R'!AK38</f>
        <v>30</v>
      </c>
      <c r="C84" s="268">
        <f>'A&amp;R'!AJ38</f>
        <v>46446</v>
      </c>
      <c r="D84" s="269">
        <v>0</v>
      </c>
      <c r="E84" s="269">
        <v>0</v>
      </c>
      <c r="F84" s="269">
        <f ca="1">'A&amp;R'!AL38</f>
        <v>0</v>
      </c>
      <c r="G84" s="270">
        <f t="shared" ca="1" si="0"/>
        <v>0</v>
      </c>
      <c r="H84" s="302">
        <f ca="1">'A&amp;R'!AM38</f>
        <v>0</v>
      </c>
    </row>
    <row r="85" spans="2:8" ht="12.75" thickBot="1" x14ac:dyDescent="0.25">
      <c r="B85" s="307">
        <f>'A&amp;R'!AK39</f>
        <v>31</v>
      </c>
      <c r="C85" s="268">
        <f>'A&amp;R'!AJ39</f>
        <v>46535</v>
      </c>
      <c r="D85" s="269">
        <v>0</v>
      </c>
      <c r="E85" s="269">
        <v>0</v>
      </c>
      <c r="F85" s="269">
        <f ca="1">'A&amp;R'!AL39</f>
        <v>0</v>
      </c>
      <c r="G85" s="270">
        <f t="shared" ca="1" si="0"/>
        <v>0</v>
      </c>
      <c r="H85" s="302">
        <f ca="1">'A&amp;R'!AM39</f>
        <v>0</v>
      </c>
    </row>
    <row r="86" spans="2:8" ht="12.75" thickBot="1" x14ac:dyDescent="0.25">
      <c r="B86" s="307">
        <f>'A&amp;R'!AK40</f>
        <v>32</v>
      </c>
      <c r="C86" s="268">
        <f>'A&amp;R'!AJ40</f>
        <v>46627</v>
      </c>
      <c r="D86" s="269">
        <v>0</v>
      </c>
      <c r="E86" s="269">
        <v>0</v>
      </c>
      <c r="F86" s="269">
        <f ca="1">'A&amp;R'!AL40</f>
        <v>0</v>
      </c>
      <c r="G86" s="270">
        <f t="shared" ca="1" si="0"/>
        <v>0</v>
      </c>
      <c r="H86" s="302">
        <f ca="1">'A&amp;R'!AM40</f>
        <v>0</v>
      </c>
    </row>
    <row r="87" spans="2:8" ht="12.75" thickBot="1" x14ac:dyDescent="0.25">
      <c r="B87" s="307">
        <f>'A&amp;R'!AK41</f>
        <v>33</v>
      </c>
      <c r="C87" s="268">
        <f>'A&amp;R'!AJ41</f>
        <v>46719</v>
      </c>
      <c r="D87" s="269">
        <v>0</v>
      </c>
      <c r="E87" s="269">
        <v>0</v>
      </c>
      <c r="F87" s="269">
        <f ca="1">'A&amp;R'!AL41</f>
        <v>0</v>
      </c>
      <c r="G87" s="270">
        <f t="shared" ca="1" si="0"/>
        <v>0</v>
      </c>
      <c r="H87" s="302">
        <f ca="1">'A&amp;R'!AM41</f>
        <v>0</v>
      </c>
    </row>
    <row r="88" spans="2:8" ht="12.75" thickBot="1" x14ac:dyDescent="0.25">
      <c r="B88" s="307">
        <f>'A&amp;R'!AK42</f>
        <v>34</v>
      </c>
      <c r="C88" s="268">
        <f>'A&amp;R'!AJ42</f>
        <v>46811</v>
      </c>
      <c r="D88" s="269">
        <v>0</v>
      </c>
      <c r="E88" s="269">
        <v>0</v>
      </c>
      <c r="F88" s="269">
        <f ca="1">'A&amp;R'!AL42</f>
        <v>0</v>
      </c>
      <c r="G88" s="270">
        <f t="shared" ca="1" si="0"/>
        <v>0</v>
      </c>
      <c r="H88" s="302">
        <f ca="1">'A&amp;R'!AM42</f>
        <v>0</v>
      </c>
    </row>
    <row r="89" spans="2:8" ht="12.75" thickBot="1" x14ac:dyDescent="0.25">
      <c r="B89" s="307">
        <f>'A&amp;R'!AK43</f>
        <v>35</v>
      </c>
      <c r="C89" s="268">
        <f>'A&amp;R'!AJ43</f>
        <v>46901</v>
      </c>
      <c r="D89" s="269">
        <v>0</v>
      </c>
      <c r="E89" s="269">
        <v>0</v>
      </c>
      <c r="F89" s="269">
        <f ca="1">'A&amp;R'!AL43</f>
        <v>0</v>
      </c>
      <c r="G89" s="270">
        <f t="shared" ca="1" si="0"/>
        <v>0</v>
      </c>
      <c r="H89" s="302">
        <f ca="1">'A&amp;R'!AM43</f>
        <v>0</v>
      </c>
    </row>
    <row r="90" spans="2:8" ht="12.75" thickBot="1" x14ac:dyDescent="0.25">
      <c r="B90" s="307">
        <f>'A&amp;R'!AK44</f>
        <v>36</v>
      </c>
      <c r="C90" s="268">
        <f>'A&amp;R'!AJ44</f>
        <v>46993</v>
      </c>
      <c r="D90" s="269">
        <v>0</v>
      </c>
      <c r="E90" s="269">
        <v>0</v>
      </c>
      <c r="F90" s="269">
        <f ca="1">'A&amp;R'!AL44</f>
        <v>0</v>
      </c>
      <c r="G90" s="270">
        <f t="shared" ca="1" si="0"/>
        <v>0</v>
      </c>
      <c r="H90" s="302">
        <f ca="1">'A&amp;R'!AM44</f>
        <v>0</v>
      </c>
    </row>
    <row r="91" spans="2:8" ht="12.75" thickBot="1" x14ac:dyDescent="0.25">
      <c r="B91" s="307">
        <f>'A&amp;R'!AK45</f>
        <v>37</v>
      </c>
      <c r="C91" s="268">
        <f>'A&amp;R'!AJ45</f>
        <v>47085</v>
      </c>
      <c r="D91" s="269">
        <v>0</v>
      </c>
      <c r="E91" s="269">
        <v>0</v>
      </c>
      <c r="F91" s="269">
        <f ca="1">'A&amp;R'!AL45</f>
        <v>0</v>
      </c>
      <c r="G91" s="270">
        <f t="shared" ca="1" si="0"/>
        <v>0</v>
      </c>
      <c r="H91" s="302">
        <f ca="1">'A&amp;R'!AM45</f>
        <v>0</v>
      </c>
    </row>
    <row r="92" spans="2:8" ht="12.75" thickBot="1" x14ac:dyDescent="0.25">
      <c r="B92" s="307">
        <f>'A&amp;R'!AK46</f>
        <v>38</v>
      </c>
      <c r="C92" s="268">
        <f>'A&amp;R'!AJ46</f>
        <v>47177</v>
      </c>
      <c r="D92" s="269">
        <v>0</v>
      </c>
      <c r="E92" s="269">
        <v>0</v>
      </c>
      <c r="F92" s="269">
        <f ca="1">'A&amp;R'!AL46</f>
        <v>0</v>
      </c>
      <c r="G92" s="270">
        <f t="shared" ca="1" si="0"/>
        <v>0</v>
      </c>
      <c r="H92" s="302">
        <f ca="1">'A&amp;R'!AM46</f>
        <v>0</v>
      </c>
    </row>
    <row r="93" spans="2:8" ht="12.75" thickBot="1" x14ac:dyDescent="0.25">
      <c r="B93" s="307">
        <f>'A&amp;R'!AK47</f>
        <v>39</v>
      </c>
      <c r="C93" s="268">
        <f>'A&amp;R'!AJ47</f>
        <v>47266</v>
      </c>
      <c r="D93" s="269">
        <v>0</v>
      </c>
      <c r="E93" s="269">
        <v>0</v>
      </c>
      <c r="F93" s="269">
        <f ca="1">'A&amp;R'!AL47</f>
        <v>0</v>
      </c>
      <c r="G93" s="270">
        <f t="shared" ca="1" si="0"/>
        <v>0</v>
      </c>
      <c r="H93" s="302">
        <f ca="1">'A&amp;R'!AM47</f>
        <v>0</v>
      </c>
    </row>
    <row r="94" spans="2:8" ht="12.75" thickBot="1" x14ac:dyDescent="0.25">
      <c r="B94" s="307">
        <f>'A&amp;R'!AK48</f>
        <v>40</v>
      </c>
      <c r="C94" s="268">
        <f>'A&amp;R'!AJ48</f>
        <v>47358</v>
      </c>
      <c r="D94" s="269">
        <f ca="1">-D53</f>
        <v>134550000</v>
      </c>
      <c r="E94" s="269">
        <f>'A&amp;R'!AH77</f>
        <v>0</v>
      </c>
      <c r="F94" s="269">
        <f ca="1">'A&amp;R'!AL48-E94</f>
        <v>0</v>
      </c>
      <c r="G94" s="270">
        <f t="shared" ca="1" si="0"/>
        <v>134550000</v>
      </c>
      <c r="H94" s="302">
        <f ca="1">'A&amp;R'!AM48</f>
        <v>0</v>
      </c>
    </row>
    <row r="95" spans="2:8" ht="12.75" thickBot="1" x14ac:dyDescent="0.25">
      <c r="B95" s="311" t="s">
        <v>208</v>
      </c>
      <c r="C95" s="312"/>
      <c r="D95" s="271">
        <f ca="1">SUM(D53:D94)</f>
        <v>0</v>
      </c>
      <c r="E95" s="271">
        <f>SUM(E53:E94)</f>
        <v>0</v>
      </c>
      <c r="F95" s="271">
        <f ca="1">SUM(F53:F94)</f>
        <v>42433255.479452051</v>
      </c>
      <c r="G95" s="272">
        <f ca="1">SUM(G53:G94)</f>
        <v>42433255.479452074</v>
      </c>
      <c r="H95" s="303">
        <f ca="1">'A&amp;R'!AM49</f>
        <v>6.3005283072749357E-2</v>
      </c>
    </row>
    <row r="96" spans="2:8" x14ac:dyDescent="0.2">
      <c r="D96" s="273"/>
      <c r="E96" s="273"/>
      <c r="F96" s="273"/>
      <c r="G96" s="273"/>
    </row>
    <row r="98" spans="1:7" ht="12" thickBot="1" x14ac:dyDescent="0.25"/>
    <row r="99" spans="1:7" ht="12.75" thickBot="1" x14ac:dyDescent="0.25">
      <c r="B99" s="921" t="s">
        <v>240</v>
      </c>
      <c r="C99" s="924" t="s">
        <v>209</v>
      </c>
      <c r="D99" s="925"/>
      <c r="E99" s="924" t="s">
        <v>210</v>
      </c>
      <c r="F99" s="926"/>
    </row>
    <row r="100" spans="1:7" ht="12" x14ac:dyDescent="0.2">
      <c r="B100" s="922"/>
      <c r="C100" s="927" t="s">
        <v>239</v>
      </c>
      <c r="D100" s="274" t="s">
        <v>211</v>
      </c>
      <c r="E100" s="927" t="s">
        <v>239</v>
      </c>
      <c r="F100" s="275" t="s">
        <v>211</v>
      </c>
    </row>
    <row r="101" spans="1:7" ht="12.75" thickBot="1" x14ac:dyDescent="0.25">
      <c r="B101" s="923"/>
      <c r="C101" s="928"/>
      <c r="D101" s="276" t="s">
        <v>212</v>
      </c>
      <c r="E101" s="928"/>
      <c r="F101" s="277" t="s">
        <v>212</v>
      </c>
    </row>
    <row r="102" spans="1:7" ht="12.75" thickBot="1" x14ac:dyDescent="0.25">
      <c r="B102" s="278" t="s">
        <v>241</v>
      </c>
      <c r="C102" s="279">
        <f ca="1">'A&amp;R'!P7</f>
        <v>6.5005283072749345E-2</v>
      </c>
      <c r="D102" s="279">
        <f>'A&amp;R'!R7</f>
        <v>6.7724373936653148E-2</v>
      </c>
      <c r="E102" s="279">
        <f ca="1">'A&amp;R'!P8</f>
        <v>6.3005283072749357E-2</v>
      </c>
      <c r="F102" s="280">
        <f>'A&amp;R'!R8</f>
        <v>6.5245327353477489E-2</v>
      </c>
    </row>
    <row r="106" spans="1:7" ht="12" thickBot="1" x14ac:dyDescent="0.25"/>
    <row r="107" spans="1:7" ht="36.75" thickBot="1" x14ac:dyDescent="0.25">
      <c r="A107" s="9"/>
      <c r="B107" s="301" t="s">
        <v>193</v>
      </c>
      <c r="C107" s="244" t="s">
        <v>250</v>
      </c>
      <c r="D107" s="243" t="s">
        <v>251</v>
      </c>
      <c r="E107" s="245" t="s">
        <v>252</v>
      </c>
      <c r="F107" s="245" t="s">
        <v>254</v>
      </c>
      <c r="G107" s="245" t="s">
        <v>255</v>
      </c>
    </row>
    <row r="108" spans="1:7" ht="12.75" thickBot="1" x14ac:dyDescent="0.25">
      <c r="A108" s="9"/>
      <c r="B108" s="308" t="s">
        <v>6</v>
      </c>
      <c r="C108" s="247">
        <v>38</v>
      </c>
      <c r="D108" s="247">
        <v>546</v>
      </c>
      <c r="E108" s="248">
        <f>'A&amp;R'!O23</f>
        <v>0</v>
      </c>
      <c r="F108" s="265">
        <f>E108*C108*D108</f>
        <v>0</v>
      </c>
      <c r="G108" s="265">
        <f>H4</f>
        <v>1139087.9999999998</v>
      </c>
    </row>
    <row r="109" spans="1:7" ht="12.75" thickBot="1" x14ac:dyDescent="0.25">
      <c r="A109" s="9"/>
      <c r="B109" s="308" t="s">
        <v>339</v>
      </c>
      <c r="C109" s="247">
        <v>309</v>
      </c>
      <c r="D109" s="247">
        <v>751.46925566343043</v>
      </c>
      <c r="E109" s="248">
        <f>'A&amp;R'!O24</f>
        <v>0</v>
      </c>
      <c r="F109" s="265">
        <f t="shared" ref="F109:F111" si="1">E109*C109*D109</f>
        <v>0</v>
      </c>
      <c r="G109" s="265">
        <f>H5</f>
        <v>10761204</v>
      </c>
    </row>
    <row r="110" spans="1:7" ht="12.75" thickBot="1" x14ac:dyDescent="0.25">
      <c r="A110" s="9"/>
      <c r="B110" s="308" t="s">
        <v>340</v>
      </c>
      <c r="C110" s="247">
        <v>100</v>
      </c>
      <c r="D110" s="247">
        <v>1152.32</v>
      </c>
      <c r="E110" s="248" t="str">
        <f>'A&amp;R'!M25</f>
        <v>공실 시작</v>
      </c>
      <c r="F110" s="265" t="e">
        <f t="shared" si="1"/>
        <v>#VALUE!</v>
      </c>
      <c r="G110" s="265">
        <f>H6</f>
        <v>4890720</v>
      </c>
    </row>
    <row r="111" spans="1:7" ht="12.75" thickBot="1" x14ac:dyDescent="0.25">
      <c r="A111" s="9"/>
      <c r="B111" s="309" t="s">
        <v>213</v>
      </c>
      <c r="C111" s="249">
        <f>SUM(C108:C110)</f>
        <v>447</v>
      </c>
      <c r="D111" s="249">
        <v>823.67785234899327</v>
      </c>
      <c r="E111" s="250">
        <f>SUMPRODUCT(E108:E110,D108:D110,C108:C110)/C111/D111</f>
        <v>0</v>
      </c>
      <c r="F111" s="287">
        <f t="shared" si="1"/>
        <v>0</v>
      </c>
      <c r="G111" s="287">
        <v>16791012</v>
      </c>
    </row>
    <row r="112" spans="1:7" x14ac:dyDescent="0.2">
      <c r="A112" s="9"/>
      <c r="B112" s="10" t="s">
        <v>249</v>
      </c>
    </row>
    <row r="114" spans="2:7" ht="12" thickBot="1" x14ac:dyDescent="0.25"/>
    <row r="115" spans="2:7" ht="12.75" thickBot="1" x14ac:dyDescent="0.25">
      <c r="B115" s="328"/>
      <c r="C115" s="329"/>
      <c r="D115" s="243" t="s">
        <v>283</v>
      </c>
      <c r="E115" s="243" t="s">
        <v>284</v>
      </c>
      <c r="F115" s="254" t="s">
        <v>285</v>
      </c>
    </row>
    <row r="116" spans="2:7" ht="12.75" thickBot="1" x14ac:dyDescent="0.25">
      <c r="B116" s="938" t="s">
        <v>279</v>
      </c>
      <c r="C116" s="246" t="s">
        <v>282</v>
      </c>
      <c r="D116" s="940">
        <v>0.03</v>
      </c>
      <c r="E116" s="941"/>
      <c r="F116" s="941"/>
      <c r="G116" s="326"/>
    </row>
    <row r="117" spans="2:7" ht="12.75" thickBot="1" x14ac:dyDescent="0.25">
      <c r="B117" s="939"/>
      <c r="C117" s="246" t="s">
        <v>281</v>
      </c>
      <c r="D117" s="257">
        <v>2.5000000000000001E-2</v>
      </c>
      <c r="E117" s="257">
        <v>0.04</v>
      </c>
      <c r="F117" s="327">
        <v>0.04</v>
      </c>
      <c r="G117" s="326"/>
    </row>
    <row r="118" spans="2:7" ht="12.75" thickBot="1" x14ac:dyDescent="0.25">
      <c r="B118" s="938" t="s">
        <v>280</v>
      </c>
      <c r="C118" s="246" t="str">
        <f>C116</f>
        <v>임대료 상승률</v>
      </c>
      <c r="D118" s="940">
        <v>0.03</v>
      </c>
      <c r="E118" s="941"/>
      <c r="F118" s="941"/>
    </row>
    <row r="119" spans="2:7" ht="12.75" thickBot="1" x14ac:dyDescent="0.25">
      <c r="B119" s="939"/>
      <c r="C119" s="246" t="str">
        <f>C117</f>
        <v>공실률</v>
      </c>
      <c r="D119" s="257">
        <v>0.04</v>
      </c>
      <c r="E119" s="257">
        <v>0.04</v>
      </c>
      <c r="F119" s="327">
        <v>0.04</v>
      </c>
    </row>
    <row r="124" spans="2:7" ht="12" thickBot="1" x14ac:dyDescent="0.25"/>
    <row r="125" spans="2:7" ht="12.75" thickBot="1" x14ac:dyDescent="0.25">
      <c r="B125" s="282" t="s">
        <v>214</v>
      </c>
      <c r="C125" s="283" t="s">
        <v>215</v>
      </c>
      <c r="D125" s="284" t="s">
        <v>216</v>
      </c>
      <c r="E125" s="285" t="s">
        <v>217</v>
      </c>
    </row>
    <row r="126" spans="2:7" ht="12.75" thickBot="1" x14ac:dyDescent="0.25">
      <c r="B126" s="255" t="str">
        <f>'A&amp;R'!B39</f>
        <v>Mortgage</v>
      </c>
      <c r="C126" s="256">
        <f>'A&amp;R'!C39</f>
        <v>575000000</v>
      </c>
      <c r="D126" s="405">
        <f>'A&amp;R'!D39</f>
        <v>4.0000000000000008E-2</v>
      </c>
      <c r="E126" s="265">
        <f>'A&amp;R'!E39</f>
        <v>23319444.444444448</v>
      </c>
    </row>
    <row r="127" spans="2:7" ht="12.75" thickBot="1" x14ac:dyDescent="0.25">
      <c r="B127" s="255" t="str">
        <f>'A&amp;R'!B40</f>
        <v>Mezz A1</v>
      </c>
      <c r="C127" s="256">
        <f>'A&amp;R'!C40</f>
        <v>90000000</v>
      </c>
      <c r="D127" s="405">
        <f>'A&amp;R'!D40</f>
        <v>5.8000000000000003E-2</v>
      </c>
      <c r="E127" s="265">
        <f>'A&amp;R'!E40</f>
        <v>5292500</v>
      </c>
      <c r="F127" s="286"/>
    </row>
    <row r="128" spans="2:7" ht="12.75" thickBot="1" x14ac:dyDescent="0.25">
      <c r="B128" s="281" t="str">
        <f>'A&amp;R'!B41</f>
        <v>Mezz A2</v>
      </c>
      <c r="C128" s="256">
        <f>'A&amp;R'!C41</f>
        <v>25000000</v>
      </c>
      <c r="D128" s="405">
        <f>'A&amp;R'!D41</f>
        <v>6.8000000000000005E-2</v>
      </c>
      <c r="E128" s="265">
        <f>'A&amp;R'!E41</f>
        <v>1723611.1111111115</v>
      </c>
      <c r="F128" s="286"/>
    </row>
    <row r="129" spans="2:9" ht="12.75" thickBot="1" x14ac:dyDescent="0.25">
      <c r="B129" s="259" t="s">
        <v>181</v>
      </c>
      <c r="C129" s="260">
        <f>'A&amp;R'!C43</f>
        <v>750000000</v>
      </c>
      <c r="D129" s="406">
        <f>'A&amp;R'!D43</f>
        <v>3.9893333333333336E-2</v>
      </c>
      <c r="E129" s="287">
        <f>'A&amp;R'!E43</f>
        <v>30335555.55555556</v>
      </c>
      <c r="F129" s="288"/>
    </row>
    <row r="130" spans="2:9" x14ac:dyDescent="0.2">
      <c r="D130" s="407"/>
      <c r="E130" s="9"/>
      <c r="F130" s="9"/>
    </row>
    <row r="131" spans="2:9" x14ac:dyDescent="0.2">
      <c r="E131" s="9"/>
      <c r="F131" s="9"/>
    </row>
    <row r="132" spans="2:9" x14ac:dyDescent="0.2">
      <c r="B132" s="289">
        <v>1</v>
      </c>
    </row>
    <row r="137" spans="2:9" ht="12" thickBot="1" x14ac:dyDescent="0.25"/>
    <row r="138" spans="2:9" ht="12.75" thickBot="1" x14ac:dyDescent="0.25">
      <c r="B138" s="242"/>
      <c r="C138" s="243" t="s">
        <v>223</v>
      </c>
      <c r="D138" s="243" t="s">
        <v>224</v>
      </c>
      <c r="E138" s="243" t="s">
        <v>218</v>
      </c>
      <c r="F138" s="243" t="s">
        <v>225</v>
      </c>
      <c r="G138" s="243" t="s">
        <v>219</v>
      </c>
      <c r="H138" s="243" t="s">
        <v>220</v>
      </c>
      <c r="I138" s="254" t="s">
        <v>221</v>
      </c>
    </row>
    <row r="139" spans="2:9" ht="12.75" thickBot="1" x14ac:dyDescent="0.25">
      <c r="B139" s="290" t="s">
        <v>222</v>
      </c>
      <c r="C139" s="246"/>
      <c r="D139" s="246"/>
      <c r="E139" s="246"/>
      <c r="F139" s="246"/>
      <c r="G139" s="246"/>
      <c r="H139" s="246"/>
      <c r="I139" s="263"/>
    </row>
    <row r="140" spans="2:9" ht="12.75" thickBot="1" x14ac:dyDescent="0.25">
      <c r="B140" s="291" t="s">
        <v>226</v>
      </c>
      <c r="C140" s="292">
        <f t="shared" ref="C140:C144" si="2">MIN(E140:I140)</f>
        <v>1.3886077908351293</v>
      </c>
      <c r="D140" s="292">
        <f t="shared" ref="D140:D144" si="3">AVERAGE(E140:I140)</f>
        <v>1.5977905516758786</v>
      </c>
      <c r="E140" s="293">
        <v>1.3886077908351293</v>
      </c>
      <c r="F140" s="293">
        <v>1.4975501775091011</v>
      </c>
      <c r="G140" s="293">
        <v>1.582170900492623</v>
      </c>
      <c r="H140" s="293">
        <v>1.7035582541873389</v>
      </c>
      <c r="I140" s="294">
        <v>1.8170656353552004</v>
      </c>
    </row>
    <row r="141" spans="2:9" ht="12.75" thickBot="1" x14ac:dyDescent="0.25">
      <c r="B141" s="291" t="s">
        <v>227</v>
      </c>
      <c r="C141" s="292">
        <f t="shared" si="2"/>
        <v>1.3666526091367537</v>
      </c>
      <c r="D141" s="292">
        <f t="shared" si="3"/>
        <v>1.508208387734955</v>
      </c>
      <c r="E141" s="293">
        <v>1.3666526091367537</v>
      </c>
      <c r="F141" s="293">
        <v>1.4397854792131262</v>
      </c>
      <c r="G141" s="293">
        <v>1.4906949039691475</v>
      </c>
      <c r="H141" s="293">
        <v>1.579226165569237</v>
      </c>
      <c r="I141" s="294">
        <v>1.6646827807865108</v>
      </c>
    </row>
    <row r="142" spans="2:9" ht="12.75" thickBot="1" x14ac:dyDescent="0.25">
      <c r="B142" s="290" t="s">
        <v>184</v>
      </c>
      <c r="C142" s="293"/>
      <c r="D142" s="293"/>
      <c r="E142" s="293"/>
      <c r="F142" s="293"/>
      <c r="G142" s="293"/>
      <c r="H142" s="293"/>
      <c r="I142" s="294"/>
    </row>
    <row r="143" spans="2:9" ht="12.75" thickBot="1" x14ac:dyDescent="0.25">
      <c r="B143" s="291" t="s">
        <v>226</v>
      </c>
      <c r="C143" s="292">
        <f t="shared" si="2"/>
        <v>1.2088319320015712</v>
      </c>
      <c r="D143" s="292">
        <f t="shared" si="3"/>
        <v>1.3909328841908626</v>
      </c>
      <c r="E143" s="293">
        <v>1.2088319320015712</v>
      </c>
      <c r="F143" s="293">
        <v>1.3036701121047936</v>
      </c>
      <c r="G143" s="293">
        <v>1.3773354283493613</v>
      </c>
      <c r="H143" s="293">
        <v>1.483007390047842</v>
      </c>
      <c r="I143" s="294">
        <v>1.5818195584507455</v>
      </c>
    </row>
    <row r="144" spans="2:9" ht="12.75" thickBot="1" x14ac:dyDescent="0.25">
      <c r="B144" s="291" t="s">
        <v>227</v>
      </c>
      <c r="C144" s="292">
        <f t="shared" si="2"/>
        <v>1.1897191739679069</v>
      </c>
      <c r="D144" s="292">
        <f t="shared" si="3"/>
        <v>1.3129484590534659</v>
      </c>
      <c r="E144" s="293">
        <v>1.1897191739679069</v>
      </c>
      <c r="F144" s="293">
        <v>1.2533839101235877</v>
      </c>
      <c r="G144" s="293">
        <v>1.297702355325381</v>
      </c>
      <c r="H144" s="293">
        <v>1.3747719330052022</v>
      </c>
      <c r="I144" s="294">
        <v>1.4491649228452519</v>
      </c>
    </row>
    <row r="146" spans="2:9" ht="12" thickBot="1" x14ac:dyDescent="0.25"/>
    <row r="147" spans="2:9" ht="12.75" thickBot="1" x14ac:dyDescent="0.25">
      <c r="B147" s="242"/>
      <c r="C147" s="243" t="s">
        <v>223</v>
      </c>
      <c r="D147" s="243" t="s">
        <v>224</v>
      </c>
      <c r="E147" s="243" t="s">
        <v>218</v>
      </c>
      <c r="F147" s="243" t="s">
        <v>225</v>
      </c>
      <c r="G147" s="243" t="s">
        <v>219</v>
      </c>
      <c r="H147" s="243" t="s">
        <v>220</v>
      </c>
      <c r="I147" s="254" t="s">
        <v>221</v>
      </c>
    </row>
    <row r="148" spans="2:9" ht="12.75" thickBot="1" x14ac:dyDescent="0.25">
      <c r="B148" s="290" t="s">
        <v>222</v>
      </c>
      <c r="C148" s="246"/>
      <c r="D148" s="246"/>
      <c r="E148" s="246"/>
      <c r="F148" s="246"/>
      <c r="G148" s="246"/>
      <c r="H148" s="246"/>
      <c r="I148" s="263"/>
    </row>
    <row r="149" spans="2:9" ht="12.75" thickBot="1" x14ac:dyDescent="0.25">
      <c r="B149" s="291" t="s">
        <v>226</v>
      </c>
      <c r="C149" s="295">
        <f t="shared" ref="C149:C150" si="4">MIN(E149:I149)</f>
        <v>5.4383356862745084E-2</v>
      </c>
      <c r="D149" s="295">
        <f t="shared" ref="D149:D150" si="5">AVERAGE(E149:I149)</f>
        <v>6.2609731564124985E-2</v>
      </c>
      <c r="E149" s="279">
        <v>5.4383356862745084E-2</v>
      </c>
      <c r="F149" s="279">
        <v>5.8649970323416081E-2</v>
      </c>
      <c r="G149" s="279">
        <v>6.2133816049738083E-2</v>
      </c>
      <c r="H149" s="279">
        <v>6.6718058969139765E-2</v>
      </c>
      <c r="I149" s="280">
        <v>7.1163455615585888E-2</v>
      </c>
    </row>
    <row r="150" spans="2:9" ht="12.75" thickBot="1" x14ac:dyDescent="0.25">
      <c r="B150" s="291" t="s">
        <v>227</v>
      </c>
      <c r="C150" s="295">
        <f t="shared" si="4"/>
        <v>5.3523505370358541E-2</v>
      </c>
      <c r="D150" s="295">
        <f t="shared" si="5"/>
        <v>5.9099377722929378E-2</v>
      </c>
      <c r="E150" s="279">
        <v>5.3523505370358541E-2</v>
      </c>
      <c r="F150" s="279">
        <v>5.6387676951426928E-2</v>
      </c>
      <c r="G150" s="279">
        <v>5.8541440068618458E-2</v>
      </c>
      <c r="H150" s="279">
        <v>6.1848724093276686E-2</v>
      </c>
      <c r="I150" s="280">
        <v>6.5195542130966275E-2</v>
      </c>
    </row>
    <row r="151" spans="2:9" ht="12.75" thickBot="1" x14ac:dyDescent="0.25">
      <c r="B151" s="290" t="s">
        <v>184</v>
      </c>
      <c r="C151" s="279"/>
      <c r="D151" s="279"/>
      <c r="E151" s="279"/>
      <c r="F151" s="279"/>
      <c r="G151" s="279"/>
      <c r="H151" s="279"/>
      <c r="I151" s="280"/>
    </row>
    <row r="152" spans="2:9" ht="12.75" thickBot="1" x14ac:dyDescent="0.25">
      <c r="B152" s="291" t="s">
        <v>226</v>
      </c>
      <c r="C152" s="295">
        <f t="shared" ref="C152:C153" si="6">MIN(E152:I152)</f>
        <v>5.0428203636363619E-2</v>
      </c>
      <c r="D152" s="295">
        <f t="shared" ref="D152:D153" si="7">AVERAGE(E152:I152)</f>
        <v>5.8056296541279528E-2</v>
      </c>
      <c r="E152" s="279">
        <v>5.0428203636363619E-2</v>
      </c>
      <c r="F152" s="279">
        <v>5.4384517936258543E-2</v>
      </c>
      <c r="G152" s="279">
        <v>5.7614993064302587E-2</v>
      </c>
      <c r="H152" s="279">
        <v>6.1865836498656866E-2</v>
      </c>
      <c r="I152" s="280">
        <v>6.5987931570816005E-2</v>
      </c>
    </row>
    <row r="153" spans="2:9" ht="12.75" thickBot="1" x14ac:dyDescent="0.25">
      <c r="B153" s="291" t="s">
        <v>227</v>
      </c>
      <c r="C153" s="295">
        <f t="shared" si="6"/>
        <v>4.9630886797968829E-2</v>
      </c>
      <c r="D153" s="295">
        <f t="shared" si="7"/>
        <v>5.4801241161261782E-2</v>
      </c>
      <c r="E153" s="279">
        <v>4.9630886797968829E-2</v>
      </c>
      <c r="F153" s="279">
        <v>5.2286754991323146E-2</v>
      </c>
      <c r="G153" s="279">
        <v>5.4283880790900747E-2</v>
      </c>
      <c r="H153" s="279">
        <v>5.7350635068311111E-2</v>
      </c>
      <c r="I153" s="280">
        <v>6.0454048157805085E-2</v>
      </c>
    </row>
    <row r="159" spans="2:9" ht="12" thickBot="1" x14ac:dyDescent="0.25"/>
    <row r="160" spans="2:9" ht="12.75" thickBot="1" x14ac:dyDescent="0.25">
      <c r="B160" s="350" t="s">
        <v>214</v>
      </c>
      <c r="C160" s="350"/>
      <c r="D160" s="351"/>
      <c r="E160" s="330" t="e">
        <f>'A&amp;R'!#REF!</f>
        <v>#REF!</v>
      </c>
      <c r="F160" s="331" t="e">
        <f>'A&amp;R'!#REF!</f>
        <v>#REF!</v>
      </c>
    </row>
    <row r="161" spans="2:6" ht="12" x14ac:dyDescent="0.2">
      <c r="B161" s="352"/>
      <c r="C161" s="353"/>
      <c r="D161" s="340">
        <f>'A&amp;R'!N23</f>
        <v>0</v>
      </c>
      <c r="E161" s="334">
        <f>'A&amp;R'!O23</f>
        <v>0</v>
      </c>
      <c r="F161" s="335">
        <f>'A&amp;R'!P23</f>
        <v>0</v>
      </c>
    </row>
    <row r="162" spans="2:6" ht="12" x14ac:dyDescent="0.2">
      <c r="B162" s="354" t="s">
        <v>298</v>
      </c>
      <c r="C162" s="355"/>
      <c r="D162" s="341">
        <f>'A&amp;R'!N24</f>
        <v>0</v>
      </c>
      <c r="E162" s="336">
        <f>'A&amp;R'!O24</f>
        <v>0</v>
      </c>
      <c r="F162" s="337">
        <f>'A&amp;R'!P24</f>
        <v>0</v>
      </c>
    </row>
    <row r="163" spans="2:6" ht="12.75" thickBot="1" x14ac:dyDescent="0.25">
      <c r="B163" s="356"/>
      <c r="C163" s="357"/>
      <c r="D163" s="339" t="str">
        <f>'A&amp;R'!L25</f>
        <v>sf</v>
      </c>
      <c r="E163" s="332" t="str">
        <f>'A&amp;R'!M25</f>
        <v>공실 시작</v>
      </c>
      <c r="F163" s="333" t="str">
        <f>'A&amp;R'!P25</f>
        <v>Downtime</v>
      </c>
    </row>
    <row r="164" spans="2:6" ht="12.75" thickBot="1" x14ac:dyDescent="0.25">
      <c r="B164" s="929">
        <f>'A&amp;R'!J26</f>
        <v>700</v>
      </c>
      <c r="C164" s="929"/>
      <c r="D164" s="930"/>
      <c r="E164" s="257">
        <f>'A&amp;R'!M26</f>
        <v>43709</v>
      </c>
      <c r="F164" s="327">
        <f>'A&amp;R'!P26</f>
        <v>12</v>
      </c>
    </row>
    <row r="165" spans="2:6" ht="12" x14ac:dyDescent="0.2">
      <c r="B165" s="934" t="s">
        <v>293</v>
      </c>
      <c r="C165" s="931" t="s">
        <v>295</v>
      </c>
      <c r="D165" s="344" t="s">
        <v>283</v>
      </c>
      <c r="E165" s="345">
        <f>'A&amp;R'!M27</f>
        <v>43709</v>
      </c>
      <c r="F165" s="346">
        <f>'A&amp;R'!P27</f>
        <v>12</v>
      </c>
    </row>
    <row r="166" spans="2:6" ht="12" x14ac:dyDescent="0.2">
      <c r="B166" s="935"/>
      <c r="C166" s="932"/>
      <c r="D166" s="347" t="s">
        <v>284</v>
      </c>
      <c r="E166" s="348">
        <f>'A&amp;R'!M28</f>
        <v>43709</v>
      </c>
      <c r="F166" s="349">
        <f>'A&amp;R'!P28</f>
        <v>12</v>
      </c>
    </row>
    <row r="167" spans="2:6" ht="12.75" thickBot="1" x14ac:dyDescent="0.25">
      <c r="B167" s="935"/>
      <c r="C167" s="933"/>
      <c r="D167" s="342" t="s">
        <v>296</v>
      </c>
      <c r="E167" s="338">
        <f>'A&amp;R'!M29</f>
        <v>43709</v>
      </c>
      <c r="F167" s="343">
        <f>'A&amp;R'!P29</f>
        <v>12</v>
      </c>
    </row>
    <row r="168" spans="2:6" ht="12.75" thickBot="1" x14ac:dyDescent="0.25">
      <c r="B168" s="936"/>
      <c r="C168" s="937" t="s">
        <v>294</v>
      </c>
      <c r="D168" s="930"/>
      <c r="E168" s="257">
        <f>'A&amp;R'!M30</f>
        <v>43709</v>
      </c>
      <c r="F168" s="327">
        <f>'A&amp;R'!P30</f>
        <v>12</v>
      </c>
    </row>
    <row r="169" spans="2:6" ht="12" x14ac:dyDescent="0.2">
      <c r="B169" s="944" t="s">
        <v>286</v>
      </c>
      <c r="C169" s="944"/>
      <c r="D169" s="945"/>
      <c r="E169" s="334">
        <f>'A&amp;R'!M31</f>
        <v>43709</v>
      </c>
      <c r="F169" s="335">
        <f>'A&amp;R'!P31</f>
        <v>12</v>
      </c>
    </row>
    <row r="170" spans="2:6" ht="12" x14ac:dyDescent="0.2">
      <c r="B170" s="942" t="s">
        <v>287</v>
      </c>
      <c r="C170" s="942"/>
      <c r="D170" s="935"/>
      <c r="E170" s="336">
        <f>'A&amp;R'!M32</f>
        <v>43709</v>
      </c>
      <c r="F170" s="337">
        <f>'A&amp;R'!P32</f>
        <v>12</v>
      </c>
    </row>
    <row r="171" spans="2:6" ht="12" x14ac:dyDescent="0.2">
      <c r="B171" s="942" t="s">
        <v>288</v>
      </c>
      <c r="C171" s="942"/>
      <c r="D171" s="935"/>
      <c r="E171" s="336">
        <f>'A&amp;R'!M33</f>
        <v>43709</v>
      </c>
      <c r="F171" s="337">
        <f>'A&amp;R'!P33</f>
        <v>12</v>
      </c>
    </row>
    <row r="172" spans="2:6" ht="12" x14ac:dyDescent="0.2">
      <c r="B172" s="942" t="s">
        <v>289</v>
      </c>
      <c r="C172" s="942"/>
      <c r="D172" s="935"/>
      <c r="E172" s="336">
        <f>'A&amp;R'!M34</f>
        <v>44013</v>
      </c>
      <c r="F172" s="337">
        <f>'A&amp;R'!P34</f>
        <v>12</v>
      </c>
    </row>
    <row r="173" spans="2:6" ht="12" x14ac:dyDescent="0.2">
      <c r="B173" s="942" t="s">
        <v>290</v>
      </c>
      <c r="C173" s="942"/>
      <c r="D173" s="935"/>
      <c r="E173" s="336">
        <f>'A&amp;R'!M35</f>
        <v>45413</v>
      </c>
      <c r="F173" s="337">
        <f>'A&amp;R'!P35</f>
        <v>4</v>
      </c>
    </row>
    <row r="174" spans="2:6" ht="12" x14ac:dyDescent="0.2">
      <c r="B174" s="942" t="s">
        <v>291</v>
      </c>
      <c r="C174" s="942"/>
      <c r="D174" s="935"/>
      <c r="E174" s="336">
        <f>'A&amp;R'!M36</f>
        <v>45413</v>
      </c>
      <c r="F174" s="337">
        <f>'A&amp;R'!P36</f>
        <v>4</v>
      </c>
    </row>
    <row r="175" spans="2:6" ht="12.75" thickBot="1" x14ac:dyDescent="0.25">
      <c r="B175" s="943" t="s">
        <v>292</v>
      </c>
      <c r="C175" s="943"/>
      <c r="D175" s="936"/>
      <c r="E175" s="332">
        <f>'A&amp;R'!M37</f>
        <v>45413</v>
      </c>
      <c r="F175" s="333">
        <f>'A&amp;R'!P37</f>
        <v>4</v>
      </c>
    </row>
    <row r="176" spans="2:6" ht="12.75" thickBot="1" x14ac:dyDescent="0.25">
      <c r="B176" s="929" t="s">
        <v>67</v>
      </c>
      <c r="C176" s="929"/>
      <c r="D176" s="930"/>
      <c r="E176" s="257">
        <f>'A&amp;R'!M38</f>
        <v>45413</v>
      </c>
      <c r="F176" s="327">
        <f>'A&amp;R'!P38</f>
        <v>4</v>
      </c>
    </row>
    <row r="177" spans="2:12" ht="12.75" thickBot="1" x14ac:dyDescent="0.25">
      <c r="B177" s="929" t="s">
        <v>297</v>
      </c>
      <c r="C177" s="929"/>
      <c r="D177" s="930"/>
      <c r="E177" s="257">
        <f>'A&amp;R'!M39</f>
        <v>45413</v>
      </c>
      <c r="F177" s="327">
        <f>'A&amp;R'!P39</f>
        <v>4</v>
      </c>
    </row>
    <row r="184" spans="2:12" x14ac:dyDescent="0.2">
      <c r="B184" s="19">
        <f>'A&amp;R'!T6</f>
        <v>1</v>
      </c>
      <c r="C184" s="20">
        <f>'A&amp;R'!Y6</f>
        <v>1</v>
      </c>
      <c r="D184" s="20">
        <f>'A&amp;R'!Z6</f>
        <v>2</v>
      </c>
      <c r="E184" s="20">
        <f>'A&amp;R'!AA6</f>
        <v>3</v>
      </c>
      <c r="F184" s="20">
        <f>'A&amp;R'!AB6</f>
        <v>4</v>
      </c>
      <c r="G184" s="20">
        <f>'A&amp;R'!AC6</f>
        <v>5</v>
      </c>
      <c r="H184" s="20">
        <f>'A&amp;R'!AD6</f>
        <v>6</v>
      </c>
      <c r="I184" s="20">
        <f>'A&amp;R'!AE6</f>
        <v>7</v>
      </c>
      <c r="J184" s="20">
        <f>'A&amp;R'!AF6</f>
        <v>8</v>
      </c>
      <c r="K184" s="20">
        <f>'A&amp;R'!AG6</f>
        <v>9</v>
      </c>
      <c r="L184" s="21">
        <f>'A&amp;R'!AH6</f>
        <v>10</v>
      </c>
    </row>
    <row r="185" spans="2:12" x14ac:dyDescent="0.2">
      <c r="B185" s="358"/>
      <c r="C185" s="24">
        <f>'A&amp;R'!Y7</f>
        <v>44074</v>
      </c>
      <c r="D185" s="24">
        <f>'A&amp;R'!Z7</f>
        <v>44439</v>
      </c>
      <c r="E185" s="24">
        <f>'A&amp;R'!AA7</f>
        <v>44804</v>
      </c>
      <c r="F185" s="24">
        <f>'A&amp;R'!AB7</f>
        <v>45169</v>
      </c>
      <c r="G185" s="24">
        <f>'A&amp;R'!AC7</f>
        <v>45535</v>
      </c>
      <c r="H185" s="24">
        <f>'A&amp;R'!AD7</f>
        <v>45900</v>
      </c>
      <c r="I185" s="24">
        <f>'A&amp;R'!AE7</f>
        <v>46265</v>
      </c>
      <c r="J185" s="24">
        <f>'A&amp;R'!AF7</f>
        <v>46630</v>
      </c>
      <c r="K185" s="24">
        <f>'A&amp;R'!AG7</f>
        <v>46996</v>
      </c>
      <c r="L185" s="25">
        <f>'A&amp;R'!AH7</f>
        <v>47361</v>
      </c>
    </row>
    <row r="186" spans="2:12" x14ac:dyDescent="0.2">
      <c r="B186" s="359" t="str">
        <f>'A&amp;R'!T11</f>
        <v>Rent Revenue</v>
      </c>
      <c r="C186" s="28">
        <f ca="1">'A&amp;R'!Y11</f>
        <v>64339630</v>
      </c>
      <c r="D186" s="28">
        <f ca="1">'A&amp;R'!Z11</f>
        <v>64973212.000000015</v>
      </c>
      <c r="E186" s="28">
        <f ca="1">'A&amp;R'!AA11</f>
        <v>75524248.358054996</v>
      </c>
      <c r="F186" s="28">
        <f ca="1">'A&amp;R'!AB11</f>
        <v>78694914.278796628</v>
      </c>
      <c r="G186" s="28">
        <f ca="1">'A&amp;R'!AC11</f>
        <v>78947367.827160537</v>
      </c>
      <c r="H186" s="28">
        <f ca="1">'A&amp;R'!AD11</f>
        <v>80854649.30172202</v>
      </c>
      <c r="I186" s="28">
        <f ca="1">'A&amp;R'!AE11</f>
        <v>88011497.464097783</v>
      </c>
      <c r="J186" s="28">
        <f ca="1">'A&amp;R'!AF11</f>
        <v>89558169.868020743</v>
      </c>
      <c r="K186" s="28">
        <f ca="1">'A&amp;R'!AG11</f>
        <v>91110437.804061353</v>
      </c>
      <c r="L186" s="29">
        <f ca="1">'A&amp;R'!AH11</f>
        <v>92795955.2816315</v>
      </c>
    </row>
    <row r="187" spans="2:12" x14ac:dyDescent="0.2">
      <c r="B187" s="360" t="e">
        <f>'A&amp;R'!#REF!</f>
        <v>#REF!</v>
      </c>
      <c r="C187" s="36" t="e">
        <f>'A&amp;R'!#REF!</f>
        <v>#REF!</v>
      </c>
      <c r="D187" s="36" t="e">
        <f>'A&amp;R'!#REF!</f>
        <v>#REF!</v>
      </c>
      <c r="E187" s="36" t="e">
        <f>'A&amp;R'!#REF!</f>
        <v>#REF!</v>
      </c>
      <c r="F187" s="36" t="e">
        <f>'A&amp;R'!#REF!</f>
        <v>#REF!</v>
      </c>
      <c r="G187" s="36" t="e">
        <f>'A&amp;R'!#REF!</f>
        <v>#REF!</v>
      </c>
      <c r="H187" s="36" t="e">
        <f>'A&amp;R'!#REF!</f>
        <v>#REF!</v>
      </c>
      <c r="I187" s="36" t="e">
        <f>'A&amp;R'!#REF!</f>
        <v>#REF!</v>
      </c>
      <c r="J187" s="36" t="e">
        <f>'A&amp;R'!#REF!</f>
        <v>#REF!</v>
      </c>
      <c r="K187" s="36" t="e">
        <f>'A&amp;R'!#REF!</f>
        <v>#REF!</v>
      </c>
      <c r="L187" s="37" t="e">
        <f>'A&amp;R'!#REF!</f>
        <v>#REF!</v>
      </c>
    </row>
    <row r="188" spans="2:12" x14ac:dyDescent="0.2">
      <c r="B188" s="361" t="str">
        <f>'A&amp;R'!T15</f>
        <v>Effective Gross Revenue</v>
      </c>
      <c r="C188" s="28">
        <f ca="1">'A&amp;R'!Y15</f>
        <v>68234848.460436001</v>
      </c>
      <c r="D188" s="28">
        <f ca="1">'A&amp;R'!Z15</f>
        <v>70267717.935099646</v>
      </c>
      <c r="E188" s="28">
        <f ca="1">'A&amp;R'!AA15</f>
        <v>82429566.614950076</v>
      </c>
      <c r="F188" s="28">
        <f ca="1">'A&amp;R'!AB15</f>
        <v>86792534.090156674</v>
      </c>
      <c r="G188" s="28">
        <f ca="1">'A&amp;R'!AC15</f>
        <v>87500746.030491039</v>
      </c>
      <c r="H188" s="28">
        <f ca="1">'A&amp;R'!AD15</f>
        <v>87253829.397262231</v>
      </c>
      <c r="I188" s="28">
        <f ca="1">'A&amp;R'!AE15</f>
        <v>94254432.332257971</v>
      </c>
      <c r="J188" s="28">
        <f ca="1">'A&amp;R'!AF15</f>
        <v>96406639.948642969</v>
      </c>
      <c r="K188" s="28">
        <f ca="1">'A&amp;R'!AG15</f>
        <v>98789610.225179046</v>
      </c>
      <c r="L188" s="29">
        <f ca="1">'A&amp;R'!AH15</f>
        <v>101430671.9804256</v>
      </c>
    </row>
    <row r="189" spans="2:12" x14ac:dyDescent="0.2">
      <c r="B189" s="360" t="str">
        <f>'A&amp;R'!T16</f>
        <v>Operating Expenses</v>
      </c>
      <c r="C189" s="36">
        <f ca="1">'A&amp;R'!Y16</f>
        <v>-22076912</v>
      </c>
      <c r="D189" s="36">
        <f ca="1">'A&amp;R'!Z16</f>
        <v>-24416480</v>
      </c>
      <c r="E189" s="36">
        <f ca="1">'A&amp;R'!AA16</f>
        <v>-26115662</v>
      </c>
      <c r="F189" s="36">
        <f ca="1">'A&amp;R'!AB16</f>
        <v>-27447782.93</v>
      </c>
      <c r="G189" s="36">
        <f ca="1">'A&amp;R'!AC16</f>
        <v>-28701912.0579</v>
      </c>
      <c r="H189" s="36">
        <f ca="1">'A&amp;R'!AD16</f>
        <v>-29602118.149636999</v>
      </c>
      <c r="I189" s="36">
        <f ca="1">'A&amp;R'!AE16</f>
        <v>-30494559.634126101</v>
      </c>
      <c r="J189" s="36">
        <f ca="1">'A&amp;R'!AF16</f>
        <v>-31413907.7731499</v>
      </c>
      <c r="K189" s="36">
        <f ca="1">'A&amp;R'!AG16</f>
        <v>-32360971.836344391</v>
      </c>
      <c r="L189" s="37">
        <f ca="1">'A&amp;R'!AH16</f>
        <v>-33336588.281434719</v>
      </c>
    </row>
    <row r="190" spans="2:12" x14ac:dyDescent="0.2">
      <c r="B190" s="361" t="str">
        <f>'A&amp;R'!T17</f>
        <v>NOI</v>
      </c>
      <c r="C190" s="43">
        <f ca="1">'A&amp;R'!Y17</f>
        <v>46157936.460436001</v>
      </c>
      <c r="D190" s="43">
        <f ca="1">'A&amp;R'!Z17</f>
        <v>45851237.935099646</v>
      </c>
      <c r="E190" s="43">
        <f ca="1">'A&amp;R'!AA17</f>
        <v>56313904.614950076</v>
      </c>
      <c r="F190" s="43">
        <f ca="1">'A&amp;R'!AB17</f>
        <v>59344751.160156675</v>
      </c>
      <c r="G190" s="43">
        <f ca="1">'A&amp;R'!AC17</f>
        <v>58798833.972591043</v>
      </c>
      <c r="H190" s="28">
        <f ca="1">'A&amp;R'!AD17</f>
        <v>57651711.247625232</v>
      </c>
      <c r="I190" s="28">
        <f ca="1">'A&amp;R'!AE17</f>
        <v>63759872.698131874</v>
      </c>
      <c r="J190" s="28">
        <f ca="1">'A&amp;R'!AF17</f>
        <v>64992732.175493069</v>
      </c>
      <c r="K190" s="28">
        <f ca="1">'A&amp;R'!AG17</f>
        <v>66428638.388834655</v>
      </c>
      <c r="L190" s="29">
        <f ca="1">'A&amp;R'!AH17</f>
        <v>68094083.698990881</v>
      </c>
    </row>
    <row r="191" spans="2:12" x14ac:dyDescent="0.2">
      <c r="B191" s="362" t="str">
        <f>'A&amp;R'!T18</f>
        <v>Tenant Improvements</v>
      </c>
      <c r="C191" s="28">
        <f ca="1">'A&amp;R'!Y18</f>
        <v>-689559.25</v>
      </c>
      <c r="D191" s="28">
        <f ca="1">'A&amp;R'!Z18</f>
        <v>-8057596.5274999989</v>
      </c>
      <c r="E191" s="28">
        <f ca="1">'A&amp;R'!AA18</f>
        <v>-1368561</v>
      </c>
      <c r="F191" s="28">
        <f ca="1">'A&amp;R'!AB18</f>
        <v>0</v>
      </c>
      <c r="G191" s="28">
        <f ca="1">'A&amp;R'!AC18</f>
        <v>-753634.95908106887</v>
      </c>
      <c r="H191" s="28">
        <f ca="1">'A&amp;R'!AD18</f>
        <v>-6081069.361871779</v>
      </c>
      <c r="I191" s="28">
        <f ca="1">'A&amp;R'!AE18</f>
        <v>0</v>
      </c>
      <c r="J191" s="28">
        <f ca="1">'A&amp;R'!AF18</f>
        <v>0</v>
      </c>
      <c r="K191" s="28">
        <f ca="1">'A&amp;R'!AG18</f>
        <v>0</v>
      </c>
      <c r="L191" s="29">
        <f ca="1">'A&amp;R'!AH18</f>
        <v>0</v>
      </c>
    </row>
    <row r="192" spans="2:12" x14ac:dyDescent="0.2">
      <c r="B192" s="360" t="str">
        <f>'A&amp;R'!T21</f>
        <v>Capital Expenditure</v>
      </c>
      <c r="C192" s="36">
        <f ca="1">'A&amp;R'!Y21</f>
        <v>-3997589.8334730621</v>
      </c>
      <c r="D192" s="36">
        <f ca="1">'A&amp;R'!Z21</f>
        <v>-5699466.5831882125</v>
      </c>
      <c r="E192" s="36">
        <f ca="1">'A&amp;R'!AA21</f>
        <v>-1261166.6059518706</v>
      </c>
      <c r="F192" s="36">
        <f ca="1">'A&amp;R'!AB21</f>
        <v>-165596.05839779318</v>
      </c>
      <c r="G192" s="36">
        <f ca="1">'A&amp;R'!AC21</f>
        <v>-1886180.918989063</v>
      </c>
      <c r="H192" s="36">
        <f ca="1">'A&amp;R'!AD21</f>
        <v>0</v>
      </c>
      <c r="I192" s="36">
        <f ca="1">'A&amp;R'!AE21</f>
        <v>-489999.99999999994</v>
      </c>
      <c r="J192" s="36">
        <f ca="1">'A&amp;R'!AF21</f>
        <v>0</v>
      </c>
      <c r="K192" s="36">
        <f ca="1">'A&amp;R'!AG21</f>
        <v>0</v>
      </c>
      <c r="L192" s="37">
        <f ca="1">'A&amp;R'!AH21</f>
        <v>0</v>
      </c>
    </row>
    <row r="193" spans="2:12" x14ac:dyDescent="0.2">
      <c r="B193" s="363" t="str">
        <f>'A&amp;R'!T24</f>
        <v>Cash Flow Before Debt Service</v>
      </c>
      <c r="C193" s="50">
        <f ca="1">'A&amp;R'!Y24</f>
        <v>46073012.460436001</v>
      </c>
      <c r="D193" s="50">
        <f ca="1">'A&amp;R'!Z24</f>
        <v>45169408.71389965</v>
      </c>
      <c r="E193" s="50">
        <f ca="1">'A&amp;R'!AA24</f>
        <v>54362347.654950075</v>
      </c>
      <c r="F193" s="50">
        <f ca="1">'A&amp;R'!AB24</f>
        <v>59251727.160156675</v>
      </c>
      <c r="G193" s="50">
        <f ca="1">'A&amp;R'!AC24</f>
        <v>57697956.526752405</v>
      </c>
      <c r="H193" s="50">
        <f ca="1">'A&amp;R'!AD24</f>
        <v>49412823.52259101</v>
      </c>
      <c r="I193" s="50">
        <f ca="1">'A&amp;R'!AE24</f>
        <v>63658233.698131874</v>
      </c>
      <c r="J193" s="50">
        <f ca="1">'A&amp;R'!AF24</f>
        <v>64888046.175493069</v>
      </c>
      <c r="K193" s="50">
        <f ca="1">'A&amp;R'!AG24</f>
        <v>66320811.388834655</v>
      </c>
      <c r="L193" s="51">
        <f ca="1">'A&amp;R'!AH24</f>
        <v>67983021.698990881</v>
      </c>
    </row>
    <row r="194" spans="2:12" x14ac:dyDescent="0.2">
      <c r="B194" s="364" t="str">
        <f>'A&amp;R'!T25</f>
        <v>Interest Expense</v>
      </c>
      <c r="C194" s="28">
        <f ca="1">'A&amp;R'!Y25</f>
        <v>-30418666.666666672</v>
      </c>
      <c r="D194" s="28">
        <f ca="1">'A&amp;R'!Z25</f>
        <v>-30335555.555555563</v>
      </c>
      <c r="E194" s="28">
        <f ca="1">'A&amp;R'!AA25</f>
        <v>-30335555.555555563</v>
      </c>
      <c r="F194" s="28">
        <f ca="1">'A&amp;R'!AB25</f>
        <v>-30335555.555555563</v>
      </c>
      <c r="G194" s="28">
        <f ca="1">'A&amp;R'!AC25</f>
        <v>-30418666.666666672</v>
      </c>
      <c r="H194" s="28">
        <f ca="1">'A&amp;R'!AD25</f>
        <v>0</v>
      </c>
      <c r="I194" s="28">
        <f ca="1">'A&amp;R'!AE25</f>
        <v>0</v>
      </c>
      <c r="J194" s="28">
        <f ca="1">'A&amp;R'!AF25</f>
        <v>0</v>
      </c>
      <c r="K194" s="28">
        <f ca="1">'A&amp;R'!AG25</f>
        <v>0</v>
      </c>
      <c r="L194" s="29">
        <f ca="1">'A&amp;R'!AH25</f>
        <v>0</v>
      </c>
    </row>
    <row r="195" spans="2:12" x14ac:dyDescent="0.2">
      <c r="B195" s="365" t="str">
        <f>'A&amp;R'!T26</f>
        <v>Mortgage</v>
      </c>
      <c r="C195" s="55">
        <f ca="1">'A&amp;R'!Y26</f>
        <v>23383333.33333334</v>
      </c>
      <c r="D195" s="55">
        <f ca="1">'A&amp;R'!Z26</f>
        <v>23319444.444444451</v>
      </c>
      <c r="E195" s="55">
        <f ca="1">'A&amp;R'!AA26</f>
        <v>23319444.444444451</v>
      </c>
      <c r="F195" s="55">
        <f ca="1">'A&amp;R'!AB26</f>
        <v>23319444.444444451</v>
      </c>
      <c r="G195" s="55">
        <f ca="1">'A&amp;R'!AC26</f>
        <v>23383333.33333334</v>
      </c>
      <c r="H195" s="55">
        <f ca="1">'A&amp;R'!AD26</f>
        <v>0</v>
      </c>
      <c r="I195" s="55">
        <f ca="1">'A&amp;R'!AE26</f>
        <v>0</v>
      </c>
      <c r="J195" s="55">
        <f ca="1">'A&amp;R'!AF26</f>
        <v>0</v>
      </c>
      <c r="K195" s="55">
        <f ca="1">'A&amp;R'!AG26</f>
        <v>0</v>
      </c>
      <c r="L195" s="56">
        <f ca="1">'A&amp;R'!AH26</f>
        <v>0</v>
      </c>
    </row>
    <row r="196" spans="2:12" x14ac:dyDescent="0.2">
      <c r="B196" s="365" t="str">
        <f>'A&amp;R'!T27</f>
        <v>Mezz A1</v>
      </c>
      <c r="C196" s="55">
        <f ca="1">'A&amp;R'!Y27</f>
        <v>5307000</v>
      </c>
      <c r="D196" s="55">
        <f ca="1">'A&amp;R'!Z27</f>
        <v>5292500</v>
      </c>
      <c r="E196" s="55">
        <f ca="1">'A&amp;R'!AA27</f>
        <v>5292500</v>
      </c>
      <c r="F196" s="55">
        <f ca="1">'A&amp;R'!AB27</f>
        <v>5292500</v>
      </c>
      <c r="G196" s="55">
        <f ca="1">'A&amp;R'!AC27</f>
        <v>5307000</v>
      </c>
      <c r="H196" s="55">
        <f ca="1">'A&amp;R'!AD27</f>
        <v>0</v>
      </c>
      <c r="I196" s="55">
        <f ca="1">'A&amp;R'!AE27</f>
        <v>0</v>
      </c>
      <c r="J196" s="55">
        <f ca="1">'A&amp;R'!AF27</f>
        <v>0</v>
      </c>
      <c r="K196" s="55">
        <f ca="1">'A&amp;R'!AG27</f>
        <v>0</v>
      </c>
      <c r="L196" s="56">
        <f ca="1">'A&amp;R'!AH27</f>
        <v>0</v>
      </c>
    </row>
    <row r="197" spans="2:12" x14ac:dyDescent="0.2">
      <c r="B197" s="366" t="str">
        <f>'A&amp;R'!T28</f>
        <v>Mezz A2</v>
      </c>
      <c r="C197" s="77">
        <f ca="1">'A&amp;R'!Y28</f>
        <v>1728333.333333334</v>
      </c>
      <c r="D197" s="77">
        <f ca="1">'A&amp;R'!Z28</f>
        <v>1723611.1111111117</v>
      </c>
      <c r="E197" s="77">
        <f ca="1">'A&amp;R'!AA28</f>
        <v>1723611.1111111117</v>
      </c>
      <c r="F197" s="77">
        <f ca="1">'A&amp;R'!AB28</f>
        <v>1723611.1111111117</v>
      </c>
      <c r="G197" s="77">
        <f ca="1">'A&amp;R'!AC28</f>
        <v>1728333.333333334</v>
      </c>
      <c r="H197" s="77">
        <f ca="1">'A&amp;R'!AD28</f>
        <v>0</v>
      </c>
      <c r="I197" s="77">
        <f ca="1">'A&amp;R'!AE28</f>
        <v>0</v>
      </c>
      <c r="J197" s="77">
        <f ca="1">'A&amp;R'!AF28</f>
        <v>0</v>
      </c>
      <c r="K197" s="77">
        <f ca="1">'A&amp;R'!AG28</f>
        <v>0</v>
      </c>
      <c r="L197" s="320">
        <f ca="1">'A&amp;R'!AH28</f>
        <v>0</v>
      </c>
    </row>
    <row r="198" spans="2:12" x14ac:dyDescent="0.2">
      <c r="B198" s="367" t="str">
        <f>'A&amp;R'!T29</f>
        <v>Mezz B</v>
      </c>
      <c r="C198" s="228">
        <f ca="1">'A&amp;R'!Y29</f>
        <v>0</v>
      </c>
      <c r="D198" s="228">
        <f ca="1">'A&amp;R'!Z29</f>
        <v>0</v>
      </c>
      <c r="E198" s="228">
        <f ca="1">'A&amp;R'!AA29</f>
        <v>0</v>
      </c>
      <c r="F198" s="228">
        <f ca="1">'A&amp;R'!AB29</f>
        <v>0</v>
      </c>
      <c r="G198" s="228">
        <f ca="1">'A&amp;R'!AC29</f>
        <v>0</v>
      </c>
      <c r="H198" s="228">
        <f ca="1">'A&amp;R'!AD29</f>
        <v>0</v>
      </c>
      <c r="I198" s="228">
        <f ca="1">'A&amp;R'!AE29</f>
        <v>0</v>
      </c>
      <c r="J198" s="228">
        <f ca="1">'A&amp;R'!AF29</f>
        <v>0</v>
      </c>
      <c r="K198" s="228">
        <f ca="1">'A&amp;R'!AG29</f>
        <v>0</v>
      </c>
      <c r="L198" s="229">
        <f ca="1">'A&amp;R'!AH29</f>
        <v>0</v>
      </c>
    </row>
    <row r="199" spans="2:12" x14ac:dyDescent="0.2">
      <c r="B199" s="368" t="str">
        <f>'A&amp;R'!T30</f>
        <v>Cash Flow After Debt Service</v>
      </c>
      <c r="C199" s="55">
        <f ca="1">'A&amp;R'!Y30</f>
        <v>15654345.79376933</v>
      </c>
      <c r="D199" s="55">
        <f ca="1">'A&amp;R'!Z30</f>
        <v>14833853.158344086</v>
      </c>
      <c r="E199" s="55">
        <f ca="1">'A&amp;R'!AA30</f>
        <v>24026792.099394511</v>
      </c>
      <c r="F199" s="55">
        <f ca="1">'A&amp;R'!AB30</f>
        <v>28916171.604601111</v>
      </c>
      <c r="G199" s="55">
        <f ca="1">'A&amp;R'!AC30</f>
        <v>27279289.860085733</v>
      </c>
      <c r="H199" s="55">
        <f ca="1">'A&amp;R'!AD30</f>
        <v>49412823.52259101</v>
      </c>
      <c r="I199" s="55">
        <f ca="1">'A&amp;R'!AE30</f>
        <v>63658233.698131874</v>
      </c>
      <c r="J199" s="55">
        <f ca="1">'A&amp;R'!AF30</f>
        <v>64888046.175493069</v>
      </c>
      <c r="K199" s="55">
        <f ca="1">'A&amp;R'!AG30</f>
        <v>66320811.388834655</v>
      </c>
      <c r="L199" s="56">
        <f ca="1">'A&amp;R'!AH30</f>
        <v>67983021.698990881</v>
      </c>
    </row>
    <row r="200" spans="2:12" x14ac:dyDescent="0.2">
      <c r="B200" s="369" t="str">
        <f>'A&amp;R'!T31</f>
        <v>Economic Occupancy</v>
      </c>
      <c r="C200" s="55">
        <f ca="1">'A&amp;R'!Y31</f>
        <v>0.88923748255202606</v>
      </c>
      <c r="D200" s="55">
        <f ca="1">'A&amp;R'!Z31</f>
        <v>0.87146375620885619</v>
      </c>
      <c r="E200" s="55">
        <f ca="1">'A&amp;R'!AA31</f>
        <v>0.98220170375584492</v>
      </c>
      <c r="F200" s="55">
        <f ca="1">'A&amp;R'!AB31</f>
        <v>1</v>
      </c>
      <c r="G200" s="55">
        <f ca="1">'A&amp;R'!AC31</f>
        <v>0.96174275198688941</v>
      </c>
      <c r="H200" s="55">
        <f>'A&amp;R'!AD31</f>
        <v>0</v>
      </c>
      <c r="I200" s="55">
        <f>'A&amp;R'!AE31</f>
        <v>0</v>
      </c>
      <c r="J200" s="55">
        <f>'A&amp;R'!AF31</f>
        <v>0</v>
      </c>
      <c r="K200" s="55">
        <f>'A&amp;R'!AG31</f>
        <v>0</v>
      </c>
      <c r="L200" s="56">
        <f>'A&amp;R'!AH31</f>
        <v>0</v>
      </c>
    </row>
    <row r="201" spans="2:12" x14ac:dyDescent="0.2">
      <c r="B201" s="369" t="e">
        <f>'A&amp;R'!#REF!</f>
        <v>#REF!</v>
      </c>
      <c r="C201" s="55" t="e">
        <f>'A&amp;R'!#REF!</f>
        <v>#REF!</v>
      </c>
      <c r="D201" s="55" t="e">
        <f>'A&amp;R'!#REF!</f>
        <v>#REF!</v>
      </c>
      <c r="E201" s="55" t="e">
        <f>'A&amp;R'!#REF!</f>
        <v>#REF!</v>
      </c>
      <c r="F201" s="55" t="e">
        <f>'A&amp;R'!#REF!</f>
        <v>#REF!</v>
      </c>
      <c r="G201" s="55" t="e">
        <f>'A&amp;R'!#REF!</f>
        <v>#REF!</v>
      </c>
      <c r="H201" s="55" t="e">
        <f>'A&amp;R'!#REF!</f>
        <v>#REF!</v>
      </c>
      <c r="I201" s="55" t="e">
        <f>'A&amp;R'!#REF!</f>
        <v>#REF!</v>
      </c>
      <c r="J201" s="55" t="e">
        <f>'A&amp;R'!#REF!</f>
        <v>#REF!</v>
      </c>
      <c r="K201" s="55" t="e">
        <f>'A&amp;R'!#REF!</f>
        <v>#REF!</v>
      </c>
      <c r="L201" s="56" t="e">
        <f>'A&amp;R'!#REF!</f>
        <v>#REF!</v>
      </c>
    </row>
    <row r="202" spans="2:12" x14ac:dyDescent="0.2">
      <c r="B202" s="370" t="e">
        <f>'A&amp;R'!#REF!</f>
        <v>#REF!</v>
      </c>
      <c r="C202" s="207" t="e">
        <f>'A&amp;R'!#REF!</f>
        <v>#REF!</v>
      </c>
      <c r="D202" s="207" t="e">
        <f>'A&amp;R'!#REF!</f>
        <v>#REF!</v>
      </c>
      <c r="E202" s="207" t="e">
        <f>'A&amp;R'!#REF!</f>
        <v>#REF!</v>
      </c>
      <c r="F202" s="207" t="e">
        <f>'A&amp;R'!#REF!</f>
        <v>#REF!</v>
      </c>
      <c r="G202" s="207" t="e">
        <f>'A&amp;R'!#REF!</f>
        <v>#REF!</v>
      </c>
      <c r="H202" s="207" t="e">
        <f>'A&amp;R'!#REF!</f>
        <v>#REF!</v>
      </c>
      <c r="I202" s="207" t="e">
        <f>'A&amp;R'!#REF!</f>
        <v>#REF!</v>
      </c>
      <c r="J202" s="207" t="e">
        <f>'A&amp;R'!#REF!</f>
        <v>#REF!</v>
      </c>
      <c r="K202" s="207" t="e">
        <f>'A&amp;R'!#REF!</f>
        <v>#REF!</v>
      </c>
      <c r="L202" s="208" t="e">
        <f>'A&amp;R'!#REF!</f>
        <v>#REF!</v>
      </c>
    </row>
    <row r="205" spans="2:12" ht="12" thickBot="1" x14ac:dyDescent="0.25">
      <c r="C205" s="10" t="e">
        <f>SUM(C209:C217)=C208</f>
        <v>#REF!</v>
      </c>
      <c r="D205" s="10" t="e">
        <f t="shared" ref="D205:L205" si="8">SUM(D209:D217)=D208</f>
        <v>#REF!</v>
      </c>
      <c r="E205" s="10" t="e">
        <f t="shared" si="8"/>
        <v>#REF!</v>
      </c>
      <c r="F205" s="10" t="e">
        <f t="shared" si="8"/>
        <v>#REF!</v>
      </c>
      <c r="G205" s="10" t="e">
        <f t="shared" si="8"/>
        <v>#REF!</v>
      </c>
      <c r="H205" s="10" t="e">
        <f t="shared" si="8"/>
        <v>#REF!</v>
      </c>
      <c r="I205" s="10" t="e">
        <f t="shared" si="8"/>
        <v>#REF!</v>
      </c>
      <c r="J205" s="10" t="e">
        <f t="shared" si="8"/>
        <v>#REF!</v>
      </c>
      <c r="K205" s="10" t="e">
        <f t="shared" si="8"/>
        <v>#REF!</v>
      </c>
      <c r="L205" s="10" t="e">
        <f t="shared" si="8"/>
        <v>#REF!</v>
      </c>
    </row>
    <row r="206" spans="2:12" ht="12" x14ac:dyDescent="0.2">
      <c r="B206" s="282" t="e">
        <f>#REF!</f>
        <v>#REF!</v>
      </c>
      <c r="C206" s="376" t="e">
        <f>#REF!</f>
        <v>#REF!</v>
      </c>
      <c r="D206" s="376" t="e">
        <f>#REF!</f>
        <v>#REF!</v>
      </c>
      <c r="E206" s="376" t="e">
        <f>#REF!</f>
        <v>#REF!</v>
      </c>
      <c r="F206" s="376" t="e">
        <f>#REF!</f>
        <v>#REF!</v>
      </c>
      <c r="G206" s="376" t="e">
        <f>#REF!</f>
        <v>#REF!</v>
      </c>
      <c r="H206" s="376" t="e">
        <f>#REF!</f>
        <v>#REF!</v>
      </c>
      <c r="I206" s="376" t="e">
        <f>#REF!</f>
        <v>#REF!</v>
      </c>
      <c r="J206" s="376" t="e">
        <f>#REF!</f>
        <v>#REF!</v>
      </c>
      <c r="K206" s="376" t="e">
        <f>#REF!</f>
        <v>#REF!</v>
      </c>
      <c r="L206" s="377" t="e">
        <f>#REF!</f>
        <v>#REF!</v>
      </c>
    </row>
    <row r="207" spans="2:12" ht="12.75" thickBot="1" x14ac:dyDescent="0.25">
      <c r="B207" s="373"/>
      <c r="C207" s="374" t="e">
        <f>#REF!</f>
        <v>#REF!</v>
      </c>
      <c r="D207" s="374" t="e">
        <f>#REF!</f>
        <v>#REF!</v>
      </c>
      <c r="E207" s="374" t="e">
        <f>#REF!</f>
        <v>#REF!</v>
      </c>
      <c r="F207" s="374" t="e">
        <f>#REF!</f>
        <v>#REF!</v>
      </c>
      <c r="G207" s="374" t="e">
        <f>#REF!</f>
        <v>#REF!</v>
      </c>
      <c r="H207" s="374" t="e">
        <f>#REF!</f>
        <v>#REF!</v>
      </c>
      <c r="I207" s="374" t="e">
        <f>#REF!</f>
        <v>#REF!</v>
      </c>
      <c r="J207" s="374" t="e">
        <f>#REF!</f>
        <v>#REF!</v>
      </c>
      <c r="K207" s="374" t="e">
        <f>#REF!</f>
        <v>#REF!</v>
      </c>
      <c r="L207" s="375" t="e">
        <f>#REF!</f>
        <v>#REF!</v>
      </c>
    </row>
    <row r="208" spans="2:12" ht="12" x14ac:dyDescent="0.2">
      <c r="B208" s="384" t="s">
        <v>299</v>
      </c>
      <c r="C208" s="385" t="e">
        <f>SUM(C209:C217)</f>
        <v>#REF!</v>
      </c>
      <c r="D208" s="385" t="e">
        <f t="shared" ref="D208:L208" si="9">SUM(D209:D217)</f>
        <v>#REF!</v>
      </c>
      <c r="E208" s="385" t="e">
        <f t="shared" si="9"/>
        <v>#REF!</v>
      </c>
      <c r="F208" s="385" t="e">
        <f t="shared" si="9"/>
        <v>#REF!</v>
      </c>
      <c r="G208" s="385" t="e">
        <f t="shared" si="9"/>
        <v>#REF!</v>
      </c>
      <c r="H208" s="385" t="e">
        <f t="shared" si="9"/>
        <v>#REF!</v>
      </c>
      <c r="I208" s="385" t="e">
        <f t="shared" si="9"/>
        <v>#REF!</v>
      </c>
      <c r="J208" s="385" t="e">
        <f t="shared" si="9"/>
        <v>#REF!</v>
      </c>
      <c r="K208" s="385" t="e">
        <f t="shared" si="9"/>
        <v>#REF!</v>
      </c>
      <c r="L208" s="386" t="e">
        <f t="shared" si="9"/>
        <v>#REF!</v>
      </c>
    </row>
    <row r="209" spans="2:12" ht="12" x14ac:dyDescent="0.2">
      <c r="B209" s="387" t="s">
        <v>300</v>
      </c>
      <c r="C209" s="382" t="e">
        <f>#REF!</f>
        <v>#REF!</v>
      </c>
      <c r="D209" s="382" t="e">
        <f>#REF!</f>
        <v>#REF!</v>
      </c>
      <c r="E209" s="382" t="e">
        <f>#REF!</f>
        <v>#REF!</v>
      </c>
      <c r="F209" s="382" t="e">
        <f>#REF!</f>
        <v>#REF!</v>
      </c>
      <c r="G209" s="382" t="e">
        <f>#REF!</f>
        <v>#REF!</v>
      </c>
      <c r="H209" s="382" t="e">
        <f>#REF!</f>
        <v>#REF!</v>
      </c>
      <c r="I209" s="382" t="e">
        <f>#REF!</f>
        <v>#REF!</v>
      </c>
      <c r="J209" s="382" t="e">
        <f>#REF!</f>
        <v>#REF!</v>
      </c>
      <c r="K209" s="382" t="e">
        <f>#REF!</f>
        <v>#REF!</v>
      </c>
      <c r="L209" s="383" t="e">
        <f>#REF!</f>
        <v>#REF!</v>
      </c>
    </row>
    <row r="210" spans="2:12" ht="12" x14ac:dyDescent="0.2">
      <c r="B210" s="387" t="s">
        <v>301</v>
      </c>
      <c r="C210" s="382" t="e">
        <f>#REF!</f>
        <v>#REF!</v>
      </c>
      <c r="D210" s="382" t="e">
        <f>#REF!</f>
        <v>#REF!</v>
      </c>
      <c r="E210" s="382" t="e">
        <f>#REF!</f>
        <v>#REF!</v>
      </c>
      <c r="F210" s="382" t="e">
        <f>#REF!</f>
        <v>#REF!</v>
      </c>
      <c r="G210" s="382" t="e">
        <f>#REF!</f>
        <v>#REF!</v>
      </c>
      <c r="H210" s="382" t="e">
        <f>#REF!</f>
        <v>#REF!</v>
      </c>
      <c r="I210" s="382" t="e">
        <f>#REF!</f>
        <v>#REF!</v>
      </c>
      <c r="J210" s="382" t="e">
        <f>#REF!</f>
        <v>#REF!</v>
      </c>
      <c r="K210" s="382" t="e">
        <f>#REF!</f>
        <v>#REF!</v>
      </c>
      <c r="L210" s="383" t="e">
        <f>#REF!</f>
        <v>#REF!</v>
      </c>
    </row>
    <row r="211" spans="2:12" ht="12" x14ac:dyDescent="0.2">
      <c r="B211" s="387" t="s">
        <v>168</v>
      </c>
      <c r="C211" s="382" t="e">
        <f>#REF!</f>
        <v>#REF!</v>
      </c>
      <c r="D211" s="382" t="e">
        <f>#REF!</f>
        <v>#REF!</v>
      </c>
      <c r="E211" s="382" t="e">
        <f>#REF!</f>
        <v>#REF!</v>
      </c>
      <c r="F211" s="382" t="e">
        <f>#REF!</f>
        <v>#REF!</v>
      </c>
      <c r="G211" s="382" t="e">
        <f>#REF!</f>
        <v>#REF!</v>
      </c>
      <c r="H211" s="382" t="e">
        <f>#REF!</f>
        <v>#REF!</v>
      </c>
      <c r="I211" s="382" t="e">
        <f>#REF!</f>
        <v>#REF!</v>
      </c>
      <c r="J211" s="382" t="e">
        <f>#REF!</f>
        <v>#REF!</v>
      </c>
      <c r="K211" s="382" t="e">
        <f>#REF!</f>
        <v>#REF!</v>
      </c>
      <c r="L211" s="383" t="e">
        <f>#REF!</f>
        <v>#REF!</v>
      </c>
    </row>
    <row r="212" spans="2:12" ht="12" x14ac:dyDescent="0.2">
      <c r="B212" s="387" t="s">
        <v>302</v>
      </c>
      <c r="C212" s="382" t="e">
        <f>#REF!</f>
        <v>#REF!</v>
      </c>
      <c r="D212" s="382" t="e">
        <f>#REF!</f>
        <v>#REF!</v>
      </c>
      <c r="E212" s="382" t="e">
        <f>#REF!</f>
        <v>#REF!</v>
      </c>
      <c r="F212" s="382" t="e">
        <f>#REF!</f>
        <v>#REF!</v>
      </c>
      <c r="G212" s="382" t="e">
        <f>#REF!</f>
        <v>#REF!</v>
      </c>
      <c r="H212" s="382" t="e">
        <f>#REF!</f>
        <v>#REF!</v>
      </c>
      <c r="I212" s="382" t="e">
        <f>#REF!</f>
        <v>#REF!</v>
      </c>
      <c r="J212" s="382" t="e">
        <f>#REF!</f>
        <v>#REF!</v>
      </c>
      <c r="K212" s="382" t="e">
        <f>#REF!</f>
        <v>#REF!</v>
      </c>
      <c r="L212" s="383" t="e">
        <f>#REF!</f>
        <v>#REF!</v>
      </c>
    </row>
    <row r="213" spans="2:12" ht="12" x14ac:dyDescent="0.2">
      <c r="B213" s="387" t="s">
        <v>303</v>
      </c>
      <c r="C213" s="382" t="e">
        <f>#REF!</f>
        <v>#REF!</v>
      </c>
      <c r="D213" s="382" t="e">
        <f>#REF!</f>
        <v>#REF!</v>
      </c>
      <c r="E213" s="382" t="e">
        <f>#REF!</f>
        <v>#REF!</v>
      </c>
      <c r="F213" s="382" t="e">
        <f>#REF!</f>
        <v>#REF!</v>
      </c>
      <c r="G213" s="382" t="e">
        <f>#REF!</f>
        <v>#REF!</v>
      </c>
      <c r="H213" s="382" t="e">
        <f>#REF!</f>
        <v>#REF!</v>
      </c>
      <c r="I213" s="382" t="e">
        <f>#REF!</f>
        <v>#REF!</v>
      </c>
      <c r="J213" s="382" t="e">
        <f>#REF!</f>
        <v>#REF!</v>
      </c>
      <c r="K213" s="382" t="e">
        <f>#REF!</f>
        <v>#REF!</v>
      </c>
      <c r="L213" s="383" t="e">
        <f>#REF!</f>
        <v>#REF!</v>
      </c>
    </row>
    <row r="214" spans="2:12" ht="12" x14ac:dyDescent="0.2">
      <c r="B214" s="387" t="s">
        <v>304</v>
      </c>
      <c r="C214" s="382" t="e">
        <f>#REF!</f>
        <v>#REF!</v>
      </c>
      <c r="D214" s="382" t="e">
        <f>#REF!</f>
        <v>#REF!</v>
      </c>
      <c r="E214" s="382" t="e">
        <f>#REF!</f>
        <v>#REF!</v>
      </c>
      <c r="F214" s="382" t="e">
        <f>#REF!</f>
        <v>#REF!</v>
      </c>
      <c r="G214" s="382" t="e">
        <f>#REF!</f>
        <v>#REF!</v>
      </c>
      <c r="H214" s="382" t="e">
        <f>#REF!</f>
        <v>#REF!</v>
      </c>
      <c r="I214" s="382" t="e">
        <f>#REF!</f>
        <v>#REF!</v>
      </c>
      <c r="J214" s="382" t="e">
        <f>#REF!</f>
        <v>#REF!</v>
      </c>
      <c r="K214" s="382" t="e">
        <f>#REF!</f>
        <v>#REF!</v>
      </c>
      <c r="L214" s="383" t="e">
        <f>#REF!</f>
        <v>#REF!</v>
      </c>
    </row>
    <row r="215" spans="2:12" ht="12" x14ac:dyDescent="0.2">
      <c r="B215" s="387" t="s">
        <v>305</v>
      </c>
      <c r="C215" s="382" t="e">
        <f>#REF!</f>
        <v>#REF!</v>
      </c>
      <c r="D215" s="382" t="e">
        <f>#REF!</f>
        <v>#REF!</v>
      </c>
      <c r="E215" s="382" t="e">
        <f>#REF!</f>
        <v>#REF!</v>
      </c>
      <c r="F215" s="382" t="e">
        <f>#REF!</f>
        <v>#REF!</v>
      </c>
      <c r="G215" s="382" t="e">
        <f>#REF!</f>
        <v>#REF!</v>
      </c>
      <c r="H215" s="382" t="e">
        <f>#REF!</f>
        <v>#REF!</v>
      </c>
      <c r="I215" s="382" t="e">
        <f>#REF!</f>
        <v>#REF!</v>
      </c>
      <c r="J215" s="382" t="e">
        <f>#REF!</f>
        <v>#REF!</v>
      </c>
      <c r="K215" s="382" t="e">
        <f>#REF!</f>
        <v>#REF!</v>
      </c>
      <c r="L215" s="383" t="e">
        <f>#REF!</f>
        <v>#REF!</v>
      </c>
    </row>
    <row r="216" spans="2:12" ht="12" x14ac:dyDescent="0.2">
      <c r="B216" s="387" t="s">
        <v>306</v>
      </c>
      <c r="C216" s="382" t="e">
        <f>#REF!</f>
        <v>#REF!</v>
      </c>
      <c r="D216" s="382" t="e">
        <f>#REF!</f>
        <v>#REF!</v>
      </c>
      <c r="E216" s="382" t="e">
        <f>#REF!</f>
        <v>#REF!</v>
      </c>
      <c r="F216" s="382" t="e">
        <f>#REF!</f>
        <v>#REF!</v>
      </c>
      <c r="G216" s="382" t="e">
        <f>#REF!</f>
        <v>#REF!</v>
      </c>
      <c r="H216" s="382" t="e">
        <f>#REF!</f>
        <v>#REF!</v>
      </c>
      <c r="I216" s="382" t="e">
        <f>#REF!</f>
        <v>#REF!</v>
      </c>
      <c r="J216" s="382" t="e">
        <f>#REF!</f>
        <v>#REF!</v>
      </c>
      <c r="K216" s="382" t="e">
        <f>#REF!</f>
        <v>#REF!</v>
      </c>
      <c r="L216" s="383" t="e">
        <f>#REF!</f>
        <v>#REF!</v>
      </c>
    </row>
    <row r="217" spans="2:12" ht="12.75" thickBot="1" x14ac:dyDescent="0.25">
      <c r="B217" s="388" t="s">
        <v>307</v>
      </c>
      <c r="C217" s="378" t="e">
        <f>#REF!</f>
        <v>#REF!</v>
      </c>
      <c r="D217" s="378" t="e">
        <f>#REF!</f>
        <v>#REF!</v>
      </c>
      <c r="E217" s="378" t="e">
        <f>#REF!</f>
        <v>#REF!</v>
      </c>
      <c r="F217" s="378" t="e">
        <f>#REF!</f>
        <v>#REF!</v>
      </c>
      <c r="G217" s="378" t="e">
        <f>#REF!</f>
        <v>#REF!</v>
      </c>
      <c r="H217" s="378" t="e">
        <f>#REF!</f>
        <v>#REF!</v>
      </c>
      <c r="I217" s="378" t="e">
        <f>#REF!</f>
        <v>#REF!</v>
      </c>
      <c r="J217" s="378" t="e">
        <f>#REF!</f>
        <v>#REF!</v>
      </c>
      <c r="K217" s="378" t="e">
        <f>#REF!</f>
        <v>#REF!</v>
      </c>
      <c r="L217" s="379" t="e">
        <f>#REF!</f>
        <v>#REF!</v>
      </c>
    </row>
    <row r="218" spans="2:12" ht="12" x14ac:dyDescent="0.2">
      <c r="B218" s="384" t="s">
        <v>1</v>
      </c>
      <c r="C218" s="385" t="e">
        <f>SUM(C219:C227)</f>
        <v>#REF!</v>
      </c>
      <c r="D218" s="385" t="e">
        <f t="shared" ref="D218:L218" si="10">SUM(D219:D227)</f>
        <v>#REF!</v>
      </c>
      <c r="E218" s="385" t="e">
        <f t="shared" si="10"/>
        <v>#REF!</v>
      </c>
      <c r="F218" s="385" t="e">
        <f t="shared" si="10"/>
        <v>#REF!</v>
      </c>
      <c r="G218" s="385" t="e">
        <f t="shared" si="10"/>
        <v>#REF!</v>
      </c>
      <c r="H218" s="385" t="e">
        <f t="shared" si="10"/>
        <v>#REF!</v>
      </c>
      <c r="I218" s="385" t="e">
        <f t="shared" si="10"/>
        <v>#REF!</v>
      </c>
      <c r="J218" s="385" t="e">
        <f t="shared" si="10"/>
        <v>#REF!</v>
      </c>
      <c r="K218" s="385" t="e">
        <f t="shared" si="10"/>
        <v>#REF!</v>
      </c>
      <c r="L218" s="386" t="e">
        <f t="shared" si="10"/>
        <v>#REF!</v>
      </c>
    </row>
    <row r="219" spans="2:12" ht="12" x14ac:dyDescent="0.2">
      <c r="B219" s="387" t="s">
        <v>315</v>
      </c>
      <c r="C219" s="382" t="e">
        <f>#REF!+#REF!</f>
        <v>#REF!</v>
      </c>
      <c r="D219" s="382" t="e">
        <f>#REF!+#REF!</f>
        <v>#REF!</v>
      </c>
      <c r="E219" s="382" t="e">
        <f>#REF!+#REF!</f>
        <v>#REF!</v>
      </c>
      <c r="F219" s="382" t="e">
        <f>#REF!+#REF!</f>
        <v>#REF!</v>
      </c>
      <c r="G219" s="382" t="e">
        <f>#REF!+#REF!</f>
        <v>#REF!</v>
      </c>
      <c r="H219" s="382" t="e">
        <f>#REF!+#REF!</f>
        <v>#REF!</v>
      </c>
      <c r="I219" s="382" t="e">
        <f>#REF!+#REF!</f>
        <v>#REF!</v>
      </c>
      <c r="J219" s="382" t="e">
        <f>#REF!+#REF!</f>
        <v>#REF!</v>
      </c>
      <c r="K219" s="382" t="e">
        <f>#REF!+#REF!</f>
        <v>#REF!</v>
      </c>
      <c r="L219" s="383" t="e">
        <f>#REF!+#REF!</f>
        <v>#REF!</v>
      </c>
    </row>
    <row r="220" spans="2:12" ht="12" x14ac:dyDescent="0.2">
      <c r="B220" s="387" t="s">
        <v>308</v>
      </c>
      <c r="C220" s="382" t="e">
        <f>#REF!</f>
        <v>#REF!</v>
      </c>
      <c r="D220" s="382" t="e">
        <f>#REF!</f>
        <v>#REF!</v>
      </c>
      <c r="E220" s="382" t="e">
        <f>#REF!</f>
        <v>#REF!</v>
      </c>
      <c r="F220" s="382" t="e">
        <f>#REF!</f>
        <v>#REF!</v>
      </c>
      <c r="G220" s="382" t="e">
        <f>#REF!</f>
        <v>#REF!</v>
      </c>
      <c r="H220" s="382" t="e">
        <f>#REF!</f>
        <v>#REF!</v>
      </c>
      <c r="I220" s="382" t="e">
        <f>#REF!</f>
        <v>#REF!</v>
      </c>
      <c r="J220" s="382" t="e">
        <f>#REF!</f>
        <v>#REF!</v>
      </c>
      <c r="K220" s="382" t="e">
        <f>#REF!</f>
        <v>#REF!</v>
      </c>
      <c r="L220" s="383" t="e">
        <f>#REF!</f>
        <v>#REF!</v>
      </c>
    </row>
    <row r="221" spans="2:12" ht="12" x14ac:dyDescent="0.2">
      <c r="B221" s="387" t="s">
        <v>309</v>
      </c>
      <c r="C221" s="382" t="e">
        <f>#REF!</f>
        <v>#REF!</v>
      </c>
      <c r="D221" s="382" t="e">
        <f>#REF!</f>
        <v>#REF!</v>
      </c>
      <c r="E221" s="382" t="e">
        <f>#REF!</f>
        <v>#REF!</v>
      </c>
      <c r="F221" s="382" t="e">
        <f>#REF!</f>
        <v>#REF!</v>
      </c>
      <c r="G221" s="382" t="e">
        <f>#REF!</f>
        <v>#REF!</v>
      </c>
      <c r="H221" s="382" t="e">
        <f>#REF!</f>
        <v>#REF!</v>
      </c>
      <c r="I221" s="382" t="e">
        <f>#REF!</f>
        <v>#REF!</v>
      </c>
      <c r="J221" s="382" t="e">
        <f>#REF!</f>
        <v>#REF!</v>
      </c>
      <c r="K221" s="382" t="e">
        <f>#REF!</f>
        <v>#REF!</v>
      </c>
      <c r="L221" s="383" t="e">
        <f>#REF!</f>
        <v>#REF!</v>
      </c>
    </row>
    <row r="222" spans="2:12" ht="12" x14ac:dyDescent="0.2">
      <c r="B222" s="387" t="s">
        <v>310</v>
      </c>
      <c r="C222" s="382" t="e">
        <f>#REF!</f>
        <v>#REF!</v>
      </c>
      <c r="D222" s="382" t="e">
        <f>#REF!</f>
        <v>#REF!</v>
      </c>
      <c r="E222" s="382" t="e">
        <f>#REF!</f>
        <v>#REF!</v>
      </c>
      <c r="F222" s="382" t="e">
        <f>#REF!</f>
        <v>#REF!</v>
      </c>
      <c r="G222" s="382" t="e">
        <f>#REF!</f>
        <v>#REF!</v>
      </c>
      <c r="H222" s="382" t="e">
        <f>#REF!</f>
        <v>#REF!</v>
      </c>
      <c r="I222" s="382" t="e">
        <f>#REF!</f>
        <v>#REF!</v>
      </c>
      <c r="J222" s="382" t="e">
        <f>#REF!</f>
        <v>#REF!</v>
      </c>
      <c r="K222" s="382" t="e">
        <f>#REF!</f>
        <v>#REF!</v>
      </c>
      <c r="L222" s="383" t="e">
        <f>#REF!</f>
        <v>#REF!</v>
      </c>
    </row>
    <row r="223" spans="2:12" ht="12" x14ac:dyDescent="0.2">
      <c r="B223" s="387" t="s">
        <v>311</v>
      </c>
      <c r="C223" s="382" t="e">
        <f>#REF!</f>
        <v>#REF!</v>
      </c>
      <c r="D223" s="382" t="e">
        <f>#REF!</f>
        <v>#REF!</v>
      </c>
      <c r="E223" s="382" t="e">
        <f>#REF!</f>
        <v>#REF!</v>
      </c>
      <c r="F223" s="382" t="e">
        <f>#REF!</f>
        <v>#REF!</v>
      </c>
      <c r="G223" s="382" t="e">
        <f>#REF!</f>
        <v>#REF!</v>
      </c>
      <c r="H223" s="382" t="e">
        <f>#REF!</f>
        <v>#REF!</v>
      </c>
      <c r="I223" s="382" t="e">
        <f>#REF!</f>
        <v>#REF!</v>
      </c>
      <c r="J223" s="382" t="e">
        <f>#REF!</f>
        <v>#REF!</v>
      </c>
      <c r="K223" s="382" t="e">
        <f>#REF!</f>
        <v>#REF!</v>
      </c>
      <c r="L223" s="383" t="e">
        <f>#REF!</f>
        <v>#REF!</v>
      </c>
    </row>
    <row r="224" spans="2:12" ht="12" x14ac:dyDescent="0.2">
      <c r="B224" s="387" t="s">
        <v>172</v>
      </c>
      <c r="C224" s="382" t="e">
        <f>#REF!</f>
        <v>#REF!</v>
      </c>
      <c r="D224" s="382" t="e">
        <f>#REF!</f>
        <v>#REF!</v>
      </c>
      <c r="E224" s="382" t="e">
        <f>#REF!</f>
        <v>#REF!</v>
      </c>
      <c r="F224" s="382" t="e">
        <f>#REF!</f>
        <v>#REF!</v>
      </c>
      <c r="G224" s="382" t="e">
        <f>#REF!</f>
        <v>#REF!</v>
      </c>
      <c r="H224" s="382" t="e">
        <f>#REF!</f>
        <v>#REF!</v>
      </c>
      <c r="I224" s="382" t="e">
        <f>#REF!</f>
        <v>#REF!</v>
      </c>
      <c r="J224" s="382" t="e">
        <f>#REF!</f>
        <v>#REF!</v>
      </c>
      <c r="K224" s="382" t="e">
        <f>#REF!</f>
        <v>#REF!</v>
      </c>
      <c r="L224" s="383" t="e">
        <f>#REF!</f>
        <v>#REF!</v>
      </c>
    </row>
    <row r="225" spans="2:16" ht="12" x14ac:dyDescent="0.2">
      <c r="B225" s="387" t="s">
        <v>312</v>
      </c>
      <c r="C225" s="382" t="e">
        <f>#REF!</f>
        <v>#REF!</v>
      </c>
      <c r="D225" s="382" t="e">
        <f>#REF!</f>
        <v>#REF!</v>
      </c>
      <c r="E225" s="382" t="e">
        <f>#REF!</f>
        <v>#REF!</v>
      </c>
      <c r="F225" s="382" t="e">
        <f>#REF!</f>
        <v>#REF!</v>
      </c>
      <c r="G225" s="382" t="e">
        <f>#REF!</f>
        <v>#REF!</v>
      </c>
      <c r="H225" s="382" t="e">
        <f>#REF!</f>
        <v>#REF!</v>
      </c>
      <c r="I225" s="382" t="e">
        <f>#REF!</f>
        <v>#REF!</v>
      </c>
      <c r="J225" s="382" t="e">
        <f>#REF!</f>
        <v>#REF!</v>
      </c>
      <c r="K225" s="382" t="e">
        <f>#REF!</f>
        <v>#REF!</v>
      </c>
      <c r="L225" s="383" t="e">
        <f>#REF!</f>
        <v>#REF!</v>
      </c>
    </row>
    <row r="226" spans="2:16" ht="12" x14ac:dyDescent="0.2">
      <c r="B226" s="387" t="s">
        <v>313</v>
      </c>
      <c r="C226" s="382" t="e">
        <f>#REF!</f>
        <v>#REF!</v>
      </c>
      <c r="D226" s="382" t="e">
        <f>#REF!</f>
        <v>#REF!</v>
      </c>
      <c r="E226" s="382" t="e">
        <f>#REF!</f>
        <v>#REF!</v>
      </c>
      <c r="F226" s="382" t="e">
        <f>#REF!</f>
        <v>#REF!</v>
      </c>
      <c r="G226" s="382" t="e">
        <f>#REF!</f>
        <v>#REF!</v>
      </c>
      <c r="H226" s="382" t="e">
        <f>#REF!</f>
        <v>#REF!</v>
      </c>
      <c r="I226" s="382" t="e">
        <f>#REF!</f>
        <v>#REF!</v>
      </c>
      <c r="J226" s="382" t="e">
        <f>#REF!</f>
        <v>#REF!</v>
      </c>
      <c r="K226" s="382" t="e">
        <f>#REF!</f>
        <v>#REF!</v>
      </c>
      <c r="L226" s="383" t="e">
        <f>#REF!</f>
        <v>#REF!</v>
      </c>
    </row>
    <row r="227" spans="2:16" ht="12.75" thickBot="1" x14ac:dyDescent="0.25">
      <c r="B227" s="388" t="s">
        <v>314</v>
      </c>
      <c r="C227" s="378" t="e">
        <f>#REF!</f>
        <v>#REF!</v>
      </c>
      <c r="D227" s="378" t="e">
        <f>#REF!</f>
        <v>#REF!</v>
      </c>
      <c r="E227" s="378" t="e">
        <f>#REF!</f>
        <v>#REF!</v>
      </c>
      <c r="F227" s="378" t="e">
        <f>#REF!</f>
        <v>#REF!</v>
      </c>
      <c r="G227" s="378" t="e">
        <f>#REF!</f>
        <v>#REF!</v>
      </c>
      <c r="H227" s="378" t="e">
        <f>#REF!</f>
        <v>#REF!</v>
      </c>
      <c r="I227" s="378" t="e">
        <f>#REF!</f>
        <v>#REF!</v>
      </c>
      <c r="J227" s="378" t="e">
        <f>#REF!</f>
        <v>#REF!</v>
      </c>
      <c r="K227" s="378" t="e">
        <f>#REF!</f>
        <v>#REF!</v>
      </c>
      <c r="L227" s="379" t="e">
        <f>#REF!</f>
        <v>#REF!</v>
      </c>
    </row>
    <row r="228" spans="2:16" ht="12.75" thickBot="1" x14ac:dyDescent="0.25">
      <c r="B228" s="259" t="e">
        <f>#REF!</f>
        <v>#REF!</v>
      </c>
      <c r="C228" s="260" t="e">
        <f>C208-C218</f>
        <v>#REF!</v>
      </c>
      <c r="D228" s="260" t="e">
        <f t="shared" ref="D228:L228" si="11">D208-D218</f>
        <v>#REF!</v>
      </c>
      <c r="E228" s="260" t="e">
        <f t="shared" si="11"/>
        <v>#REF!</v>
      </c>
      <c r="F228" s="260" t="e">
        <f t="shared" si="11"/>
        <v>#REF!</v>
      </c>
      <c r="G228" s="260" t="e">
        <f t="shared" si="11"/>
        <v>#REF!</v>
      </c>
      <c r="H228" s="260" t="e">
        <f t="shared" si="11"/>
        <v>#REF!</v>
      </c>
      <c r="I228" s="260" t="e">
        <f t="shared" si="11"/>
        <v>#REF!</v>
      </c>
      <c r="J228" s="260" t="e">
        <f t="shared" si="11"/>
        <v>#REF!</v>
      </c>
      <c r="K228" s="260" t="e">
        <f t="shared" si="11"/>
        <v>#REF!</v>
      </c>
      <c r="L228" s="287" t="e">
        <f t="shared" si="11"/>
        <v>#REF!</v>
      </c>
    </row>
    <row r="229" spans="2:16" ht="12" x14ac:dyDescent="0.2">
      <c r="B229" s="389" t="e">
        <f>#REF!</f>
        <v>#REF!</v>
      </c>
      <c r="C229" s="380" t="e">
        <f>#REF!</f>
        <v>#REF!</v>
      </c>
      <c r="D229" s="380" t="e">
        <f>#REF!</f>
        <v>#REF!</v>
      </c>
      <c r="E229" s="380" t="e">
        <f>#REF!</f>
        <v>#REF!</v>
      </c>
      <c r="F229" s="380" t="e">
        <f>#REF!</f>
        <v>#REF!</v>
      </c>
      <c r="G229" s="380" t="e">
        <f>#REF!</f>
        <v>#REF!</v>
      </c>
      <c r="H229" s="380" t="e">
        <f>#REF!</f>
        <v>#REF!</v>
      </c>
      <c r="I229" s="380" t="e">
        <f>#REF!</f>
        <v>#REF!</v>
      </c>
      <c r="J229" s="380" t="e">
        <f>#REF!</f>
        <v>#REF!</v>
      </c>
      <c r="K229" s="380" t="e">
        <f>#REF!</f>
        <v>#REF!</v>
      </c>
      <c r="L229" s="381" t="e">
        <f>#REF!</f>
        <v>#REF!</v>
      </c>
    </row>
    <row r="230" spans="2:16" ht="12.75" thickBot="1" x14ac:dyDescent="0.25">
      <c r="B230" s="388" t="e">
        <f>#REF!</f>
        <v>#REF!</v>
      </c>
      <c r="C230" s="378" t="e">
        <f>#REF!</f>
        <v>#REF!</v>
      </c>
      <c r="D230" s="378" t="e">
        <f>#REF!</f>
        <v>#REF!</v>
      </c>
      <c r="E230" s="378" t="e">
        <f>#REF!</f>
        <v>#REF!</v>
      </c>
      <c r="F230" s="378" t="e">
        <f>#REF!</f>
        <v>#REF!</v>
      </c>
      <c r="G230" s="378" t="e">
        <f>#REF!</f>
        <v>#REF!</v>
      </c>
      <c r="H230" s="378" t="e">
        <f>#REF!</f>
        <v>#REF!</v>
      </c>
      <c r="I230" s="378" t="e">
        <f>#REF!</f>
        <v>#REF!</v>
      </c>
      <c r="J230" s="378" t="e">
        <f>#REF!</f>
        <v>#REF!</v>
      </c>
      <c r="K230" s="378" t="e">
        <f>#REF!</f>
        <v>#REF!</v>
      </c>
      <c r="L230" s="379" t="e">
        <f>#REF!</f>
        <v>#REF!</v>
      </c>
    </row>
    <row r="231" spans="2:16" ht="12.75" thickBot="1" x14ac:dyDescent="0.25">
      <c r="B231" s="259" t="e">
        <f>#REF!</f>
        <v>#REF!</v>
      </c>
      <c r="C231" s="260" t="e">
        <f>SUM(C228:C230)</f>
        <v>#REF!</v>
      </c>
      <c r="D231" s="260" t="e">
        <f t="shared" ref="D231:L231" si="12">SUM(D228:D230)</f>
        <v>#REF!</v>
      </c>
      <c r="E231" s="260" t="e">
        <f t="shared" si="12"/>
        <v>#REF!</v>
      </c>
      <c r="F231" s="260" t="e">
        <f t="shared" si="12"/>
        <v>#REF!</v>
      </c>
      <c r="G231" s="260" t="e">
        <f t="shared" si="12"/>
        <v>#REF!</v>
      </c>
      <c r="H231" s="260" t="e">
        <f t="shared" si="12"/>
        <v>#REF!</v>
      </c>
      <c r="I231" s="260" t="e">
        <f t="shared" si="12"/>
        <v>#REF!</v>
      </c>
      <c r="J231" s="260" t="e">
        <f t="shared" si="12"/>
        <v>#REF!</v>
      </c>
      <c r="K231" s="260" t="e">
        <f t="shared" si="12"/>
        <v>#REF!</v>
      </c>
      <c r="L231" s="287" t="e">
        <f t="shared" si="12"/>
        <v>#REF!</v>
      </c>
    </row>
    <row r="232" spans="2:16" ht="12" x14ac:dyDescent="0.2">
      <c r="B232" s="384" t="str">
        <f>'A&amp;R'!T25</f>
        <v>Interest Expense</v>
      </c>
      <c r="C232" s="385">
        <f ca="1">-'A&amp;R'!Y25</f>
        <v>30418666.666666672</v>
      </c>
      <c r="D232" s="385">
        <f ca="1">-'A&amp;R'!Z25</f>
        <v>30335555.555555563</v>
      </c>
      <c r="E232" s="385">
        <f ca="1">-'A&amp;R'!AA25</f>
        <v>30335555.555555563</v>
      </c>
      <c r="F232" s="385">
        <f ca="1">-'A&amp;R'!AB25</f>
        <v>30335555.555555563</v>
      </c>
      <c r="G232" s="385">
        <f ca="1">-'A&amp;R'!AC25</f>
        <v>30418666.666666672</v>
      </c>
      <c r="H232" s="385">
        <f ca="1">-'A&amp;R'!AD25</f>
        <v>0</v>
      </c>
      <c r="I232" s="385">
        <f ca="1">-'A&amp;R'!AE25</f>
        <v>0</v>
      </c>
      <c r="J232" s="385">
        <f ca="1">-'A&amp;R'!AF25</f>
        <v>0</v>
      </c>
      <c r="K232" s="385">
        <f ca="1">-'A&amp;R'!AG25</f>
        <v>0</v>
      </c>
      <c r="L232" s="386">
        <f ca="1">-'A&amp;R'!AH25</f>
        <v>0</v>
      </c>
    </row>
    <row r="233" spans="2:16" ht="12" x14ac:dyDescent="0.2">
      <c r="B233" s="387" t="str">
        <f>'A&amp;R'!T26</f>
        <v>Mortgage</v>
      </c>
      <c r="C233" s="382">
        <f ca="1">'A&amp;R'!Y26</f>
        <v>23383333.33333334</v>
      </c>
      <c r="D233" s="382">
        <f ca="1">'A&amp;R'!Z26</f>
        <v>23319444.444444451</v>
      </c>
      <c r="E233" s="382">
        <f ca="1">'A&amp;R'!AA26</f>
        <v>23319444.444444451</v>
      </c>
      <c r="F233" s="382">
        <f ca="1">'A&amp;R'!AB26</f>
        <v>23319444.444444451</v>
      </c>
      <c r="G233" s="382">
        <f ca="1">'A&amp;R'!AC26</f>
        <v>23383333.33333334</v>
      </c>
      <c r="H233" s="382">
        <f ca="1">'A&amp;R'!AD26</f>
        <v>0</v>
      </c>
      <c r="I233" s="382">
        <f ca="1">'A&amp;R'!AE26</f>
        <v>0</v>
      </c>
      <c r="J233" s="382">
        <f ca="1">'A&amp;R'!AF26</f>
        <v>0</v>
      </c>
      <c r="K233" s="382">
        <f ca="1">'A&amp;R'!AG26</f>
        <v>0</v>
      </c>
      <c r="L233" s="383">
        <f ca="1">'A&amp;R'!AH26</f>
        <v>0</v>
      </c>
    </row>
    <row r="234" spans="2:16" ht="12" x14ac:dyDescent="0.2">
      <c r="B234" s="387" t="str">
        <f>'A&amp;R'!T27</f>
        <v>Mezz A1</v>
      </c>
      <c r="C234" s="382">
        <f ca="1">'A&amp;R'!Y27</f>
        <v>5307000</v>
      </c>
      <c r="D234" s="382">
        <f ca="1">'A&amp;R'!Z27</f>
        <v>5292500</v>
      </c>
      <c r="E234" s="382">
        <f ca="1">'A&amp;R'!AA27</f>
        <v>5292500</v>
      </c>
      <c r="F234" s="382">
        <f ca="1">'A&amp;R'!AB27</f>
        <v>5292500</v>
      </c>
      <c r="G234" s="382">
        <f ca="1">'A&amp;R'!AC27</f>
        <v>5307000</v>
      </c>
      <c r="H234" s="382">
        <f ca="1">'A&amp;R'!AD27</f>
        <v>0</v>
      </c>
      <c r="I234" s="382">
        <f ca="1">'A&amp;R'!AE27</f>
        <v>0</v>
      </c>
      <c r="J234" s="382">
        <f ca="1">'A&amp;R'!AF27</f>
        <v>0</v>
      </c>
      <c r="K234" s="382">
        <f ca="1">'A&amp;R'!AG27</f>
        <v>0</v>
      </c>
      <c r="L234" s="383">
        <f ca="1">'A&amp;R'!AH27</f>
        <v>0</v>
      </c>
    </row>
    <row r="235" spans="2:16" ht="12.75" thickBot="1" x14ac:dyDescent="0.25">
      <c r="B235" s="388" t="str">
        <f>'A&amp;R'!T28</f>
        <v>Mezz A2</v>
      </c>
      <c r="C235" s="378">
        <f ca="1">'A&amp;R'!Y28</f>
        <v>1728333.333333334</v>
      </c>
      <c r="D235" s="378">
        <f ca="1">'A&amp;R'!Z28</f>
        <v>1723611.1111111117</v>
      </c>
      <c r="E235" s="378">
        <f ca="1">'A&amp;R'!AA28</f>
        <v>1723611.1111111117</v>
      </c>
      <c r="F235" s="378">
        <f ca="1">'A&amp;R'!AB28</f>
        <v>1723611.1111111117</v>
      </c>
      <c r="G235" s="378">
        <f ca="1">'A&amp;R'!AC28</f>
        <v>1728333.333333334</v>
      </c>
      <c r="H235" s="378">
        <f ca="1">'A&amp;R'!AD28</f>
        <v>0</v>
      </c>
      <c r="I235" s="378">
        <f ca="1">'A&amp;R'!AE28</f>
        <v>0</v>
      </c>
      <c r="J235" s="378">
        <f ca="1">'A&amp;R'!AF28</f>
        <v>0</v>
      </c>
      <c r="K235" s="378">
        <f ca="1">'A&amp;R'!AG28</f>
        <v>0</v>
      </c>
      <c r="L235" s="379">
        <f ca="1">'A&amp;R'!AH28</f>
        <v>0</v>
      </c>
    </row>
    <row r="236" spans="2:16" ht="12.75" thickBot="1" x14ac:dyDescent="0.25">
      <c r="B236" s="259" t="str">
        <f>'A&amp;R'!T30</f>
        <v>Cash Flow After Debt Service</v>
      </c>
      <c r="C236" s="260" t="e">
        <f ca="1">C231-C232</f>
        <v>#REF!</v>
      </c>
      <c r="D236" s="260" t="e">
        <f t="shared" ref="D236:L236" ca="1" si="13">D231-D232</f>
        <v>#REF!</v>
      </c>
      <c r="E236" s="260" t="e">
        <f t="shared" ca="1" si="13"/>
        <v>#REF!</v>
      </c>
      <c r="F236" s="260" t="e">
        <f t="shared" ca="1" si="13"/>
        <v>#REF!</v>
      </c>
      <c r="G236" s="260" t="e">
        <f t="shared" ca="1" si="13"/>
        <v>#REF!</v>
      </c>
      <c r="H236" s="260" t="e">
        <f t="shared" ca="1" si="13"/>
        <v>#REF!</v>
      </c>
      <c r="I236" s="260" t="e">
        <f t="shared" ca="1" si="13"/>
        <v>#REF!</v>
      </c>
      <c r="J236" s="260" t="e">
        <f t="shared" ca="1" si="13"/>
        <v>#REF!</v>
      </c>
      <c r="K236" s="260" t="e">
        <f t="shared" ca="1" si="13"/>
        <v>#REF!</v>
      </c>
      <c r="L236" s="287" t="e">
        <f t="shared" ca="1" si="13"/>
        <v>#REF!</v>
      </c>
    </row>
    <row r="237" spans="2:16" ht="12" x14ac:dyDescent="0.2">
      <c r="B237" s="371"/>
      <c r="C237" s="372"/>
      <c r="D237" s="372"/>
      <c r="E237" s="372"/>
      <c r="F237" s="372"/>
      <c r="G237" s="372"/>
      <c r="H237" s="372"/>
      <c r="I237" s="372"/>
      <c r="J237" s="372"/>
      <c r="K237" s="372"/>
      <c r="L237" s="372"/>
      <c r="M237" s="54"/>
      <c r="N237" s="54"/>
      <c r="O237" s="54"/>
      <c r="P237" s="54"/>
    </row>
    <row r="238" spans="2:16" x14ac:dyDescent="0.2">
      <c r="C238" s="267">
        <f ca="1">'A&amp;R'!Y30</f>
        <v>15654345.79376933</v>
      </c>
      <c r="D238" s="267">
        <f ca="1">'A&amp;R'!Z30</f>
        <v>14833853.158344086</v>
      </c>
      <c r="E238" s="267">
        <f ca="1">'A&amp;R'!AA30</f>
        <v>24026792.099394511</v>
      </c>
      <c r="F238" s="267">
        <f ca="1">'A&amp;R'!AB30</f>
        <v>28916171.604601111</v>
      </c>
      <c r="G238" s="267">
        <f ca="1">'A&amp;R'!AC30</f>
        <v>27279289.860085733</v>
      </c>
      <c r="H238" s="267">
        <f ca="1">'A&amp;R'!AD30</f>
        <v>49412823.52259101</v>
      </c>
      <c r="I238" s="267">
        <f ca="1">'A&amp;R'!AE30</f>
        <v>63658233.698131874</v>
      </c>
      <c r="J238" s="267">
        <f ca="1">'A&amp;R'!AF30</f>
        <v>64888046.175493069</v>
      </c>
      <c r="K238" s="267">
        <f ca="1">'A&amp;R'!AG30</f>
        <v>66320811.388834655</v>
      </c>
      <c r="L238" s="267">
        <f ca="1">'A&amp;R'!AH30</f>
        <v>67983021.698990881</v>
      </c>
    </row>
    <row r="239" spans="2:16" x14ac:dyDescent="0.2">
      <c r="C239" s="267" t="e">
        <f ca="1">C236-C238</f>
        <v>#REF!</v>
      </c>
      <c r="D239" s="267" t="e">
        <f t="shared" ref="D239:L239" ca="1" si="14">D236-D238</f>
        <v>#REF!</v>
      </c>
      <c r="E239" s="267" t="e">
        <f t="shared" ca="1" si="14"/>
        <v>#REF!</v>
      </c>
      <c r="F239" s="267" t="e">
        <f t="shared" ca="1" si="14"/>
        <v>#REF!</v>
      </c>
      <c r="G239" s="267" t="e">
        <f t="shared" ca="1" si="14"/>
        <v>#REF!</v>
      </c>
      <c r="H239" s="267" t="e">
        <f t="shared" ca="1" si="14"/>
        <v>#REF!</v>
      </c>
      <c r="I239" s="267" t="e">
        <f t="shared" ca="1" si="14"/>
        <v>#REF!</v>
      </c>
      <c r="J239" s="267" t="e">
        <f t="shared" ca="1" si="14"/>
        <v>#REF!</v>
      </c>
      <c r="K239" s="267" t="e">
        <f t="shared" ca="1" si="14"/>
        <v>#REF!</v>
      </c>
      <c r="L239" s="267" t="e">
        <f t="shared" ca="1" si="14"/>
        <v>#REF!</v>
      </c>
    </row>
    <row r="240" spans="2:16" ht="12" thickBot="1" x14ac:dyDescent="0.25"/>
    <row r="241" spans="2:13" ht="12" x14ac:dyDescent="0.2">
      <c r="B241" s="282" t="s">
        <v>316</v>
      </c>
      <c r="C241" s="376" t="s">
        <v>317</v>
      </c>
      <c r="D241" s="376" t="s">
        <v>318</v>
      </c>
      <c r="E241" s="376" t="s">
        <v>319</v>
      </c>
      <c r="F241" s="376" t="s">
        <v>320</v>
      </c>
      <c r="G241" s="376" t="s">
        <v>321</v>
      </c>
      <c r="H241" s="376" t="s">
        <v>322</v>
      </c>
      <c r="I241" s="376" t="s">
        <v>323</v>
      </c>
      <c r="J241" s="376" t="s">
        <v>324</v>
      </c>
      <c r="K241" s="376" t="s">
        <v>325</v>
      </c>
      <c r="L241" s="398" t="s">
        <v>326</v>
      </c>
      <c r="M241" s="9"/>
    </row>
    <row r="242" spans="2:13" ht="12.75" thickBot="1" x14ac:dyDescent="0.25">
      <c r="B242" s="373"/>
      <c r="C242" s="399" t="e">
        <f t="shared" ref="C242:L242" si="15">C207</f>
        <v>#REF!</v>
      </c>
      <c r="D242" s="399" t="e">
        <f t="shared" si="15"/>
        <v>#REF!</v>
      </c>
      <c r="E242" s="399" t="e">
        <f t="shared" si="15"/>
        <v>#REF!</v>
      </c>
      <c r="F242" s="399" t="e">
        <f t="shared" si="15"/>
        <v>#REF!</v>
      </c>
      <c r="G242" s="399" t="e">
        <f t="shared" si="15"/>
        <v>#REF!</v>
      </c>
      <c r="H242" s="399" t="e">
        <f t="shared" si="15"/>
        <v>#REF!</v>
      </c>
      <c r="I242" s="399" t="e">
        <f t="shared" si="15"/>
        <v>#REF!</v>
      </c>
      <c r="J242" s="399" t="e">
        <f t="shared" si="15"/>
        <v>#REF!</v>
      </c>
      <c r="K242" s="399" t="e">
        <f t="shared" si="15"/>
        <v>#REF!</v>
      </c>
      <c r="L242" s="400" t="e">
        <f t="shared" si="15"/>
        <v>#REF!</v>
      </c>
    </row>
    <row r="243" spans="2:13" ht="12" x14ac:dyDescent="0.2">
      <c r="B243" s="384" t="str">
        <f t="shared" ref="B243" si="16">B208</f>
        <v>Revenues</v>
      </c>
      <c r="C243" s="390" t="e">
        <f t="shared" ref="C243:L243" si="17">C208/10^3</f>
        <v>#REF!</v>
      </c>
      <c r="D243" s="390" t="e">
        <f t="shared" si="17"/>
        <v>#REF!</v>
      </c>
      <c r="E243" s="390" t="e">
        <f t="shared" si="17"/>
        <v>#REF!</v>
      </c>
      <c r="F243" s="390" t="e">
        <f t="shared" si="17"/>
        <v>#REF!</v>
      </c>
      <c r="G243" s="390" t="e">
        <f t="shared" si="17"/>
        <v>#REF!</v>
      </c>
      <c r="H243" s="390" t="e">
        <f t="shared" si="17"/>
        <v>#REF!</v>
      </c>
      <c r="I243" s="390" t="e">
        <f t="shared" si="17"/>
        <v>#REF!</v>
      </c>
      <c r="J243" s="390" t="e">
        <f t="shared" si="17"/>
        <v>#REF!</v>
      </c>
      <c r="K243" s="390" t="e">
        <f t="shared" si="17"/>
        <v>#REF!</v>
      </c>
      <c r="L243" s="391" t="e">
        <f t="shared" si="17"/>
        <v>#REF!</v>
      </c>
    </row>
    <row r="244" spans="2:13" ht="12" x14ac:dyDescent="0.2">
      <c r="B244" s="387" t="str">
        <f t="shared" ref="B244" si="18">B209</f>
        <v>Potential Market Rent</v>
      </c>
      <c r="C244" s="392" t="e">
        <f t="shared" ref="C244:L244" si="19">C209/10^3</f>
        <v>#REF!</v>
      </c>
      <c r="D244" s="392" t="e">
        <f t="shared" si="19"/>
        <v>#REF!</v>
      </c>
      <c r="E244" s="392" t="e">
        <f t="shared" si="19"/>
        <v>#REF!</v>
      </c>
      <c r="F244" s="392" t="e">
        <f t="shared" si="19"/>
        <v>#REF!</v>
      </c>
      <c r="G244" s="392" t="e">
        <f t="shared" si="19"/>
        <v>#REF!</v>
      </c>
      <c r="H244" s="392" t="e">
        <f t="shared" si="19"/>
        <v>#REF!</v>
      </c>
      <c r="I244" s="392" t="e">
        <f t="shared" si="19"/>
        <v>#REF!</v>
      </c>
      <c r="J244" s="392" t="e">
        <f t="shared" si="19"/>
        <v>#REF!</v>
      </c>
      <c r="K244" s="392" t="e">
        <f t="shared" si="19"/>
        <v>#REF!</v>
      </c>
      <c r="L244" s="393" t="e">
        <f t="shared" si="19"/>
        <v>#REF!</v>
      </c>
    </row>
    <row r="245" spans="2:13" ht="12" x14ac:dyDescent="0.2">
      <c r="B245" s="387" t="str">
        <f t="shared" ref="B245" si="20">B210</f>
        <v>Loss to Lease</v>
      </c>
      <c r="C245" s="392" t="e">
        <f t="shared" ref="C245:L245" si="21">C210/10^3</f>
        <v>#REF!</v>
      </c>
      <c r="D245" s="392" t="e">
        <f t="shared" si="21"/>
        <v>#REF!</v>
      </c>
      <c r="E245" s="392" t="e">
        <f t="shared" si="21"/>
        <v>#REF!</v>
      </c>
      <c r="F245" s="392" t="e">
        <f t="shared" si="21"/>
        <v>#REF!</v>
      </c>
      <c r="G245" s="392" t="e">
        <f t="shared" si="21"/>
        <v>#REF!</v>
      </c>
      <c r="H245" s="392" t="e">
        <f t="shared" si="21"/>
        <v>#REF!</v>
      </c>
      <c r="I245" s="392" t="e">
        <f t="shared" si="21"/>
        <v>#REF!</v>
      </c>
      <c r="J245" s="392" t="e">
        <f t="shared" si="21"/>
        <v>#REF!</v>
      </c>
      <c r="K245" s="392" t="e">
        <f t="shared" si="21"/>
        <v>#REF!</v>
      </c>
      <c r="L245" s="393" t="e">
        <f t="shared" si="21"/>
        <v>#REF!</v>
      </c>
    </row>
    <row r="246" spans="2:13" ht="12" x14ac:dyDescent="0.2">
      <c r="B246" s="387" t="str">
        <f t="shared" ref="B246" si="22">B211</f>
        <v>General Vacancy</v>
      </c>
      <c r="C246" s="392" t="e">
        <f t="shared" ref="C246:L246" si="23">C211/10^3</f>
        <v>#REF!</v>
      </c>
      <c r="D246" s="392" t="e">
        <f t="shared" si="23"/>
        <v>#REF!</v>
      </c>
      <c r="E246" s="392" t="e">
        <f t="shared" si="23"/>
        <v>#REF!</v>
      </c>
      <c r="F246" s="392" t="e">
        <f t="shared" si="23"/>
        <v>#REF!</v>
      </c>
      <c r="G246" s="392" t="e">
        <f t="shared" si="23"/>
        <v>#REF!</v>
      </c>
      <c r="H246" s="392" t="e">
        <f t="shared" si="23"/>
        <v>#REF!</v>
      </c>
      <c r="I246" s="392" t="e">
        <f t="shared" si="23"/>
        <v>#REF!</v>
      </c>
      <c r="J246" s="392" t="e">
        <f t="shared" si="23"/>
        <v>#REF!</v>
      </c>
      <c r="K246" s="392" t="e">
        <f t="shared" si="23"/>
        <v>#REF!</v>
      </c>
      <c r="L246" s="393" t="e">
        <f t="shared" si="23"/>
        <v>#REF!</v>
      </c>
    </row>
    <row r="247" spans="2:13" ht="12" x14ac:dyDescent="0.2">
      <c r="B247" s="387" t="str">
        <f t="shared" ref="B247" si="24">B212</f>
        <v>Parking Income</v>
      </c>
      <c r="C247" s="392" t="e">
        <f t="shared" ref="C247:L247" si="25">C212/10^3</f>
        <v>#REF!</v>
      </c>
      <c r="D247" s="392" t="e">
        <f t="shared" si="25"/>
        <v>#REF!</v>
      </c>
      <c r="E247" s="392" t="e">
        <f t="shared" si="25"/>
        <v>#REF!</v>
      </c>
      <c r="F247" s="392" t="e">
        <f t="shared" si="25"/>
        <v>#REF!</v>
      </c>
      <c r="G247" s="392" t="e">
        <f t="shared" si="25"/>
        <v>#REF!</v>
      </c>
      <c r="H247" s="392" t="e">
        <f t="shared" si="25"/>
        <v>#REF!</v>
      </c>
      <c r="I247" s="392" t="e">
        <f t="shared" si="25"/>
        <v>#REF!</v>
      </c>
      <c r="J247" s="392" t="e">
        <f t="shared" si="25"/>
        <v>#REF!</v>
      </c>
      <c r="K247" s="392" t="e">
        <f t="shared" si="25"/>
        <v>#REF!</v>
      </c>
      <c r="L247" s="393" t="e">
        <f t="shared" si="25"/>
        <v>#REF!</v>
      </c>
    </row>
    <row r="248" spans="2:13" ht="12" x14ac:dyDescent="0.2">
      <c r="B248" s="387" t="str">
        <f t="shared" ref="B248" si="26">B213</f>
        <v>Other Income</v>
      </c>
      <c r="C248" s="392" t="e">
        <f t="shared" ref="C248:L248" si="27">C213/10^3</f>
        <v>#REF!</v>
      </c>
      <c r="D248" s="392" t="e">
        <f t="shared" si="27"/>
        <v>#REF!</v>
      </c>
      <c r="E248" s="392" t="e">
        <f t="shared" si="27"/>
        <v>#REF!</v>
      </c>
      <c r="F248" s="392" t="e">
        <f t="shared" si="27"/>
        <v>#REF!</v>
      </c>
      <c r="G248" s="392" t="e">
        <f t="shared" si="27"/>
        <v>#REF!</v>
      </c>
      <c r="H248" s="392" t="e">
        <f t="shared" si="27"/>
        <v>#REF!</v>
      </c>
      <c r="I248" s="392" t="e">
        <f t="shared" si="27"/>
        <v>#REF!</v>
      </c>
      <c r="J248" s="392" t="e">
        <f t="shared" si="27"/>
        <v>#REF!</v>
      </c>
      <c r="K248" s="392" t="e">
        <f t="shared" si="27"/>
        <v>#REF!</v>
      </c>
      <c r="L248" s="393" t="e">
        <f t="shared" si="27"/>
        <v>#REF!</v>
      </c>
    </row>
    <row r="249" spans="2:13" ht="12" x14ac:dyDescent="0.2">
      <c r="B249" s="387" t="str">
        <f t="shared" ref="B249" si="28">B214</f>
        <v>Other Vacancy</v>
      </c>
      <c r="C249" s="392" t="e">
        <f t="shared" ref="C249:L249" si="29">C214/10^3</f>
        <v>#REF!</v>
      </c>
      <c r="D249" s="392" t="e">
        <f t="shared" si="29"/>
        <v>#REF!</v>
      </c>
      <c r="E249" s="392" t="e">
        <f t="shared" si="29"/>
        <v>#REF!</v>
      </c>
      <c r="F249" s="392" t="e">
        <f t="shared" si="29"/>
        <v>#REF!</v>
      </c>
      <c r="G249" s="392" t="e">
        <f t="shared" si="29"/>
        <v>#REF!</v>
      </c>
      <c r="H249" s="392" t="e">
        <f t="shared" si="29"/>
        <v>#REF!</v>
      </c>
      <c r="I249" s="392" t="e">
        <f t="shared" si="29"/>
        <v>#REF!</v>
      </c>
      <c r="J249" s="392" t="e">
        <f t="shared" si="29"/>
        <v>#REF!</v>
      </c>
      <c r="K249" s="392" t="e">
        <f t="shared" si="29"/>
        <v>#REF!</v>
      </c>
      <c r="L249" s="393" t="e">
        <f t="shared" si="29"/>
        <v>#REF!</v>
      </c>
    </row>
    <row r="250" spans="2:13" ht="12" x14ac:dyDescent="0.2">
      <c r="B250" s="387" t="str">
        <f t="shared" ref="B250" si="30">B215</f>
        <v>Retail Income</v>
      </c>
      <c r="C250" s="392" t="e">
        <f t="shared" ref="C250:L250" si="31">C215/10^3</f>
        <v>#REF!</v>
      </c>
      <c r="D250" s="392" t="e">
        <f t="shared" si="31"/>
        <v>#REF!</v>
      </c>
      <c r="E250" s="392" t="e">
        <f t="shared" si="31"/>
        <v>#REF!</v>
      </c>
      <c r="F250" s="392" t="e">
        <f t="shared" si="31"/>
        <v>#REF!</v>
      </c>
      <c r="G250" s="392" t="e">
        <f t="shared" si="31"/>
        <v>#REF!</v>
      </c>
      <c r="H250" s="392" t="e">
        <f t="shared" si="31"/>
        <v>#REF!</v>
      </c>
      <c r="I250" s="392" t="e">
        <f t="shared" si="31"/>
        <v>#REF!</v>
      </c>
      <c r="J250" s="392" t="e">
        <f t="shared" si="31"/>
        <v>#REF!</v>
      </c>
      <c r="K250" s="392" t="e">
        <f t="shared" si="31"/>
        <v>#REF!</v>
      </c>
      <c r="L250" s="393" t="e">
        <f t="shared" si="31"/>
        <v>#REF!</v>
      </c>
    </row>
    <row r="251" spans="2:13" ht="12" x14ac:dyDescent="0.2">
      <c r="B251" s="387" t="str">
        <f t="shared" ref="B251" si="32">B216</f>
        <v>Retail Reimbursement</v>
      </c>
      <c r="C251" s="392" t="e">
        <f t="shared" ref="C251:L251" si="33">C216/10^3</f>
        <v>#REF!</v>
      </c>
      <c r="D251" s="392" t="e">
        <f t="shared" si="33"/>
        <v>#REF!</v>
      </c>
      <c r="E251" s="392" t="e">
        <f t="shared" si="33"/>
        <v>#REF!</v>
      </c>
      <c r="F251" s="392" t="e">
        <f t="shared" si="33"/>
        <v>#REF!</v>
      </c>
      <c r="G251" s="392" t="e">
        <f t="shared" si="33"/>
        <v>#REF!</v>
      </c>
      <c r="H251" s="392" t="e">
        <f t="shared" si="33"/>
        <v>#REF!</v>
      </c>
      <c r="I251" s="392" t="e">
        <f t="shared" si="33"/>
        <v>#REF!</v>
      </c>
      <c r="J251" s="392" t="e">
        <f t="shared" si="33"/>
        <v>#REF!</v>
      </c>
      <c r="K251" s="392" t="e">
        <f t="shared" si="33"/>
        <v>#REF!</v>
      </c>
      <c r="L251" s="393" t="e">
        <f t="shared" si="33"/>
        <v>#REF!</v>
      </c>
    </row>
    <row r="252" spans="2:13" ht="12.75" thickBot="1" x14ac:dyDescent="0.25">
      <c r="B252" s="388" t="str">
        <f t="shared" ref="B252" si="34">B217</f>
        <v>Retail Collection Loss</v>
      </c>
      <c r="C252" s="394" t="e">
        <f t="shared" ref="C252:L252" si="35">C217/10^3</f>
        <v>#REF!</v>
      </c>
      <c r="D252" s="394" t="e">
        <f t="shared" si="35"/>
        <v>#REF!</v>
      </c>
      <c r="E252" s="394" t="e">
        <f t="shared" si="35"/>
        <v>#REF!</v>
      </c>
      <c r="F252" s="394" t="e">
        <f t="shared" si="35"/>
        <v>#REF!</v>
      </c>
      <c r="G252" s="394" t="e">
        <f t="shared" si="35"/>
        <v>#REF!</v>
      </c>
      <c r="H252" s="394" t="e">
        <f t="shared" si="35"/>
        <v>#REF!</v>
      </c>
      <c r="I252" s="394" t="e">
        <f t="shared" si="35"/>
        <v>#REF!</v>
      </c>
      <c r="J252" s="394" t="e">
        <f t="shared" si="35"/>
        <v>#REF!</v>
      </c>
      <c r="K252" s="394" t="e">
        <f t="shared" si="35"/>
        <v>#REF!</v>
      </c>
      <c r="L252" s="395" t="e">
        <f t="shared" si="35"/>
        <v>#REF!</v>
      </c>
    </row>
    <row r="253" spans="2:13" ht="12" x14ac:dyDescent="0.2">
      <c r="B253" s="384" t="str">
        <f t="shared" ref="B253" si="36">B218</f>
        <v>Operating Expenses</v>
      </c>
      <c r="C253" s="390" t="e">
        <f t="shared" ref="C253:L253" si="37">C218/10^3</f>
        <v>#REF!</v>
      </c>
      <c r="D253" s="390" t="e">
        <f t="shared" si="37"/>
        <v>#REF!</v>
      </c>
      <c r="E253" s="390" t="e">
        <f t="shared" si="37"/>
        <v>#REF!</v>
      </c>
      <c r="F253" s="390" t="e">
        <f t="shared" si="37"/>
        <v>#REF!</v>
      </c>
      <c r="G253" s="390" t="e">
        <f t="shared" si="37"/>
        <v>#REF!</v>
      </c>
      <c r="H253" s="390" t="e">
        <f t="shared" si="37"/>
        <v>#REF!</v>
      </c>
      <c r="I253" s="390" t="e">
        <f t="shared" si="37"/>
        <v>#REF!</v>
      </c>
      <c r="J253" s="390" t="e">
        <f t="shared" si="37"/>
        <v>#REF!</v>
      </c>
      <c r="K253" s="390" t="e">
        <f t="shared" si="37"/>
        <v>#REF!</v>
      </c>
      <c r="L253" s="391" t="e">
        <f t="shared" si="37"/>
        <v>#REF!</v>
      </c>
    </row>
    <row r="254" spans="2:13" ht="12" x14ac:dyDescent="0.2">
      <c r="B254" s="387" t="str">
        <f t="shared" ref="B254" si="38">B219</f>
        <v>Real Estate Taxes</v>
      </c>
      <c r="C254" s="392" t="e">
        <f t="shared" ref="C254:L254" si="39">C219/10^3</f>
        <v>#REF!</v>
      </c>
      <c r="D254" s="392" t="e">
        <f t="shared" si="39"/>
        <v>#REF!</v>
      </c>
      <c r="E254" s="392" t="e">
        <f t="shared" si="39"/>
        <v>#REF!</v>
      </c>
      <c r="F254" s="392" t="e">
        <f t="shared" si="39"/>
        <v>#REF!</v>
      </c>
      <c r="G254" s="392" t="e">
        <f t="shared" si="39"/>
        <v>#REF!</v>
      </c>
      <c r="H254" s="392" t="e">
        <f t="shared" si="39"/>
        <v>#REF!</v>
      </c>
      <c r="I254" s="392" t="e">
        <f t="shared" si="39"/>
        <v>#REF!</v>
      </c>
      <c r="J254" s="392" t="e">
        <f t="shared" si="39"/>
        <v>#REF!</v>
      </c>
      <c r="K254" s="392" t="e">
        <f t="shared" si="39"/>
        <v>#REF!</v>
      </c>
      <c r="L254" s="393" t="e">
        <f t="shared" si="39"/>
        <v>#REF!</v>
      </c>
    </row>
    <row r="255" spans="2:13" ht="12" x14ac:dyDescent="0.2">
      <c r="B255" s="387" t="str">
        <f t="shared" ref="B255" si="40">B220</f>
        <v>Property Insurance</v>
      </c>
      <c r="C255" s="392" t="e">
        <f t="shared" ref="C255:L255" si="41">C220/10^3</f>
        <v>#REF!</v>
      </c>
      <c r="D255" s="392" t="e">
        <f t="shared" si="41"/>
        <v>#REF!</v>
      </c>
      <c r="E255" s="392" t="e">
        <f t="shared" si="41"/>
        <v>#REF!</v>
      </c>
      <c r="F255" s="392" t="e">
        <f t="shared" si="41"/>
        <v>#REF!</v>
      </c>
      <c r="G255" s="392" t="e">
        <f t="shared" si="41"/>
        <v>#REF!</v>
      </c>
      <c r="H255" s="392" t="e">
        <f t="shared" si="41"/>
        <v>#REF!</v>
      </c>
      <c r="I255" s="392" t="e">
        <f t="shared" si="41"/>
        <v>#REF!</v>
      </c>
      <c r="J255" s="392" t="e">
        <f t="shared" si="41"/>
        <v>#REF!</v>
      </c>
      <c r="K255" s="392" t="e">
        <f t="shared" si="41"/>
        <v>#REF!</v>
      </c>
      <c r="L255" s="393" t="e">
        <f t="shared" si="41"/>
        <v>#REF!</v>
      </c>
    </row>
    <row r="256" spans="2:13" ht="12" x14ac:dyDescent="0.2">
      <c r="B256" s="387" t="str">
        <f t="shared" ref="B256" si="42">B221</f>
        <v>Utilities</v>
      </c>
      <c r="C256" s="392" t="e">
        <f t="shared" ref="C256:L256" si="43">C221/10^3</f>
        <v>#REF!</v>
      </c>
      <c r="D256" s="392" t="e">
        <f t="shared" si="43"/>
        <v>#REF!</v>
      </c>
      <c r="E256" s="392" t="e">
        <f t="shared" si="43"/>
        <v>#REF!</v>
      </c>
      <c r="F256" s="392" t="e">
        <f t="shared" si="43"/>
        <v>#REF!</v>
      </c>
      <c r="G256" s="392" t="e">
        <f t="shared" si="43"/>
        <v>#REF!</v>
      </c>
      <c r="H256" s="392" t="e">
        <f t="shared" si="43"/>
        <v>#REF!</v>
      </c>
      <c r="I256" s="392" t="e">
        <f t="shared" si="43"/>
        <v>#REF!</v>
      </c>
      <c r="J256" s="392" t="e">
        <f t="shared" si="43"/>
        <v>#REF!</v>
      </c>
      <c r="K256" s="392" t="e">
        <f t="shared" si="43"/>
        <v>#REF!</v>
      </c>
      <c r="L256" s="393" t="e">
        <f t="shared" si="43"/>
        <v>#REF!</v>
      </c>
    </row>
    <row r="257" spans="2:12" ht="12" x14ac:dyDescent="0.2">
      <c r="B257" s="387" t="str">
        <f t="shared" ref="B257" si="44">B222</f>
        <v>Adminstrative &amp; General</v>
      </c>
      <c r="C257" s="392" t="e">
        <f t="shared" ref="C257:L257" si="45">C222/10^3</f>
        <v>#REF!</v>
      </c>
      <c r="D257" s="392" t="e">
        <f t="shared" si="45"/>
        <v>#REF!</v>
      </c>
      <c r="E257" s="392" t="e">
        <f t="shared" si="45"/>
        <v>#REF!</v>
      </c>
      <c r="F257" s="392" t="e">
        <f t="shared" si="45"/>
        <v>#REF!</v>
      </c>
      <c r="G257" s="392" t="e">
        <f t="shared" si="45"/>
        <v>#REF!</v>
      </c>
      <c r="H257" s="392" t="e">
        <f t="shared" si="45"/>
        <v>#REF!</v>
      </c>
      <c r="I257" s="392" t="e">
        <f t="shared" si="45"/>
        <v>#REF!</v>
      </c>
      <c r="J257" s="392" t="e">
        <f t="shared" si="45"/>
        <v>#REF!</v>
      </c>
      <c r="K257" s="392" t="e">
        <f t="shared" si="45"/>
        <v>#REF!</v>
      </c>
      <c r="L257" s="393" t="e">
        <f t="shared" si="45"/>
        <v>#REF!</v>
      </c>
    </row>
    <row r="258" spans="2:12" ht="12" x14ac:dyDescent="0.2">
      <c r="B258" s="387" t="str">
        <f t="shared" ref="B258" si="46">B223</f>
        <v>Repairs &amp; Maintenance</v>
      </c>
      <c r="C258" s="392" t="e">
        <f t="shared" ref="C258:L258" si="47">C223/10^3</f>
        <v>#REF!</v>
      </c>
      <c r="D258" s="392" t="e">
        <f t="shared" si="47"/>
        <v>#REF!</v>
      </c>
      <c r="E258" s="392" t="e">
        <f t="shared" si="47"/>
        <v>#REF!</v>
      </c>
      <c r="F258" s="392" t="e">
        <f t="shared" si="47"/>
        <v>#REF!</v>
      </c>
      <c r="G258" s="392" t="e">
        <f t="shared" si="47"/>
        <v>#REF!</v>
      </c>
      <c r="H258" s="392" t="e">
        <f t="shared" si="47"/>
        <v>#REF!</v>
      </c>
      <c r="I258" s="392" t="e">
        <f t="shared" si="47"/>
        <v>#REF!</v>
      </c>
      <c r="J258" s="392" t="e">
        <f t="shared" si="47"/>
        <v>#REF!</v>
      </c>
      <c r="K258" s="392" t="e">
        <f t="shared" si="47"/>
        <v>#REF!</v>
      </c>
      <c r="L258" s="393" t="e">
        <f t="shared" si="47"/>
        <v>#REF!</v>
      </c>
    </row>
    <row r="259" spans="2:12" ht="12" x14ac:dyDescent="0.2">
      <c r="B259" s="387" t="str">
        <f t="shared" ref="B259" si="48">B224</f>
        <v>Management Fees</v>
      </c>
      <c r="C259" s="392" t="e">
        <f t="shared" ref="C259:L259" si="49">C224/10^3</f>
        <v>#REF!</v>
      </c>
      <c r="D259" s="392" t="e">
        <f t="shared" si="49"/>
        <v>#REF!</v>
      </c>
      <c r="E259" s="392" t="e">
        <f t="shared" si="49"/>
        <v>#REF!</v>
      </c>
      <c r="F259" s="392" t="e">
        <f t="shared" si="49"/>
        <v>#REF!</v>
      </c>
      <c r="G259" s="392" t="e">
        <f t="shared" si="49"/>
        <v>#REF!</v>
      </c>
      <c r="H259" s="392" t="e">
        <f t="shared" si="49"/>
        <v>#REF!</v>
      </c>
      <c r="I259" s="392" t="e">
        <f t="shared" si="49"/>
        <v>#REF!</v>
      </c>
      <c r="J259" s="392" t="e">
        <f t="shared" si="49"/>
        <v>#REF!</v>
      </c>
      <c r="K259" s="392" t="e">
        <f t="shared" si="49"/>
        <v>#REF!</v>
      </c>
      <c r="L259" s="393" t="e">
        <f t="shared" si="49"/>
        <v>#REF!</v>
      </c>
    </row>
    <row r="260" spans="2:12" ht="12" x14ac:dyDescent="0.2">
      <c r="B260" s="387" t="str">
        <f t="shared" ref="B260" si="50">B225</f>
        <v>Payroll</v>
      </c>
      <c r="C260" s="392" t="e">
        <f t="shared" ref="C260:L260" si="51">C225/10^3</f>
        <v>#REF!</v>
      </c>
      <c r="D260" s="392" t="e">
        <f t="shared" si="51"/>
        <v>#REF!</v>
      </c>
      <c r="E260" s="392" t="e">
        <f t="shared" si="51"/>
        <v>#REF!</v>
      </c>
      <c r="F260" s="392" t="e">
        <f t="shared" si="51"/>
        <v>#REF!</v>
      </c>
      <c r="G260" s="392" t="e">
        <f t="shared" si="51"/>
        <v>#REF!</v>
      </c>
      <c r="H260" s="392" t="e">
        <f t="shared" si="51"/>
        <v>#REF!</v>
      </c>
      <c r="I260" s="392" t="e">
        <f t="shared" si="51"/>
        <v>#REF!</v>
      </c>
      <c r="J260" s="392" t="e">
        <f t="shared" si="51"/>
        <v>#REF!</v>
      </c>
      <c r="K260" s="392" t="e">
        <f t="shared" si="51"/>
        <v>#REF!</v>
      </c>
      <c r="L260" s="393" t="e">
        <f t="shared" si="51"/>
        <v>#REF!</v>
      </c>
    </row>
    <row r="261" spans="2:12" ht="12" x14ac:dyDescent="0.2">
      <c r="B261" s="387" t="str">
        <f t="shared" ref="B261" si="52">B226</f>
        <v>Non Revenue</v>
      </c>
      <c r="C261" s="392" t="e">
        <f t="shared" ref="C261:L261" si="53">C226/10^3</f>
        <v>#REF!</v>
      </c>
      <c r="D261" s="392" t="e">
        <f t="shared" si="53"/>
        <v>#REF!</v>
      </c>
      <c r="E261" s="392" t="e">
        <f t="shared" si="53"/>
        <v>#REF!</v>
      </c>
      <c r="F261" s="392" t="e">
        <f t="shared" si="53"/>
        <v>#REF!</v>
      </c>
      <c r="G261" s="392" t="e">
        <f t="shared" si="53"/>
        <v>#REF!</v>
      </c>
      <c r="H261" s="392" t="e">
        <f t="shared" si="53"/>
        <v>#REF!</v>
      </c>
      <c r="I261" s="392" t="e">
        <f t="shared" si="53"/>
        <v>#REF!</v>
      </c>
      <c r="J261" s="392" t="e">
        <f t="shared" si="53"/>
        <v>#REF!</v>
      </c>
      <c r="K261" s="392" t="e">
        <f t="shared" si="53"/>
        <v>#REF!</v>
      </c>
      <c r="L261" s="393" t="e">
        <f t="shared" si="53"/>
        <v>#REF!</v>
      </c>
    </row>
    <row r="262" spans="2:12" ht="12.75" thickBot="1" x14ac:dyDescent="0.25">
      <c r="B262" s="388" t="str">
        <f t="shared" ref="B262" si="54">B227</f>
        <v>Advertising &amp; Other</v>
      </c>
      <c r="C262" s="394" t="e">
        <f t="shared" ref="C262:L262" si="55">C227/10^3</f>
        <v>#REF!</v>
      </c>
      <c r="D262" s="394" t="e">
        <f t="shared" si="55"/>
        <v>#REF!</v>
      </c>
      <c r="E262" s="394" t="e">
        <f t="shared" si="55"/>
        <v>#REF!</v>
      </c>
      <c r="F262" s="394" t="e">
        <f t="shared" si="55"/>
        <v>#REF!</v>
      </c>
      <c r="G262" s="394" t="e">
        <f t="shared" si="55"/>
        <v>#REF!</v>
      </c>
      <c r="H262" s="394" t="e">
        <f t="shared" si="55"/>
        <v>#REF!</v>
      </c>
      <c r="I262" s="394" t="e">
        <f t="shared" si="55"/>
        <v>#REF!</v>
      </c>
      <c r="J262" s="394" t="e">
        <f t="shared" si="55"/>
        <v>#REF!</v>
      </c>
      <c r="K262" s="394" t="e">
        <f t="shared" si="55"/>
        <v>#REF!</v>
      </c>
      <c r="L262" s="395" t="e">
        <f t="shared" si="55"/>
        <v>#REF!</v>
      </c>
    </row>
    <row r="263" spans="2:12" ht="12.75" thickBot="1" x14ac:dyDescent="0.25">
      <c r="B263" s="259" t="e">
        <f t="shared" ref="B263" si="56">B228</f>
        <v>#REF!</v>
      </c>
      <c r="C263" s="271" t="e">
        <f t="shared" ref="C263:L263" si="57">C228/10^3</f>
        <v>#REF!</v>
      </c>
      <c r="D263" s="271" t="e">
        <f t="shared" si="57"/>
        <v>#REF!</v>
      </c>
      <c r="E263" s="271" t="e">
        <f t="shared" si="57"/>
        <v>#REF!</v>
      </c>
      <c r="F263" s="271" t="e">
        <f t="shared" si="57"/>
        <v>#REF!</v>
      </c>
      <c r="G263" s="271" t="e">
        <f t="shared" si="57"/>
        <v>#REF!</v>
      </c>
      <c r="H263" s="271" t="e">
        <f t="shared" si="57"/>
        <v>#REF!</v>
      </c>
      <c r="I263" s="271" t="e">
        <f t="shared" si="57"/>
        <v>#REF!</v>
      </c>
      <c r="J263" s="271" t="e">
        <f t="shared" si="57"/>
        <v>#REF!</v>
      </c>
      <c r="K263" s="271" t="e">
        <f t="shared" si="57"/>
        <v>#REF!</v>
      </c>
      <c r="L263" s="272" t="e">
        <f t="shared" si="57"/>
        <v>#REF!</v>
      </c>
    </row>
    <row r="264" spans="2:12" ht="12" x14ac:dyDescent="0.2">
      <c r="B264" s="389" t="e">
        <f t="shared" ref="B264" si="58">B229</f>
        <v>#REF!</v>
      </c>
      <c r="C264" s="396" t="e">
        <f t="shared" ref="C264:L264" si="59">C229/10^3</f>
        <v>#REF!</v>
      </c>
      <c r="D264" s="396" t="e">
        <f t="shared" si="59"/>
        <v>#REF!</v>
      </c>
      <c r="E264" s="396" t="e">
        <f t="shared" si="59"/>
        <v>#REF!</v>
      </c>
      <c r="F264" s="396" t="e">
        <f t="shared" si="59"/>
        <v>#REF!</v>
      </c>
      <c r="G264" s="396" t="e">
        <f t="shared" si="59"/>
        <v>#REF!</v>
      </c>
      <c r="H264" s="396" t="e">
        <f t="shared" si="59"/>
        <v>#REF!</v>
      </c>
      <c r="I264" s="396" t="e">
        <f t="shared" si="59"/>
        <v>#REF!</v>
      </c>
      <c r="J264" s="396" t="e">
        <f t="shared" si="59"/>
        <v>#REF!</v>
      </c>
      <c r="K264" s="396" t="e">
        <f t="shared" si="59"/>
        <v>#REF!</v>
      </c>
      <c r="L264" s="397" t="e">
        <f t="shared" si="59"/>
        <v>#REF!</v>
      </c>
    </row>
    <row r="265" spans="2:12" ht="12.75" thickBot="1" x14ac:dyDescent="0.25">
      <c r="B265" s="388" t="e">
        <f t="shared" ref="B265" si="60">B230</f>
        <v>#REF!</v>
      </c>
      <c r="C265" s="394" t="e">
        <f t="shared" ref="C265:L265" si="61">C230/10^3</f>
        <v>#REF!</v>
      </c>
      <c r="D265" s="394" t="e">
        <f t="shared" si="61"/>
        <v>#REF!</v>
      </c>
      <c r="E265" s="394" t="e">
        <f t="shared" si="61"/>
        <v>#REF!</v>
      </c>
      <c r="F265" s="394" t="e">
        <f t="shared" si="61"/>
        <v>#REF!</v>
      </c>
      <c r="G265" s="394" t="e">
        <f t="shared" si="61"/>
        <v>#REF!</v>
      </c>
      <c r="H265" s="394" t="e">
        <f t="shared" si="61"/>
        <v>#REF!</v>
      </c>
      <c r="I265" s="394" t="e">
        <f t="shared" si="61"/>
        <v>#REF!</v>
      </c>
      <c r="J265" s="394" t="e">
        <f t="shared" si="61"/>
        <v>#REF!</v>
      </c>
      <c r="K265" s="394" t="e">
        <f t="shared" si="61"/>
        <v>#REF!</v>
      </c>
      <c r="L265" s="395" t="e">
        <f t="shared" si="61"/>
        <v>#REF!</v>
      </c>
    </row>
    <row r="266" spans="2:12" ht="12.75" thickBot="1" x14ac:dyDescent="0.25">
      <c r="B266" s="259" t="e">
        <f t="shared" ref="B266" si="62">B231</f>
        <v>#REF!</v>
      </c>
      <c r="C266" s="271" t="e">
        <f t="shared" ref="C266:L266" si="63">C231/10^3</f>
        <v>#REF!</v>
      </c>
      <c r="D266" s="271" t="e">
        <f t="shared" si="63"/>
        <v>#REF!</v>
      </c>
      <c r="E266" s="271" t="e">
        <f t="shared" si="63"/>
        <v>#REF!</v>
      </c>
      <c r="F266" s="271" t="e">
        <f t="shared" si="63"/>
        <v>#REF!</v>
      </c>
      <c r="G266" s="271" t="e">
        <f t="shared" si="63"/>
        <v>#REF!</v>
      </c>
      <c r="H266" s="271" t="e">
        <f t="shared" si="63"/>
        <v>#REF!</v>
      </c>
      <c r="I266" s="271" t="e">
        <f t="shared" si="63"/>
        <v>#REF!</v>
      </c>
      <c r="J266" s="271" t="e">
        <f t="shared" si="63"/>
        <v>#REF!</v>
      </c>
      <c r="K266" s="271" t="e">
        <f t="shared" si="63"/>
        <v>#REF!</v>
      </c>
      <c r="L266" s="272" t="e">
        <f t="shared" si="63"/>
        <v>#REF!</v>
      </c>
    </row>
    <row r="267" spans="2:12" ht="12" x14ac:dyDescent="0.2">
      <c r="B267" s="384" t="str">
        <f t="shared" ref="B267" si="64">B232</f>
        <v>Interest Expense</v>
      </c>
      <c r="C267" s="390">
        <f t="shared" ref="C267:L267" ca="1" si="65">C232/10^3</f>
        <v>30418.666666666672</v>
      </c>
      <c r="D267" s="390">
        <f t="shared" ca="1" si="65"/>
        <v>30335.555555555562</v>
      </c>
      <c r="E267" s="390">
        <f t="shared" ca="1" si="65"/>
        <v>30335.555555555562</v>
      </c>
      <c r="F267" s="390">
        <f t="shared" ca="1" si="65"/>
        <v>30335.555555555562</v>
      </c>
      <c r="G267" s="390">
        <f t="shared" ca="1" si="65"/>
        <v>30418.666666666672</v>
      </c>
      <c r="H267" s="390">
        <f t="shared" ca="1" si="65"/>
        <v>0</v>
      </c>
      <c r="I267" s="390">
        <f t="shared" ca="1" si="65"/>
        <v>0</v>
      </c>
      <c r="J267" s="390">
        <f t="shared" ca="1" si="65"/>
        <v>0</v>
      </c>
      <c r="K267" s="390">
        <f t="shared" ca="1" si="65"/>
        <v>0</v>
      </c>
      <c r="L267" s="391">
        <f t="shared" ca="1" si="65"/>
        <v>0</v>
      </c>
    </row>
    <row r="268" spans="2:12" ht="12" x14ac:dyDescent="0.2">
      <c r="B268" s="387" t="str">
        <f t="shared" ref="B268" si="66">B233</f>
        <v>Mortgage</v>
      </c>
      <c r="C268" s="392">
        <f t="shared" ref="C268:L268" ca="1" si="67">C233/10^3</f>
        <v>23383.333333333339</v>
      </c>
      <c r="D268" s="392">
        <f t="shared" ca="1" si="67"/>
        <v>23319.444444444453</v>
      </c>
      <c r="E268" s="392">
        <f t="shared" ca="1" si="67"/>
        <v>23319.444444444453</v>
      </c>
      <c r="F268" s="392">
        <f t="shared" ca="1" si="67"/>
        <v>23319.444444444453</v>
      </c>
      <c r="G268" s="392">
        <f t="shared" ca="1" si="67"/>
        <v>23383.333333333339</v>
      </c>
      <c r="H268" s="392">
        <f t="shared" ca="1" si="67"/>
        <v>0</v>
      </c>
      <c r="I268" s="392">
        <f t="shared" ca="1" si="67"/>
        <v>0</v>
      </c>
      <c r="J268" s="392">
        <f t="shared" ca="1" si="67"/>
        <v>0</v>
      </c>
      <c r="K268" s="392">
        <f t="shared" ca="1" si="67"/>
        <v>0</v>
      </c>
      <c r="L268" s="393">
        <f t="shared" ca="1" si="67"/>
        <v>0</v>
      </c>
    </row>
    <row r="269" spans="2:12" ht="12" x14ac:dyDescent="0.2">
      <c r="B269" s="387" t="str">
        <f t="shared" ref="B269" si="68">B234</f>
        <v>Mezz A1</v>
      </c>
      <c r="C269" s="392">
        <f t="shared" ref="C269:L269" ca="1" si="69">C234/10^3</f>
        <v>5307</v>
      </c>
      <c r="D269" s="392">
        <f t="shared" ca="1" si="69"/>
        <v>5292.5</v>
      </c>
      <c r="E269" s="392">
        <f t="shared" ca="1" si="69"/>
        <v>5292.5</v>
      </c>
      <c r="F269" s="392">
        <f t="shared" ca="1" si="69"/>
        <v>5292.5</v>
      </c>
      <c r="G269" s="392">
        <f t="shared" ca="1" si="69"/>
        <v>5307</v>
      </c>
      <c r="H269" s="392">
        <f t="shared" ca="1" si="69"/>
        <v>0</v>
      </c>
      <c r="I269" s="392">
        <f t="shared" ca="1" si="69"/>
        <v>0</v>
      </c>
      <c r="J269" s="392">
        <f t="shared" ca="1" si="69"/>
        <v>0</v>
      </c>
      <c r="K269" s="392">
        <f t="shared" ca="1" si="69"/>
        <v>0</v>
      </c>
      <c r="L269" s="393">
        <f t="shared" ca="1" si="69"/>
        <v>0</v>
      </c>
    </row>
    <row r="270" spans="2:12" ht="12.75" thickBot="1" x14ac:dyDescent="0.25">
      <c r="B270" s="388" t="str">
        <f t="shared" ref="B270" si="70">B235</f>
        <v>Mezz A2</v>
      </c>
      <c r="C270" s="394">
        <f t="shared" ref="C270:L270" ca="1" si="71">C235/10^3</f>
        <v>1728.3333333333339</v>
      </c>
      <c r="D270" s="394">
        <f t="shared" ca="1" si="71"/>
        <v>1723.6111111111118</v>
      </c>
      <c r="E270" s="394">
        <f t="shared" ca="1" si="71"/>
        <v>1723.6111111111118</v>
      </c>
      <c r="F270" s="394">
        <f t="shared" ca="1" si="71"/>
        <v>1723.6111111111118</v>
      </c>
      <c r="G270" s="394">
        <f t="shared" ca="1" si="71"/>
        <v>1728.3333333333339</v>
      </c>
      <c r="H270" s="394">
        <f t="shared" ca="1" si="71"/>
        <v>0</v>
      </c>
      <c r="I270" s="394">
        <f t="shared" ca="1" si="71"/>
        <v>0</v>
      </c>
      <c r="J270" s="394">
        <f t="shared" ca="1" si="71"/>
        <v>0</v>
      </c>
      <c r="K270" s="394">
        <f t="shared" ca="1" si="71"/>
        <v>0</v>
      </c>
      <c r="L270" s="395">
        <f t="shared" ca="1" si="71"/>
        <v>0</v>
      </c>
    </row>
    <row r="271" spans="2:12" ht="12.75" thickBot="1" x14ac:dyDescent="0.25">
      <c r="B271" s="259" t="str">
        <f t="shared" ref="B271" si="72">B236</f>
        <v>Cash Flow After Debt Service</v>
      </c>
      <c r="C271" s="271" t="e">
        <f t="shared" ref="C271:L271" ca="1" si="73">C236/10^3</f>
        <v>#REF!</v>
      </c>
      <c r="D271" s="271" t="e">
        <f t="shared" ca="1" si="73"/>
        <v>#REF!</v>
      </c>
      <c r="E271" s="271" t="e">
        <f t="shared" ca="1" si="73"/>
        <v>#REF!</v>
      </c>
      <c r="F271" s="271" t="e">
        <f t="shared" ca="1" si="73"/>
        <v>#REF!</v>
      </c>
      <c r="G271" s="271" t="e">
        <f t="shared" ca="1" si="73"/>
        <v>#REF!</v>
      </c>
      <c r="H271" s="271" t="e">
        <f t="shared" ca="1" si="73"/>
        <v>#REF!</v>
      </c>
      <c r="I271" s="271" t="e">
        <f t="shared" ca="1" si="73"/>
        <v>#REF!</v>
      </c>
      <c r="J271" s="271" t="e">
        <f t="shared" ca="1" si="73"/>
        <v>#REF!</v>
      </c>
      <c r="K271" s="271" t="e">
        <f t="shared" ca="1" si="73"/>
        <v>#REF!</v>
      </c>
      <c r="L271" s="272" t="e">
        <f t="shared" ca="1" si="73"/>
        <v>#REF!</v>
      </c>
    </row>
    <row r="278" spans="2:14" x14ac:dyDescent="0.2">
      <c r="B278" s="10" t="str">
        <f>'A&amp;R'!T42</f>
        <v>Debt Yield</v>
      </c>
      <c r="C278" s="266"/>
      <c r="D278" s="266"/>
      <c r="E278" s="266"/>
      <c r="F278" s="266"/>
      <c r="G278" s="266"/>
      <c r="H278" s="266"/>
      <c r="I278" s="266"/>
      <c r="J278" s="266"/>
      <c r="K278" s="266"/>
      <c r="L278" s="266"/>
    </row>
    <row r="279" spans="2:14" x14ac:dyDescent="0.2">
      <c r="B279" s="10" t="str">
        <f>'A&amp;R'!T43</f>
        <v>Mortgage</v>
      </c>
      <c r="C279" s="266">
        <f ca="1">'A&amp;R'!Y43</f>
        <v>8.0274672105106096E-2</v>
      </c>
      <c r="D279" s="266">
        <f ca="1">'A&amp;R'!Z43</f>
        <v>7.9741283365390686E-2</v>
      </c>
      <c r="E279" s="266">
        <f ca="1">'A&amp;R'!AA43</f>
        <v>9.7937225417304485E-2</v>
      </c>
      <c r="F279" s="266">
        <f ca="1">'A&amp;R'!AB43</f>
        <v>0.10320826288722899</v>
      </c>
      <c r="G279" s="266">
        <f ca="1">'A&amp;R'!AC43</f>
        <v>0.10225884169146268</v>
      </c>
      <c r="H279" s="266">
        <f>'A&amp;R'!AD43</f>
        <v>0</v>
      </c>
      <c r="I279" s="266">
        <f>'A&amp;R'!AE43</f>
        <v>0</v>
      </c>
      <c r="J279" s="266">
        <f>'A&amp;R'!AF43</f>
        <v>0</v>
      </c>
      <c r="K279" s="266">
        <f>'A&amp;R'!AG43</f>
        <v>0</v>
      </c>
      <c r="L279" s="266">
        <f>'A&amp;R'!AH43</f>
        <v>0</v>
      </c>
    </row>
    <row r="280" spans="2:14" x14ac:dyDescent="0.2">
      <c r="B280" s="10" t="str">
        <f>'A&amp;R'!T44</f>
        <v>Mezz A1</v>
      </c>
      <c r="C280" s="266">
        <f ca="1">'A&amp;R'!Y44</f>
        <v>6.9410430767572931E-2</v>
      </c>
      <c r="D280" s="266">
        <f ca="1">'A&amp;R'!Z44</f>
        <v>6.8949229977593451E-2</v>
      </c>
      <c r="E280" s="266">
        <f ca="1">'A&amp;R'!AA44</f>
        <v>8.4682563330751998E-2</v>
      </c>
      <c r="F280" s="266">
        <f ca="1">'A&amp;R'!AB44</f>
        <v>8.9240227308506281E-2</v>
      </c>
      <c r="G280" s="266">
        <f ca="1">'A&amp;R'!AC44</f>
        <v>8.841929920690382E-2</v>
      </c>
      <c r="H280" s="266">
        <f>'A&amp;R'!AD44</f>
        <v>0</v>
      </c>
      <c r="I280" s="266">
        <f>'A&amp;R'!AE44</f>
        <v>0</v>
      </c>
      <c r="J280" s="266">
        <f>'A&amp;R'!AF44</f>
        <v>0</v>
      </c>
      <c r="K280" s="266">
        <f>'A&amp;R'!AG44</f>
        <v>0</v>
      </c>
      <c r="L280" s="266">
        <f>'A&amp;R'!AH44</f>
        <v>0</v>
      </c>
    </row>
    <row r="281" spans="2:14" x14ac:dyDescent="0.2">
      <c r="B281" s="10" t="str">
        <f>'A&amp;R'!T45</f>
        <v>Mezz A2</v>
      </c>
      <c r="C281" s="266">
        <f ca="1">'A&amp;R'!Y45</f>
        <v>6.6895560087588402E-2</v>
      </c>
      <c r="D281" s="266">
        <f ca="1">'A&amp;R'!Z45</f>
        <v>6.6451069471158905E-2</v>
      </c>
      <c r="E281" s="266">
        <f ca="1">'A&amp;R'!AA45</f>
        <v>8.1614354514420395E-2</v>
      </c>
      <c r="F281" s="266">
        <f ca="1">'A&amp;R'!AB45</f>
        <v>8.6006885739357497E-2</v>
      </c>
      <c r="G281" s="266">
        <f ca="1">'A&amp;R'!AC45</f>
        <v>8.521570140955223E-2</v>
      </c>
      <c r="H281" s="266">
        <f>'A&amp;R'!AD45</f>
        <v>0</v>
      </c>
      <c r="I281" s="266">
        <f>'A&amp;R'!AE45</f>
        <v>0</v>
      </c>
      <c r="J281" s="266">
        <f>'A&amp;R'!AF45</f>
        <v>0</v>
      </c>
      <c r="K281" s="266">
        <f>'A&amp;R'!AG45</f>
        <v>0</v>
      </c>
      <c r="L281" s="266">
        <f>'A&amp;R'!AH45</f>
        <v>0</v>
      </c>
    </row>
    <row r="282" spans="2:14" x14ac:dyDescent="0.2">
      <c r="C282" s="266"/>
      <c r="D282" s="266"/>
      <c r="E282" s="266"/>
      <c r="F282" s="266"/>
      <c r="G282" s="266"/>
      <c r="H282" s="266"/>
      <c r="I282" s="266"/>
      <c r="J282" s="266"/>
      <c r="K282" s="266"/>
      <c r="L282" s="266"/>
    </row>
    <row r="285" spans="2:14" ht="12" thickBot="1" x14ac:dyDescent="0.25"/>
    <row r="286" spans="2:14" ht="12.75" thickBot="1" x14ac:dyDescent="0.25">
      <c r="B286" s="242"/>
      <c r="C286" s="401" t="s">
        <v>332</v>
      </c>
      <c r="D286" s="401" t="s">
        <v>331</v>
      </c>
      <c r="E286" s="401">
        <v>1</v>
      </c>
      <c r="F286" s="401">
        <f>E286+1</f>
        <v>2</v>
      </c>
      <c r="G286" s="401">
        <f t="shared" ref="G286:N286" si="74">F286+1</f>
        <v>3</v>
      </c>
      <c r="H286" s="401">
        <f t="shared" si="74"/>
        <v>4</v>
      </c>
      <c r="I286" s="401">
        <f t="shared" si="74"/>
        <v>5</v>
      </c>
      <c r="J286" s="401">
        <f t="shared" si="74"/>
        <v>6</v>
      </c>
      <c r="K286" s="401">
        <f t="shared" si="74"/>
        <v>7</v>
      </c>
      <c r="L286" s="401">
        <f t="shared" si="74"/>
        <v>8</v>
      </c>
      <c r="M286" s="401">
        <f t="shared" si="74"/>
        <v>9</v>
      </c>
      <c r="N286" s="402">
        <f t="shared" si="74"/>
        <v>10</v>
      </c>
    </row>
    <row r="287" spans="2:14" ht="12" x14ac:dyDescent="0.2">
      <c r="B287" s="384" t="s">
        <v>328</v>
      </c>
      <c r="C287" s="403"/>
      <c r="D287" s="403"/>
      <c r="E287" s="403"/>
      <c r="F287" s="403"/>
      <c r="G287" s="403"/>
      <c r="H287" s="403"/>
      <c r="I287" s="403"/>
      <c r="J287" s="403"/>
      <c r="K287" s="403"/>
      <c r="L287" s="403"/>
      <c r="M287" s="403"/>
      <c r="N287" s="404"/>
    </row>
    <row r="288" spans="2:14" ht="12" x14ac:dyDescent="0.2">
      <c r="B288" s="387" t="str">
        <f>'A&amp;R'!T48</f>
        <v>Mortgage</v>
      </c>
      <c r="C288" s="336">
        <f ca="1">AVERAGE(E288:N288)</f>
        <v>1.1414504219645618</v>
      </c>
      <c r="D288" s="336">
        <f ca="1">MIN(E288:N288)</f>
        <v>0</v>
      </c>
      <c r="E288" s="336">
        <f ca="1">'A&amp;R'!Y48</f>
        <v>1.9739673468468706</v>
      </c>
      <c r="F288" s="336">
        <f ca="1">'A&amp;R'!Z48</f>
        <v>1.9662234254479891</v>
      </c>
      <c r="G288" s="336">
        <f ca="1">'A&amp;R'!AA48</f>
        <v>2.4148904897417536</v>
      </c>
      <c r="H288" s="336">
        <f ca="1">'A&amp;R'!AB48</f>
        <v>2.5448612766713992</v>
      </c>
      <c r="I288" s="336">
        <f ca="1">'A&amp;R'!AC48</f>
        <v>2.5145616809376063</v>
      </c>
      <c r="J288" s="336">
        <f>'A&amp;R'!AD48</f>
        <v>0</v>
      </c>
      <c r="K288" s="336">
        <f>'A&amp;R'!AE48</f>
        <v>0</v>
      </c>
      <c r="L288" s="336">
        <f>'A&amp;R'!AF48</f>
        <v>0</v>
      </c>
      <c r="M288" s="336">
        <f>'A&amp;R'!AG48</f>
        <v>0</v>
      </c>
      <c r="N288" s="337">
        <f>'A&amp;R'!AH48</f>
        <v>0</v>
      </c>
    </row>
    <row r="289" spans="2:14" ht="12" x14ac:dyDescent="0.2">
      <c r="B289" s="387" t="str">
        <f>'A&amp;R'!T49</f>
        <v>Mezz A1</v>
      </c>
      <c r="C289" s="336">
        <f ca="1">AVERAGE(E289:N289)</f>
        <v>0.93031040769613482</v>
      </c>
      <c r="D289" s="336">
        <f ca="1">MIN(E289:N289)</f>
        <v>0</v>
      </c>
      <c r="E289" s="336">
        <f ca="1">'A&amp;R'!Y49</f>
        <v>1.6088323521430909</v>
      </c>
      <c r="F289" s="336">
        <f ca="1">'A&amp;R'!Z49</f>
        <v>1.6025208641142363</v>
      </c>
      <c r="G289" s="336">
        <f ca="1">'A&amp;R'!AA49</f>
        <v>1.9681956507462912</v>
      </c>
      <c r="H289" s="336">
        <f ca="1">'A&amp;R'!AB49</f>
        <v>2.0741250660326784</v>
      </c>
      <c r="I289" s="336">
        <f ca="1">'A&amp;R'!AC49</f>
        <v>2.0494301439250511</v>
      </c>
      <c r="J289" s="336">
        <f>'A&amp;R'!AD49</f>
        <v>0</v>
      </c>
      <c r="K289" s="336">
        <f>'A&amp;R'!AE49</f>
        <v>0</v>
      </c>
      <c r="L289" s="336">
        <f>'A&amp;R'!AF49</f>
        <v>0</v>
      </c>
      <c r="M289" s="336">
        <f>'A&amp;R'!AG49</f>
        <v>0</v>
      </c>
      <c r="N289" s="337">
        <f>'A&amp;R'!AH49</f>
        <v>0</v>
      </c>
    </row>
    <row r="290" spans="2:14" ht="12.75" thickBot="1" x14ac:dyDescent="0.25">
      <c r="B290" s="388" t="str">
        <f>'A&amp;R'!T50</f>
        <v>Mezz A2</v>
      </c>
      <c r="C290" s="332">
        <f ca="1">AVERAGE(E290:N290)</f>
        <v>0.8774518618043089</v>
      </c>
      <c r="D290" s="332">
        <f ca="1">MIN(E290:N290)</f>
        <v>0</v>
      </c>
      <c r="E290" s="332">
        <f ca="1">'A&amp;R'!Y50</f>
        <v>1.5174214230440517</v>
      </c>
      <c r="F290" s="332">
        <f ca="1">'A&amp;R'!Z50</f>
        <v>1.5114685422895637</v>
      </c>
      <c r="G290" s="332">
        <f ca="1">'A&amp;R'!AA50</f>
        <v>1.8563663524084337</v>
      </c>
      <c r="H290" s="332">
        <f ca="1">'A&amp;R'!AB50</f>
        <v>1.9562770509171854</v>
      </c>
      <c r="I290" s="332">
        <f ca="1">'A&amp;R'!AC50</f>
        <v>1.9329852493838553</v>
      </c>
      <c r="J290" s="332">
        <f>'A&amp;R'!AD50</f>
        <v>0</v>
      </c>
      <c r="K290" s="332">
        <f>'A&amp;R'!AE50</f>
        <v>0</v>
      </c>
      <c r="L290" s="332">
        <f>'A&amp;R'!AF50</f>
        <v>0</v>
      </c>
      <c r="M290" s="332">
        <f>'A&amp;R'!AG50</f>
        <v>0</v>
      </c>
      <c r="N290" s="333">
        <f>'A&amp;R'!AH50</f>
        <v>0</v>
      </c>
    </row>
    <row r="291" spans="2:14" ht="12" x14ac:dyDescent="0.2">
      <c r="B291" s="384" t="s">
        <v>330</v>
      </c>
      <c r="C291" s="403"/>
      <c r="D291" s="403"/>
      <c r="E291" s="403"/>
      <c r="F291" s="403"/>
      <c r="G291" s="403"/>
      <c r="H291" s="403"/>
      <c r="I291" s="403"/>
      <c r="J291" s="403"/>
      <c r="K291" s="403"/>
      <c r="L291" s="403"/>
      <c r="M291" s="403"/>
      <c r="N291" s="404"/>
    </row>
    <row r="292" spans="2:14" ht="12" x14ac:dyDescent="0.2">
      <c r="B292" s="387" t="str">
        <f>B288</f>
        <v>Mortgage</v>
      </c>
      <c r="C292" s="336">
        <f>AVERAGE(E292:N292)</f>
        <v>3.5636993691459873</v>
      </c>
      <c r="D292" s="336">
        <f>MIN(E292:N292)</f>
        <v>3.3995903054477812</v>
      </c>
      <c r="E292" s="336">
        <v>3.4140110011463594</v>
      </c>
      <c r="F292" s="336">
        <v>3.4092719931256221</v>
      </c>
      <c r="G292" s="336">
        <v>3.4073071414568172</v>
      </c>
      <c r="H292" s="336">
        <v>3.3995903054477812</v>
      </c>
      <c r="I292" s="336">
        <v>3.413411499769913</v>
      </c>
      <c r="J292" s="336">
        <v>3.5043482773536501</v>
      </c>
      <c r="K292" s="336">
        <v>3.6147844395095761</v>
      </c>
      <c r="L292" s="336">
        <v>3.7186471934349719</v>
      </c>
      <c r="M292" s="336">
        <v>3.825625621677613</v>
      </c>
      <c r="N292" s="337">
        <v>3.9299962185375685</v>
      </c>
    </row>
    <row r="293" spans="2:14" ht="12" x14ac:dyDescent="0.2">
      <c r="B293" s="387" t="str">
        <f t="shared" ref="B293:B294" si="75">B289</f>
        <v>Mezz A1</v>
      </c>
      <c r="C293" s="336">
        <f>AVERAGE(E293:N293)</f>
        <v>2.1626407231840941</v>
      </c>
      <c r="D293" s="336">
        <f>MIN(E293:N293)</f>
        <v>2.063050688382027</v>
      </c>
      <c r="E293" s="336">
        <v>2.0718019270651777</v>
      </c>
      <c r="F293" s="336">
        <v>2.0689260470675901</v>
      </c>
      <c r="G293" s="336">
        <v>2.0677336714506223</v>
      </c>
      <c r="H293" s="336">
        <v>2.063050688382027</v>
      </c>
      <c r="I293" s="336">
        <v>2.0714381180128392</v>
      </c>
      <c r="J293" s="336">
        <v>2.1266233505665193</v>
      </c>
      <c r="K293" s="336">
        <v>2.1936418380568945</v>
      </c>
      <c r="L293" s="336">
        <v>2.2566712347579236</v>
      </c>
      <c r="M293" s="336">
        <v>2.3215913869522447</v>
      </c>
      <c r="N293" s="337">
        <v>2.3849289695290996</v>
      </c>
    </row>
    <row r="294" spans="2:14" ht="12.75" thickBot="1" x14ac:dyDescent="0.25">
      <c r="B294" s="388" t="str">
        <f t="shared" si="75"/>
        <v>Mezz A2</v>
      </c>
      <c r="C294" s="332">
        <f>AVERAGE(E294:N294)</f>
        <v>1.6917047840337003</v>
      </c>
      <c r="D294" s="332">
        <f>MIN(E294:N294)</f>
        <v>1.6138014427571667</v>
      </c>
      <c r="E294" s="332">
        <v>1.620647014556402</v>
      </c>
      <c r="F294" s="332">
        <v>1.6183973852499389</v>
      </c>
      <c r="G294" s="332">
        <v>1.6174646609587677</v>
      </c>
      <c r="H294" s="332">
        <v>1.6138014427571667</v>
      </c>
      <c r="I294" s="332">
        <v>1.620362428444748</v>
      </c>
      <c r="J294" s="332">
        <v>1.6635305427405067</v>
      </c>
      <c r="K294" s="332">
        <v>1.7159551062339959</v>
      </c>
      <c r="L294" s="332">
        <v>1.7652592420485198</v>
      </c>
      <c r="M294" s="332">
        <v>1.8160424030562485</v>
      </c>
      <c r="N294" s="333">
        <v>1.8655876142907057</v>
      </c>
    </row>
    <row r="296" spans="2:14" ht="12" thickBot="1" x14ac:dyDescent="0.25"/>
    <row r="297" spans="2:14" ht="12.75" thickBot="1" x14ac:dyDescent="0.25">
      <c r="B297" s="242"/>
      <c r="C297" s="401" t="s">
        <v>332</v>
      </c>
      <c r="D297" s="401" t="s">
        <v>331</v>
      </c>
      <c r="E297" s="401">
        <v>1</v>
      </c>
      <c r="F297" s="401">
        <f>E297+1</f>
        <v>2</v>
      </c>
      <c r="G297" s="401">
        <f t="shared" ref="G297:N297" si="76">F297+1</f>
        <v>3</v>
      </c>
      <c r="H297" s="401">
        <f t="shared" si="76"/>
        <v>4</v>
      </c>
      <c r="I297" s="401">
        <f t="shared" si="76"/>
        <v>5</v>
      </c>
      <c r="J297" s="401">
        <f t="shared" si="76"/>
        <v>6</v>
      </c>
      <c r="K297" s="401">
        <f t="shared" si="76"/>
        <v>7</v>
      </c>
      <c r="L297" s="401">
        <f t="shared" si="76"/>
        <v>8</v>
      </c>
      <c r="M297" s="401">
        <f t="shared" si="76"/>
        <v>9</v>
      </c>
      <c r="N297" s="402">
        <f t="shared" si="76"/>
        <v>10</v>
      </c>
    </row>
    <row r="298" spans="2:14" ht="12" x14ac:dyDescent="0.2">
      <c r="B298" s="384" t="s">
        <v>327</v>
      </c>
      <c r="C298" s="403"/>
      <c r="D298" s="403"/>
      <c r="E298" s="403"/>
      <c r="F298" s="403"/>
      <c r="G298" s="403"/>
      <c r="H298" s="403"/>
      <c r="I298" s="403"/>
      <c r="J298" s="403"/>
      <c r="K298" s="403"/>
      <c r="L298" s="403"/>
      <c r="M298" s="403"/>
      <c r="N298" s="404"/>
    </row>
    <row r="299" spans="2:14" ht="12" x14ac:dyDescent="0.2">
      <c r="B299" s="387" t="s">
        <v>333</v>
      </c>
      <c r="C299" s="336">
        <f ca="1">AVERAGE(E299:N299)</f>
        <v>4.6342028546649292</v>
      </c>
      <c r="D299" s="336">
        <f ca="1">MIN(E299:N299)</f>
        <v>0</v>
      </c>
      <c r="E299" s="336">
        <f ca="1">'A&amp;R'!Y43*100</f>
        <v>8.0274672105106095</v>
      </c>
      <c r="F299" s="336">
        <f ca="1">'A&amp;R'!Z43*100</f>
        <v>7.9741283365390689</v>
      </c>
      <c r="G299" s="336">
        <f ca="1">'A&amp;R'!AA43*100</f>
        <v>9.7937225417304479</v>
      </c>
      <c r="H299" s="336">
        <f ca="1">'A&amp;R'!AB43*100</f>
        <v>10.3208262887229</v>
      </c>
      <c r="I299" s="336">
        <f ca="1">'A&amp;R'!AC43*100</f>
        <v>10.225884169146267</v>
      </c>
      <c r="J299" s="336">
        <f>'A&amp;R'!AD43*100</f>
        <v>0</v>
      </c>
      <c r="K299" s="336">
        <f>'A&amp;R'!AE43*100</f>
        <v>0</v>
      </c>
      <c r="L299" s="336">
        <f>'A&amp;R'!AF43*100</f>
        <v>0</v>
      </c>
      <c r="M299" s="336">
        <f>'A&amp;R'!AG43*100</f>
        <v>0</v>
      </c>
      <c r="N299" s="337">
        <f>'A&amp;R'!AH43*100</f>
        <v>0</v>
      </c>
    </row>
    <row r="300" spans="2:14" ht="12" x14ac:dyDescent="0.2">
      <c r="B300" s="387" t="s">
        <v>334</v>
      </c>
      <c r="C300" s="336">
        <f ca="1">AVERAGE(E300:N300)</f>
        <v>4.0070175059132849</v>
      </c>
      <c r="D300" s="336">
        <f ca="1">MIN(E300:N300)</f>
        <v>0</v>
      </c>
      <c r="E300" s="336">
        <f ca="1">'A&amp;R'!Y44*100</f>
        <v>6.9410430767572935</v>
      </c>
      <c r="F300" s="336">
        <f ca="1">'A&amp;R'!Z44*100</f>
        <v>6.8949229977593447</v>
      </c>
      <c r="G300" s="336">
        <f ca="1">'A&amp;R'!AA44*100</f>
        <v>8.4682563330751996</v>
      </c>
      <c r="H300" s="336">
        <f ca="1">'A&amp;R'!AB44*100</f>
        <v>8.9240227308506288</v>
      </c>
      <c r="I300" s="336">
        <f ca="1">'A&amp;R'!AC44*100</f>
        <v>8.8419299206903812</v>
      </c>
      <c r="J300" s="336">
        <f>'A&amp;R'!AD44*100</f>
        <v>0</v>
      </c>
      <c r="K300" s="336">
        <f>'A&amp;R'!AE44*100</f>
        <v>0</v>
      </c>
      <c r="L300" s="336">
        <f>'A&amp;R'!AF44*100</f>
        <v>0</v>
      </c>
      <c r="M300" s="336">
        <f>'A&amp;R'!AG44*100</f>
        <v>0</v>
      </c>
      <c r="N300" s="337">
        <f>'A&amp;R'!AH44*100</f>
        <v>0</v>
      </c>
    </row>
    <row r="301" spans="2:14" ht="12.75" thickBot="1" x14ac:dyDescent="0.25">
      <c r="B301" s="388" t="s">
        <v>335</v>
      </c>
      <c r="C301" s="332">
        <f ca="1">AVERAGE(E301:N301)</f>
        <v>3.861835712220774</v>
      </c>
      <c r="D301" s="332">
        <f ca="1">MIN(E301:N301)</f>
        <v>0</v>
      </c>
      <c r="E301" s="332">
        <f ca="1">'A&amp;R'!Y45*100</f>
        <v>6.6895560087588404</v>
      </c>
      <c r="F301" s="332">
        <f ca="1">'A&amp;R'!Z45*100</f>
        <v>6.6451069471158908</v>
      </c>
      <c r="G301" s="332">
        <f ca="1">'A&amp;R'!AA45*100</f>
        <v>8.1614354514420402</v>
      </c>
      <c r="H301" s="332">
        <f ca="1">'A&amp;R'!AB45*100</f>
        <v>8.6006885739357504</v>
      </c>
      <c r="I301" s="332">
        <f ca="1">'A&amp;R'!AC45*100</f>
        <v>8.5215701409552231</v>
      </c>
      <c r="J301" s="332">
        <f>'A&amp;R'!AD45*100</f>
        <v>0</v>
      </c>
      <c r="K301" s="332">
        <f>'A&amp;R'!AE45*100</f>
        <v>0</v>
      </c>
      <c r="L301" s="332">
        <f>'A&amp;R'!AF45*100</f>
        <v>0</v>
      </c>
      <c r="M301" s="332">
        <f>'A&amp;R'!AG45*100</f>
        <v>0</v>
      </c>
      <c r="N301" s="333">
        <f>'A&amp;R'!AH45*100</f>
        <v>0</v>
      </c>
    </row>
    <row r="302" spans="2:14" ht="12" x14ac:dyDescent="0.2">
      <c r="B302" s="384" t="s">
        <v>329</v>
      </c>
      <c r="C302" s="403"/>
      <c r="D302" s="403"/>
      <c r="E302" s="403"/>
      <c r="F302" s="403"/>
      <c r="G302" s="403"/>
      <c r="H302" s="403"/>
      <c r="I302" s="403"/>
      <c r="J302" s="403"/>
      <c r="K302" s="403"/>
      <c r="L302" s="403"/>
      <c r="M302" s="403"/>
      <c r="N302" s="404"/>
    </row>
    <row r="303" spans="2:14" ht="12" x14ac:dyDescent="0.2">
      <c r="B303" s="387" t="s">
        <v>333</v>
      </c>
      <c r="C303" s="336">
        <f>AVERAGE(E303:N303)</f>
        <v>16.857311993540311</v>
      </c>
      <c r="D303" s="336">
        <f>MIN(E303:N303)</f>
        <v>16.067634753540311</v>
      </c>
      <c r="E303" s="336">
        <v>16.135791928540311</v>
      </c>
      <c r="F303" s="336">
        <v>16.157540028540307</v>
      </c>
      <c r="G303" s="336">
        <v>16.104107178540307</v>
      </c>
      <c r="H303" s="336">
        <v>16.067634753540311</v>
      </c>
      <c r="I303" s="336">
        <v>16.132958478540303</v>
      </c>
      <c r="J303" s="336">
        <v>16.608134428540307</v>
      </c>
      <c r="K303" s="336">
        <v>17.084716353540308</v>
      </c>
      <c r="L303" s="336">
        <v>17.575607503540304</v>
      </c>
      <c r="M303" s="336">
        <v>18.081224403540311</v>
      </c>
      <c r="N303" s="337">
        <v>18.625404878540309</v>
      </c>
    </row>
    <row r="304" spans="2:14" ht="12" x14ac:dyDescent="0.2">
      <c r="B304" s="387" t="s">
        <v>334</v>
      </c>
      <c r="C304" s="336">
        <f>AVERAGE(E304:N304)</f>
        <v>10.509546130636101</v>
      </c>
      <c r="D304" s="336">
        <f>MIN(E304:N304)</f>
        <v>10.017228649339346</v>
      </c>
      <c r="E304" s="336">
        <v>10.059720653703435</v>
      </c>
      <c r="F304" s="336">
        <v>10.073279319538845</v>
      </c>
      <c r="G304" s="336">
        <v>10.039967068915404</v>
      </c>
      <c r="H304" s="336">
        <v>10.017228649339346</v>
      </c>
      <c r="I304" s="336">
        <v>10.057954163678493</v>
      </c>
      <c r="J304" s="336">
        <v>10.354198521533856</v>
      </c>
      <c r="K304" s="336">
        <v>10.651319422406676</v>
      </c>
      <c r="L304" s="336">
        <v>10.957361286496448</v>
      </c>
      <c r="M304" s="336">
        <v>11.272583792730867</v>
      </c>
      <c r="N304" s="337">
        <v>11.611848428017648</v>
      </c>
    </row>
    <row r="305" spans="2:14" ht="12.75" thickBot="1" x14ac:dyDescent="0.25">
      <c r="B305" s="388" t="s">
        <v>335</v>
      </c>
      <c r="C305" s="332">
        <f>AVERAGE(E305:N305)</f>
        <v>8.4286559967701553</v>
      </c>
      <c r="D305" s="332">
        <f>MIN(E305:N305)</f>
        <v>8.0338173767701555</v>
      </c>
      <c r="E305" s="332">
        <v>8.0678959642701553</v>
      </c>
      <c r="F305" s="332">
        <v>8.0787700142701535</v>
      </c>
      <c r="G305" s="332">
        <v>8.0520535892701535</v>
      </c>
      <c r="H305" s="332">
        <v>8.0338173767701555</v>
      </c>
      <c r="I305" s="332">
        <v>8.0664792392701514</v>
      </c>
      <c r="J305" s="332">
        <v>8.3040672142701535</v>
      </c>
      <c r="K305" s="332">
        <v>8.5423581767701542</v>
      </c>
      <c r="L305" s="332">
        <v>8.7878037517701522</v>
      </c>
      <c r="M305" s="332">
        <v>9.0406122017701556</v>
      </c>
      <c r="N305" s="333">
        <v>9.3127024392701543</v>
      </c>
    </row>
  </sheetData>
  <mergeCells count="22">
    <mergeCell ref="B174:D174"/>
    <mergeCell ref="B175:D175"/>
    <mergeCell ref="B176:D176"/>
    <mergeCell ref="B177:D177"/>
    <mergeCell ref="B169:D169"/>
    <mergeCell ref="B170:D170"/>
    <mergeCell ref="B171:D171"/>
    <mergeCell ref="B172:D172"/>
    <mergeCell ref="B173:D173"/>
    <mergeCell ref="B164:D164"/>
    <mergeCell ref="C165:C167"/>
    <mergeCell ref="B165:B168"/>
    <mergeCell ref="C168:D168"/>
    <mergeCell ref="B116:B117"/>
    <mergeCell ref="B118:B119"/>
    <mergeCell ref="D116:F116"/>
    <mergeCell ref="D118:F118"/>
    <mergeCell ref="B99:B101"/>
    <mergeCell ref="C99:D99"/>
    <mergeCell ref="E99:F99"/>
    <mergeCell ref="C100:C101"/>
    <mergeCell ref="E100:E10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7"/>
  <sheetViews>
    <sheetView showGridLines="0" workbookViewId="0">
      <selection activeCell="B6" sqref="B6"/>
    </sheetView>
  </sheetViews>
  <sheetFormatPr defaultRowHeight="12" x14ac:dyDescent="0.2"/>
  <cols>
    <col min="1" max="1" width="11.28515625" bestFit="1" customWidth="1"/>
    <col min="3" max="3" width="11.28515625" bestFit="1" customWidth="1"/>
  </cols>
  <sheetData>
    <row r="1" spans="1:3" x14ac:dyDescent="0.2">
      <c r="A1" t="s">
        <v>276</v>
      </c>
      <c r="B1" t="s">
        <v>275</v>
      </c>
      <c r="C1" s="447" t="s">
        <v>342</v>
      </c>
    </row>
    <row r="2" spans="1:3" s="2" customFormat="1" x14ac:dyDescent="0.2">
      <c r="A2" s="3">
        <f>'A&amp;R'!H5</f>
        <v>43708</v>
      </c>
      <c r="B2" s="322">
        <v>0</v>
      </c>
      <c r="C2" s="3"/>
    </row>
    <row r="3" spans="1:3" x14ac:dyDescent="0.2">
      <c r="A3" s="3">
        <f>EOMONTH(A2,1)</f>
        <v>43738</v>
      </c>
      <c r="B3" s="322">
        <v>1</v>
      </c>
      <c r="C3" s="3"/>
    </row>
    <row r="4" spans="1:3" x14ac:dyDescent="0.2">
      <c r="A4" s="321">
        <f>EOMONTH(A3,1)</f>
        <v>43769</v>
      </c>
      <c r="B4" s="322">
        <v>1</v>
      </c>
      <c r="C4" s="3"/>
    </row>
    <row r="5" spans="1:3" x14ac:dyDescent="0.2">
      <c r="A5" s="321">
        <f t="shared" ref="A5:A68" si="0">EOMONTH(A4,1)</f>
        <v>43799</v>
      </c>
      <c r="B5" s="322">
        <v>1</v>
      </c>
      <c r="C5" s="3"/>
    </row>
    <row r="6" spans="1:3" x14ac:dyDescent="0.2">
      <c r="A6" s="321">
        <f t="shared" si="0"/>
        <v>43830</v>
      </c>
      <c r="B6" s="322">
        <f>B3+1</f>
        <v>2</v>
      </c>
      <c r="C6" s="3"/>
    </row>
    <row r="7" spans="1:3" x14ac:dyDescent="0.2">
      <c r="A7" s="321">
        <f t="shared" si="0"/>
        <v>43861</v>
      </c>
      <c r="B7" s="322">
        <f t="shared" ref="B7:B70" si="1">B4+1</f>
        <v>2</v>
      </c>
      <c r="C7" s="3"/>
    </row>
    <row r="8" spans="1:3" x14ac:dyDescent="0.2">
      <c r="A8" s="321">
        <f t="shared" si="0"/>
        <v>43890</v>
      </c>
      <c r="B8" s="322">
        <f t="shared" si="1"/>
        <v>2</v>
      </c>
      <c r="C8" s="3"/>
    </row>
    <row r="9" spans="1:3" x14ac:dyDescent="0.2">
      <c r="A9" s="321">
        <f t="shared" si="0"/>
        <v>43921</v>
      </c>
      <c r="B9" s="322">
        <f t="shared" si="1"/>
        <v>3</v>
      </c>
      <c r="C9" s="3"/>
    </row>
    <row r="10" spans="1:3" x14ac:dyDescent="0.2">
      <c r="A10" s="321">
        <f t="shared" si="0"/>
        <v>43951</v>
      </c>
      <c r="B10" s="322">
        <f t="shared" si="1"/>
        <v>3</v>
      </c>
      <c r="C10" s="3"/>
    </row>
    <row r="11" spans="1:3" x14ac:dyDescent="0.2">
      <c r="A11" s="321">
        <f t="shared" si="0"/>
        <v>43982</v>
      </c>
      <c r="B11" s="322">
        <f t="shared" si="1"/>
        <v>3</v>
      </c>
      <c r="C11" s="3"/>
    </row>
    <row r="12" spans="1:3" x14ac:dyDescent="0.2">
      <c r="A12" s="321">
        <f t="shared" si="0"/>
        <v>44012</v>
      </c>
      <c r="B12" s="322">
        <f t="shared" si="1"/>
        <v>4</v>
      </c>
      <c r="C12" s="3"/>
    </row>
    <row r="13" spans="1:3" x14ac:dyDescent="0.2">
      <c r="A13" s="321">
        <f t="shared" si="0"/>
        <v>44043</v>
      </c>
      <c r="B13" s="322">
        <f t="shared" si="1"/>
        <v>4</v>
      </c>
      <c r="C13" s="3"/>
    </row>
    <row r="14" spans="1:3" x14ac:dyDescent="0.2">
      <c r="A14" s="321">
        <f t="shared" si="0"/>
        <v>44074</v>
      </c>
      <c r="B14" s="322">
        <f t="shared" si="1"/>
        <v>4</v>
      </c>
      <c r="C14" s="3"/>
    </row>
    <row r="15" spans="1:3" x14ac:dyDescent="0.2">
      <c r="A15" s="321">
        <f t="shared" si="0"/>
        <v>44104</v>
      </c>
      <c r="B15" s="322">
        <f t="shared" si="1"/>
        <v>5</v>
      </c>
      <c r="C15" s="3"/>
    </row>
    <row r="16" spans="1:3" x14ac:dyDescent="0.2">
      <c r="A16" s="321">
        <f t="shared" si="0"/>
        <v>44135</v>
      </c>
      <c r="B16" s="322">
        <f t="shared" si="1"/>
        <v>5</v>
      </c>
      <c r="C16" s="3"/>
    </row>
    <row r="17" spans="1:3" x14ac:dyDescent="0.2">
      <c r="A17" s="321">
        <f t="shared" si="0"/>
        <v>44165</v>
      </c>
      <c r="B17" s="322">
        <f t="shared" si="1"/>
        <v>5</v>
      </c>
      <c r="C17" s="3"/>
    </row>
    <row r="18" spans="1:3" x14ac:dyDescent="0.2">
      <c r="A18" s="321">
        <f t="shared" si="0"/>
        <v>44196</v>
      </c>
      <c r="B18" s="322">
        <f t="shared" si="1"/>
        <v>6</v>
      </c>
      <c r="C18" s="3"/>
    </row>
    <row r="19" spans="1:3" x14ac:dyDescent="0.2">
      <c r="A19" s="321">
        <f t="shared" si="0"/>
        <v>44227</v>
      </c>
      <c r="B19" s="322">
        <f t="shared" si="1"/>
        <v>6</v>
      </c>
      <c r="C19" s="3"/>
    </row>
    <row r="20" spans="1:3" x14ac:dyDescent="0.2">
      <c r="A20" s="321">
        <f t="shared" si="0"/>
        <v>44255</v>
      </c>
      <c r="B20" s="322">
        <f t="shared" si="1"/>
        <v>6</v>
      </c>
      <c r="C20" s="3"/>
    </row>
    <row r="21" spans="1:3" x14ac:dyDescent="0.2">
      <c r="A21" s="321">
        <f t="shared" si="0"/>
        <v>44286</v>
      </c>
      <c r="B21" s="322">
        <f t="shared" si="1"/>
        <v>7</v>
      </c>
      <c r="C21" s="3"/>
    </row>
    <row r="22" spans="1:3" x14ac:dyDescent="0.2">
      <c r="A22" s="321">
        <f t="shared" si="0"/>
        <v>44316</v>
      </c>
      <c r="B22" s="322">
        <f t="shared" si="1"/>
        <v>7</v>
      </c>
      <c r="C22" s="3"/>
    </row>
    <row r="23" spans="1:3" x14ac:dyDescent="0.2">
      <c r="A23" s="321">
        <f t="shared" si="0"/>
        <v>44347</v>
      </c>
      <c r="B23" s="322">
        <f t="shared" si="1"/>
        <v>7</v>
      </c>
      <c r="C23" s="3"/>
    </row>
    <row r="24" spans="1:3" x14ac:dyDescent="0.2">
      <c r="A24" s="321">
        <f t="shared" si="0"/>
        <v>44377</v>
      </c>
      <c r="B24" s="322">
        <f t="shared" si="1"/>
        <v>8</v>
      </c>
      <c r="C24" s="3"/>
    </row>
    <row r="25" spans="1:3" x14ac:dyDescent="0.2">
      <c r="A25" s="321">
        <f t="shared" si="0"/>
        <v>44408</v>
      </c>
      <c r="B25" s="322">
        <f t="shared" si="1"/>
        <v>8</v>
      </c>
      <c r="C25" s="3"/>
    </row>
    <row r="26" spans="1:3" x14ac:dyDescent="0.2">
      <c r="A26" s="321">
        <f t="shared" si="0"/>
        <v>44439</v>
      </c>
      <c r="B26" s="322">
        <f t="shared" si="1"/>
        <v>8</v>
      </c>
      <c r="C26" s="3"/>
    </row>
    <row r="27" spans="1:3" x14ac:dyDescent="0.2">
      <c r="A27" s="321">
        <f t="shared" si="0"/>
        <v>44469</v>
      </c>
      <c r="B27" s="322">
        <f t="shared" si="1"/>
        <v>9</v>
      </c>
      <c r="C27" s="3"/>
    </row>
    <row r="28" spans="1:3" x14ac:dyDescent="0.2">
      <c r="A28" s="321">
        <f t="shared" si="0"/>
        <v>44500</v>
      </c>
      <c r="B28" s="322">
        <f t="shared" si="1"/>
        <v>9</v>
      </c>
      <c r="C28" s="3"/>
    </row>
    <row r="29" spans="1:3" x14ac:dyDescent="0.2">
      <c r="A29" s="321">
        <f t="shared" si="0"/>
        <v>44530</v>
      </c>
      <c r="B29" s="322">
        <f t="shared" si="1"/>
        <v>9</v>
      </c>
      <c r="C29" s="3"/>
    </row>
    <row r="30" spans="1:3" x14ac:dyDescent="0.2">
      <c r="A30" s="321">
        <f t="shared" si="0"/>
        <v>44561</v>
      </c>
      <c r="B30" s="322">
        <f t="shared" si="1"/>
        <v>10</v>
      </c>
      <c r="C30" s="3"/>
    </row>
    <row r="31" spans="1:3" x14ac:dyDescent="0.2">
      <c r="A31" s="321">
        <f t="shared" si="0"/>
        <v>44592</v>
      </c>
      <c r="B31" s="322">
        <f t="shared" si="1"/>
        <v>10</v>
      </c>
      <c r="C31" s="3"/>
    </row>
    <row r="32" spans="1:3" x14ac:dyDescent="0.2">
      <c r="A32" s="321">
        <f t="shared" si="0"/>
        <v>44620</v>
      </c>
      <c r="B32" s="322">
        <f t="shared" si="1"/>
        <v>10</v>
      </c>
      <c r="C32" s="3"/>
    </row>
    <row r="33" spans="1:3" x14ac:dyDescent="0.2">
      <c r="A33" s="321">
        <f t="shared" si="0"/>
        <v>44651</v>
      </c>
      <c r="B33" s="322">
        <f t="shared" si="1"/>
        <v>11</v>
      </c>
      <c r="C33" s="3"/>
    </row>
    <row r="34" spans="1:3" x14ac:dyDescent="0.2">
      <c r="A34" s="321">
        <f t="shared" si="0"/>
        <v>44681</v>
      </c>
      <c r="B34" s="322">
        <f t="shared" si="1"/>
        <v>11</v>
      </c>
      <c r="C34" s="3"/>
    </row>
    <row r="35" spans="1:3" x14ac:dyDescent="0.2">
      <c r="A35" s="321">
        <f t="shared" si="0"/>
        <v>44712</v>
      </c>
      <c r="B35" s="322">
        <f t="shared" si="1"/>
        <v>11</v>
      </c>
      <c r="C35" s="3"/>
    </row>
    <row r="36" spans="1:3" x14ac:dyDescent="0.2">
      <c r="A36" s="321">
        <f t="shared" si="0"/>
        <v>44742</v>
      </c>
      <c r="B36" s="322">
        <f t="shared" si="1"/>
        <v>12</v>
      </c>
      <c r="C36" s="3"/>
    </row>
    <row r="37" spans="1:3" x14ac:dyDescent="0.2">
      <c r="A37" s="321">
        <f t="shared" si="0"/>
        <v>44773</v>
      </c>
      <c r="B37" s="322">
        <f t="shared" si="1"/>
        <v>12</v>
      </c>
      <c r="C37" s="3"/>
    </row>
    <row r="38" spans="1:3" x14ac:dyDescent="0.2">
      <c r="A38" s="321">
        <f t="shared" si="0"/>
        <v>44804</v>
      </c>
      <c r="B38" s="322">
        <f t="shared" si="1"/>
        <v>12</v>
      </c>
      <c r="C38" s="3"/>
    </row>
    <row r="39" spans="1:3" x14ac:dyDescent="0.2">
      <c r="A39" s="321">
        <f t="shared" si="0"/>
        <v>44834</v>
      </c>
      <c r="B39" s="322">
        <f t="shared" si="1"/>
        <v>13</v>
      </c>
      <c r="C39" s="3"/>
    </row>
    <row r="40" spans="1:3" x14ac:dyDescent="0.2">
      <c r="A40" s="321">
        <f t="shared" si="0"/>
        <v>44865</v>
      </c>
      <c r="B40" s="322">
        <f t="shared" si="1"/>
        <v>13</v>
      </c>
      <c r="C40" s="3"/>
    </row>
    <row r="41" spans="1:3" x14ac:dyDescent="0.2">
      <c r="A41" s="321">
        <f t="shared" si="0"/>
        <v>44895</v>
      </c>
      <c r="B41" s="322">
        <f t="shared" si="1"/>
        <v>13</v>
      </c>
      <c r="C41" s="3"/>
    </row>
    <row r="42" spans="1:3" x14ac:dyDescent="0.2">
      <c r="A42" s="321">
        <f t="shared" si="0"/>
        <v>44926</v>
      </c>
      <c r="B42" s="322">
        <f t="shared" si="1"/>
        <v>14</v>
      </c>
      <c r="C42" s="3"/>
    </row>
    <row r="43" spans="1:3" x14ac:dyDescent="0.2">
      <c r="A43" s="321">
        <f t="shared" si="0"/>
        <v>44957</v>
      </c>
      <c r="B43" s="322">
        <f t="shared" si="1"/>
        <v>14</v>
      </c>
      <c r="C43" s="3"/>
    </row>
    <row r="44" spans="1:3" x14ac:dyDescent="0.2">
      <c r="A44" s="321">
        <f t="shared" si="0"/>
        <v>44985</v>
      </c>
      <c r="B44" s="322">
        <f t="shared" si="1"/>
        <v>14</v>
      </c>
      <c r="C44" s="3"/>
    </row>
    <row r="45" spans="1:3" x14ac:dyDescent="0.2">
      <c r="A45" s="321">
        <f t="shared" si="0"/>
        <v>45016</v>
      </c>
      <c r="B45" s="322">
        <f t="shared" si="1"/>
        <v>15</v>
      </c>
      <c r="C45" s="3"/>
    </row>
    <row r="46" spans="1:3" x14ac:dyDescent="0.2">
      <c r="A46" s="321">
        <f t="shared" si="0"/>
        <v>45046</v>
      </c>
      <c r="B46" s="322">
        <f t="shared" si="1"/>
        <v>15</v>
      </c>
      <c r="C46" s="3"/>
    </row>
    <row r="47" spans="1:3" x14ac:dyDescent="0.2">
      <c r="A47" s="321">
        <f t="shared" si="0"/>
        <v>45077</v>
      </c>
      <c r="B47" s="322">
        <f t="shared" si="1"/>
        <v>15</v>
      </c>
      <c r="C47" s="3"/>
    </row>
    <row r="48" spans="1:3" x14ac:dyDescent="0.2">
      <c r="A48" s="321">
        <f t="shared" si="0"/>
        <v>45107</v>
      </c>
      <c r="B48" s="322">
        <f t="shared" si="1"/>
        <v>16</v>
      </c>
      <c r="C48" s="3"/>
    </row>
    <row r="49" spans="1:3" x14ac:dyDescent="0.2">
      <c r="A49" s="321">
        <f t="shared" si="0"/>
        <v>45138</v>
      </c>
      <c r="B49" s="322">
        <f t="shared" si="1"/>
        <v>16</v>
      </c>
      <c r="C49" s="3"/>
    </row>
    <row r="50" spans="1:3" x14ac:dyDescent="0.2">
      <c r="A50" s="321">
        <f t="shared" si="0"/>
        <v>45169</v>
      </c>
      <c r="B50" s="322">
        <f t="shared" si="1"/>
        <v>16</v>
      </c>
      <c r="C50" s="3"/>
    </row>
    <row r="51" spans="1:3" x14ac:dyDescent="0.2">
      <c r="A51" s="321">
        <f t="shared" si="0"/>
        <v>45199</v>
      </c>
      <c r="B51" s="322">
        <f t="shared" si="1"/>
        <v>17</v>
      </c>
      <c r="C51" s="3"/>
    </row>
    <row r="52" spans="1:3" x14ac:dyDescent="0.2">
      <c r="A52" s="321">
        <f t="shared" si="0"/>
        <v>45230</v>
      </c>
      <c r="B52" s="322">
        <f t="shared" si="1"/>
        <v>17</v>
      </c>
      <c r="C52" s="3"/>
    </row>
    <row r="53" spans="1:3" x14ac:dyDescent="0.2">
      <c r="A53" s="321">
        <f t="shared" si="0"/>
        <v>45260</v>
      </c>
      <c r="B53" s="322">
        <f t="shared" si="1"/>
        <v>17</v>
      </c>
      <c r="C53" s="3"/>
    </row>
    <row r="54" spans="1:3" x14ac:dyDescent="0.2">
      <c r="A54" s="321">
        <f t="shared" si="0"/>
        <v>45291</v>
      </c>
      <c r="B54" s="322">
        <f t="shared" si="1"/>
        <v>18</v>
      </c>
      <c r="C54" s="3"/>
    </row>
    <row r="55" spans="1:3" x14ac:dyDescent="0.2">
      <c r="A55" s="321">
        <f t="shared" si="0"/>
        <v>45322</v>
      </c>
      <c r="B55" s="322">
        <f t="shared" si="1"/>
        <v>18</v>
      </c>
      <c r="C55" s="3"/>
    </row>
    <row r="56" spans="1:3" x14ac:dyDescent="0.2">
      <c r="A56" s="321">
        <f t="shared" si="0"/>
        <v>45351</v>
      </c>
      <c r="B56" s="322">
        <f t="shared" si="1"/>
        <v>18</v>
      </c>
      <c r="C56" s="3"/>
    </row>
    <row r="57" spans="1:3" x14ac:dyDescent="0.2">
      <c r="A57" s="321">
        <f t="shared" si="0"/>
        <v>45382</v>
      </c>
      <c r="B57" s="322">
        <f t="shared" si="1"/>
        <v>19</v>
      </c>
      <c r="C57" s="3"/>
    </row>
    <row r="58" spans="1:3" x14ac:dyDescent="0.2">
      <c r="A58" s="321">
        <f t="shared" si="0"/>
        <v>45412</v>
      </c>
      <c r="B58" s="322">
        <f t="shared" si="1"/>
        <v>19</v>
      </c>
      <c r="C58" s="3"/>
    </row>
    <row r="59" spans="1:3" x14ac:dyDescent="0.2">
      <c r="A59" s="321">
        <f t="shared" si="0"/>
        <v>45443</v>
      </c>
      <c r="B59" s="322">
        <f t="shared" si="1"/>
        <v>19</v>
      </c>
      <c r="C59" s="3"/>
    </row>
    <row r="60" spans="1:3" x14ac:dyDescent="0.2">
      <c r="A60" s="321">
        <f t="shared" si="0"/>
        <v>45473</v>
      </c>
      <c r="B60" s="322">
        <f t="shared" si="1"/>
        <v>20</v>
      </c>
      <c r="C60" s="3"/>
    </row>
    <row r="61" spans="1:3" x14ac:dyDescent="0.2">
      <c r="A61" s="321">
        <f t="shared" si="0"/>
        <v>45504</v>
      </c>
      <c r="B61" s="322">
        <f t="shared" si="1"/>
        <v>20</v>
      </c>
      <c r="C61" s="3"/>
    </row>
    <row r="62" spans="1:3" x14ac:dyDescent="0.2">
      <c r="A62" s="321">
        <f t="shared" si="0"/>
        <v>45535</v>
      </c>
      <c r="B62" s="322">
        <f t="shared" si="1"/>
        <v>20</v>
      </c>
      <c r="C62" s="3"/>
    </row>
    <row r="63" spans="1:3" x14ac:dyDescent="0.2">
      <c r="A63" s="321">
        <f t="shared" si="0"/>
        <v>45565</v>
      </c>
      <c r="B63" s="322">
        <f t="shared" si="1"/>
        <v>21</v>
      </c>
      <c r="C63" s="3"/>
    </row>
    <row r="64" spans="1:3" x14ac:dyDescent="0.2">
      <c r="A64" s="321">
        <f t="shared" si="0"/>
        <v>45596</v>
      </c>
      <c r="B64" s="322">
        <f t="shared" si="1"/>
        <v>21</v>
      </c>
      <c r="C64" s="3"/>
    </row>
    <row r="65" spans="1:3" x14ac:dyDescent="0.2">
      <c r="A65" s="321">
        <f t="shared" si="0"/>
        <v>45626</v>
      </c>
      <c r="B65" s="322">
        <f t="shared" si="1"/>
        <v>21</v>
      </c>
      <c r="C65" s="3"/>
    </row>
    <row r="66" spans="1:3" x14ac:dyDescent="0.2">
      <c r="A66" s="321">
        <f t="shared" si="0"/>
        <v>45657</v>
      </c>
      <c r="B66" s="322">
        <f t="shared" si="1"/>
        <v>22</v>
      </c>
      <c r="C66" s="3"/>
    </row>
    <row r="67" spans="1:3" x14ac:dyDescent="0.2">
      <c r="A67" s="321">
        <f t="shared" si="0"/>
        <v>45688</v>
      </c>
      <c r="B67" s="322">
        <f t="shared" si="1"/>
        <v>22</v>
      </c>
      <c r="C67" s="3"/>
    </row>
    <row r="68" spans="1:3" x14ac:dyDescent="0.2">
      <c r="A68" s="321">
        <f t="shared" si="0"/>
        <v>45716</v>
      </c>
      <c r="B68" s="322">
        <f t="shared" si="1"/>
        <v>22</v>
      </c>
      <c r="C68" s="3"/>
    </row>
    <row r="69" spans="1:3" x14ac:dyDescent="0.2">
      <c r="A69" s="321">
        <f t="shared" ref="A69:A122" si="2">EOMONTH(A68,1)</f>
        <v>45747</v>
      </c>
      <c r="B69" s="322">
        <f t="shared" si="1"/>
        <v>23</v>
      </c>
      <c r="C69" s="3"/>
    </row>
    <row r="70" spans="1:3" x14ac:dyDescent="0.2">
      <c r="A70" s="321">
        <f t="shared" si="2"/>
        <v>45777</v>
      </c>
      <c r="B70" s="322">
        <f t="shared" si="1"/>
        <v>23</v>
      </c>
      <c r="C70" s="3"/>
    </row>
    <row r="71" spans="1:3" x14ac:dyDescent="0.2">
      <c r="A71" s="321">
        <f t="shared" si="2"/>
        <v>45808</v>
      </c>
      <c r="B71" s="322">
        <f t="shared" ref="B71:B121" si="3">B68+1</f>
        <v>23</v>
      </c>
      <c r="C71" s="3"/>
    </row>
    <row r="72" spans="1:3" x14ac:dyDescent="0.2">
      <c r="A72" s="321">
        <f t="shared" si="2"/>
        <v>45838</v>
      </c>
      <c r="B72" s="322">
        <f t="shared" si="3"/>
        <v>24</v>
      </c>
      <c r="C72" s="3"/>
    </row>
    <row r="73" spans="1:3" x14ac:dyDescent="0.2">
      <c r="A73" s="321">
        <f t="shared" si="2"/>
        <v>45869</v>
      </c>
      <c r="B73" s="322">
        <f t="shared" si="3"/>
        <v>24</v>
      </c>
      <c r="C73" s="3"/>
    </row>
    <row r="74" spans="1:3" x14ac:dyDescent="0.2">
      <c r="A74" s="321">
        <f t="shared" si="2"/>
        <v>45900</v>
      </c>
      <c r="B74" s="322">
        <f t="shared" si="3"/>
        <v>24</v>
      </c>
      <c r="C74" s="3"/>
    </row>
    <row r="75" spans="1:3" x14ac:dyDescent="0.2">
      <c r="A75" s="321">
        <f t="shared" si="2"/>
        <v>45930</v>
      </c>
      <c r="B75" s="322">
        <f t="shared" si="3"/>
        <v>25</v>
      </c>
      <c r="C75" s="3"/>
    </row>
    <row r="76" spans="1:3" x14ac:dyDescent="0.2">
      <c r="A76" s="321">
        <f t="shared" si="2"/>
        <v>45961</v>
      </c>
      <c r="B76" s="322">
        <f t="shared" si="3"/>
        <v>25</v>
      </c>
      <c r="C76" s="3"/>
    </row>
    <row r="77" spans="1:3" x14ac:dyDescent="0.2">
      <c r="A77" s="321">
        <f t="shared" si="2"/>
        <v>45991</v>
      </c>
      <c r="B77" s="322">
        <f t="shared" si="3"/>
        <v>25</v>
      </c>
      <c r="C77" s="3"/>
    </row>
    <row r="78" spans="1:3" x14ac:dyDescent="0.2">
      <c r="A78" s="321">
        <f t="shared" si="2"/>
        <v>46022</v>
      </c>
      <c r="B78" s="322">
        <f t="shared" si="3"/>
        <v>26</v>
      </c>
      <c r="C78" s="3"/>
    </row>
    <row r="79" spans="1:3" x14ac:dyDescent="0.2">
      <c r="A79" s="321">
        <f t="shared" si="2"/>
        <v>46053</v>
      </c>
      <c r="B79" s="322">
        <f t="shared" si="3"/>
        <v>26</v>
      </c>
      <c r="C79" s="3"/>
    </row>
    <row r="80" spans="1:3" x14ac:dyDescent="0.2">
      <c r="A80" s="321">
        <f t="shared" si="2"/>
        <v>46081</v>
      </c>
      <c r="B80" s="322">
        <f t="shared" si="3"/>
        <v>26</v>
      </c>
      <c r="C80" s="3"/>
    </row>
    <row r="81" spans="1:3" x14ac:dyDescent="0.2">
      <c r="A81" s="321">
        <f t="shared" si="2"/>
        <v>46112</v>
      </c>
      <c r="B81" s="322">
        <f t="shared" si="3"/>
        <v>27</v>
      </c>
      <c r="C81" s="3"/>
    </row>
    <row r="82" spans="1:3" x14ac:dyDescent="0.2">
      <c r="A82" s="321">
        <f t="shared" si="2"/>
        <v>46142</v>
      </c>
      <c r="B82" s="322">
        <f t="shared" si="3"/>
        <v>27</v>
      </c>
      <c r="C82" s="3"/>
    </row>
    <row r="83" spans="1:3" x14ac:dyDescent="0.2">
      <c r="A83" s="321">
        <f t="shared" si="2"/>
        <v>46173</v>
      </c>
      <c r="B83" s="322">
        <f t="shared" si="3"/>
        <v>27</v>
      </c>
      <c r="C83" s="3"/>
    </row>
    <row r="84" spans="1:3" x14ac:dyDescent="0.2">
      <c r="A84" s="321">
        <f t="shared" si="2"/>
        <v>46203</v>
      </c>
      <c r="B84" s="322">
        <f t="shared" si="3"/>
        <v>28</v>
      </c>
      <c r="C84" s="3"/>
    </row>
    <row r="85" spans="1:3" x14ac:dyDescent="0.2">
      <c r="A85" s="321">
        <f t="shared" si="2"/>
        <v>46234</v>
      </c>
      <c r="B85" s="322">
        <f t="shared" si="3"/>
        <v>28</v>
      </c>
      <c r="C85" s="3"/>
    </row>
    <row r="86" spans="1:3" x14ac:dyDescent="0.2">
      <c r="A86" s="321">
        <f t="shared" si="2"/>
        <v>46265</v>
      </c>
      <c r="B86" s="322">
        <f t="shared" si="3"/>
        <v>28</v>
      </c>
      <c r="C86" s="3"/>
    </row>
    <row r="87" spans="1:3" x14ac:dyDescent="0.2">
      <c r="A87" s="321">
        <f t="shared" si="2"/>
        <v>46295</v>
      </c>
      <c r="B87" s="322">
        <f t="shared" si="3"/>
        <v>29</v>
      </c>
      <c r="C87" s="3"/>
    </row>
    <row r="88" spans="1:3" x14ac:dyDescent="0.2">
      <c r="A88" s="321">
        <f t="shared" si="2"/>
        <v>46326</v>
      </c>
      <c r="B88" s="322">
        <f t="shared" si="3"/>
        <v>29</v>
      </c>
      <c r="C88" s="3"/>
    </row>
    <row r="89" spans="1:3" x14ac:dyDescent="0.2">
      <c r="A89" s="321">
        <f t="shared" si="2"/>
        <v>46356</v>
      </c>
      <c r="B89" s="322">
        <f t="shared" si="3"/>
        <v>29</v>
      </c>
      <c r="C89" s="3"/>
    </row>
    <row r="90" spans="1:3" x14ac:dyDescent="0.2">
      <c r="A90" s="321">
        <f t="shared" si="2"/>
        <v>46387</v>
      </c>
      <c r="B90" s="322">
        <f t="shared" si="3"/>
        <v>30</v>
      </c>
      <c r="C90" s="3"/>
    </row>
    <row r="91" spans="1:3" x14ac:dyDescent="0.2">
      <c r="A91" s="321">
        <f t="shared" si="2"/>
        <v>46418</v>
      </c>
      <c r="B91" s="322">
        <f t="shared" si="3"/>
        <v>30</v>
      </c>
      <c r="C91" s="3"/>
    </row>
    <row r="92" spans="1:3" x14ac:dyDescent="0.2">
      <c r="A92" s="321">
        <f t="shared" si="2"/>
        <v>46446</v>
      </c>
      <c r="B92" s="322">
        <f t="shared" si="3"/>
        <v>30</v>
      </c>
      <c r="C92" s="3"/>
    </row>
    <row r="93" spans="1:3" x14ac:dyDescent="0.2">
      <c r="A93" s="321">
        <f t="shared" si="2"/>
        <v>46477</v>
      </c>
      <c r="B93" s="322">
        <f t="shared" si="3"/>
        <v>31</v>
      </c>
      <c r="C93" s="3"/>
    </row>
    <row r="94" spans="1:3" x14ac:dyDescent="0.2">
      <c r="A94" s="321">
        <f t="shared" si="2"/>
        <v>46507</v>
      </c>
      <c r="B94" s="322">
        <f t="shared" si="3"/>
        <v>31</v>
      </c>
      <c r="C94" s="3"/>
    </row>
    <row r="95" spans="1:3" x14ac:dyDescent="0.2">
      <c r="A95" s="321">
        <f t="shared" si="2"/>
        <v>46538</v>
      </c>
      <c r="B95" s="322">
        <f t="shared" si="3"/>
        <v>31</v>
      </c>
      <c r="C95" s="3"/>
    </row>
    <row r="96" spans="1:3" x14ac:dyDescent="0.2">
      <c r="A96" s="321">
        <f t="shared" si="2"/>
        <v>46568</v>
      </c>
      <c r="B96" s="322">
        <f t="shared" si="3"/>
        <v>32</v>
      </c>
      <c r="C96" s="3"/>
    </row>
    <row r="97" spans="1:3" x14ac:dyDescent="0.2">
      <c r="A97" s="321">
        <f t="shared" si="2"/>
        <v>46599</v>
      </c>
      <c r="B97" s="322">
        <f t="shared" si="3"/>
        <v>32</v>
      </c>
      <c r="C97" s="3"/>
    </row>
    <row r="98" spans="1:3" x14ac:dyDescent="0.2">
      <c r="A98" s="321">
        <f t="shared" si="2"/>
        <v>46630</v>
      </c>
      <c r="B98" s="322">
        <f t="shared" si="3"/>
        <v>32</v>
      </c>
      <c r="C98" s="3"/>
    </row>
    <row r="99" spans="1:3" x14ac:dyDescent="0.2">
      <c r="A99" s="321">
        <f t="shared" si="2"/>
        <v>46660</v>
      </c>
      <c r="B99" s="322">
        <f t="shared" si="3"/>
        <v>33</v>
      </c>
      <c r="C99" s="3"/>
    </row>
    <row r="100" spans="1:3" x14ac:dyDescent="0.2">
      <c r="A100" s="321">
        <f t="shared" si="2"/>
        <v>46691</v>
      </c>
      <c r="B100" s="322">
        <f t="shared" si="3"/>
        <v>33</v>
      </c>
      <c r="C100" s="3"/>
    </row>
    <row r="101" spans="1:3" x14ac:dyDescent="0.2">
      <c r="A101" s="321">
        <f t="shared" si="2"/>
        <v>46721</v>
      </c>
      <c r="B101" s="322">
        <f t="shared" si="3"/>
        <v>33</v>
      </c>
      <c r="C101" s="3"/>
    </row>
    <row r="102" spans="1:3" x14ac:dyDescent="0.2">
      <c r="A102" s="321">
        <f t="shared" si="2"/>
        <v>46752</v>
      </c>
      <c r="B102" s="322">
        <f t="shared" si="3"/>
        <v>34</v>
      </c>
      <c r="C102" s="3"/>
    </row>
    <row r="103" spans="1:3" x14ac:dyDescent="0.2">
      <c r="A103" s="321">
        <f t="shared" si="2"/>
        <v>46783</v>
      </c>
      <c r="B103" s="322">
        <f t="shared" si="3"/>
        <v>34</v>
      </c>
      <c r="C103" s="3"/>
    </row>
    <row r="104" spans="1:3" x14ac:dyDescent="0.2">
      <c r="A104" s="321">
        <f t="shared" si="2"/>
        <v>46812</v>
      </c>
      <c r="B104" s="322">
        <f t="shared" si="3"/>
        <v>34</v>
      </c>
      <c r="C104" s="3"/>
    </row>
    <row r="105" spans="1:3" x14ac:dyDescent="0.2">
      <c r="A105" s="321">
        <f t="shared" si="2"/>
        <v>46843</v>
      </c>
      <c r="B105" s="322">
        <f t="shared" si="3"/>
        <v>35</v>
      </c>
      <c r="C105" s="3"/>
    </row>
    <row r="106" spans="1:3" x14ac:dyDescent="0.2">
      <c r="A106" s="321">
        <f t="shared" si="2"/>
        <v>46873</v>
      </c>
      <c r="B106" s="322">
        <f t="shared" si="3"/>
        <v>35</v>
      </c>
      <c r="C106" s="3"/>
    </row>
    <row r="107" spans="1:3" x14ac:dyDescent="0.2">
      <c r="A107" s="321">
        <f t="shared" si="2"/>
        <v>46904</v>
      </c>
      <c r="B107" s="322">
        <f t="shared" si="3"/>
        <v>35</v>
      </c>
      <c r="C107" s="3"/>
    </row>
    <row r="108" spans="1:3" x14ac:dyDescent="0.2">
      <c r="A108" s="321">
        <f t="shared" si="2"/>
        <v>46934</v>
      </c>
      <c r="B108" s="322">
        <f t="shared" si="3"/>
        <v>36</v>
      </c>
      <c r="C108" s="3"/>
    </row>
    <row r="109" spans="1:3" x14ac:dyDescent="0.2">
      <c r="A109" s="321">
        <f t="shared" si="2"/>
        <v>46965</v>
      </c>
      <c r="B109" s="322">
        <f t="shared" si="3"/>
        <v>36</v>
      </c>
      <c r="C109" s="3"/>
    </row>
    <row r="110" spans="1:3" x14ac:dyDescent="0.2">
      <c r="A110" s="321">
        <f t="shared" si="2"/>
        <v>46996</v>
      </c>
      <c r="B110" s="322">
        <f t="shared" si="3"/>
        <v>36</v>
      </c>
      <c r="C110" s="3"/>
    </row>
    <row r="111" spans="1:3" x14ac:dyDescent="0.2">
      <c r="A111" s="321">
        <f t="shared" si="2"/>
        <v>47026</v>
      </c>
      <c r="B111" s="322">
        <f t="shared" si="3"/>
        <v>37</v>
      </c>
      <c r="C111" s="3"/>
    </row>
    <row r="112" spans="1:3" x14ac:dyDescent="0.2">
      <c r="A112" s="321">
        <f t="shared" si="2"/>
        <v>47057</v>
      </c>
      <c r="B112" s="322">
        <f t="shared" si="3"/>
        <v>37</v>
      </c>
      <c r="C112" s="3"/>
    </row>
    <row r="113" spans="1:3" x14ac:dyDescent="0.2">
      <c r="A113" s="321">
        <f t="shared" si="2"/>
        <v>47087</v>
      </c>
      <c r="B113" s="322">
        <f t="shared" si="3"/>
        <v>37</v>
      </c>
      <c r="C113" s="3"/>
    </row>
    <row r="114" spans="1:3" x14ac:dyDescent="0.2">
      <c r="A114" s="321">
        <f t="shared" si="2"/>
        <v>47118</v>
      </c>
      <c r="B114" s="322">
        <f t="shared" si="3"/>
        <v>38</v>
      </c>
      <c r="C114" s="3"/>
    </row>
    <row r="115" spans="1:3" x14ac:dyDescent="0.2">
      <c r="A115" s="321">
        <f t="shared" si="2"/>
        <v>47149</v>
      </c>
      <c r="B115" s="322">
        <f t="shared" si="3"/>
        <v>38</v>
      </c>
      <c r="C115" s="3"/>
    </row>
    <row r="116" spans="1:3" x14ac:dyDescent="0.2">
      <c r="A116" s="321">
        <f t="shared" si="2"/>
        <v>47177</v>
      </c>
      <c r="B116" s="322">
        <f t="shared" si="3"/>
        <v>38</v>
      </c>
      <c r="C116" s="3"/>
    </row>
    <row r="117" spans="1:3" x14ac:dyDescent="0.2">
      <c r="A117" s="321">
        <f t="shared" si="2"/>
        <v>47208</v>
      </c>
      <c r="B117" s="322">
        <f t="shared" si="3"/>
        <v>39</v>
      </c>
      <c r="C117" s="3"/>
    </row>
    <row r="118" spans="1:3" x14ac:dyDescent="0.2">
      <c r="A118" s="321">
        <f t="shared" si="2"/>
        <v>47238</v>
      </c>
      <c r="B118" s="322">
        <f t="shared" si="3"/>
        <v>39</v>
      </c>
      <c r="C118" s="3"/>
    </row>
    <row r="119" spans="1:3" x14ac:dyDescent="0.2">
      <c r="A119" s="321">
        <f t="shared" si="2"/>
        <v>47269</v>
      </c>
      <c r="B119" s="322">
        <f t="shared" si="3"/>
        <v>39</v>
      </c>
      <c r="C119" s="3"/>
    </row>
    <row r="120" spans="1:3" x14ac:dyDescent="0.2">
      <c r="A120" s="321">
        <f t="shared" si="2"/>
        <v>47299</v>
      </c>
      <c r="B120" s="322">
        <f t="shared" si="3"/>
        <v>40</v>
      </c>
      <c r="C120" s="3"/>
    </row>
    <row r="121" spans="1:3" x14ac:dyDescent="0.2">
      <c r="A121" s="321">
        <f t="shared" si="2"/>
        <v>47330</v>
      </c>
      <c r="B121" s="322">
        <f t="shared" si="3"/>
        <v>40</v>
      </c>
      <c r="C121" s="3"/>
    </row>
    <row r="122" spans="1:3" x14ac:dyDescent="0.2">
      <c r="A122" s="321">
        <f t="shared" si="2"/>
        <v>47361</v>
      </c>
      <c r="B122" s="323">
        <f>B121</f>
        <v>40</v>
      </c>
      <c r="C122" s="3"/>
    </row>
    <row r="123" spans="1:3" x14ac:dyDescent="0.2">
      <c r="A123" s="321"/>
    </row>
    <row r="124" spans="1:3" x14ac:dyDescent="0.2">
      <c r="A124" s="321"/>
    </row>
    <row r="125" spans="1:3" x14ac:dyDescent="0.2">
      <c r="A125" s="321"/>
    </row>
    <row r="126" spans="1:3" x14ac:dyDescent="0.2">
      <c r="A126" s="321"/>
    </row>
    <row r="127" spans="1:3" x14ac:dyDescent="0.2">
      <c r="A127" s="321"/>
    </row>
    <row r="128" spans="1:3" x14ac:dyDescent="0.2">
      <c r="A128" s="321"/>
    </row>
    <row r="129" spans="1:1" x14ac:dyDescent="0.2">
      <c r="A129" s="321"/>
    </row>
    <row r="130" spans="1:1" x14ac:dyDescent="0.2">
      <c r="A130" s="321"/>
    </row>
    <row r="131" spans="1:1" x14ac:dyDescent="0.2">
      <c r="A131" s="321"/>
    </row>
    <row r="132" spans="1:1" x14ac:dyDescent="0.2">
      <c r="A132" s="321"/>
    </row>
    <row r="133" spans="1:1" x14ac:dyDescent="0.2">
      <c r="A133" s="321"/>
    </row>
    <row r="134" spans="1:1" x14ac:dyDescent="0.2">
      <c r="A134" s="321"/>
    </row>
    <row r="135" spans="1:1" x14ac:dyDescent="0.2">
      <c r="A135" s="321"/>
    </row>
    <row r="136" spans="1:1" x14ac:dyDescent="0.2">
      <c r="A136" s="321"/>
    </row>
    <row r="137" spans="1:1" x14ac:dyDescent="0.2">
      <c r="A137" s="321"/>
    </row>
    <row r="138" spans="1:1" x14ac:dyDescent="0.2">
      <c r="A138" s="321"/>
    </row>
    <row r="139" spans="1:1" x14ac:dyDescent="0.2">
      <c r="A139" s="321"/>
    </row>
    <row r="140" spans="1:1" x14ac:dyDescent="0.2">
      <c r="A140" s="321"/>
    </row>
    <row r="141" spans="1:1" x14ac:dyDescent="0.2">
      <c r="A141" s="321"/>
    </row>
    <row r="142" spans="1:1" x14ac:dyDescent="0.2">
      <c r="A142" s="321"/>
    </row>
    <row r="143" spans="1:1" x14ac:dyDescent="0.2">
      <c r="A143" s="321"/>
    </row>
    <row r="144" spans="1:1" x14ac:dyDescent="0.2">
      <c r="A144" s="321"/>
    </row>
    <row r="145" spans="1:1" x14ac:dyDescent="0.2">
      <c r="A145" s="321"/>
    </row>
    <row r="146" spans="1:1" x14ac:dyDescent="0.2">
      <c r="A146" s="321"/>
    </row>
    <row r="147" spans="1:1" x14ac:dyDescent="0.2">
      <c r="A147" s="321"/>
    </row>
    <row r="148" spans="1:1" x14ac:dyDescent="0.2">
      <c r="A148" s="321"/>
    </row>
    <row r="149" spans="1:1" x14ac:dyDescent="0.2">
      <c r="A149" s="321"/>
    </row>
    <row r="150" spans="1:1" x14ac:dyDescent="0.2">
      <c r="A150" s="321"/>
    </row>
    <row r="151" spans="1:1" x14ac:dyDescent="0.2">
      <c r="A151" s="321"/>
    </row>
    <row r="152" spans="1:1" x14ac:dyDescent="0.2">
      <c r="A152" s="321"/>
    </row>
    <row r="153" spans="1:1" x14ac:dyDescent="0.2">
      <c r="A153" s="321"/>
    </row>
    <row r="154" spans="1:1" x14ac:dyDescent="0.2">
      <c r="A154" s="321"/>
    </row>
    <row r="155" spans="1:1" x14ac:dyDescent="0.2">
      <c r="A155" s="321"/>
    </row>
    <row r="156" spans="1:1" x14ac:dyDescent="0.2">
      <c r="A156" s="321"/>
    </row>
    <row r="157" spans="1:1" x14ac:dyDescent="0.2">
      <c r="A157" s="32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0000"/>
  </sheetPr>
  <dimension ref="A1:X82"/>
  <sheetViews>
    <sheetView showGridLines="0" workbookViewId="0">
      <pane xSplit="9" ySplit="8" topLeftCell="J9" activePane="bottomRight" state="frozen"/>
      <selection pane="topRight"/>
      <selection pane="bottomLeft"/>
      <selection pane="bottomRight" activeCell="C1" sqref="C1"/>
    </sheetView>
  </sheetViews>
  <sheetFormatPr defaultColWidth="9.140625" defaultRowHeight="11.25" outlineLevelRow="1" outlineLevelCol="1" x14ac:dyDescent="0.2"/>
  <cols>
    <col min="1" max="1" width="2.42578125" style="156" hidden="1" customWidth="1" outlineLevel="1"/>
    <col min="2" max="2" width="2.42578125" style="156" customWidth="1" collapsed="1"/>
    <col min="3" max="3" width="29.42578125" style="156" customWidth="1"/>
    <col min="4" max="4" width="9.42578125" style="156" customWidth="1" outlineLevel="1"/>
    <col min="5" max="5" width="9.7109375" style="156" customWidth="1" outlineLevel="1"/>
    <col min="6" max="6" width="13.28515625" style="156" customWidth="1" outlineLevel="1"/>
    <col min="7" max="7" width="4.7109375" style="156" customWidth="1" outlineLevel="1"/>
    <col min="8" max="8" width="10.5703125" style="156" customWidth="1" outlineLevel="1"/>
    <col min="9" max="9" width="9.7109375" style="156" customWidth="1" outlineLevel="1"/>
    <col min="10" max="10" width="11.42578125" style="156" customWidth="1"/>
    <col min="11" max="24" width="10.5703125" style="156" customWidth="1"/>
    <col min="25" max="163" width="9.140625" style="156" customWidth="1"/>
    <col min="164" max="16384" width="9.140625" style="156"/>
  </cols>
  <sheetData>
    <row r="1" spans="1:24" x14ac:dyDescent="0.2">
      <c r="C1" s="731" t="s">
        <v>563</v>
      </c>
    </row>
    <row r="2" spans="1:24" x14ac:dyDescent="0.2">
      <c r="A2" s="408"/>
      <c r="B2" s="480"/>
      <c r="C2" s="480"/>
      <c r="D2" s="480"/>
      <c r="E2" s="480"/>
      <c r="F2" s="480"/>
      <c r="G2" s="480"/>
      <c r="H2" s="480"/>
      <c r="I2" s="480"/>
      <c r="J2" s="480"/>
      <c r="K2" s="481">
        <f>EOMONTH(I3,11)</f>
        <v>44012</v>
      </c>
      <c r="L2" s="481">
        <f>EOMONTH(K2,12)</f>
        <v>44377</v>
      </c>
      <c r="M2" s="481">
        <f t="shared" ref="M2:P2" si="0">EOMONTH(L2,12)</f>
        <v>44742</v>
      </c>
      <c r="N2" s="481">
        <f t="shared" si="0"/>
        <v>45107</v>
      </c>
      <c r="O2" s="481">
        <f t="shared" si="0"/>
        <v>45473</v>
      </c>
      <c r="P2" s="481">
        <f t="shared" si="0"/>
        <v>45838</v>
      </c>
      <c r="Q2" s="481">
        <f t="shared" ref="Q2" si="1">EOMONTH(P2,12)</f>
        <v>46203</v>
      </c>
      <c r="R2" s="481">
        <f t="shared" ref="R2" si="2">EOMONTH(Q2,12)</f>
        <v>46568</v>
      </c>
      <c r="S2" s="481">
        <f t="shared" ref="S2" si="3">EOMONTH(R2,12)</f>
        <v>46934</v>
      </c>
      <c r="T2" s="481">
        <f t="shared" ref="T2" si="4">EOMONTH(S2,12)</f>
        <v>47299</v>
      </c>
      <c r="U2" s="481">
        <f t="shared" ref="U2" si="5">EOMONTH(T2,12)</f>
        <v>47664</v>
      </c>
      <c r="V2" s="481">
        <f t="shared" ref="V2" si="6">EOMONTH(U2,12)</f>
        <v>48029</v>
      </c>
      <c r="W2" s="481">
        <f t="shared" ref="W2" si="7">EOMONTH(V2,12)</f>
        <v>48395</v>
      </c>
      <c r="X2" s="481">
        <f t="shared" ref="X2" si="8">EOMONTH(W2,12)</f>
        <v>48760</v>
      </c>
    </row>
    <row r="3" spans="1:24" x14ac:dyDescent="0.2">
      <c r="A3" s="409"/>
      <c r="B3" s="482"/>
      <c r="C3" s="482"/>
      <c r="D3" s="482"/>
      <c r="E3" s="482"/>
      <c r="F3" s="482"/>
      <c r="G3" s="482"/>
      <c r="H3" s="503" t="s">
        <v>167</v>
      </c>
      <c r="I3" s="514">
        <v>43647</v>
      </c>
      <c r="J3" s="482"/>
      <c r="K3" s="483">
        <f t="shared" ref="K3:P3" si="9">YEAR(K2)</f>
        <v>2020</v>
      </c>
      <c r="L3" s="483">
        <f t="shared" si="9"/>
        <v>2021</v>
      </c>
      <c r="M3" s="483">
        <f t="shared" si="9"/>
        <v>2022</v>
      </c>
      <c r="N3" s="483">
        <f t="shared" si="9"/>
        <v>2023</v>
      </c>
      <c r="O3" s="483">
        <f t="shared" si="9"/>
        <v>2024</v>
      </c>
      <c r="P3" s="483">
        <f t="shared" si="9"/>
        <v>2025</v>
      </c>
      <c r="Q3" s="483">
        <f t="shared" ref="Q3:X3" si="10">YEAR(Q2)</f>
        <v>2026</v>
      </c>
      <c r="R3" s="483">
        <f t="shared" si="10"/>
        <v>2027</v>
      </c>
      <c r="S3" s="483">
        <f t="shared" si="10"/>
        <v>2028</v>
      </c>
      <c r="T3" s="483">
        <f t="shared" si="10"/>
        <v>2029</v>
      </c>
      <c r="U3" s="483">
        <f t="shared" si="10"/>
        <v>2030</v>
      </c>
      <c r="V3" s="483">
        <f t="shared" si="10"/>
        <v>2031</v>
      </c>
      <c r="W3" s="483">
        <f t="shared" si="10"/>
        <v>2032</v>
      </c>
      <c r="X3" s="483">
        <f t="shared" si="10"/>
        <v>2033</v>
      </c>
    </row>
    <row r="4" spans="1:24" x14ac:dyDescent="0.2">
      <c r="A4" s="409"/>
      <c r="B4" s="482"/>
      <c r="C4" s="482"/>
      <c r="D4" s="482"/>
      <c r="E4" s="482"/>
      <c r="F4" s="482"/>
      <c r="G4" s="482"/>
      <c r="H4" s="482"/>
      <c r="I4" s="484">
        <f>EOMONTH(I3,0)</f>
        <v>43677</v>
      </c>
      <c r="J4" s="482"/>
      <c r="K4" s="485">
        <f t="shared" ref="K4:P4" si="11">MONTH(K2)</f>
        <v>6</v>
      </c>
      <c r="L4" s="485">
        <f t="shared" si="11"/>
        <v>6</v>
      </c>
      <c r="M4" s="485">
        <f t="shared" si="11"/>
        <v>6</v>
      </c>
      <c r="N4" s="485">
        <f t="shared" si="11"/>
        <v>6</v>
      </c>
      <c r="O4" s="485">
        <f t="shared" si="11"/>
        <v>6</v>
      </c>
      <c r="P4" s="485">
        <f t="shared" si="11"/>
        <v>6</v>
      </c>
      <c r="Q4" s="485">
        <f t="shared" ref="Q4:X4" si="12">MONTH(Q2)</f>
        <v>6</v>
      </c>
      <c r="R4" s="485">
        <f t="shared" si="12"/>
        <v>6</v>
      </c>
      <c r="S4" s="485">
        <f t="shared" si="12"/>
        <v>6</v>
      </c>
      <c r="T4" s="485">
        <f t="shared" si="12"/>
        <v>6</v>
      </c>
      <c r="U4" s="485">
        <f t="shared" si="12"/>
        <v>6</v>
      </c>
      <c r="V4" s="485">
        <f t="shared" si="12"/>
        <v>6</v>
      </c>
      <c r="W4" s="485">
        <f t="shared" si="12"/>
        <v>6</v>
      </c>
      <c r="X4" s="485">
        <f t="shared" si="12"/>
        <v>6</v>
      </c>
    </row>
    <row r="5" spans="1:24" x14ac:dyDescent="0.2">
      <c r="A5" s="409"/>
      <c r="B5" s="482"/>
      <c r="C5" s="482"/>
      <c r="D5" s="482"/>
      <c r="E5" s="482"/>
      <c r="F5" s="482"/>
      <c r="G5" s="482"/>
      <c r="H5" s="482"/>
      <c r="I5" s="482"/>
      <c r="J5" s="482"/>
      <c r="K5" s="486">
        <f t="shared" ref="K5:X5" si="13">INT((K$8-1)/12)+1</f>
        <v>1</v>
      </c>
      <c r="L5" s="486">
        <f t="shared" si="13"/>
        <v>2</v>
      </c>
      <c r="M5" s="486">
        <f t="shared" si="13"/>
        <v>3</v>
      </c>
      <c r="N5" s="486">
        <f t="shared" si="13"/>
        <v>4</v>
      </c>
      <c r="O5" s="486">
        <f t="shared" si="13"/>
        <v>5</v>
      </c>
      <c r="P5" s="486">
        <f t="shared" si="13"/>
        <v>6</v>
      </c>
      <c r="Q5" s="486">
        <f t="shared" si="13"/>
        <v>7</v>
      </c>
      <c r="R5" s="486">
        <f t="shared" si="13"/>
        <v>8</v>
      </c>
      <c r="S5" s="486">
        <f t="shared" si="13"/>
        <v>9</v>
      </c>
      <c r="T5" s="486">
        <f t="shared" si="13"/>
        <v>10</v>
      </c>
      <c r="U5" s="486">
        <f t="shared" si="13"/>
        <v>11</v>
      </c>
      <c r="V5" s="486">
        <f t="shared" si="13"/>
        <v>12</v>
      </c>
      <c r="W5" s="486">
        <f t="shared" si="13"/>
        <v>13</v>
      </c>
      <c r="X5" s="486">
        <f t="shared" si="13"/>
        <v>14</v>
      </c>
    </row>
    <row r="6" spans="1:24" x14ac:dyDescent="0.2">
      <c r="A6" s="409"/>
      <c r="B6" s="482"/>
      <c r="C6" s="503"/>
      <c r="D6" s="525"/>
      <c r="E6" s="525"/>
      <c r="F6" s="525"/>
      <c r="G6" s="525"/>
      <c r="H6" s="482"/>
      <c r="I6" s="482"/>
      <c r="J6" s="482"/>
      <c r="K6" s="487">
        <f t="shared" ref="K6:X6" si="14">INT((K$8-1)/6)+1</f>
        <v>2</v>
      </c>
      <c r="L6" s="487">
        <f t="shared" si="14"/>
        <v>4</v>
      </c>
      <c r="M6" s="487">
        <f t="shared" si="14"/>
        <v>6</v>
      </c>
      <c r="N6" s="487">
        <f t="shared" si="14"/>
        <v>8</v>
      </c>
      <c r="O6" s="487">
        <f t="shared" si="14"/>
        <v>10</v>
      </c>
      <c r="P6" s="487">
        <f t="shared" si="14"/>
        <v>12</v>
      </c>
      <c r="Q6" s="487">
        <f t="shared" si="14"/>
        <v>14</v>
      </c>
      <c r="R6" s="487">
        <f t="shared" si="14"/>
        <v>16</v>
      </c>
      <c r="S6" s="487">
        <f t="shared" si="14"/>
        <v>18</v>
      </c>
      <c r="T6" s="487">
        <f t="shared" si="14"/>
        <v>20</v>
      </c>
      <c r="U6" s="487">
        <f t="shared" si="14"/>
        <v>22</v>
      </c>
      <c r="V6" s="487">
        <f t="shared" si="14"/>
        <v>24</v>
      </c>
      <c r="W6" s="487">
        <f t="shared" si="14"/>
        <v>26</v>
      </c>
      <c r="X6" s="487">
        <f t="shared" si="14"/>
        <v>28</v>
      </c>
    </row>
    <row r="7" spans="1:24" x14ac:dyDescent="0.2">
      <c r="A7" s="409"/>
      <c r="B7" s="482"/>
      <c r="C7" s="482"/>
      <c r="D7" s="482"/>
      <c r="E7" s="482"/>
      <c r="F7" s="482"/>
      <c r="G7" s="482"/>
      <c r="H7" s="482"/>
      <c r="I7" s="482"/>
      <c r="J7" s="482"/>
      <c r="K7" s="488">
        <f t="shared" ref="K7:X7" si="15">INT((K$8-1)/3)+1</f>
        <v>4</v>
      </c>
      <c r="L7" s="488">
        <f t="shared" si="15"/>
        <v>8</v>
      </c>
      <c r="M7" s="488">
        <f t="shared" si="15"/>
        <v>12</v>
      </c>
      <c r="N7" s="488">
        <f t="shared" si="15"/>
        <v>16</v>
      </c>
      <c r="O7" s="488">
        <f t="shared" si="15"/>
        <v>20</v>
      </c>
      <c r="P7" s="488">
        <f t="shared" si="15"/>
        <v>24</v>
      </c>
      <c r="Q7" s="488">
        <f t="shared" si="15"/>
        <v>28</v>
      </c>
      <c r="R7" s="488">
        <f t="shared" si="15"/>
        <v>32</v>
      </c>
      <c r="S7" s="488">
        <f t="shared" si="15"/>
        <v>36</v>
      </c>
      <c r="T7" s="488">
        <f t="shared" si="15"/>
        <v>40</v>
      </c>
      <c r="U7" s="488">
        <f t="shared" si="15"/>
        <v>44</v>
      </c>
      <c r="V7" s="488">
        <f t="shared" si="15"/>
        <v>48</v>
      </c>
      <c r="W7" s="488">
        <f t="shared" si="15"/>
        <v>52</v>
      </c>
      <c r="X7" s="488">
        <f t="shared" si="15"/>
        <v>56</v>
      </c>
    </row>
    <row r="8" spans="1:24" x14ac:dyDescent="0.2">
      <c r="A8" s="410"/>
      <c r="B8" s="489"/>
      <c r="C8" s="489"/>
      <c r="D8" s="489"/>
      <c r="E8" s="489"/>
      <c r="F8" s="489"/>
      <c r="G8" s="489"/>
      <c r="H8" s="489"/>
      <c r="I8" s="489"/>
      <c r="J8" s="489" t="s">
        <v>23</v>
      </c>
      <c r="K8" s="493">
        <f t="shared" ref="K8:P8" si="16">YEAR(K2)*12+MONTH(K2)-YEAR($I$4)*12-MONTH($I$4)+1</f>
        <v>12</v>
      </c>
      <c r="L8" s="493">
        <f t="shared" si="16"/>
        <v>24</v>
      </c>
      <c r="M8" s="493">
        <f t="shared" si="16"/>
        <v>36</v>
      </c>
      <c r="N8" s="493">
        <f t="shared" si="16"/>
        <v>48</v>
      </c>
      <c r="O8" s="493">
        <f t="shared" si="16"/>
        <v>60</v>
      </c>
      <c r="P8" s="493">
        <f t="shared" si="16"/>
        <v>72</v>
      </c>
      <c r="Q8" s="493">
        <f t="shared" ref="Q8:X8" si="17">YEAR(Q2)*12+MONTH(Q2)-YEAR($I$4)*12-MONTH($I$4)+1</f>
        <v>84</v>
      </c>
      <c r="R8" s="493">
        <f t="shared" si="17"/>
        <v>96</v>
      </c>
      <c r="S8" s="493">
        <f t="shared" si="17"/>
        <v>108</v>
      </c>
      <c r="T8" s="493">
        <f t="shared" si="17"/>
        <v>120</v>
      </c>
      <c r="U8" s="493">
        <f t="shared" si="17"/>
        <v>132</v>
      </c>
      <c r="V8" s="493">
        <f t="shared" si="17"/>
        <v>144</v>
      </c>
      <c r="W8" s="493">
        <f t="shared" si="17"/>
        <v>156</v>
      </c>
      <c r="X8" s="493">
        <f t="shared" si="17"/>
        <v>168</v>
      </c>
    </row>
    <row r="9" spans="1:24" x14ac:dyDescent="0.2">
      <c r="D9" s="411"/>
    </row>
    <row r="10" spans="1:24" x14ac:dyDescent="0.2">
      <c r="C10" s="526" t="s">
        <v>3</v>
      </c>
      <c r="D10" s="435"/>
      <c r="E10" s="733"/>
      <c r="F10" s="435"/>
      <c r="G10" s="435"/>
      <c r="H10" s="435"/>
      <c r="I10" s="435"/>
    </row>
    <row r="11" spans="1:24" x14ac:dyDescent="0.2">
      <c r="A11" s="156">
        <f>ROW()</f>
        <v>11</v>
      </c>
      <c r="C11" s="436" t="s">
        <v>486</v>
      </c>
      <c r="D11" s="437"/>
      <c r="E11" s="437"/>
      <c r="F11" s="437"/>
      <c r="G11" s="437"/>
      <c r="H11" s="437"/>
      <c r="I11" s="606"/>
      <c r="J11" s="622">
        <f t="shared" ref="J11:J21" si="18">SUM(K11:P11)</f>
        <v>464265386</v>
      </c>
      <c r="K11" s="622">
        <v>71778260</v>
      </c>
      <c r="L11" s="622">
        <v>74063932</v>
      </c>
      <c r="M11" s="622">
        <v>76025432</v>
      </c>
      <c r="N11" s="622">
        <v>77732400</v>
      </c>
      <c r="O11" s="622">
        <v>79633976</v>
      </c>
      <c r="P11" s="622">
        <v>85031386</v>
      </c>
      <c r="Q11" s="622">
        <v>87209367</v>
      </c>
      <c r="R11" s="622">
        <v>88732300</v>
      </c>
      <c r="S11" s="622">
        <v>89918495</v>
      </c>
      <c r="T11" s="622">
        <v>90872943</v>
      </c>
      <c r="U11" s="622">
        <v>92922471</v>
      </c>
      <c r="V11" s="622">
        <v>92641397</v>
      </c>
      <c r="W11" s="622">
        <v>95212589</v>
      </c>
      <c r="X11" s="622">
        <v>97298658</v>
      </c>
    </row>
    <row r="12" spans="1:24" x14ac:dyDescent="0.2">
      <c r="C12" s="436" t="s">
        <v>470</v>
      </c>
      <c r="D12" s="437"/>
      <c r="E12" s="437"/>
      <c r="F12" s="437"/>
      <c r="G12" s="437"/>
      <c r="H12" s="437"/>
      <c r="I12" s="606"/>
      <c r="J12" s="622">
        <f t="shared" si="18"/>
        <v>-10445674</v>
      </c>
      <c r="K12" s="622">
        <v>-7406050</v>
      </c>
      <c r="L12" s="622">
        <v>-1584284</v>
      </c>
      <c r="M12" s="622">
        <v>0</v>
      </c>
      <c r="N12" s="622">
        <v>0</v>
      </c>
      <c r="O12" s="622">
        <v>-763029</v>
      </c>
      <c r="P12" s="622">
        <v>-692311</v>
      </c>
      <c r="Q12" s="622">
        <v>-433393</v>
      </c>
      <c r="R12" s="622">
        <v>0</v>
      </c>
      <c r="S12" s="622">
        <v>0</v>
      </c>
      <c r="T12" s="622">
        <v>0</v>
      </c>
      <c r="U12" s="622">
        <v>-28262519</v>
      </c>
      <c r="V12" s="622">
        <v>-1903318</v>
      </c>
      <c r="W12" s="622">
        <v>0</v>
      </c>
      <c r="X12" s="622">
        <v>0</v>
      </c>
    </row>
    <row r="13" spans="1:24" x14ac:dyDescent="0.2">
      <c r="A13" s="156">
        <f>ROW()</f>
        <v>13</v>
      </c>
      <c r="C13" s="586" t="s">
        <v>472</v>
      </c>
      <c r="D13" s="587"/>
      <c r="E13" s="587"/>
      <c r="F13" s="587"/>
      <c r="G13" s="587"/>
      <c r="H13" s="587"/>
      <c r="I13" s="587"/>
      <c r="J13" s="622">
        <f t="shared" si="18"/>
        <v>-15289706</v>
      </c>
      <c r="K13" s="622">
        <v>-259440</v>
      </c>
      <c r="L13" s="622">
        <v>-7552272</v>
      </c>
      <c r="M13" s="622">
        <v>-1723527</v>
      </c>
      <c r="N13" s="622">
        <v>0</v>
      </c>
      <c r="O13" s="622">
        <v>-181762</v>
      </c>
      <c r="P13" s="622">
        <v>-5572705</v>
      </c>
      <c r="Q13" s="622">
        <v>-1516877</v>
      </c>
      <c r="R13" s="622">
        <v>-173358</v>
      </c>
      <c r="S13" s="622">
        <v>0</v>
      </c>
      <c r="T13" s="622">
        <v>0</v>
      </c>
      <c r="U13" s="622">
        <v>-14193990</v>
      </c>
      <c r="V13" s="622">
        <v>-45278094</v>
      </c>
      <c r="W13" s="622">
        <v>-1451271</v>
      </c>
      <c r="X13" s="622">
        <v>0</v>
      </c>
    </row>
    <row r="14" spans="1:24" hidden="1" x14ac:dyDescent="0.2">
      <c r="C14" s="586" t="s">
        <v>406</v>
      </c>
      <c r="D14" s="587"/>
      <c r="E14" s="587"/>
      <c r="F14" s="587"/>
      <c r="G14" s="587"/>
      <c r="H14" s="605"/>
      <c r="I14" s="587"/>
      <c r="J14" s="622">
        <f t="shared" si="18"/>
        <v>0</v>
      </c>
      <c r="K14" s="623">
        <f>SUMIF($5:$5,K$5,'Property(M)'!14:14)</f>
        <v>0</v>
      </c>
      <c r="L14" s="623">
        <f>SUMIF($5:$5,L$5,'Property(M)'!14:14)</f>
        <v>0</v>
      </c>
      <c r="M14" s="623">
        <f>SUMIF($5:$5,M$5,'Property(M)'!14:14)</f>
        <v>0</v>
      </c>
      <c r="N14" s="623">
        <f>SUMIF($5:$5,N$5,'Property(M)'!14:14)</f>
        <v>0</v>
      </c>
      <c r="O14" s="623">
        <f>SUMIF($5:$5,O$5,'Property(M)'!14:14)</f>
        <v>0</v>
      </c>
      <c r="P14" s="623">
        <f>SUMIF($5:$5,P$5,'Property(M)'!14:14)</f>
        <v>0</v>
      </c>
      <c r="Q14" s="623">
        <f>SUMIF($5:$5,Q$5,'Property(M)'!14:14)</f>
        <v>0</v>
      </c>
      <c r="R14" s="623">
        <f>SUMIF($5:$5,R$5,'Property(M)'!14:14)</f>
        <v>0</v>
      </c>
      <c r="S14" s="623">
        <f>SUMIF($5:$5,S$5,'Property(M)'!14:14)</f>
        <v>0</v>
      </c>
      <c r="T14" s="623">
        <f>SUMIF($5:$5,T$5,'Property(M)'!14:14)</f>
        <v>0</v>
      </c>
      <c r="U14" s="623">
        <f>SUMIF($5:$5,U$5,'Property(M)'!14:14)</f>
        <v>0</v>
      </c>
      <c r="V14" s="623">
        <f>SUMIF($5:$5,V$5,'Property(M)'!14:14)</f>
        <v>0</v>
      </c>
      <c r="W14" s="623">
        <f>SUMIF($5:$5,W$5,'Property(M)'!14:14)</f>
        <v>0</v>
      </c>
      <c r="X14" s="623">
        <f>SUMIF($5:$5,X$5,'Property(M)'!14:14)</f>
        <v>0</v>
      </c>
    </row>
    <row r="15" spans="1:24" x14ac:dyDescent="0.2">
      <c r="A15" s="156">
        <f>ROW()</f>
        <v>15</v>
      </c>
      <c r="C15" s="588" t="s">
        <v>405</v>
      </c>
      <c r="D15" s="589"/>
      <c r="E15" s="734"/>
      <c r="F15" s="734"/>
      <c r="G15" s="734"/>
      <c r="H15" s="734"/>
      <c r="I15" s="589"/>
      <c r="J15" s="624">
        <f t="shared" si="18"/>
        <v>438530006</v>
      </c>
      <c r="K15" s="632">
        <f>SUM(K11:K14)</f>
        <v>64112770</v>
      </c>
      <c r="L15" s="632">
        <f t="shared" ref="L15:P15" si="19">SUM(L11:L14)</f>
        <v>64927376</v>
      </c>
      <c r="M15" s="632">
        <f t="shared" si="19"/>
        <v>74301905</v>
      </c>
      <c r="N15" s="632">
        <f t="shared" si="19"/>
        <v>77732400</v>
      </c>
      <c r="O15" s="632">
        <f t="shared" si="19"/>
        <v>78689185</v>
      </c>
      <c r="P15" s="632">
        <f t="shared" si="19"/>
        <v>78766370</v>
      </c>
      <c r="Q15" s="632">
        <f t="shared" ref="Q15:X15" si="20">SUM(Q11:Q14)</f>
        <v>85259097</v>
      </c>
      <c r="R15" s="632">
        <f t="shared" si="20"/>
        <v>88558942</v>
      </c>
      <c r="S15" s="632">
        <f t="shared" si="20"/>
        <v>89918495</v>
      </c>
      <c r="T15" s="632">
        <f t="shared" si="20"/>
        <v>90872943</v>
      </c>
      <c r="U15" s="632">
        <f t="shared" si="20"/>
        <v>50465962</v>
      </c>
      <c r="V15" s="632">
        <f t="shared" si="20"/>
        <v>45459985</v>
      </c>
      <c r="W15" s="632">
        <f t="shared" si="20"/>
        <v>93761318</v>
      </c>
      <c r="X15" s="632">
        <f t="shared" si="20"/>
        <v>97298658</v>
      </c>
    </row>
    <row r="16" spans="1:24" x14ac:dyDescent="0.2">
      <c r="A16" s="156">
        <f>ROW()</f>
        <v>16</v>
      </c>
      <c r="C16" s="586" t="s">
        <v>444</v>
      </c>
      <c r="D16" s="587"/>
      <c r="E16" s="587"/>
      <c r="F16" s="587"/>
      <c r="G16" s="587"/>
      <c r="H16" s="587"/>
      <c r="I16" s="606"/>
      <c r="J16" s="647">
        <f t="shared" si="18"/>
        <v>42400409</v>
      </c>
      <c r="K16" s="832">
        <v>4729212</v>
      </c>
      <c r="L16" s="622">
        <v>5937973</v>
      </c>
      <c r="M16" s="622">
        <v>7405526</v>
      </c>
      <c r="N16" s="622">
        <v>8544807</v>
      </c>
      <c r="O16" s="622">
        <v>9197540</v>
      </c>
      <c r="P16" s="622">
        <v>6585351</v>
      </c>
      <c r="Q16" s="622">
        <v>6573444</v>
      </c>
      <c r="R16" s="622">
        <v>7038787</v>
      </c>
      <c r="S16" s="622">
        <v>7753368</v>
      </c>
      <c r="T16" s="622">
        <v>8489525</v>
      </c>
      <c r="U16" s="622">
        <v>6632844</v>
      </c>
      <c r="V16" s="622">
        <v>4674708</v>
      </c>
      <c r="W16" s="622">
        <v>4970643</v>
      </c>
      <c r="X16" s="622">
        <v>5768221</v>
      </c>
    </row>
    <row r="17" spans="1:24" x14ac:dyDescent="0.2">
      <c r="A17" s="156">
        <f>ROW()</f>
        <v>17</v>
      </c>
      <c r="C17" s="440" t="s">
        <v>446</v>
      </c>
      <c r="D17" s="441"/>
      <c r="E17" s="441"/>
      <c r="F17" s="441"/>
      <c r="G17" s="441"/>
      <c r="H17" s="441"/>
      <c r="I17" s="441"/>
      <c r="J17" s="625">
        <f t="shared" si="18"/>
        <v>5529194</v>
      </c>
      <c r="K17" s="622">
        <v>696783</v>
      </c>
      <c r="L17" s="622">
        <v>775285</v>
      </c>
      <c r="M17" s="622">
        <v>897289</v>
      </c>
      <c r="N17" s="622">
        <v>1031333</v>
      </c>
      <c r="O17" s="622">
        <v>1132602</v>
      </c>
      <c r="P17" s="622">
        <v>995902</v>
      </c>
      <c r="Q17" s="622">
        <v>1028217</v>
      </c>
      <c r="R17" s="622">
        <v>1178839</v>
      </c>
      <c r="S17" s="622">
        <v>1384634</v>
      </c>
      <c r="T17" s="622">
        <v>1596309</v>
      </c>
      <c r="U17" s="622">
        <v>1758572</v>
      </c>
      <c r="V17" s="622">
        <v>1490415</v>
      </c>
      <c r="W17" s="622">
        <v>1548149</v>
      </c>
      <c r="X17" s="622">
        <v>1804901</v>
      </c>
    </row>
    <row r="18" spans="1:24" x14ac:dyDescent="0.2">
      <c r="A18" s="156">
        <f>ROW()</f>
        <v>18</v>
      </c>
      <c r="C18" s="440" t="s">
        <v>448</v>
      </c>
      <c r="D18" s="441"/>
      <c r="E18" s="441"/>
      <c r="F18" s="441"/>
      <c r="G18" s="441"/>
      <c r="H18" s="441"/>
      <c r="I18" s="441"/>
      <c r="J18" s="622">
        <f t="shared" si="18"/>
        <v>0</v>
      </c>
      <c r="K18" s="622">
        <v>0</v>
      </c>
      <c r="L18" s="622">
        <v>0</v>
      </c>
      <c r="M18" s="622">
        <v>0</v>
      </c>
      <c r="N18" s="622">
        <v>0</v>
      </c>
      <c r="O18" s="622">
        <v>0</v>
      </c>
      <c r="P18" s="622">
        <v>0</v>
      </c>
      <c r="Q18" s="622">
        <v>0</v>
      </c>
      <c r="R18" s="622">
        <v>0</v>
      </c>
      <c r="S18" s="622">
        <v>0</v>
      </c>
      <c r="T18" s="622">
        <v>0</v>
      </c>
      <c r="U18" s="622">
        <v>0</v>
      </c>
      <c r="V18" s="622">
        <v>0</v>
      </c>
      <c r="W18" s="622">
        <v>0</v>
      </c>
      <c r="X18" s="622">
        <v>0</v>
      </c>
    </row>
    <row r="19" spans="1:24" x14ac:dyDescent="0.2">
      <c r="A19" s="156">
        <f>ROW()</f>
        <v>19</v>
      </c>
      <c r="C19" s="440" t="s">
        <v>449</v>
      </c>
      <c r="D19" s="441"/>
      <c r="E19" s="441"/>
      <c r="F19" s="441"/>
      <c r="G19" s="441"/>
      <c r="H19" s="441"/>
      <c r="I19" s="441"/>
      <c r="J19" s="625">
        <f t="shared" si="18"/>
        <v>1585241</v>
      </c>
      <c r="K19" s="622">
        <v>206055</v>
      </c>
      <c r="L19" s="622">
        <v>253206</v>
      </c>
      <c r="M19" s="622">
        <v>273051</v>
      </c>
      <c r="N19" s="622">
        <v>280511</v>
      </c>
      <c r="O19" s="622">
        <v>281942</v>
      </c>
      <c r="P19" s="622">
        <v>290476</v>
      </c>
      <c r="Q19" s="622">
        <v>282623</v>
      </c>
      <c r="R19" s="622">
        <v>288268</v>
      </c>
      <c r="S19" s="622">
        <v>296916</v>
      </c>
      <c r="T19" s="622">
        <v>305823</v>
      </c>
      <c r="U19" s="622">
        <v>285719</v>
      </c>
      <c r="V19" s="622">
        <v>311941</v>
      </c>
      <c r="W19" s="622">
        <v>335055</v>
      </c>
      <c r="X19" s="622">
        <v>345105</v>
      </c>
    </row>
    <row r="20" spans="1:24" x14ac:dyDescent="0.2">
      <c r="C20" s="440" t="s">
        <v>450</v>
      </c>
      <c r="D20" s="441"/>
      <c r="E20" s="441"/>
      <c r="F20" s="441"/>
      <c r="G20" s="441"/>
      <c r="H20" s="441"/>
      <c r="I20" s="441"/>
      <c r="J20" s="625">
        <f t="shared" si="18"/>
        <v>-9760896</v>
      </c>
      <c r="K20" s="622">
        <v>-1394896</v>
      </c>
      <c r="L20" s="622">
        <v>-1437877</v>
      </c>
      <c r="M20" s="622">
        <v>-1657555</v>
      </c>
      <c r="N20" s="622">
        <v>-1751781</v>
      </c>
      <c r="O20" s="622">
        <v>-1786025</v>
      </c>
      <c r="P20" s="622">
        <v>-1732762</v>
      </c>
      <c r="Q20" s="622">
        <v>-1862868</v>
      </c>
      <c r="R20" s="622">
        <v>-1941297</v>
      </c>
      <c r="S20" s="622">
        <v>-1987068</v>
      </c>
      <c r="T20" s="622">
        <v>-2025292</v>
      </c>
      <c r="U20" s="622">
        <v>-1182862</v>
      </c>
      <c r="V20" s="622">
        <v>-1038741</v>
      </c>
      <c r="W20" s="622">
        <v>-2012303</v>
      </c>
      <c r="X20" s="622">
        <v>-2104338</v>
      </c>
    </row>
    <row r="21" spans="1:24" x14ac:dyDescent="0.2">
      <c r="C21" s="528" t="s">
        <v>0</v>
      </c>
      <c r="D21" s="528"/>
      <c r="E21" s="735"/>
      <c r="F21" s="735"/>
      <c r="G21" s="735"/>
      <c r="H21" s="735"/>
      <c r="I21" s="528"/>
      <c r="J21" s="626">
        <f t="shared" si="18"/>
        <v>478283954</v>
      </c>
      <c r="K21" s="626">
        <f>SUM(K15:K20)</f>
        <v>68349924</v>
      </c>
      <c r="L21" s="626">
        <f t="shared" ref="L21:P21" si="21">SUM(L15:L20)</f>
        <v>70455963</v>
      </c>
      <c r="M21" s="626">
        <f t="shared" si="21"/>
        <v>81220216</v>
      </c>
      <c r="N21" s="626">
        <f t="shared" si="21"/>
        <v>85837270</v>
      </c>
      <c r="O21" s="626">
        <f t="shared" si="21"/>
        <v>87515244</v>
      </c>
      <c r="P21" s="626">
        <f t="shared" si="21"/>
        <v>84905337</v>
      </c>
      <c r="Q21" s="626">
        <f t="shared" ref="Q21:X21" si="22">SUM(Q15:Q20)</f>
        <v>91280513</v>
      </c>
      <c r="R21" s="626">
        <f t="shared" si="22"/>
        <v>95123539</v>
      </c>
      <c r="S21" s="626">
        <f t="shared" si="22"/>
        <v>97366345</v>
      </c>
      <c r="T21" s="626">
        <f t="shared" si="22"/>
        <v>99239308</v>
      </c>
      <c r="U21" s="626">
        <f t="shared" si="22"/>
        <v>57960235</v>
      </c>
      <c r="V21" s="626">
        <f t="shared" si="22"/>
        <v>50898308</v>
      </c>
      <c r="W21" s="626">
        <f t="shared" si="22"/>
        <v>98602862</v>
      </c>
      <c r="X21" s="626">
        <f t="shared" si="22"/>
        <v>103112547</v>
      </c>
    </row>
    <row r="22" spans="1:24" x14ac:dyDescent="0.2">
      <c r="C22" s="442"/>
      <c r="D22" s="443"/>
      <c r="E22" s="443"/>
      <c r="F22" s="435"/>
      <c r="G22" s="435"/>
      <c r="H22" s="435"/>
      <c r="I22" s="435"/>
      <c r="J22" s="627"/>
      <c r="K22" s="628"/>
      <c r="L22" s="628"/>
      <c r="M22" s="628"/>
      <c r="N22" s="628"/>
      <c r="O22" s="628"/>
      <c r="P22" s="628"/>
      <c r="Q22" s="628"/>
      <c r="R22" s="628"/>
      <c r="S22" s="628"/>
      <c r="T22" s="628"/>
      <c r="U22" s="628"/>
      <c r="V22" s="628"/>
      <c r="W22" s="628"/>
      <c r="X22" s="628"/>
    </row>
    <row r="23" spans="1:24" x14ac:dyDescent="0.2">
      <c r="C23" s="442"/>
      <c r="D23" s="443"/>
      <c r="E23" s="443"/>
      <c r="F23" s="435"/>
      <c r="G23" s="435"/>
      <c r="H23" s="435"/>
      <c r="I23" s="435"/>
      <c r="J23" s="627"/>
      <c r="K23" s="628"/>
      <c r="L23" s="628"/>
      <c r="M23" s="628"/>
      <c r="N23" s="628"/>
      <c r="O23" s="628"/>
      <c r="P23" s="628"/>
      <c r="Q23" s="628"/>
      <c r="R23" s="628"/>
      <c r="S23" s="628"/>
      <c r="T23" s="628"/>
      <c r="U23" s="628"/>
      <c r="V23" s="628"/>
      <c r="W23" s="628"/>
      <c r="X23" s="628"/>
    </row>
    <row r="24" spans="1:24" x14ac:dyDescent="0.2">
      <c r="C24" s="527" t="s">
        <v>1</v>
      </c>
      <c r="D24" s="443"/>
      <c r="E24" s="443"/>
      <c r="F24" s="435"/>
      <c r="G24" s="435"/>
      <c r="H24" s="435"/>
      <c r="I24" s="435"/>
      <c r="J24" s="627"/>
      <c r="K24" s="628"/>
      <c r="L24" s="628"/>
      <c r="M24" s="628"/>
      <c r="N24" s="628"/>
      <c r="O24" s="628"/>
      <c r="P24" s="628"/>
      <c r="Q24" s="628"/>
      <c r="R24" s="628"/>
      <c r="S24" s="628"/>
      <c r="T24" s="628"/>
      <c r="U24" s="628"/>
      <c r="V24" s="628"/>
      <c r="W24" s="628"/>
      <c r="X24" s="628"/>
    </row>
    <row r="25" spans="1:24" x14ac:dyDescent="0.2">
      <c r="C25" s="444" t="s">
        <v>315</v>
      </c>
      <c r="D25" s="437"/>
      <c r="E25" s="437"/>
      <c r="F25" s="437"/>
      <c r="G25" s="437"/>
      <c r="H25" s="437"/>
      <c r="I25" s="437"/>
      <c r="J25" s="622">
        <f t="shared" ref="J25:J33" si="23">SUM(K25:P25)</f>
        <v>115734046</v>
      </c>
      <c r="K25" s="622">
        <v>15486912</v>
      </c>
      <c r="L25" s="622">
        <v>17628780</v>
      </c>
      <c r="M25" s="622">
        <v>19124331</v>
      </c>
      <c r="N25" s="622">
        <v>20246712</v>
      </c>
      <c r="O25" s="622">
        <v>21284809</v>
      </c>
      <c r="P25" s="622">
        <v>21962502</v>
      </c>
      <c r="Q25" s="622">
        <v>22625755</v>
      </c>
      <c r="R25" s="622">
        <v>23309039</v>
      </c>
      <c r="S25" s="622">
        <v>24012957</v>
      </c>
      <c r="T25" s="622">
        <v>24738133</v>
      </c>
      <c r="U25" s="622">
        <v>25485208</v>
      </c>
      <c r="V25" s="622">
        <v>26254846</v>
      </c>
      <c r="W25" s="622">
        <v>27042491</v>
      </c>
      <c r="X25" s="622">
        <v>27853766</v>
      </c>
    </row>
    <row r="26" spans="1:24" x14ac:dyDescent="0.2">
      <c r="C26" s="444" t="s">
        <v>451</v>
      </c>
      <c r="D26" s="437"/>
      <c r="E26" s="437"/>
      <c r="F26" s="437"/>
      <c r="G26" s="437"/>
      <c r="H26" s="437"/>
      <c r="I26" s="438"/>
      <c r="J26" s="622">
        <f t="shared" si="23"/>
        <v>15847604</v>
      </c>
      <c r="K26" s="622">
        <v>2450000</v>
      </c>
      <c r="L26" s="622">
        <v>2523500</v>
      </c>
      <c r="M26" s="622">
        <v>2599205</v>
      </c>
      <c r="N26" s="622">
        <v>2677181</v>
      </c>
      <c r="O26" s="622">
        <v>2757497</v>
      </c>
      <c r="P26" s="622">
        <v>2840221</v>
      </c>
      <c r="Q26" s="622">
        <v>2925428</v>
      </c>
      <c r="R26" s="622">
        <v>3013191</v>
      </c>
      <c r="S26" s="622">
        <v>3103587</v>
      </c>
      <c r="T26" s="622">
        <v>3196694</v>
      </c>
      <c r="U26" s="622">
        <v>3292595</v>
      </c>
      <c r="V26" s="622">
        <v>3391373</v>
      </c>
      <c r="W26" s="622">
        <v>3493114</v>
      </c>
      <c r="X26" s="622">
        <v>3597908</v>
      </c>
    </row>
    <row r="27" spans="1:24" x14ac:dyDescent="0.2">
      <c r="C27" s="444" t="s">
        <v>408</v>
      </c>
      <c r="D27" s="437"/>
      <c r="E27" s="437"/>
      <c r="F27" s="437"/>
      <c r="G27" s="437"/>
      <c r="H27" s="437"/>
      <c r="I27" s="438"/>
      <c r="J27" s="622">
        <f t="shared" si="23"/>
        <v>8408932</v>
      </c>
      <c r="K27" s="622">
        <v>1300000</v>
      </c>
      <c r="L27" s="622">
        <v>1339000</v>
      </c>
      <c r="M27" s="622">
        <v>1379170</v>
      </c>
      <c r="N27" s="622">
        <v>1420545</v>
      </c>
      <c r="O27" s="622">
        <v>1463161</v>
      </c>
      <c r="P27" s="622">
        <v>1507056</v>
      </c>
      <c r="Q27" s="622">
        <v>1552268</v>
      </c>
      <c r="R27" s="622">
        <v>1598836</v>
      </c>
      <c r="S27" s="622">
        <v>1646801</v>
      </c>
      <c r="T27" s="622">
        <v>1696205</v>
      </c>
      <c r="U27" s="622">
        <v>1747091</v>
      </c>
      <c r="V27" s="622">
        <v>1799504</v>
      </c>
      <c r="W27" s="622">
        <v>1853489</v>
      </c>
      <c r="X27" s="622">
        <v>1909094</v>
      </c>
    </row>
    <row r="28" spans="1:24" x14ac:dyDescent="0.2">
      <c r="C28" s="444" t="s">
        <v>409</v>
      </c>
      <c r="D28" s="437"/>
      <c r="E28" s="437"/>
      <c r="F28" s="437"/>
      <c r="G28" s="437"/>
      <c r="H28" s="437"/>
      <c r="I28" s="438"/>
      <c r="J28" s="622">
        <f t="shared" si="23"/>
        <v>3719336</v>
      </c>
      <c r="K28" s="622">
        <v>575000</v>
      </c>
      <c r="L28" s="622">
        <v>592250</v>
      </c>
      <c r="M28" s="622">
        <v>610017</v>
      </c>
      <c r="N28" s="622">
        <v>628318</v>
      </c>
      <c r="O28" s="622">
        <v>647168</v>
      </c>
      <c r="P28" s="622">
        <v>666583</v>
      </c>
      <c r="Q28" s="622">
        <v>686580</v>
      </c>
      <c r="R28" s="622">
        <v>707177</v>
      </c>
      <c r="S28" s="622">
        <v>728393</v>
      </c>
      <c r="T28" s="622">
        <v>750245</v>
      </c>
      <c r="U28" s="622">
        <v>772752</v>
      </c>
      <c r="V28" s="622">
        <v>795934</v>
      </c>
      <c r="W28" s="622">
        <v>819813</v>
      </c>
      <c r="X28" s="622">
        <v>844407</v>
      </c>
    </row>
    <row r="29" spans="1:24" x14ac:dyDescent="0.2">
      <c r="C29" s="444" t="s">
        <v>453</v>
      </c>
      <c r="D29" s="437"/>
      <c r="E29" s="437"/>
      <c r="F29" s="437"/>
      <c r="G29" s="437"/>
      <c r="H29" s="437"/>
      <c r="I29" s="438"/>
      <c r="J29" s="622">
        <f t="shared" si="23"/>
        <v>6468410</v>
      </c>
      <c r="K29" s="622">
        <v>1000000</v>
      </c>
      <c r="L29" s="622">
        <v>1030000</v>
      </c>
      <c r="M29" s="622">
        <v>1060900</v>
      </c>
      <c r="N29" s="622">
        <v>1092727</v>
      </c>
      <c r="O29" s="622">
        <v>1125509</v>
      </c>
      <c r="P29" s="622">
        <v>1159274</v>
      </c>
      <c r="Q29" s="622">
        <v>1194052</v>
      </c>
      <c r="R29" s="622">
        <v>1229874</v>
      </c>
      <c r="S29" s="622">
        <v>1266770</v>
      </c>
      <c r="T29" s="622">
        <v>1304773</v>
      </c>
      <c r="U29" s="622">
        <v>1343916</v>
      </c>
      <c r="V29" s="622">
        <v>1384234</v>
      </c>
      <c r="W29" s="622">
        <v>1425761</v>
      </c>
      <c r="X29" s="622">
        <v>1468534</v>
      </c>
    </row>
    <row r="30" spans="1:24" x14ac:dyDescent="0.2">
      <c r="C30" s="444" t="s">
        <v>407</v>
      </c>
      <c r="D30" s="437"/>
      <c r="E30" s="437"/>
      <c r="F30" s="437"/>
      <c r="G30" s="437"/>
      <c r="H30" s="437"/>
      <c r="I30" s="438"/>
      <c r="J30" s="622">
        <f t="shared" si="23"/>
        <v>4430862</v>
      </c>
      <c r="K30" s="622">
        <v>685000</v>
      </c>
      <c r="L30" s="622">
        <v>705550</v>
      </c>
      <c r="M30" s="622">
        <v>726717</v>
      </c>
      <c r="N30" s="622">
        <v>748518</v>
      </c>
      <c r="O30" s="622">
        <v>770974</v>
      </c>
      <c r="P30" s="622">
        <v>794103</v>
      </c>
      <c r="Q30" s="622">
        <v>817926</v>
      </c>
      <c r="R30" s="622">
        <v>842464</v>
      </c>
      <c r="S30" s="622">
        <v>867738</v>
      </c>
      <c r="T30" s="622">
        <v>893770</v>
      </c>
      <c r="U30" s="622">
        <v>920583</v>
      </c>
      <c r="V30" s="622">
        <v>948200</v>
      </c>
      <c r="W30" s="622">
        <v>976646</v>
      </c>
      <c r="X30" s="622">
        <v>1005946</v>
      </c>
    </row>
    <row r="31" spans="1:24" x14ac:dyDescent="0.2">
      <c r="C31" s="444" t="s">
        <v>455</v>
      </c>
      <c r="D31" s="437"/>
      <c r="E31" s="437"/>
      <c r="F31" s="437"/>
      <c r="G31" s="437"/>
      <c r="H31" s="437"/>
      <c r="I31" s="438"/>
      <c r="J31" s="622">
        <f t="shared" si="23"/>
        <v>2263943</v>
      </c>
      <c r="K31" s="622">
        <v>350000</v>
      </c>
      <c r="L31" s="622">
        <v>360500</v>
      </c>
      <c r="M31" s="622">
        <v>371315</v>
      </c>
      <c r="N31" s="622">
        <v>382454</v>
      </c>
      <c r="O31" s="622">
        <v>393928</v>
      </c>
      <c r="P31" s="622">
        <v>405746</v>
      </c>
      <c r="Q31" s="622">
        <v>417918</v>
      </c>
      <c r="R31" s="622">
        <v>430456</v>
      </c>
      <c r="S31" s="622">
        <v>443370</v>
      </c>
      <c r="T31" s="622">
        <v>456671</v>
      </c>
      <c r="U31" s="622">
        <v>470371</v>
      </c>
      <c r="V31" s="622">
        <v>484482</v>
      </c>
      <c r="W31" s="622">
        <v>499016</v>
      </c>
      <c r="X31" s="622">
        <v>513987</v>
      </c>
    </row>
    <row r="32" spans="1:24" x14ac:dyDescent="0.2">
      <c r="C32" s="444" t="s">
        <v>411</v>
      </c>
      <c r="D32" s="437"/>
      <c r="E32" s="437"/>
      <c r="F32" s="437"/>
      <c r="G32" s="437"/>
      <c r="H32" s="437"/>
      <c r="I32" s="438"/>
      <c r="J32" s="622">
        <f t="shared" si="23"/>
        <v>1487734</v>
      </c>
      <c r="K32" s="622">
        <v>230000</v>
      </c>
      <c r="L32" s="622">
        <v>236900</v>
      </c>
      <c r="M32" s="622">
        <v>244007</v>
      </c>
      <c r="N32" s="622">
        <v>251327</v>
      </c>
      <c r="O32" s="622">
        <v>258867</v>
      </c>
      <c r="P32" s="622">
        <v>266633</v>
      </c>
      <c r="Q32" s="622">
        <v>274632</v>
      </c>
      <c r="R32" s="622">
        <v>282871</v>
      </c>
      <c r="S32" s="622">
        <v>291357</v>
      </c>
      <c r="T32" s="622">
        <v>300098</v>
      </c>
      <c r="U32" s="622">
        <v>309101</v>
      </c>
      <c r="V32" s="622">
        <v>318374</v>
      </c>
      <c r="W32" s="622">
        <v>327925</v>
      </c>
      <c r="X32" s="622">
        <v>337763</v>
      </c>
    </row>
    <row r="33" spans="3:24" x14ac:dyDescent="0.2">
      <c r="C33" s="529" t="s">
        <v>2</v>
      </c>
      <c r="D33" s="530"/>
      <c r="E33" s="736"/>
      <c r="F33" s="736"/>
      <c r="G33" s="736"/>
      <c r="H33" s="736"/>
      <c r="I33" s="530"/>
      <c r="J33" s="629">
        <f t="shared" si="23"/>
        <v>158360867</v>
      </c>
      <c r="K33" s="629">
        <f t="shared" ref="K33:P33" si="24">SUM(K25:K32)</f>
        <v>22076912</v>
      </c>
      <c r="L33" s="629">
        <f t="shared" si="24"/>
        <v>24416480</v>
      </c>
      <c r="M33" s="629">
        <f t="shared" si="24"/>
        <v>26115662</v>
      </c>
      <c r="N33" s="629">
        <f t="shared" si="24"/>
        <v>27447782</v>
      </c>
      <c r="O33" s="629">
        <f t="shared" si="24"/>
        <v>28701913</v>
      </c>
      <c r="P33" s="629">
        <f t="shared" si="24"/>
        <v>29602118</v>
      </c>
      <c r="Q33" s="629">
        <f t="shared" ref="Q33:X33" si="25">SUM(Q25:Q32)</f>
        <v>30494559</v>
      </c>
      <c r="R33" s="629">
        <f t="shared" si="25"/>
        <v>31413908</v>
      </c>
      <c r="S33" s="629">
        <f t="shared" si="25"/>
        <v>32360973</v>
      </c>
      <c r="T33" s="629">
        <f t="shared" si="25"/>
        <v>33336589</v>
      </c>
      <c r="U33" s="629">
        <f t="shared" si="25"/>
        <v>34341617</v>
      </c>
      <c r="V33" s="629">
        <f t="shared" si="25"/>
        <v>35376947</v>
      </c>
      <c r="W33" s="629">
        <f t="shared" si="25"/>
        <v>36438255</v>
      </c>
      <c r="X33" s="629">
        <f t="shared" si="25"/>
        <v>37531405</v>
      </c>
    </row>
    <row r="34" spans="3:24" x14ac:dyDescent="0.2">
      <c r="C34" s="442"/>
      <c r="D34" s="437"/>
      <c r="E34" s="437"/>
      <c r="F34" s="437"/>
      <c r="G34" s="437"/>
      <c r="H34" s="437"/>
      <c r="I34" s="437"/>
      <c r="J34" s="622"/>
      <c r="K34" s="622"/>
      <c r="L34" s="622"/>
      <c r="M34" s="622"/>
      <c r="N34" s="622"/>
      <c r="O34" s="622"/>
      <c r="P34" s="622"/>
      <c r="Q34" s="622"/>
      <c r="R34" s="622"/>
      <c r="S34" s="622"/>
      <c r="T34" s="622"/>
      <c r="U34" s="622"/>
      <c r="V34" s="622"/>
      <c r="W34" s="622"/>
      <c r="X34" s="622"/>
    </row>
    <row r="35" spans="3:24" x14ac:dyDescent="0.2">
      <c r="C35" s="528" t="s">
        <v>4</v>
      </c>
      <c r="D35" s="528"/>
      <c r="E35" s="735"/>
      <c r="F35" s="735"/>
      <c r="G35" s="735"/>
      <c r="H35" s="735"/>
      <c r="I35" s="528"/>
      <c r="J35" s="626">
        <f>SUM(K35:P35)</f>
        <v>319923087</v>
      </c>
      <c r="K35" s="626">
        <f>K21-K33</f>
        <v>46273012</v>
      </c>
      <c r="L35" s="626">
        <f t="shared" ref="L35:P35" si="26">L21-L33</f>
        <v>46039483</v>
      </c>
      <c r="M35" s="626">
        <f t="shared" si="26"/>
        <v>55104554</v>
      </c>
      <c r="N35" s="626">
        <f t="shared" si="26"/>
        <v>58389488</v>
      </c>
      <c r="O35" s="626">
        <f t="shared" si="26"/>
        <v>58813331</v>
      </c>
      <c r="P35" s="626">
        <f t="shared" si="26"/>
        <v>55303219</v>
      </c>
      <c r="Q35" s="626">
        <f t="shared" ref="Q35:X35" si="27">Q21-Q33</f>
        <v>60785954</v>
      </c>
      <c r="R35" s="626">
        <f t="shared" si="27"/>
        <v>63709631</v>
      </c>
      <c r="S35" s="626">
        <f t="shared" si="27"/>
        <v>65005372</v>
      </c>
      <c r="T35" s="626">
        <f t="shared" si="27"/>
        <v>65902719</v>
      </c>
      <c r="U35" s="626">
        <f t="shared" si="27"/>
        <v>23618618</v>
      </c>
      <c r="V35" s="626">
        <f t="shared" si="27"/>
        <v>15521361</v>
      </c>
      <c r="W35" s="626">
        <f t="shared" si="27"/>
        <v>62164607</v>
      </c>
      <c r="X35" s="626">
        <f t="shared" si="27"/>
        <v>65581142</v>
      </c>
    </row>
    <row r="36" spans="3:24" x14ac:dyDescent="0.2">
      <c r="C36" s="445" t="str">
        <f>'Property(M)'!C36</f>
        <v>Tenant Improvements</v>
      </c>
      <c r="D36" s="437"/>
      <c r="E36" s="437"/>
      <c r="F36" s="437"/>
      <c r="G36" s="437"/>
      <c r="H36" s="437"/>
      <c r="I36" s="437"/>
      <c r="J36" s="622">
        <f>SUM(K36:P36)</f>
        <v>-16809360</v>
      </c>
      <c r="K36" s="622">
        <v>-1297200</v>
      </c>
      <c r="L36" s="622">
        <v>-8703912</v>
      </c>
      <c r="M36" s="622">
        <v>0</v>
      </c>
      <c r="N36" s="622">
        <v>0</v>
      </c>
      <c r="O36" s="622">
        <v>-443045</v>
      </c>
      <c r="P36" s="622">
        <v>-6365203</v>
      </c>
      <c r="Q36" s="622">
        <v>-1891283</v>
      </c>
      <c r="R36" s="622">
        <v>0</v>
      </c>
      <c r="S36" s="622">
        <v>0</v>
      </c>
      <c r="T36" s="622">
        <v>0</v>
      </c>
      <c r="U36" s="622">
        <v>-32169797</v>
      </c>
      <c r="V36" s="622">
        <v>-8584409</v>
      </c>
      <c r="W36" s="622">
        <v>0</v>
      </c>
      <c r="X36" s="622">
        <v>0</v>
      </c>
    </row>
    <row r="37" spans="3:24" x14ac:dyDescent="0.2">
      <c r="C37" s="445" t="str">
        <f>'Property(M)'!C37</f>
        <v>Leasing Commissions</v>
      </c>
      <c r="D37" s="437"/>
      <c r="E37" s="437"/>
      <c r="F37" s="437"/>
      <c r="G37" s="437"/>
      <c r="H37" s="437"/>
      <c r="I37" s="437"/>
      <c r="J37" s="622">
        <f>SUM(K37:P37)</f>
        <v>-5890651</v>
      </c>
      <c r="K37" s="622">
        <v>-394348</v>
      </c>
      <c r="L37" s="622">
        <v>-3229043</v>
      </c>
      <c r="M37" s="622">
        <v>0</v>
      </c>
      <c r="N37" s="622">
        <v>0</v>
      </c>
      <c r="O37" s="622">
        <v>-139648</v>
      </c>
      <c r="P37" s="622">
        <v>-2127612</v>
      </c>
      <c r="Q37" s="622">
        <v>-665952</v>
      </c>
      <c r="R37" s="622">
        <v>0</v>
      </c>
      <c r="S37" s="622">
        <v>0</v>
      </c>
      <c r="T37" s="622">
        <v>0</v>
      </c>
      <c r="U37" s="622">
        <v>-22493167</v>
      </c>
      <c r="V37" s="622">
        <v>-2950302</v>
      </c>
      <c r="W37" s="622">
        <v>0</v>
      </c>
      <c r="X37" s="622">
        <v>0</v>
      </c>
    </row>
    <row r="38" spans="3:24" x14ac:dyDescent="0.2">
      <c r="C38" s="445" t="str">
        <f>'Property(M)'!C38</f>
        <v>Capital Reserves</v>
      </c>
      <c r="D38" s="437"/>
      <c r="E38" s="437"/>
      <c r="F38" s="437"/>
      <c r="G38" s="437"/>
      <c r="H38" s="437"/>
      <c r="I38" s="437"/>
      <c r="J38" s="622">
        <f>SUM(K38:P38)</f>
        <v>-550428</v>
      </c>
      <c r="K38" s="625">
        <v>-84924</v>
      </c>
      <c r="L38" s="625">
        <v>-87666</v>
      </c>
      <c r="M38" s="625">
        <v>-90314</v>
      </c>
      <c r="N38" s="625">
        <v>-93024</v>
      </c>
      <c r="O38" s="625">
        <v>-95817</v>
      </c>
      <c r="P38" s="625">
        <v>-98683</v>
      </c>
      <c r="Q38" s="625">
        <v>-101639</v>
      </c>
      <c r="R38" s="625">
        <v>-104686</v>
      </c>
      <c r="S38" s="625">
        <v>-107827</v>
      </c>
      <c r="T38" s="625">
        <v>-111062</v>
      </c>
      <c r="U38" s="625">
        <v>-116216</v>
      </c>
      <c r="V38" s="625">
        <v>-119967</v>
      </c>
      <c r="W38" s="625">
        <v>-123566</v>
      </c>
      <c r="X38" s="625">
        <v>-127273</v>
      </c>
    </row>
    <row r="39" spans="3:24" x14ac:dyDescent="0.2">
      <c r="C39" s="670" t="str">
        <f>'Property(M)'!C39</f>
        <v>Capital Expenditure</v>
      </c>
      <c r="D39" s="587"/>
      <c r="E39" s="587"/>
      <c r="F39" s="587"/>
      <c r="G39" s="587"/>
      <c r="H39" s="587"/>
      <c r="I39" s="587"/>
      <c r="J39" s="623">
        <f>SUM(K39:P39)</f>
        <v>-12865000</v>
      </c>
      <c r="K39" s="623">
        <v>-6432500</v>
      </c>
      <c r="L39" s="623">
        <v>-6432500</v>
      </c>
      <c r="M39" s="623">
        <v>0</v>
      </c>
      <c r="N39" s="623">
        <v>0</v>
      </c>
      <c r="O39" s="623">
        <v>0</v>
      </c>
      <c r="P39" s="623">
        <v>0</v>
      </c>
      <c r="Q39" s="623">
        <v>0</v>
      </c>
      <c r="R39" s="623">
        <v>0</v>
      </c>
      <c r="S39" s="623">
        <v>0</v>
      </c>
      <c r="T39" s="623">
        <v>0</v>
      </c>
      <c r="U39" s="623">
        <v>0</v>
      </c>
      <c r="V39" s="623">
        <v>0</v>
      </c>
      <c r="W39" s="623">
        <v>0</v>
      </c>
      <c r="X39" s="623">
        <v>0</v>
      </c>
    </row>
    <row r="40" spans="3:24" x14ac:dyDescent="0.2">
      <c r="C40" s="670" t="str">
        <f>'Property(M)'!C40</f>
        <v>Capex Reserve 전입</v>
      </c>
      <c r="D40" s="587"/>
      <c r="E40" s="587"/>
      <c r="F40" s="587"/>
      <c r="G40" s="587"/>
      <c r="H40" s="587"/>
      <c r="I40" s="587"/>
      <c r="J40" s="623">
        <f t="shared" ref="J40:J41" si="28">SUM(K40:P40)</f>
        <v>12865000</v>
      </c>
      <c r="K40" s="623">
        <f>-K71</f>
        <v>6432500</v>
      </c>
      <c r="L40" s="623">
        <f t="shared" ref="L40:P40" si="29">-L71</f>
        <v>6432500</v>
      </c>
      <c r="M40" s="623">
        <f t="shared" si="29"/>
        <v>0</v>
      </c>
      <c r="N40" s="623">
        <f t="shared" si="29"/>
        <v>0</v>
      </c>
      <c r="O40" s="623">
        <f t="shared" si="29"/>
        <v>0</v>
      </c>
      <c r="P40" s="623">
        <f t="shared" si="29"/>
        <v>0</v>
      </c>
      <c r="Q40" s="623">
        <f t="shared" ref="Q40:X40" si="30">-Q71</f>
        <v>0</v>
      </c>
      <c r="R40" s="623">
        <f t="shared" si="30"/>
        <v>0</v>
      </c>
      <c r="S40" s="623">
        <f t="shared" si="30"/>
        <v>0</v>
      </c>
      <c r="T40" s="623">
        <f t="shared" si="30"/>
        <v>0</v>
      </c>
      <c r="U40" s="623">
        <f t="shared" si="30"/>
        <v>0</v>
      </c>
      <c r="V40" s="623">
        <f t="shared" si="30"/>
        <v>0</v>
      </c>
      <c r="W40" s="623">
        <f t="shared" si="30"/>
        <v>0</v>
      </c>
      <c r="X40" s="623">
        <f t="shared" si="30"/>
        <v>0</v>
      </c>
    </row>
    <row r="41" spans="3:24" x14ac:dyDescent="0.2">
      <c r="C41" s="446" t="str">
        <f>'Property(M)'!C41</f>
        <v>Rollover Reserve 전입</v>
      </c>
      <c r="D41" s="439"/>
      <c r="E41" s="439"/>
      <c r="F41" s="439"/>
      <c r="G41" s="439"/>
      <c r="H41" s="439"/>
      <c r="I41" s="439"/>
      <c r="J41" s="630">
        <f t="shared" si="28"/>
        <v>11500000</v>
      </c>
      <c r="K41" s="630">
        <f>-K78</f>
        <v>1691548</v>
      </c>
      <c r="L41" s="630">
        <f t="shared" ref="L41:P41" si="31">-L78</f>
        <v>9808452</v>
      </c>
      <c r="M41" s="630">
        <f t="shared" si="31"/>
        <v>0</v>
      </c>
      <c r="N41" s="630">
        <f t="shared" si="31"/>
        <v>0</v>
      </c>
      <c r="O41" s="630">
        <f t="shared" si="31"/>
        <v>0</v>
      </c>
      <c r="P41" s="630">
        <f t="shared" si="31"/>
        <v>0</v>
      </c>
      <c r="Q41" s="630">
        <f t="shared" ref="Q41:X41" si="32">-Q78</f>
        <v>0</v>
      </c>
      <c r="R41" s="630">
        <f t="shared" si="32"/>
        <v>0</v>
      </c>
      <c r="S41" s="630">
        <f t="shared" si="32"/>
        <v>0</v>
      </c>
      <c r="T41" s="630">
        <f t="shared" si="32"/>
        <v>0</v>
      </c>
      <c r="U41" s="630">
        <f t="shared" si="32"/>
        <v>0</v>
      </c>
      <c r="V41" s="630">
        <f t="shared" si="32"/>
        <v>0</v>
      </c>
      <c r="W41" s="630">
        <f t="shared" si="32"/>
        <v>0</v>
      </c>
      <c r="X41" s="630">
        <f t="shared" si="32"/>
        <v>0</v>
      </c>
    </row>
    <row r="42" spans="3:24" x14ac:dyDescent="0.2">
      <c r="C42" s="529" t="s">
        <v>5</v>
      </c>
      <c r="D42" s="530"/>
      <c r="E42" s="736"/>
      <c r="F42" s="736"/>
      <c r="G42" s="736"/>
      <c r="H42" s="736"/>
      <c r="I42" s="530"/>
      <c r="J42" s="629">
        <f>SUM(K42:P42)</f>
        <v>308172648</v>
      </c>
      <c r="K42" s="671">
        <f t="shared" ref="K42:P42" si="33">SUM(K35:K41)</f>
        <v>46188088</v>
      </c>
      <c r="L42" s="671">
        <f t="shared" si="33"/>
        <v>43827314</v>
      </c>
      <c r="M42" s="671">
        <f t="shared" si="33"/>
        <v>55014240</v>
      </c>
      <c r="N42" s="671">
        <f t="shared" si="33"/>
        <v>58296464</v>
      </c>
      <c r="O42" s="671">
        <f t="shared" si="33"/>
        <v>58134821</v>
      </c>
      <c r="P42" s="671">
        <f t="shared" si="33"/>
        <v>46711721</v>
      </c>
      <c r="Q42" s="671">
        <f t="shared" ref="Q42:X42" si="34">SUM(Q35:Q41)</f>
        <v>58127080</v>
      </c>
      <c r="R42" s="671">
        <f t="shared" si="34"/>
        <v>63604945</v>
      </c>
      <c r="S42" s="671">
        <f t="shared" si="34"/>
        <v>64897545</v>
      </c>
      <c r="T42" s="671">
        <f t="shared" si="34"/>
        <v>65791657</v>
      </c>
      <c r="U42" s="671">
        <f t="shared" si="34"/>
        <v>-31160562</v>
      </c>
      <c r="V42" s="671">
        <f t="shared" si="34"/>
        <v>3866683</v>
      </c>
      <c r="W42" s="671">
        <f t="shared" si="34"/>
        <v>62041041</v>
      </c>
      <c r="X42" s="671">
        <f t="shared" si="34"/>
        <v>65453869</v>
      </c>
    </row>
    <row r="43" spans="3:24" x14ac:dyDescent="0.2">
      <c r="C43" s="448"/>
      <c r="D43" s="435"/>
      <c r="E43" s="435"/>
      <c r="F43" s="435"/>
      <c r="G43" s="435"/>
      <c r="H43" s="435"/>
      <c r="I43" s="435"/>
      <c r="K43" s="661"/>
    </row>
    <row r="44" spans="3:24" x14ac:dyDescent="0.2">
      <c r="D44" s="435"/>
      <c r="E44" s="435"/>
      <c r="F44" s="435"/>
      <c r="G44" s="435"/>
      <c r="H44" s="435"/>
      <c r="I44" s="435"/>
      <c r="K44" s="661"/>
    </row>
    <row r="45" spans="3:24" x14ac:dyDescent="0.2">
      <c r="C45" s="679" t="s">
        <v>505</v>
      </c>
      <c r="D45" s="435"/>
      <c r="E45" s="435"/>
      <c r="F45" s="435"/>
      <c r="G45" s="435"/>
      <c r="H45" s="435"/>
      <c r="I45" s="435"/>
      <c r="K45" s="661"/>
      <c r="L45" s="660"/>
      <c r="M45" s="660"/>
      <c r="N45" s="660"/>
      <c r="O45" s="660"/>
      <c r="P45" s="660"/>
      <c r="Q45" s="660"/>
      <c r="R45" s="660"/>
      <c r="S45" s="660"/>
      <c r="T45" s="660"/>
      <c r="U45" s="660"/>
      <c r="V45" s="660"/>
      <c r="W45" s="660"/>
      <c r="X45" s="660"/>
    </row>
    <row r="46" spans="3:24" x14ac:dyDescent="0.2">
      <c r="C46" s="419" t="str">
        <f>'A&amp;R'!B39</f>
        <v>Mortgage</v>
      </c>
      <c r="D46" s="749">
        <f>'A&amp;R'!E39</f>
        <v>23319444.444444448</v>
      </c>
      <c r="E46" s="749">
        <f>D46</f>
        <v>23319444.444444448</v>
      </c>
      <c r="F46" s="750"/>
      <c r="G46" s="750"/>
      <c r="H46" s="750"/>
      <c r="I46" s="750"/>
      <c r="J46" s="419"/>
      <c r="K46" s="751">
        <f>K$35/$E46</f>
        <v>1.9843102227516376</v>
      </c>
      <c r="L46" s="751">
        <f t="shared" ref="L46:X49" si="35">L$35/$E46</f>
        <v>1.974295876116736</v>
      </c>
      <c r="M46" s="751">
        <f t="shared" si="35"/>
        <v>2.3630303085169739</v>
      </c>
      <c r="N46" s="751">
        <f t="shared" si="35"/>
        <v>2.5038970434782604</v>
      </c>
      <c r="O46" s="751">
        <f t="shared" si="35"/>
        <v>2.522072562239428</v>
      </c>
      <c r="P46" s="751">
        <f t="shared" si="35"/>
        <v>2.3715495938058364</v>
      </c>
      <c r="Q46" s="751">
        <f t="shared" si="35"/>
        <v>2.6066638999404406</v>
      </c>
      <c r="R46" s="751">
        <f t="shared" si="35"/>
        <v>2.7320389708159616</v>
      </c>
      <c r="S46" s="751">
        <f t="shared" si="35"/>
        <v>2.7876038022632517</v>
      </c>
      <c r="T46" s="751">
        <f t="shared" si="35"/>
        <v>2.8260844359737933</v>
      </c>
      <c r="U46" s="751">
        <f t="shared" si="35"/>
        <v>1.0128293603335317</v>
      </c>
      <c r="V46" s="751">
        <f t="shared" si="35"/>
        <v>0.66559737462775448</v>
      </c>
      <c r="W46" s="751">
        <f t="shared" si="35"/>
        <v>2.6657842191780818</v>
      </c>
      <c r="X46" s="751">
        <f t="shared" si="35"/>
        <v>2.8122943561643829</v>
      </c>
    </row>
    <row r="47" spans="3:24" x14ac:dyDescent="0.2">
      <c r="C47" s="157" t="str">
        <f>'A&amp;R'!B40</f>
        <v>Mezz A1</v>
      </c>
      <c r="D47" s="752">
        <f>'A&amp;R'!E40</f>
        <v>5292500</v>
      </c>
      <c r="E47" s="752">
        <f>E46+D47</f>
        <v>28611944.444444448</v>
      </c>
      <c r="F47" s="753"/>
      <c r="G47" s="753"/>
      <c r="H47" s="753"/>
      <c r="I47" s="753"/>
      <c r="J47" s="157"/>
      <c r="K47" s="754">
        <f t="shared" ref="K47:X49" si="36">K$35/$E47</f>
        <v>1.6172620525615757</v>
      </c>
      <c r="L47" s="754">
        <f t="shared" si="36"/>
        <v>1.6091001116472334</v>
      </c>
      <c r="M47" s="754">
        <f t="shared" si="36"/>
        <v>1.9259283166509711</v>
      </c>
      <c r="N47" s="754">
        <f t="shared" si="36"/>
        <v>2.0407381998582563</v>
      </c>
      <c r="O47" s="754">
        <f t="shared" si="36"/>
        <v>2.0555516984942184</v>
      </c>
      <c r="P47" s="754">
        <f t="shared" si="36"/>
        <v>1.932871745483141</v>
      </c>
      <c r="Q47" s="754">
        <f t="shared" si="36"/>
        <v>2.124495737017368</v>
      </c>
      <c r="R47" s="754">
        <f t="shared" si="36"/>
        <v>2.2266795297224351</v>
      </c>
      <c r="S47" s="754">
        <f t="shared" si="36"/>
        <v>2.2719662456433305</v>
      </c>
      <c r="T47" s="754">
        <f t="shared" si="36"/>
        <v>2.3033289166334958</v>
      </c>
      <c r="U47" s="754">
        <f t="shared" si="36"/>
        <v>0.82548105200819388</v>
      </c>
      <c r="V47" s="754">
        <f t="shared" si="36"/>
        <v>0.54247837053289705</v>
      </c>
      <c r="W47" s="754">
        <f t="shared" si="36"/>
        <v>2.1726802636816402</v>
      </c>
      <c r="X47" s="754">
        <f t="shared" si="36"/>
        <v>2.2920896595244797</v>
      </c>
    </row>
    <row r="48" spans="3:24" x14ac:dyDescent="0.2">
      <c r="C48" s="157" t="str">
        <f>'A&amp;R'!B41</f>
        <v>Mezz A2</v>
      </c>
      <c r="D48" s="752">
        <f>'A&amp;R'!E41</f>
        <v>1723611.1111111115</v>
      </c>
      <c r="E48" s="752">
        <f t="shared" ref="E48:E49" si="37">E47+D48</f>
        <v>30335555.55555556</v>
      </c>
      <c r="F48" s="753"/>
      <c r="G48" s="753"/>
      <c r="H48" s="753"/>
      <c r="I48" s="753"/>
      <c r="J48" s="157"/>
      <c r="K48" s="754">
        <f t="shared" si="36"/>
        <v>1.5253721632114861</v>
      </c>
      <c r="L48" s="754">
        <f t="shared" si="36"/>
        <v>1.5176739689400043</v>
      </c>
      <c r="M48" s="754">
        <f t="shared" si="36"/>
        <v>1.8165005713867113</v>
      </c>
      <c r="N48" s="754">
        <f t="shared" si="36"/>
        <v>1.9247871657754008</v>
      </c>
      <c r="O48" s="754">
        <f t="shared" si="36"/>
        <v>1.9387589883525014</v>
      </c>
      <c r="P48" s="754">
        <f t="shared" si="36"/>
        <v>1.8230494872170535</v>
      </c>
      <c r="Q48" s="754">
        <f t="shared" si="35"/>
        <v>2.0037857519595632</v>
      </c>
      <c r="R48" s="754">
        <f t="shared" si="35"/>
        <v>2.1001636473518421</v>
      </c>
      <c r="S48" s="754">
        <f t="shared" si="35"/>
        <v>2.1428772544135959</v>
      </c>
      <c r="T48" s="754">
        <f t="shared" si="35"/>
        <v>2.1724579554611383</v>
      </c>
      <c r="U48" s="754">
        <f t="shared" si="35"/>
        <v>0.77857871950772828</v>
      </c>
      <c r="V48" s="754">
        <f t="shared" si="35"/>
        <v>0.51165573584352786</v>
      </c>
      <c r="W48" s="754">
        <f t="shared" si="35"/>
        <v>2.0492325214270015</v>
      </c>
      <c r="X48" s="754">
        <f t="shared" si="35"/>
        <v>2.1618572925060433</v>
      </c>
    </row>
    <row r="49" spans="3:24" x14ac:dyDescent="0.2">
      <c r="C49" s="810" t="str">
        <f>'A&amp;R'!B42</f>
        <v>Mezz B</v>
      </c>
      <c r="D49" s="811">
        <f>'A&amp;R'!E42</f>
        <v>0</v>
      </c>
      <c r="E49" s="811">
        <f t="shared" si="37"/>
        <v>30335555.55555556</v>
      </c>
      <c r="F49" s="812"/>
      <c r="G49" s="812"/>
      <c r="H49" s="812"/>
      <c r="I49" s="812"/>
      <c r="J49" s="810"/>
      <c r="K49" s="813">
        <f t="shared" si="36"/>
        <v>1.5253721632114861</v>
      </c>
      <c r="L49" s="813">
        <f t="shared" si="36"/>
        <v>1.5176739689400043</v>
      </c>
      <c r="M49" s="813">
        <f t="shared" si="36"/>
        <v>1.8165005713867113</v>
      </c>
      <c r="N49" s="813">
        <f t="shared" si="36"/>
        <v>1.9247871657754008</v>
      </c>
      <c r="O49" s="813">
        <f t="shared" si="36"/>
        <v>1.9387589883525014</v>
      </c>
      <c r="P49" s="813">
        <f t="shared" si="36"/>
        <v>1.8230494872170535</v>
      </c>
      <c r="Q49" s="813">
        <f t="shared" si="35"/>
        <v>2.0037857519595632</v>
      </c>
      <c r="R49" s="813">
        <f t="shared" si="35"/>
        <v>2.1001636473518421</v>
      </c>
      <c r="S49" s="813">
        <f t="shared" si="35"/>
        <v>2.1428772544135959</v>
      </c>
      <c r="T49" s="813">
        <f t="shared" si="35"/>
        <v>2.1724579554611383</v>
      </c>
      <c r="U49" s="813">
        <f t="shared" si="35"/>
        <v>0.77857871950772828</v>
      </c>
      <c r="V49" s="813">
        <f t="shared" si="35"/>
        <v>0.51165573584352786</v>
      </c>
      <c r="W49" s="813">
        <f t="shared" si="35"/>
        <v>2.0492325214270015</v>
      </c>
      <c r="X49" s="813">
        <f t="shared" si="35"/>
        <v>2.1618572925060433</v>
      </c>
    </row>
    <row r="50" spans="3:24" x14ac:dyDescent="0.2">
      <c r="D50" s="435"/>
      <c r="E50" s="435"/>
      <c r="F50" s="435"/>
      <c r="G50" s="435"/>
      <c r="H50" s="435"/>
      <c r="I50" s="435"/>
      <c r="K50" s="6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</row>
    <row r="51" spans="3:24" x14ac:dyDescent="0.2">
      <c r="C51" s="679" t="s">
        <v>506</v>
      </c>
      <c r="D51" s="435"/>
      <c r="E51" s="435"/>
      <c r="F51" s="435"/>
      <c r="G51" s="435"/>
      <c r="H51" s="435"/>
      <c r="I51" s="435"/>
      <c r="K51" s="661"/>
    </row>
    <row r="52" spans="3:24" x14ac:dyDescent="0.2">
      <c r="C52" s="419" t="str">
        <f>C46</f>
        <v>Mortgage</v>
      </c>
      <c r="D52" s="419"/>
      <c r="E52" s="420">
        <f t="shared" ref="E52" si="38">E46</f>
        <v>23319444.444444448</v>
      </c>
      <c r="F52" s="750"/>
      <c r="G52" s="750"/>
      <c r="H52" s="750"/>
      <c r="I52" s="750"/>
      <c r="J52" s="419"/>
      <c r="K52" s="751">
        <f>K$42/$E52</f>
        <v>1.9806684550327573</v>
      </c>
      <c r="L52" s="751">
        <f t="shared" ref="L52:X55" si="39">L$42/$E52</f>
        <v>1.8794321667659319</v>
      </c>
      <c r="M52" s="751">
        <f t="shared" si="39"/>
        <v>2.3591574032161997</v>
      </c>
      <c r="N52" s="751">
        <f t="shared" si="39"/>
        <v>2.4999079261465154</v>
      </c>
      <c r="O52" s="751">
        <f t="shared" si="39"/>
        <v>2.4929762430017863</v>
      </c>
      <c r="P52" s="751">
        <f t="shared" si="39"/>
        <v>2.0031232352590824</v>
      </c>
      <c r="Q52" s="751">
        <f t="shared" si="39"/>
        <v>2.4926442882668249</v>
      </c>
      <c r="R52" s="751">
        <f t="shared" si="39"/>
        <v>2.7275497558070274</v>
      </c>
      <c r="S52" s="751">
        <f t="shared" si="39"/>
        <v>2.7829798927933291</v>
      </c>
      <c r="T52" s="751">
        <f t="shared" si="39"/>
        <v>2.8213218010720662</v>
      </c>
      <c r="U52" s="751">
        <f t="shared" si="39"/>
        <v>-1.336248042882668</v>
      </c>
      <c r="V52" s="751">
        <f t="shared" si="39"/>
        <v>0.1658136843359142</v>
      </c>
      <c r="W52" s="751">
        <f t="shared" si="39"/>
        <v>2.6604853793924952</v>
      </c>
      <c r="X52" s="751">
        <f t="shared" si="39"/>
        <v>2.8068365503275756</v>
      </c>
    </row>
    <row r="53" spans="3:24" x14ac:dyDescent="0.2">
      <c r="C53" s="157" t="str">
        <f t="shared" ref="C53:E55" si="40">C47</f>
        <v>Mezz A1</v>
      </c>
      <c r="D53" s="157"/>
      <c r="E53" s="147">
        <f t="shared" si="40"/>
        <v>28611944.444444448</v>
      </c>
      <c r="F53" s="753"/>
      <c r="G53" s="753"/>
      <c r="H53" s="753"/>
      <c r="I53" s="753"/>
      <c r="J53" s="157"/>
      <c r="K53" s="754">
        <f t="shared" ref="K53:X55" si="41">K$42/$E53</f>
        <v>1.6142939215362657</v>
      </c>
      <c r="L53" s="754">
        <f t="shared" si="41"/>
        <v>1.531783835422269</v>
      </c>
      <c r="M53" s="754">
        <f t="shared" si="41"/>
        <v>1.9227718027630261</v>
      </c>
      <c r="N53" s="754">
        <f t="shared" si="41"/>
        <v>2.0374869702824188</v>
      </c>
      <c r="O53" s="754">
        <f t="shared" si="41"/>
        <v>2.0318374765783518</v>
      </c>
      <c r="P53" s="754">
        <f t="shared" si="41"/>
        <v>1.6325951244138519</v>
      </c>
      <c r="Q53" s="754">
        <f t="shared" si="41"/>
        <v>2.0315669252351869</v>
      </c>
      <c r="R53" s="754">
        <f t="shared" si="41"/>
        <v>2.2230207081347144</v>
      </c>
      <c r="S53" s="754">
        <f t="shared" si="41"/>
        <v>2.2681976447287941</v>
      </c>
      <c r="T53" s="754">
        <f t="shared" si="41"/>
        <v>2.2994472510509398</v>
      </c>
      <c r="U53" s="754">
        <f t="shared" si="41"/>
        <v>-1.0890753007193963</v>
      </c>
      <c r="V53" s="754">
        <f t="shared" si="41"/>
        <v>0.1351422657592497</v>
      </c>
      <c r="W53" s="754">
        <f t="shared" si="41"/>
        <v>2.1683615778181213</v>
      </c>
      <c r="X53" s="754">
        <f t="shared" si="41"/>
        <v>2.2876414123860469</v>
      </c>
    </row>
    <row r="54" spans="3:24" x14ac:dyDescent="0.2">
      <c r="C54" s="157" t="str">
        <f t="shared" si="40"/>
        <v>Mezz A2</v>
      </c>
      <c r="D54" s="157"/>
      <c r="E54" s="147">
        <f t="shared" si="40"/>
        <v>30335555.55555556</v>
      </c>
      <c r="F54" s="753"/>
      <c r="G54" s="753"/>
      <c r="H54" s="753"/>
      <c r="I54" s="753"/>
      <c r="J54" s="157"/>
      <c r="K54" s="754">
        <f t="shared" si="41"/>
        <v>1.5225726759944325</v>
      </c>
      <c r="L54" s="754">
        <f t="shared" si="41"/>
        <v>1.4447506629550946</v>
      </c>
      <c r="M54" s="754">
        <f t="shared" si="41"/>
        <v>1.8135234048787632</v>
      </c>
      <c r="N54" s="754">
        <f t="shared" si="41"/>
        <v>1.9217206651527359</v>
      </c>
      <c r="O54" s="754">
        <f t="shared" si="41"/>
        <v>1.9163921654091274</v>
      </c>
      <c r="P54" s="754">
        <f t="shared" si="41"/>
        <v>1.5398340377994284</v>
      </c>
      <c r="Q54" s="754">
        <f t="shared" si="39"/>
        <v>1.9161369863013695</v>
      </c>
      <c r="R54" s="754">
        <f t="shared" si="39"/>
        <v>2.0967127133543326</v>
      </c>
      <c r="S54" s="754">
        <f t="shared" si="39"/>
        <v>2.1393227785510218</v>
      </c>
      <c r="T54" s="754">
        <f t="shared" si="39"/>
        <v>2.1687968390594095</v>
      </c>
      <c r="U54" s="754">
        <f t="shared" si="39"/>
        <v>-1.0271960222694307</v>
      </c>
      <c r="V54" s="754">
        <f t="shared" si="39"/>
        <v>0.12746372793201963</v>
      </c>
      <c r="W54" s="754">
        <f t="shared" si="39"/>
        <v>2.0451592154420917</v>
      </c>
      <c r="X54" s="754">
        <f t="shared" si="39"/>
        <v>2.157661786682294</v>
      </c>
    </row>
    <row r="55" spans="3:24" x14ac:dyDescent="0.2">
      <c r="C55" s="810" t="str">
        <f t="shared" si="40"/>
        <v>Mezz B</v>
      </c>
      <c r="D55" s="810"/>
      <c r="E55" s="814">
        <f t="shared" si="40"/>
        <v>30335555.55555556</v>
      </c>
      <c r="F55" s="812"/>
      <c r="G55" s="812"/>
      <c r="H55" s="812"/>
      <c r="I55" s="812"/>
      <c r="J55" s="810"/>
      <c r="K55" s="813">
        <f t="shared" si="41"/>
        <v>1.5225726759944325</v>
      </c>
      <c r="L55" s="813">
        <f t="shared" si="41"/>
        <v>1.4447506629550946</v>
      </c>
      <c r="M55" s="813">
        <f t="shared" si="41"/>
        <v>1.8135234048787632</v>
      </c>
      <c r="N55" s="813">
        <f t="shared" si="41"/>
        <v>1.9217206651527359</v>
      </c>
      <c r="O55" s="813">
        <f t="shared" si="41"/>
        <v>1.9163921654091274</v>
      </c>
      <c r="P55" s="813">
        <f t="shared" si="41"/>
        <v>1.5398340377994284</v>
      </c>
      <c r="Q55" s="813">
        <f t="shared" si="39"/>
        <v>1.9161369863013695</v>
      </c>
      <c r="R55" s="813">
        <f t="shared" si="39"/>
        <v>2.0967127133543326</v>
      </c>
      <c r="S55" s="813">
        <f t="shared" si="39"/>
        <v>2.1393227785510218</v>
      </c>
      <c r="T55" s="813">
        <f t="shared" si="39"/>
        <v>2.1687968390594095</v>
      </c>
      <c r="U55" s="813">
        <f t="shared" si="39"/>
        <v>-1.0271960222694307</v>
      </c>
      <c r="V55" s="813">
        <f t="shared" si="39"/>
        <v>0.12746372793201963</v>
      </c>
      <c r="W55" s="813">
        <f t="shared" si="39"/>
        <v>2.0451592154420917</v>
      </c>
      <c r="X55" s="813">
        <f t="shared" si="39"/>
        <v>2.157661786682294</v>
      </c>
    </row>
    <row r="56" spans="3:24" x14ac:dyDescent="0.2">
      <c r="D56" s="435"/>
      <c r="E56" s="435"/>
      <c r="F56" s="435"/>
      <c r="G56" s="435"/>
      <c r="H56" s="435"/>
      <c r="I56" s="435"/>
      <c r="K56" s="661"/>
    </row>
    <row r="57" spans="3:24" x14ac:dyDescent="0.2">
      <c r="C57" s="679" t="s">
        <v>507</v>
      </c>
      <c r="D57" s="435"/>
      <c r="E57" s="435"/>
      <c r="F57" s="435"/>
      <c r="G57" s="435"/>
      <c r="H57" s="435"/>
      <c r="I57" s="435"/>
      <c r="K57" s="661"/>
    </row>
    <row r="58" spans="3:24" x14ac:dyDescent="0.2">
      <c r="C58" s="419" t="str">
        <f>C52</f>
        <v>Mortgage</v>
      </c>
      <c r="D58" s="750"/>
      <c r="E58" s="420">
        <f t="shared" ref="E58:E61" si="42">E52</f>
        <v>23319444.444444448</v>
      </c>
      <c r="F58" s="750"/>
      <c r="G58" s="750"/>
      <c r="H58" s="750"/>
      <c r="I58" s="750"/>
      <c r="J58" s="419"/>
      <c r="K58" s="751">
        <f>K$66/$E58</f>
        <v>2.7043543061346034</v>
      </c>
      <c r="L58" s="751">
        <f t="shared" ref="L58:X61" si="43">L$66/$E58</f>
        <v>1.9066626611078019</v>
      </c>
      <c r="M58" s="751">
        <f t="shared" si="43"/>
        <v>2.3863878975580701</v>
      </c>
      <c r="N58" s="751">
        <f t="shared" si="43"/>
        <v>2.5271384204883858</v>
      </c>
      <c r="O58" s="751">
        <f t="shared" si="43"/>
        <v>2.5202067373436567</v>
      </c>
      <c r="P58" s="751">
        <f t="shared" si="43"/>
        <v>2.0303537296009528</v>
      </c>
      <c r="Q58" s="751">
        <f t="shared" si="43"/>
        <v>2.5198747826086954</v>
      </c>
      <c r="R58" s="751">
        <f t="shared" si="43"/>
        <v>2.7547802501488978</v>
      </c>
      <c r="S58" s="751">
        <f t="shared" si="43"/>
        <v>2.8102103871351991</v>
      </c>
      <c r="T58" s="751">
        <f t="shared" si="43"/>
        <v>2.8485522954139366</v>
      </c>
      <c r="U58" s="751">
        <f t="shared" si="43"/>
        <v>-1.309017548540798</v>
      </c>
      <c r="V58" s="751">
        <f t="shared" si="43"/>
        <v>0.19304417867778437</v>
      </c>
      <c r="W58" s="751">
        <f t="shared" si="43"/>
        <v>2.6877158737343652</v>
      </c>
      <c r="X58" s="751">
        <f t="shared" si="43"/>
        <v>2.8340670446694456</v>
      </c>
    </row>
    <row r="59" spans="3:24" x14ac:dyDescent="0.2">
      <c r="C59" s="157" t="str">
        <f t="shared" ref="C59:C61" si="44">C53</f>
        <v>Mezz A1</v>
      </c>
      <c r="D59" s="753"/>
      <c r="E59" s="147">
        <f t="shared" si="42"/>
        <v>28611944.444444448</v>
      </c>
      <c r="F59" s="753"/>
      <c r="G59" s="753"/>
      <c r="H59" s="753"/>
      <c r="I59" s="753"/>
      <c r="J59" s="157"/>
      <c r="K59" s="754">
        <f t="shared" ref="K59:X61" si="45">K$66/$E59</f>
        <v>2.2041158412861757</v>
      </c>
      <c r="L59" s="754">
        <f t="shared" si="45"/>
        <v>1.5539773637661036</v>
      </c>
      <c r="M59" s="754">
        <f t="shared" si="45"/>
        <v>1.9449653311068607</v>
      </c>
      <c r="N59" s="754">
        <f t="shared" si="45"/>
        <v>2.0596804986262534</v>
      </c>
      <c r="O59" s="754">
        <f t="shared" si="45"/>
        <v>2.0540310049221864</v>
      </c>
      <c r="P59" s="754">
        <f t="shared" si="45"/>
        <v>1.6547886527576865</v>
      </c>
      <c r="Q59" s="754">
        <f t="shared" si="45"/>
        <v>2.0537604535790219</v>
      </c>
      <c r="R59" s="754">
        <f t="shared" si="45"/>
        <v>2.245214236478549</v>
      </c>
      <c r="S59" s="754">
        <f t="shared" si="45"/>
        <v>2.2903911730726287</v>
      </c>
      <c r="T59" s="754">
        <f t="shared" si="45"/>
        <v>2.3216407793947744</v>
      </c>
      <c r="U59" s="754">
        <f t="shared" si="45"/>
        <v>-1.0668817723755617</v>
      </c>
      <c r="V59" s="754">
        <f t="shared" si="45"/>
        <v>0.15733579410308435</v>
      </c>
      <c r="W59" s="754">
        <f t="shared" si="45"/>
        <v>2.1905551061619564</v>
      </c>
      <c r="X59" s="754">
        <f t="shared" si="45"/>
        <v>2.3098349407298815</v>
      </c>
    </row>
    <row r="60" spans="3:24" x14ac:dyDescent="0.2">
      <c r="C60" s="157" t="str">
        <f t="shared" si="44"/>
        <v>Mezz A2</v>
      </c>
      <c r="D60" s="753"/>
      <c r="E60" s="147">
        <f t="shared" si="42"/>
        <v>30335555.55555556</v>
      </c>
      <c r="F60" s="753"/>
      <c r="G60" s="753"/>
      <c r="H60" s="753"/>
      <c r="I60" s="753"/>
      <c r="J60" s="157"/>
      <c r="K60" s="754">
        <f t="shared" si="45"/>
        <v>2.0788819866676431</v>
      </c>
      <c r="L60" s="754">
        <f t="shared" si="45"/>
        <v>1.4656831953703024</v>
      </c>
      <c r="M60" s="754">
        <f t="shared" si="45"/>
        <v>1.8344559372939708</v>
      </c>
      <c r="N60" s="754">
        <f t="shared" si="45"/>
        <v>1.9426531975679435</v>
      </c>
      <c r="O60" s="754">
        <f t="shared" si="45"/>
        <v>1.937324697824335</v>
      </c>
      <c r="P60" s="754">
        <f t="shared" si="45"/>
        <v>1.5607665702146361</v>
      </c>
      <c r="Q60" s="754">
        <f t="shared" si="43"/>
        <v>1.9370695187165772</v>
      </c>
      <c r="R60" s="754">
        <f t="shared" si="43"/>
        <v>2.1176452457695403</v>
      </c>
      <c r="S60" s="754">
        <f t="shared" si="43"/>
        <v>2.1602553109662295</v>
      </c>
      <c r="T60" s="754">
        <f t="shared" si="43"/>
        <v>2.1897293714746171</v>
      </c>
      <c r="U60" s="754">
        <f t="shared" si="43"/>
        <v>-1.0062634898542231</v>
      </c>
      <c r="V60" s="754">
        <f t="shared" si="43"/>
        <v>0.14839626034722728</v>
      </c>
      <c r="W60" s="754">
        <f t="shared" si="43"/>
        <v>2.0660917478572998</v>
      </c>
      <c r="X60" s="754">
        <f t="shared" si="43"/>
        <v>2.1785943190975017</v>
      </c>
    </row>
    <row r="61" spans="3:24" x14ac:dyDescent="0.2">
      <c r="C61" s="810" t="str">
        <f t="shared" si="44"/>
        <v>Mezz B</v>
      </c>
      <c r="D61" s="812"/>
      <c r="E61" s="814">
        <f t="shared" si="42"/>
        <v>30335555.55555556</v>
      </c>
      <c r="F61" s="812"/>
      <c r="G61" s="812"/>
      <c r="H61" s="812"/>
      <c r="I61" s="812"/>
      <c r="J61" s="810"/>
      <c r="K61" s="813">
        <f t="shared" si="45"/>
        <v>2.0788819866676431</v>
      </c>
      <c r="L61" s="813">
        <f t="shared" si="45"/>
        <v>1.4656831953703024</v>
      </c>
      <c r="M61" s="813">
        <f t="shared" si="45"/>
        <v>1.8344559372939708</v>
      </c>
      <c r="N61" s="813">
        <f t="shared" si="45"/>
        <v>1.9426531975679435</v>
      </c>
      <c r="O61" s="813">
        <f t="shared" si="45"/>
        <v>1.937324697824335</v>
      </c>
      <c r="P61" s="813">
        <f t="shared" si="45"/>
        <v>1.5607665702146361</v>
      </c>
      <c r="Q61" s="813">
        <f t="shared" si="43"/>
        <v>1.9370695187165772</v>
      </c>
      <c r="R61" s="813">
        <f t="shared" si="43"/>
        <v>2.1176452457695403</v>
      </c>
      <c r="S61" s="813">
        <f t="shared" si="43"/>
        <v>2.1602553109662295</v>
      </c>
      <c r="T61" s="813">
        <f t="shared" si="43"/>
        <v>2.1897293714746171</v>
      </c>
      <c r="U61" s="813">
        <f t="shared" si="43"/>
        <v>-1.0062634898542231</v>
      </c>
      <c r="V61" s="813">
        <f t="shared" si="43"/>
        <v>0.14839626034722728</v>
      </c>
      <c r="W61" s="813">
        <f t="shared" si="43"/>
        <v>2.0660917478572998</v>
      </c>
      <c r="X61" s="813">
        <f t="shared" si="43"/>
        <v>2.1785943190975017</v>
      </c>
    </row>
    <row r="62" spans="3:24" x14ac:dyDescent="0.2">
      <c r="D62" s="435"/>
      <c r="E62" s="435"/>
      <c r="F62" s="435"/>
      <c r="G62" s="435"/>
      <c r="H62" s="435"/>
      <c r="I62" s="435"/>
      <c r="K62" s="661"/>
    </row>
    <row r="63" spans="3:24" x14ac:dyDescent="0.2">
      <c r="C63" s="156" t="str">
        <f>C42</f>
        <v>Cash Flow Before Debt Service</v>
      </c>
      <c r="D63" s="435"/>
      <c r="E63" s="435"/>
      <c r="F63" s="435"/>
      <c r="G63" s="435"/>
      <c r="H63" s="435"/>
      <c r="I63" s="435"/>
      <c r="K63" s="161">
        <f>K42</f>
        <v>46188088</v>
      </c>
      <c r="L63" s="161">
        <f t="shared" ref="L63:P63" si="46">L42</f>
        <v>43827314</v>
      </c>
      <c r="M63" s="161">
        <f t="shared" si="46"/>
        <v>55014240</v>
      </c>
      <c r="N63" s="161">
        <f t="shared" si="46"/>
        <v>58296464</v>
      </c>
      <c r="O63" s="161">
        <f t="shared" si="46"/>
        <v>58134821</v>
      </c>
      <c r="P63" s="161">
        <f t="shared" si="46"/>
        <v>46711721</v>
      </c>
      <c r="Q63" s="161">
        <f t="shared" ref="Q63:X63" si="47">Q42</f>
        <v>58127080</v>
      </c>
      <c r="R63" s="161">
        <f t="shared" si="47"/>
        <v>63604945</v>
      </c>
      <c r="S63" s="161">
        <f t="shared" si="47"/>
        <v>64897545</v>
      </c>
      <c r="T63" s="161">
        <f t="shared" si="47"/>
        <v>65791657</v>
      </c>
      <c r="U63" s="161">
        <f t="shared" si="47"/>
        <v>-31160562</v>
      </c>
      <c r="V63" s="161">
        <f t="shared" si="47"/>
        <v>3866683</v>
      </c>
      <c r="W63" s="161">
        <f t="shared" si="47"/>
        <v>62041041</v>
      </c>
      <c r="X63" s="161">
        <f t="shared" si="47"/>
        <v>65453869</v>
      </c>
    </row>
    <row r="64" spans="3:24" x14ac:dyDescent="0.2">
      <c r="C64" s="156" t="s">
        <v>509</v>
      </c>
      <c r="E64" s="587"/>
      <c r="F64" s="437"/>
      <c r="G64" s="587"/>
      <c r="H64" s="437"/>
      <c r="K64" s="647">
        <f>K72</f>
        <v>7067500</v>
      </c>
      <c r="L64" s="647">
        <f t="shared" ref="L64:P64" si="48">L72</f>
        <v>635000</v>
      </c>
      <c r="M64" s="647">
        <f t="shared" si="48"/>
        <v>635000</v>
      </c>
      <c r="N64" s="647">
        <f t="shared" si="48"/>
        <v>635000</v>
      </c>
      <c r="O64" s="647">
        <f t="shared" si="48"/>
        <v>635000</v>
      </c>
      <c r="P64" s="647">
        <f t="shared" si="48"/>
        <v>635000</v>
      </c>
      <c r="Q64" s="647">
        <f t="shared" ref="Q64:X64" si="49">Q72</f>
        <v>635000</v>
      </c>
      <c r="R64" s="647">
        <f t="shared" si="49"/>
        <v>635000</v>
      </c>
      <c r="S64" s="647">
        <f t="shared" si="49"/>
        <v>635000</v>
      </c>
      <c r="T64" s="647">
        <f t="shared" si="49"/>
        <v>635000</v>
      </c>
      <c r="U64" s="647">
        <f t="shared" si="49"/>
        <v>635000</v>
      </c>
      <c r="V64" s="647">
        <f t="shared" si="49"/>
        <v>635000</v>
      </c>
      <c r="W64" s="647">
        <f t="shared" si="49"/>
        <v>635000</v>
      </c>
      <c r="X64" s="647">
        <f t="shared" si="49"/>
        <v>635000</v>
      </c>
    </row>
    <row r="65" spans="3:24" x14ac:dyDescent="0.2">
      <c r="C65" s="160" t="s">
        <v>510</v>
      </c>
      <c r="D65" s="160"/>
      <c r="E65" s="160"/>
      <c r="F65" s="160"/>
      <c r="G65" s="160"/>
      <c r="H65" s="160"/>
      <c r="I65" s="160"/>
      <c r="J65" s="160"/>
      <c r="K65" s="167">
        <f>K79</f>
        <v>9808452</v>
      </c>
      <c r="L65" s="167">
        <f t="shared" ref="L65:P65" si="50">L79</f>
        <v>0</v>
      </c>
      <c r="M65" s="167">
        <f t="shared" si="50"/>
        <v>0</v>
      </c>
      <c r="N65" s="167">
        <f t="shared" si="50"/>
        <v>0</v>
      </c>
      <c r="O65" s="167">
        <f t="shared" si="50"/>
        <v>0</v>
      </c>
      <c r="P65" s="167">
        <f t="shared" si="50"/>
        <v>0</v>
      </c>
      <c r="Q65" s="167">
        <f t="shared" ref="Q65:X65" si="51">Q79</f>
        <v>0</v>
      </c>
      <c r="R65" s="167">
        <f t="shared" si="51"/>
        <v>0</v>
      </c>
      <c r="S65" s="167">
        <f t="shared" si="51"/>
        <v>0</v>
      </c>
      <c r="T65" s="167">
        <f t="shared" si="51"/>
        <v>0</v>
      </c>
      <c r="U65" s="167">
        <f t="shared" si="51"/>
        <v>0</v>
      </c>
      <c r="V65" s="167">
        <f t="shared" si="51"/>
        <v>0</v>
      </c>
      <c r="W65" s="167">
        <f t="shared" si="51"/>
        <v>0</v>
      </c>
      <c r="X65" s="167">
        <f t="shared" si="51"/>
        <v>0</v>
      </c>
    </row>
    <row r="66" spans="3:24" x14ac:dyDescent="0.2">
      <c r="C66" s="156" t="s">
        <v>508</v>
      </c>
      <c r="K66" s="161">
        <f>SUM(K63:K65)</f>
        <v>63064040</v>
      </c>
      <c r="L66" s="161">
        <f t="shared" ref="L66:P66" si="52">SUM(L63:L65)</f>
        <v>44462314</v>
      </c>
      <c r="M66" s="161">
        <f t="shared" si="52"/>
        <v>55649240</v>
      </c>
      <c r="N66" s="161">
        <f t="shared" si="52"/>
        <v>58931464</v>
      </c>
      <c r="O66" s="161">
        <f t="shared" si="52"/>
        <v>58769821</v>
      </c>
      <c r="P66" s="161">
        <f t="shared" si="52"/>
        <v>47346721</v>
      </c>
      <c r="Q66" s="161">
        <f t="shared" ref="Q66:X66" si="53">SUM(Q63:Q65)</f>
        <v>58762080</v>
      </c>
      <c r="R66" s="161">
        <f t="shared" si="53"/>
        <v>64239945</v>
      </c>
      <c r="S66" s="161">
        <f t="shared" si="53"/>
        <v>65532545</v>
      </c>
      <c r="T66" s="161">
        <f t="shared" si="53"/>
        <v>66426657</v>
      </c>
      <c r="U66" s="161">
        <f t="shared" si="53"/>
        <v>-30525562</v>
      </c>
      <c r="V66" s="161">
        <f t="shared" si="53"/>
        <v>4501683</v>
      </c>
      <c r="W66" s="161">
        <f t="shared" si="53"/>
        <v>62676041</v>
      </c>
      <c r="X66" s="161">
        <f t="shared" si="53"/>
        <v>66088869</v>
      </c>
    </row>
    <row r="68" spans="3:24" x14ac:dyDescent="0.2">
      <c r="K68" s="161">
        <f ca="1">'A&amp;R'!Y17</f>
        <v>46157936.460436001</v>
      </c>
      <c r="L68" s="161">
        <f ca="1">'A&amp;R'!Z17</f>
        <v>45851237.935099646</v>
      </c>
      <c r="M68" s="161">
        <f ca="1">'A&amp;R'!AA17</f>
        <v>56313904.614950076</v>
      </c>
      <c r="N68" s="161">
        <f ca="1">'A&amp;R'!AB17</f>
        <v>59344751.160156675</v>
      </c>
      <c r="O68" s="161">
        <f ca="1">'A&amp;R'!AC17</f>
        <v>58798833.972591043</v>
      </c>
    </row>
    <row r="69" spans="3:24" hidden="1" outlineLevel="1" x14ac:dyDescent="0.2">
      <c r="C69" s="679" t="str">
        <f>'A&amp;R'!$P$44</f>
        <v>Capex Reserve (Capex)</v>
      </c>
      <c r="D69" s="679"/>
      <c r="H69" s="512">
        <f>'A&amp;R'!$R$44</f>
        <v>13500000</v>
      </c>
      <c r="I69" s="156" t="s">
        <v>478</v>
      </c>
      <c r="K69" s="680">
        <v>0</v>
      </c>
      <c r="L69" s="161">
        <f>K72</f>
        <v>7067500</v>
      </c>
      <c r="M69" s="161">
        <f t="shared" ref="M69:P69" si="54">L72</f>
        <v>635000</v>
      </c>
      <c r="N69" s="161">
        <f t="shared" si="54"/>
        <v>635000</v>
      </c>
      <c r="O69" s="161">
        <f t="shared" si="54"/>
        <v>635000</v>
      </c>
      <c r="P69" s="161">
        <f t="shared" si="54"/>
        <v>635000</v>
      </c>
      <c r="Q69" s="161">
        <f t="shared" ref="Q69" si="55">P72</f>
        <v>635000</v>
      </c>
      <c r="R69" s="161">
        <f t="shared" ref="R69" si="56">Q72</f>
        <v>635000</v>
      </c>
      <c r="S69" s="161">
        <f t="shared" ref="S69" si="57">R72</f>
        <v>635000</v>
      </c>
      <c r="T69" s="161">
        <f t="shared" ref="T69" si="58">S72</f>
        <v>635000</v>
      </c>
      <c r="U69" s="161">
        <f t="shared" ref="U69" si="59">T72</f>
        <v>635000</v>
      </c>
      <c r="V69" s="161">
        <f t="shared" ref="V69" si="60">U72</f>
        <v>635000</v>
      </c>
      <c r="W69" s="161">
        <f t="shared" ref="W69" si="61">V72</f>
        <v>635000</v>
      </c>
      <c r="X69" s="161">
        <f t="shared" ref="X69" si="62">W72</f>
        <v>635000</v>
      </c>
    </row>
    <row r="70" spans="3:24" hidden="1" outlineLevel="1" x14ac:dyDescent="0.2">
      <c r="I70" s="156" t="s">
        <v>479</v>
      </c>
      <c r="K70" s="680">
        <f>H69</f>
        <v>13500000</v>
      </c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</row>
    <row r="71" spans="3:24" hidden="1" outlineLevel="1" x14ac:dyDescent="0.2">
      <c r="I71" s="160" t="s">
        <v>482</v>
      </c>
      <c r="J71" s="160"/>
      <c r="K71" s="672">
        <f>-MIN(-K39,SUM(K69:K70))</f>
        <v>-6432500</v>
      </c>
      <c r="L71" s="672">
        <f t="shared" ref="L71:P71" si="63">-MIN(-L39,SUM(L69:L70))</f>
        <v>-6432500</v>
      </c>
      <c r="M71" s="672">
        <f t="shared" si="63"/>
        <v>0</v>
      </c>
      <c r="N71" s="672">
        <f t="shared" si="63"/>
        <v>0</v>
      </c>
      <c r="O71" s="672">
        <f t="shared" si="63"/>
        <v>0</v>
      </c>
      <c r="P71" s="672">
        <f t="shared" si="63"/>
        <v>0</v>
      </c>
      <c r="Q71" s="672">
        <f t="shared" ref="Q71:X71" si="64">-MIN(-Q39,SUM(Q69:Q70))</f>
        <v>0</v>
      </c>
      <c r="R71" s="672">
        <f t="shared" si="64"/>
        <v>0</v>
      </c>
      <c r="S71" s="672">
        <f t="shared" si="64"/>
        <v>0</v>
      </c>
      <c r="T71" s="672">
        <f t="shared" si="64"/>
        <v>0</v>
      </c>
      <c r="U71" s="672">
        <f t="shared" si="64"/>
        <v>0</v>
      </c>
      <c r="V71" s="672">
        <f t="shared" si="64"/>
        <v>0</v>
      </c>
      <c r="W71" s="672">
        <f t="shared" si="64"/>
        <v>0</v>
      </c>
      <c r="X71" s="672">
        <f t="shared" si="64"/>
        <v>0</v>
      </c>
    </row>
    <row r="72" spans="3:24" hidden="1" outlineLevel="1" x14ac:dyDescent="0.2">
      <c r="I72" s="156" t="s">
        <v>481</v>
      </c>
      <c r="K72" s="161">
        <f>SUM(K69:K71)</f>
        <v>7067500</v>
      </c>
      <c r="L72" s="161">
        <f>SUM(L69:L71)</f>
        <v>635000</v>
      </c>
      <c r="M72" s="161">
        <f t="shared" ref="M72" si="65">SUM(M69:M71)</f>
        <v>635000</v>
      </c>
      <c r="N72" s="161">
        <f t="shared" ref="N72" si="66">SUM(N69:N71)</f>
        <v>635000</v>
      </c>
      <c r="O72" s="161">
        <f t="shared" ref="O72" si="67">SUM(O69:O71)</f>
        <v>635000</v>
      </c>
      <c r="P72" s="161">
        <f t="shared" ref="P72" si="68">SUM(P69:P71)</f>
        <v>635000</v>
      </c>
      <c r="Q72" s="161">
        <f t="shared" ref="Q72:X72" si="69">SUM(Q69:Q71)</f>
        <v>635000</v>
      </c>
      <c r="R72" s="161">
        <f t="shared" si="69"/>
        <v>635000</v>
      </c>
      <c r="S72" s="161">
        <f t="shared" si="69"/>
        <v>635000</v>
      </c>
      <c r="T72" s="161">
        <f t="shared" si="69"/>
        <v>635000</v>
      </c>
      <c r="U72" s="161">
        <f t="shared" si="69"/>
        <v>635000</v>
      </c>
      <c r="V72" s="161">
        <f t="shared" si="69"/>
        <v>635000</v>
      </c>
      <c r="W72" s="161">
        <f t="shared" si="69"/>
        <v>635000</v>
      </c>
      <c r="X72" s="161">
        <f t="shared" si="69"/>
        <v>635000</v>
      </c>
    </row>
    <row r="73" spans="3:24" hidden="1" outlineLevel="1" x14ac:dyDescent="0.2"/>
    <row r="74" spans="3:24" hidden="1" outlineLevel="1" x14ac:dyDescent="0.2"/>
    <row r="75" spans="3:24" hidden="1" outlineLevel="1" x14ac:dyDescent="0.2"/>
    <row r="76" spans="3:24" hidden="1" outlineLevel="1" x14ac:dyDescent="0.2">
      <c r="C76" s="679" t="str">
        <f>'A&amp;R'!$P$45</f>
        <v>Rollover Reserve (TI/LC)</v>
      </c>
      <c r="D76" s="679"/>
      <c r="H76" s="512">
        <f>'A&amp;R'!$R$45</f>
        <v>11500000</v>
      </c>
      <c r="I76" s="156" t="s">
        <v>478</v>
      </c>
      <c r="K76" s="680">
        <v>0</v>
      </c>
      <c r="L76" s="161">
        <f>K79</f>
        <v>9808452</v>
      </c>
      <c r="M76" s="161">
        <f t="shared" ref="M76:P76" si="70">L79</f>
        <v>0</v>
      </c>
      <c r="N76" s="161">
        <f t="shared" si="70"/>
        <v>0</v>
      </c>
      <c r="O76" s="161">
        <f t="shared" si="70"/>
        <v>0</v>
      </c>
      <c r="P76" s="161">
        <f t="shared" si="70"/>
        <v>0</v>
      </c>
      <c r="Q76" s="161">
        <f t="shared" ref="Q76" si="71">P79</f>
        <v>0</v>
      </c>
      <c r="R76" s="161">
        <f t="shared" ref="R76" si="72">Q79</f>
        <v>0</v>
      </c>
      <c r="S76" s="161">
        <f t="shared" ref="S76" si="73">R79</f>
        <v>0</v>
      </c>
      <c r="T76" s="161">
        <f t="shared" ref="T76" si="74">S79</f>
        <v>0</v>
      </c>
      <c r="U76" s="161">
        <f t="shared" ref="U76" si="75">T79</f>
        <v>0</v>
      </c>
      <c r="V76" s="161">
        <f t="shared" ref="V76" si="76">U79</f>
        <v>0</v>
      </c>
      <c r="W76" s="161">
        <f t="shared" ref="W76" si="77">V79</f>
        <v>0</v>
      </c>
      <c r="X76" s="161">
        <f t="shared" ref="X76" si="78">W79</f>
        <v>0</v>
      </c>
    </row>
    <row r="77" spans="3:24" hidden="1" outlineLevel="1" x14ac:dyDescent="0.2">
      <c r="I77" s="156" t="s">
        <v>479</v>
      </c>
      <c r="K77" s="680">
        <f>H76</f>
        <v>11500000</v>
      </c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</row>
    <row r="78" spans="3:24" hidden="1" outlineLevel="1" x14ac:dyDescent="0.2">
      <c r="I78" s="160" t="s">
        <v>480</v>
      </c>
      <c r="J78" s="160"/>
      <c r="K78" s="672">
        <f>-MIN(SUM(-K36,-K37),SUM(K76:K77))</f>
        <v>-1691548</v>
      </c>
      <c r="L78" s="672">
        <f>-MIN(SUM(-L36,-L37),SUM(L76:L77))</f>
        <v>-9808452</v>
      </c>
      <c r="M78" s="672">
        <f t="shared" ref="M78:P78" si="79">-MIN(SUM(-M36,-M37),SUM(M76:M77))</f>
        <v>0</v>
      </c>
      <c r="N78" s="672">
        <f t="shared" si="79"/>
        <v>0</v>
      </c>
      <c r="O78" s="672">
        <f t="shared" si="79"/>
        <v>0</v>
      </c>
      <c r="P78" s="672">
        <f t="shared" si="79"/>
        <v>0</v>
      </c>
      <c r="Q78" s="672">
        <f t="shared" ref="Q78:X78" si="80">-MIN(SUM(-Q36,-Q37),SUM(Q76:Q77))</f>
        <v>0</v>
      </c>
      <c r="R78" s="672">
        <f t="shared" si="80"/>
        <v>0</v>
      </c>
      <c r="S78" s="672">
        <f t="shared" si="80"/>
        <v>0</v>
      </c>
      <c r="T78" s="672">
        <f t="shared" si="80"/>
        <v>0</v>
      </c>
      <c r="U78" s="672">
        <f t="shared" si="80"/>
        <v>0</v>
      </c>
      <c r="V78" s="672">
        <f t="shared" si="80"/>
        <v>0</v>
      </c>
      <c r="W78" s="672">
        <f t="shared" si="80"/>
        <v>0</v>
      </c>
      <c r="X78" s="672">
        <f t="shared" si="80"/>
        <v>0</v>
      </c>
    </row>
    <row r="79" spans="3:24" hidden="1" outlineLevel="1" x14ac:dyDescent="0.2">
      <c r="I79" s="156" t="s">
        <v>481</v>
      </c>
      <c r="K79" s="161">
        <f>SUM(K76:K78)</f>
        <v>9808452</v>
      </c>
      <c r="L79" s="161">
        <f>SUM(L76:L78)</f>
        <v>0</v>
      </c>
      <c r="M79" s="161">
        <f t="shared" ref="M79:P79" si="81">SUM(M76:M78)</f>
        <v>0</v>
      </c>
      <c r="N79" s="161">
        <f t="shared" si="81"/>
        <v>0</v>
      </c>
      <c r="O79" s="161">
        <f t="shared" si="81"/>
        <v>0</v>
      </c>
      <c r="P79" s="161">
        <f t="shared" si="81"/>
        <v>0</v>
      </c>
      <c r="Q79" s="161">
        <f t="shared" ref="Q79:X79" si="82">SUM(Q76:Q78)</f>
        <v>0</v>
      </c>
      <c r="R79" s="161">
        <f t="shared" si="82"/>
        <v>0</v>
      </c>
      <c r="S79" s="161">
        <f t="shared" si="82"/>
        <v>0</v>
      </c>
      <c r="T79" s="161">
        <f t="shared" si="82"/>
        <v>0</v>
      </c>
      <c r="U79" s="161">
        <f t="shared" si="82"/>
        <v>0</v>
      </c>
      <c r="V79" s="161">
        <f t="shared" si="82"/>
        <v>0</v>
      </c>
      <c r="W79" s="161">
        <f t="shared" si="82"/>
        <v>0</v>
      </c>
      <c r="X79" s="161">
        <f t="shared" si="82"/>
        <v>0</v>
      </c>
    </row>
    <row r="80" spans="3:24" hidden="1" outlineLevel="1" x14ac:dyDescent="0.2"/>
    <row r="81" spans="6:15" hidden="1" outlineLevel="1" x14ac:dyDescent="0.2">
      <c r="F81" s="660"/>
    </row>
    <row r="82" spans="6:15" collapsed="1" x14ac:dyDescent="0.2">
      <c r="K82" s="631">
        <f ca="1">K35-K68</f>
        <v>115075.53956399858</v>
      </c>
      <c r="L82" s="631">
        <f t="shared" ref="L82:O82" ca="1" si="83">L35-L68</f>
        <v>188245.06490035355</v>
      </c>
      <c r="M82" s="631">
        <f t="shared" ca="1" si="83"/>
        <v>-1209350.6149500757</v>
      </c>
      <c r="N82" s="631">
        <f t="shared" ca="1" si="83"/>
        <v>-955263.16015667468</v>
      </c>
      <c r="O82" s="631">
        <f t="shared" ca="1" si="83"/>
        <v>14497.027408957481</v>
      </c>
    </row>
  </sheetData>
  <phoneticPr fontId="2" type="noConversion"/>
  <pageMargins left="0.7" right="0.7" top="0.75" bottom="0.75" header="0.3" footer="0.3"/>
  <pageSetup paperSize="9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C000"/>
  </sheetPr>
  <dimension ref="A1:AF131"/>
  <sheetViews>
    <sheetView showGridLines="0" tabSelected="1" workbookViewId="0">
      <pane xSplit="9" ySplit="8" topLeftCell="J9" activePane="bottomRight" state="frozen"/>
      <selection pane="topRight"/>
      <selection pane="bottomLeft"/>
      <selection pane="bottomRight" activeCell="O8" sqref="O8"/>
    </sheetView>
  </sheetViews>
  <sheetFormatPr defaultColWidth="0" defaultRowHeight="11.25" outlineLevelCol="1" x14ac:dyDescent="0.2"/>
  <cols>
    <col min="1" max="1" width="2.42578125" style="156" hidden="1" customWidth="1" outlineLevel="1"/>
    <col min="2" max="2" width="2.42578125" style="156" customWidth="1" collapsed="1"/>
    <col min="3" max="3" width="29.42578125" style="156" customWidth="1"/>
    <col min="4" max="4" width="9.42578125" style="156" hidden="1" customWidth="1" outlineLevel="1"/>
    <col min="5" max="9" width="9.7109375" style="156" hidden="1" customWidth="1" outlineLevel="1"/>
    <col min="10" max="10" width="11.28515625" style="156" customWidth="1" collapsed="1"/>
    <col min="11" max="15" width="10.28515625" style="156" customWidth="1"/>
    <col min="16" max="16" width="10.7109375" style="156" customWidth="1"/>
    <col min="17" max="19" width="10.28515625" style="156" customWidth="1"/>
    <col min="20" max="21" width="10.7109375" style="156" customWidth="1"/>
    <col min="22" max="30" width="10.28515625" style="156" customWidth="1"/>
    <col min="31" max="32" width="9.140625" style="156" customWidth="1"/>
    <col min="33" max="16384" width="9.140625" style="156" hidden="1"/>
  </cols>
  <sheetData>
    <row r="1" spans="1:30" x14ac:dyDescent="0.2">
      <c r="C1" s="731" t="s">
        <v>564</v>
      </c>
    </row>
    <row r="2" spans="1:30" x14ac:dyDescent="0.2">
      <c r="A2" s="408"/>
      <c r="B2" s="480"/>
      <c r="C2" s="480"/>
      <c r="D2" s="480"/>
      <c r="E2" s="480"/>
      <c r="F2" s="480"/>
      <c r="G2" s="480"/>
      <c r="H2" s="480"/>
      <c r="I2" s="480"/>
      <c r="J2" s="480"/>
      <c r="K2" s="481">
        <f>EOMONTH(I4,11)</f>
        <v>44074</v>
      </c>
      <c r="L2" s="481">
        <f>EOMONTH(K2,12)</f>
        <v>44439</v>
      </c>
      <c r="M2" s="481">
        <f t="shared" ref="M2:P2" si="0">EOMONTH(L2,12)</f>
        <v>44804</v>
      </c>
      <c r="N2" s="481">
        <f t="shared" si="0"/>
        <v>45169</v>
      </c>
      <c r="O2" s="481">
        <f t="shared" si="0"/>
        <v>45535</v>
      </c>
      <c r="P2" s="481">
        <f t="shared" si="0"/>
        <v>45900</v>
      </c>
      <c r="Q2" s="481">
        <f t="shared" ref="Q2" si="1">EOMONTH(P2,12)</f>
        <v>46265</v>
      </c>
      <c r="R2" s="481">
        <f t="shared" ref="R2" si="2">EOMONTH(Q2,12)</f>
        <v>46630</v>
      </c>
      <c r="S2" s="481">
        <f t="shared" ref="S2" si="3">EOMONTH(R2,12)</f>
        <v>46996</v>
      </c>
      <c r="T2" s="481">
        <f t="shared" ref="T2" si="4">EOMONTH(S2,12)</f>
        <v>47361</v>
      </c>
      <c r="U2" s="481">
        <f t="shared" ref="U2" si="5">EOMONTH(T2,12)</f>
        <v>47726</v>
      </c>
      <c r="V2" s="481">
        <f t="shared" ref="V2" si="6">EOMONTH(U2,12)</f>
        <v>48091</v>
      </c>
      <c r="W2" s="481">
        <f t="shared" ref="W2" si="7">EOMONTH(V2,12)</f>
        <v>48457</v>
      </c>
      <c r="X2" s="481">
        <f t="shared" ref="X2" si="8">EOMONTH(W2,12)</f>
        <v>48822</v>
      </c>
      <c r="Y2" s="481">
        <f t="shared" ref="Y2" si="9">EOMONTH(X2,12)</f>
        <v>49187</v>
      </c>
      <c r="Z2" s="481">
        <f t="shared" ref="Z2" si="10">EOMONTH(Y2,12)</f>
        <v>49552</v>
      </c>
      <c r="AA2" s="481">
        <f t="shared" ref="AA2" si="11">EOMONTH(Z2,12)</f>
        <v>49918</v>
      </c>
      <c r="AB2" s="481">
        <f t="shared" ref="AB2" si="12">EOMONTH(AA2,12)</f>
        <v>50283</v>
      </c>
      <c r="AC2" s="481">
        <f t="shared" ref="AC2" si="13">EOMONTH(AB2,12)</f>
        <v>50648</v>
      </c>
      <c r="AD2" s="481">
        <f t="shared" ref="AD2" si="14">EOMONTH(AC2,12)</f>
        <v>51013</v>
      </c>
    </row>
    <row r="3" spans="1:30" x14ac:dyDescent="0.2">
      <c r="A3" s="409"/>
      <c r="B3" s="482"/>
      <c r="C3" s="482"/>
      <c r="D3" s="482"/>
      <c r="E3" s="482"/>
      <c r="F3" s="482"/>
      <c r="G3" s="482"/>
      <c r="H3" s="503" t="s">
        <v>167</v>
      </c>
      <c r="I3" s="514">
        <f>'Property(M)'!I4</f>
        <v>43738</v>
      </c>
      <c r="J3" s="482"/>
      <c r="K3" s="483">
        <f t="shared" ref="K3:P3" si="15">YEAR(K2)</f>
        <v>2020</v>
      </c>
      <c r="L3" s="483">
        <f t="shared" si="15"/>
        <v>2021</v>
      </c>
      <c r="M3" s="483">
        <f t="shared" si="15"/>
        <v>2022</v>
      </c>
      <c r="N3" s="483">
        <f t="shared" si="15"/>
        <v>2023</v>
      </c>
      <c r="O3" s="483">
        <f t="shared" si="15"/>
        <v>2024</v>
      </c>
      <c r="P3" s="483">
        <f t="shared" si="15"/>
        <v>2025</v>
      </c>
      <c r="Q3" s="483">
        <f t="shared" ref="Q3:AD3" si="16">YEAR(Q2)</f>
        <v>2026</v>
      </c>
      <c r="R3" s="483">
        <f t="shared" si="16"/>
        <v>2027</v>
      </c>
      <c r="S3" s="483">
        <f t="shared" si="16"/>
        <v>2028</v>
      </c>
      <c r="T3" s="483">
        <f t="shared" si="16"/>
        <v>2029</v>
      </c>
      <c r="U3" s="483">
        <f t="shared" si="16"/>
        <v>2030</v>
      </c>
      <c r="V3" s="483">
        <f t="shared" si="16"/>
        <v>2031</v>
      </c>
      <c r="W3" s="483">
        <f t="shared" si="16"/>
        <v>2032</v>
      </c>
      <c r="X3" s="483">
        <f t="shared" si="16"/>
        <v>2033</v>
      </c>
      <c r="Y3" s="483">
        <f t="shared" si="16"/>
        <v>2034</v>
      </c>
      <c r="Z3" s="483">
        <f t="shared" si="16"/>
        <v>2035</v>
      </c>
      <c r="AA3" s="483">
        <f t="shared" si="16"/>
        <v>2036</v>
      </c>
      <c r="AB3" s="483">
        <f t="shared" si="16"/>
        <v>2037</v>
      </c>
      <c r="AC3" s="483">
        <f t="shared" si="16"/>
        <v>2038</v>
      </c>
      <c r="AD3" s="483">
        <f t="shared" si="16"/>
        <v>2039</v>
      </c>
    </row>
    <row r="4" spans="1:30" x14ac:dyDescent="0.2">
      <c r="A4" s="409"/>
      <c r="B4" s="482"/>
      <c r="C4" s="482"/>
      <c r="D4" s="482"/>
      <c r="E4" s="482"/>
      <c r="F4" s="482"/>
      <c r="G4" s="482"/>
      <c r="H4" s="482"/>
      <c r="I4" s="484">
        <f>EOMONTH(I3,0)</f>
        <v>43738</v>
      </c>
      <c r="J4" s="482"/>
      <c r="K4" s="485">
        <f t="shared" ref="K4:P4" si="17">MONTH(K2)</f>
        <v>8</v>
      </c>
      <c r="L4" s="485">
        <f t="shared" si="17"/>
        <v>8</v>
      </c>
      <c r="M4" s="485">
        <f t="shared" si="17"/>
        <v>8</v>
      </c>
      <c r="N4" s="485">
        <f t="shared" si="17"/>
        <v>8</v>
      </c>
      <c r="O4" s="485">
        <f t="shared" si="17"/>
        <v>8</v>
      </c>
      <c r="P4" s="485">
        <f t="shared" si="17"/>
        <v>8</v>
      </c>
      <c r="Q4" s="485">
        <f t="shared" ref="Q4:AD4" si="18">MONTH(Q2)</f>
        <v>8</v>
      </c>
      <c r="R4" s="485">
        <f t="shared" si="18"/>
        <v>8</v>
      </c>
      <c r="S4" s="485">
        <f t="shared" si="18"/>
        <v>8</v>
      </c>
      <c r="T4" s="485">
        <f t="shared" si="18"/>
        <v>8</v>
      </c>
      <c r="U4" s="485">
        <f t="shared" si="18"/>
        <v>8</v>
      </c>
      <c r="V4" s="485">
        <f t="shared" si="18"/>
        <v>8</v>
      </c>
      <c r="W4" s="485">
        <f t="shared" si="18"/>
        <v>8</v>
      </c>
      <c r="X4" s="485">
        <f t="shared" si="18"/>
        <v>8</v>
      </c>
      <c r="Y4" s="485">
        <f t="shared" si="18"/>
        <v>8</v>
      </c>
      <c r="Z4" s="485">
        <f t="shared" si="18"/>
        <v>8</v>
      </c>
      <c r="AA4" s="485">
        <f t="shared" si="18"/>
        <v>8</v>
      </c>
      <c r="AB4" s="485">
        <f t="shared" si="18"/>
        <v>8</v>
      </c>
      <c r="AC4" s="485">
        <f t="shared" si="18"/>
        <v>8</v>
      </c>
      <c r="AD4" s="485">
        <f t="shared" si="18"/>
        <v>8</v>
      </c>
    </row>
    <row r="5" spans="1:30" x14ac:dyDescent="0.2">
      <c r="A5" s="409"/>
      <c r="B5" s="482"/>
      <c r="C5" s="482"/>
      <c r="D5" s="482"/>
      <c r="E5" s="482"/>
      <c r="F5" s="482"/>
      <c r="G5" s="482"/>
      <c r="H5" s="482"/>
      <c r="I5" s="482"/>
      <c r="J5" s="482"/>
      <c r="K5" s="486">
        <f t="shared" ref="K5:AD5" si="19">INT((K$8-1)/12)+1</f>
        <v>1</v>
      </c>
      <c r="L5" s="486">
        <f t="shared" si="19"/>
        <v>2</v>
      </c>
      <c r="M5" s="486">
        <f t="shared" si="19"/>
        <v>3</v>
      </c>
      <c r="N5" s="486">
        <f t="shared" si="19"/>
        <v>4</v>
      </c>
      <c r="O5" s="486">
        <f t="shared" si="19"/>
        <v>5</v>
      </c>
      <c r="P5" s="486">
        <f t="shared" si="19"/>
        <v>6</v>
      </c>
      <c r="Q5" s="486">
        <f t="shared" si="19"/>
        <v>7</v>
      </c>
      <c r="R5" s="486">
        <f t="shared" si="19"/>
        <v>8</v>
      </c>
      <c r="S5" s="486">
        <f t="shared" si="19"/>
        <v>9</v>
      </c>
      <c r="T5" s="486">
        <f t="shared" si="19"/>
        <v>10</v>
      </c>
      <c r="U5" s="486">
        <f t="shared" si="19"/>
        <v>11</v>
      </c>
      <c r="V5" s="486">
        <f t="shared" si="19"/>
        <v>12</v>
      </c>
      <c r="W5" s="486">
        <f t="shared" si="19"/>
        <v>13</v>
      </c>
      <c r="X5" s="486">
        <f t="shared" si="19"/>
        <v>14</v>
      </c>
      <c r="Y5" s="486">
        <f t="shared" si="19"/>
        <v>15</v>
      </c>
      <c r="Z5" s="486">
        <f t="shared" si="19"/>
        <v>16</v>
      </c>
      <c r="AA5" s="486">
        <f t="shared" si="19"/>
        <v>17</v>
      </c>
      <c r="AB5" s="486">
        <f t="shared" si="19"/>
        <v>18</v>
      </c>
      <c r="AC5" s="486">
        <f t="shared" si="19"/>
        <v>19</v>
      </c>
      <c r="AD5" s="486">
        <f t="shared" si="19"/>
        <v>20</v>
      </c>
    </row>
    <row r="6" spans="1:30" x14ac:dyDescent="0.2">
      <c r="A6" s="409"/>
      <c r="B6" s="482"/>
      <c r="C6" s="503"/>
      <c r="D6" s="525"/>
      <c r="E6" s="525"/>
      <c r="F6" s="525"/>
      <c r="G6" s="525"/>
      <c r="H6" s="482"/>
      <c r="I6" s="482"/>
      <c r="J6" s="482"/>
      <c r="K6" s="487">
        <f t="shared" ref="K6:AD6" si="20">INT((K$8-1)/6)+1</f>
        <v>2</v>
      </c>
      <c r="L6" s="487">
        <f t="shared" si="20"/>
        <v>4</v>
      </c>
      <c r="M6" s="487">
        <f t="shared" si="20"/>
        <v>6</v>
      </c>
      <c r="N6" s="487">
        <f t="shared" si="20"/>
        <v>8</v>
      </c>
      <c r="O6" s="487">
        <f t="shared" si="20"/>
        <v>10</v>
      </c>
      <c r="P6" s="487">
        <f t="shared" si="20"/>
        <v>12</v>
      </c>
      <c r="Q6" s="487">
        <f t="shared" si="20"/>
        <v>14</v>
      </c>
      <c r="R6" s="487">
        <f t="shared" si="20"/>
        <v>16</v>
      </c>
      <c r="S6" s="487">
        <f t="shared" si="20"/>
        <v>18</v>
      </c>
      <c r="T6" s="487">
        <f t="shared" si="20"/>
        <v>20</v>
      </c>
      <c r="U6" s="487">
        <f t="shared" si="20"/>
        <v>22</v>
      </c>
      <c r="V6" s="487">
        <f t="shared" si="20"/>
        <v>24</v>
      </c>
      <c r="W6" s="487">
        <f t="shared" si="20"/>
        <v>26</v>
      </c>
      <c r="X6" s="487">
        <f t="shared" si="20"/>
        <v>28</v>
      </c>
      <c r="Y6" s="487">
        <f t="shared" si="20"/>
        <v>30</v>
      </c>
      <c r="Z6" s="487">
        <f t="shared" si="20"/>
        <v>32</v>
      </c>
      <c r="AA6" s="487">
        <f t="shared" si="20"/>
        <v>34</v>
      </c>
      <c r="AB6" s="487">
        <f t="shared" si="20"/>
        <v>36</v>
      </c>
      <c r="AC6" s="487">
        <f t="shared" si="20"/>
        <v>38</v>
      </c>
      <c r="AD6" s="487">
        <f t="shared" si="20"/>
        <v>40</v>
      </c>
    </row>
    <row r="7" spans="1:30" x14ac:dyDescent="0.2">
      <c r="A7" s="409"/>
      <c r="B7" s="482"/>
      <c r="C7" s="482"/>
      <c r="D7" s="482"/>
      <c r="E7" s="482"/>
      <c r="F7" s="482"/>
      <c r="G7" s="482"/>
      <c r="H7" s="482"/>
      <c r="I7" s="482"/>
      <c r="J7" s="482"/>
      <c r="K7" s="488">
        <f t="shared" ref="K7:AD7" si="21">INT((K$8-1)/3)+1</f>
        <v>4</v>
      </c>
      <c r="L7" s="488">
        <f t="shared" si="21"/>
        <v>8</v>
      </c>
      <c r="M7" s="488">
        <f t="shared" si="21"/>
        <v>12</v>
      </c>
      <c r="N7" s="488">
        <f t="shared" si="21"/>
        <v>16</v>
      </c>
      <c r="O7" s="488">
        <f t="shared" si="21"/>
        <v>20</v>
      </c>
      <c r="P7" s="488">
        <f t="shared" si="21"/>
        <v>24</v>
      </c>
      <c r="Q7" s="488">
        <f t="shared" si="21"/>
        <v>28</v>
      </c>
      <c r="R7" s="488">
        <f t="shared" si="21"/>
        <v>32</v>
      </c>
      <c r="S7" s="488">
        <f t="shared" si="21"/>
        <v>36</v>
      </c>
      <c r="T7" s="488">
        <f t="shared" si="21"/>
        <v>40</v>
      </c>
      <c r="U7" s="488">
        <f t="shared" si="21"/>
        <v>44</v>
      </c>
      <c r="V7" s="488">
        <f t="shared" si="21"/>
        <v>48</v>
      </c>
      <c r="W7" s="488">
        <f t="shared" si="21"/>
        <v>52</v>
      </c>
      <c r="X7" s="488">
        <f t="shared" si="21"/>
        <v>56</v>
      </c>
      <c r="Y7" s="488">
        <f t="shared" si="21"/>
        <v>60</v>
      </c>
      <c r="Z7" s="488">
        <f t="shared" si="21"/>
        <v>64</v>
      </c>
      <c r="AA7" s="488">
        <f t="shared" si="21"/>
        <v>68</v>
      </c>
      <c r="AB7" s="488">
        <f t="shared" si="21"/>
        <v>72</v>
      </c>
      <c r="AC7" s="488">
        <f t="shared" si="21"/>
        <v>76</v>
      </c>
      <c r="AD7" s="488">
        <f t="shared" si="21"/>
        <v>80</v>
      </c>
    </row>
    <row r="8" spans="1:30" x14ac:dyDescent="0.2">
      <c r="A8" s="410"/>
      <c r="B8" s="489"/>
      <c r="C8" s="489"/>
      <c r="D8" s="489"/>
      <c r="E8" s="489"/>
      <c r="F8" s="489"/>
      <c r="G8" s="489"/>
      <c r="H8" s="489"/>
      <c r="I8" s="489"/>
      <c r="J8" s="489" t="s">
        <v>23</v>
      </c>
      <c r="K8" s="493">
        <f>YEAR(K2)*12+MONTH(K2)-YEAR($I$4)*12-MONTH($I$4)+1</f>
        <v>12</v>
      </c>
      <c r="L8" s="493">
        <f>K8+12</f>
        <v>24</v>
      </c>
      <c r="M8" s="493">
        <f t="shared" ref="M8:AD8" si="22">L8+12</f>
        <v>36</v>
      </c>
      <c r="N8" s="493">
        <f t="shared" si="22"/>
        <v>48</v>
      </c>
      <c r="O8" s="493">
        <f t="shared" si="22"/>
        <v>60</v>
      </c>
      <c r="P8" s="493">
        <f t="shared" si="22"/>
        <v>72</v>
      </c>
      <c r="Q8" s="493">
        <f t="shared" si="22"/>
        <v>84</v>
      </c>
      <c r="R8" s="493">
        <f t="shared" si="22"/>
        <v>96</v>
      </c>
      <c r="S8" s="493">
        <f t="shared" si="22"/>
        <v>108</v>
      </c>
      <c r="T8" s="493">
        <f t="shared" si="22"/>
        <v>120</v>
      </c>
      <c r="U8" s="493">
        <f t="shared" si="22"/>
        <v>132</v>
      </c>
      <c r="V8" s="493">
        <f t="shared" si="22"/>
        <v>144</v>
      </c>
      <c r="W8" s="493">
        <f t="shared" si="22"/>
        <v>156</v>
      </c>
      <c r="X8" s="493">
        <f t="shared" si="22"/>
        <v>168</v>
      </c>
      <c r="Y8" s="493">
        <f t="shared" si="22"/>
        <v>180</v>
      </c>
      <c r="Z8" s="493">
        <f t="shared" si="22"/>
        <v>192</v>
      </c>
      <c r="AA8" s="493">
        <f t="shared" si="22"/>
        <v>204</v>
      </c>
      <c r="AB8" s="493">
        <f t="shared" si="22"/>
        <v>216</v>
      </c>
      <c r="AC8" s="493">
        <f t="shared" si="22"/>
        <v>228</v>
      </c>
      <c r="AD8" s="493">
        <f t="shared" si="22"/>
        <v>240</v>
      </c>
    </row>
    <row r="9" spans="1:30" x14ac:dyDescent="0.2">
      <c r="D9" s="411"/>
    </row>
    <row r="10" spans="1:30" x14ac:dyDescent="0.2">
      <c r="C10" s="526" t="s">
        <v>3</v>
      </c>
      <c r="D10" s="435"/>
      <c r="E10" s="733" t="s">
        <v>504</v>
      </c>
      <c r="F10" s="435"/>
      <c r="G10" s="435"/>
      <c r="H10" s="435"/>
      <c r="I10" s="435"/>
    </row>
    <row r="11" spans="1:30" x14ac:dyDescent="0.2">
      <c r="A11" s="156">
        <f>ROW()</f>
        <v>11</v>
      </c>
      <c r="C11" s="436" t="s">
        <v>486</v>
      </c>
      <c r="D11" s="437"/>
      <c r="E11" s="437">
        <v>5</v>
      </c>
      <c r="F11" s="437" t="str">
        <f t="shared" ref="F11:F42" si="23">$E$10&amp;"!"&amp;E11&amp;":"&amp;E11</f>
        <v>'Property(M)'!5:5</v>
      </c>
      <c r="G11" s="437">
        <f>'Property(M)'!A11</f>
        <v>11</v>
      </c>
      <c r="H11" s="437" t="str">
        <f t="shared" ref="H11:H42" si="24">$E$10&amp;"!"&amp;G11&amp;":"&amp;G11</f>
        <v>'Property(M)'!11:11</v>
      </c>
      <c r="I11" s="606"/>
      <c r="J11" s="622">
        <f t="shared" ref="J11:J42" ca="1" si="25">SUM(K11:AD11)</f>
        <v>1917571005.4928212</v>
      </c>
      <c r="K11" s="622">
        <f t="shared" ref="K11:S13" ca="1" si="26">SUMIF(INDIRECT($F11),K$5,INDIRECT($H11))</f>
        <v>72353708.950000003</v>
      </c>
      <c r="L11" s="622">
        <f t="shared" ca="1" si="26"/>
        <v>74556413.318500012</v>
      </c>
      <c r="M11" s="622">
        <f t="shared" ca="1" si="26"/>
        <v>76892809.358054996</v>
      </c>
      <c r="N11" s="622">
        <f t="shared" ca="1" si="26"/>
        <v>78694914.278796628</v>
      </c>
      <c r="O11" s="622">
        <f t="shared" ca="1" si="26"/>
        <v>82087821.991963148</v>
      </c>
      <c r="P11" s="622">
        <f t="shared" ca="1" si="26"/>
        <v>86535764.64475511</v>
      </c>
      <c r="Q11" s="622">
        <f t="shared" ca="1" si="26"/>
        <v>88011497.464097783</v>
      </c>
      <c r="R11" s="622">
        <f t="shared" ca="1" si="26"/>
        <v>89558169.868020743</v>
      </c>
      <c r="S11" s="622">
        <f t="shared" ca="1" si="26"/>
        <v>91110437.804061353</v>
      </c>
      <c r="T11" s="880">
        <f t="shared" ref="T11:AD11" ca="1" si="27">SUMIF(INDIRECT($F11),T$5,INDIRECT($H11))+T74</f>
        <v>92795955.2816315</v>
      </c>
      <c r="U11" s="850">
        <f t="shared" ca="1" si="27"/>
        <v>95271406.613528684</v>
      </c>
      <c r="V11" s="850">
        <f t="shared" ca="1" si="27"/>
        <v>98255206.048734546</v>
      </c>
      <c r="W11" s="850">
        <f t="shared" ca="1" si="27"/>
        <v>100983306.15019658</v>
      </c>
      <c r="X11" s="850">
        <f t="shared" ca="1" si="27"/>
        <v>103793249.25470248</v>
      </c>
      <c r="Y11" s="850">
        <f t="shared" ca="1" si="27"/>
        <v>106687490.65234357</v>
      </c>
      <c r="Z11" s="850">
        <f t="shared" ca="1" si="27"/>
        <v>109668559.29191387</v>
      </c>
      <c r="AA11" s="850">
        <f t="shared" ca="1" si="27"/>
        <v>112739059.99067128</v>
      </c>
      <c r="AB11" s="850">
        <f t="shared" ca="1" si="27"/>
        <v>115901675.7103914</v>
      </c>
      <c r="AC11" s="850">
        <f t="shared" ca="1" si="27"/>
        <v>119159169.90170315</v>
      </c>
      <c r="AD11" s="850">
        <f t="shared" ca="1" si="27"/>
        <v>122514388.91875425</v>
      </c>
    </row>
    <row r="12" spans="1:30" x14ac:dyDescent="0.2">
      <c r="C12" s="436" t="s">
        <v>470</v>
      </c>
      <c r="D12" s="437"/>
      <c r="E12" s="437">
        <f t="shared" ref="E12:E42" si="28">E11</f>
        <v>5</v>
      </c>
      <c r="F12" s="437" t="str">
        <f t="shared" si="23"/>
        <v>'Property(M)'!5:5</v>
      </c>
      <c r="G12" s="437">
        <f>'Property(M)'!A12</f>
        <v>12</v>
      </c>
      <c r="H12" s="437" t="str">
        <f t="shared" si="24"/>
        <v>'Property(M)'!12:12</v>
      </c>
      <c r="I12" s="606"/>
      <c r="J12" s="622">
        <f t="shared" ca="1" si="25"/>
        <v>-47831354.416087463</v>
      </c>
      <c r="K12" s="622">
        <f t="shared" ca="1" si="26"/>
        <v>-8014078.9499999993</v>
      </c>
      <c r="L12" s="622">
        <f t="shared" ca="1" si="26"/>
        <v>-1328700</v>
      </c>
      <c r="M12" s="622">
        <f t="shared" ca="1" si="26"/>
        <v>0</v>
      </c>
      <c r="N12" s="622">
        <f t="shared" ca="1" si="26"/>
        <v>0</v>
      </c>
      <c r="O12" s="622">
        <f t="shared" ca="1" si="26"/>
        <v>-2911360.2980874591</v>
      </c>
      <c r="P12" s="622">
        <f t="shared" ca="1" si="26"/>
        <v>0</v>
      </c>
      <c r="Q12" s="622">
        <f t="shared" ref="Q12:AD13" ca="1" si="29">SUMIF(INDIRECT($F12),Q$5,INDIRECT($H12))</f>
        <v>0</v>
      </c>
      <c r="R12" s="622">
        <f t="shared" ca="1" si="29"/>
        <v>0</v>
      </c>
      <c r="S12" s="622">
        <f t="shared" ca="1" si="29"/>
        <v>0</v>
      </c>
      <c r="T12" s="622">
        <f t="shared" ca="1" si="29"/>
        <v>0</v>
      </c>
      <c r="U12" s="622">
        <f>U101+U105</f>
        <v>-35577215.168000005</v>
      </c>
      <c r="V12" s="622">
        <f t="shared" ca="1" si="29"/>
        <v>0</v>
      </c>
      <c r="W12" s="622">
        <f t="shared" ca="1" si="29"/>
        <v>0</v>
      </c>
      <c r="X12" s="622">
        <f t="shared" ca="1" si="29"/>
        <v>0</v>
      </c>
      <c r="Y12" s="622">
        <f t="shared" ca="1" si="29"/>
        <v>0</v>
      </c>
      <c r="Z12" s="622">
        <f t="shared" ca="1" si="29"/>
        <v>0</v>
      </c>
      <c r="AA12" s="622">
        <f t="shared" ca="1" si="29"/>
        <v>0</v>
      </c>
      <c r="AB12" s="622">
        <f t="shared" ca="1" si="29"/>
        <v>0</v>
      </c>
      <c r="AC12" s="622">
        <f t="shared" ca="1" si="29"/>
        <v>0</v>
      </c>
      <c r="AD12" s="622">
        <f t="shared" ca="1" si="29"/>
        <v>0</v>
      </c>
    </row>
    <row r="13" spans="1:30" x14ac:dyDescent="0.2">
      <c r="A13" s="156">
        <f>ROW()</f>
        <v>13</v>
      </c>
      <c r="C13" s="586" t="s">
        <v>472</v>
      </c>
      <c r="D13" s="587"/>
      <c r="E13" s="587">
        <f t="shared" si="28"/>
        <v>5</v>
      </c>
      <c r="F13" s="587" t="str">
        <f t="shared" si="23"/>
        <v>'Property(M)'!5:5</v>
      </c>
      <c r="G13" s="587">
        <f>'Property(M)'!A13</f>
        <v>13</v>
      </c>
      <c r="H13" s="587" t="str">
        <f t="shared" si="24"/>
        <v>'Property(M)'!13:13</v>
      </c>
      <c r="I13" s="587"/>
      <c r="J13" s="622">
        <f t="shared" ca="1" si="25"/>
        <v>-74940327.324248254</v>
      </c>
      <c r="K13" s="622">
        <f t="shared" ca="1" si="26"/>
        <v>0</v>
      </c>
      <c r="L13" s="622">
        <f t="shared" ca="1" si="26"/>
        <v>-8254501.3184999982</v>
      </c>
      <c r="M13" s="622">
        <f t="shared" ca="1" si="26"/>
        <v>-1368561.0000000002</v>
      </c>
      <c r="N13" s="622">
        <f t="shared" ca="1" si="26"/>
        <v>0</v>
      </c>
      <c r="O13" s="622">
        <f t="shared" ca="1" si="26"/>
        <v>-229093.86671514931</v>
      </c>
      <c r="P13" s="622">
        <f t="shared" ca="1" si="26"/>
        <v>-5681115.343033094</v>
      </c>
      <c r="Q13" s="622">
        <f t="shared" ca="1" si="29"/>
        <v>0</v>
      </c>
      <c r="R13" s="622">
        <f t="shared" ca="1" si="29"/>
        <v>0</v>
      </c>
      <c r="S13" s="622">
        <f t="shared" ca="1" si="29"/>
        <v>0</v>
      </c>
      <c r="T13" s="622">
        <f t="shared" ca="1" si="29"/>
        <v>0</v>
      </c>
      <c r="U13" s="850">
        <f>U102+U106</f>
        <v>-12207658.962400001</v>
      </c>
      <c r="V13" s="850">
        <f t="shared" ref="V13:AD13" si="30">V102+V106</f>
        <v>-47199396.833600007</v>
      </c>
      <c r="W13" s="850">
        <f t="shared" si="30"/>
        <v>0</v>
      </c>
      <c r="X13" s="850">
        <f t="shared" si="30"/>
        <v>0</v>
      </c>
      <c r="Y13" s="850">
        <f t="shared" si="30"/>
        <v>0</v>
      </c>
      <c r="Z13" s="850">
        <f t="shared" si="30"/>
        <v>0</v>
      </c>
      <c r="AA13" s="850">
        <f t="shared" si="30"/>
        <v>0</v>
      </c>
      <c r="AB13" s="850">
        <f t="shared" si="30"/>
        <v>0</v>
      </c>
      <c r="AC13" s="850">
        <f t="shared" si="30"/>
        <v>0</v>
      </c>
      <c r="AD13" s="850">
        <f t="shared" si="30"/>
        <v>0</v>
      </c>
    </row>
    <row r="14" spans="1:30" hidden="1" x14ac:dyDescent="0.2">
      <c r="C14" s="586" t="s">
        <v>406</v>
      </c>
      <c r="D14" s="587"/>
      <c r="E14" s="587">
        <f t="shared" si="28"/>
        <v>5</v>
      </c>
      <c r="F14" s="587" t="str">
        <f t="shared" si="23"/>
        <v>'Property(M)'!5:5</v>
      </c>
      <c r="G14" s="587">
        <f>'Property(M)'!A14</f>
        <v>14</v>
      </c>
      <c r="H14" s="605" t="str">
        <f t="shared" si="24"/>
        <v>'Property(M)'!14:14</v>
      </c>
      <c r="I14" s="587"/>
      <c r="J14" s="622">
        <f t="shared" si="25"/>
        <v>0</v>
      </c>
      <c r="K14" s="623">
        <f>SUMIF($5:$5,K$5,'Property(M)'!14:14)</f>
        <v>0</v>
      </c>
      <c r="L14" s="623">
        <f>SUMIF($5:$5,L$5,'Property(M)'!14:14)</f>
        <v>0</v>
      </c>
      <c r="M14" s="623">
        <f>SUMIF($5:$5,M$5,'Property(M)'!14:14)</f>
        <v>0</v>
      </c>
      <c r="N14" s="623">
        <f>SUMIF($5:$5,N$5,'Property(M)'!14:14)</f>
        <v>0</v>
      </c>
      <c r="O14" s="623">
        <f>SUMIF($5:$5,O$5,'Property(M)'!14:14)</f>
        <v>0</v>
      </c>
      <c r="P14" s="623">
        <f>SUMIF($5:$5,P$5,'Property(M)'!14:14)</f>
        <v>0</v>
      </c>
      <c r="Q14" s="623">
        <f>SUMIF($5:$5,Q$5,'Property(M)'!14:14)</f>
        <v>0</v>
      </c>
      <c r="R14" s="623">
        <f>SUMIF($5:$5,R$5,'Property(M)'!14:14)</f>
        <v>0</v>
      </c>
      <c r="S14" s="623">
        <f>SUMIF($5:$5,S$5,'Property(M)'!14:14)</f>
        <v>0</v>
      </c>
      <c r="T14" s="623">
        <f>SUMIF($5:$5,T$5,'Property(M)'!14:14)</f>
        <v>0</v>
      </c>
      <c r="U14" s="623">
        <f>SUMIF($5:$5,U$5,'Property(M)'!14:14)</f>
        <v>0</v>
      </c>
      <c r="V14" s="623">
        <f>SUMIF($5:$5,V$5,'Property(M)'!14:14)</f>
        <v>0</v>
      </c>
      <c r="W14" s="623">
        <f>SUMIF($5:$5,W$5,'Property(M)'!14:14)</f>
        <v>0</v>
      </c>
      <c r="X14" s="623">
        <f>SUMIF($5:$5,X$5,'Property(M)'!14:14)</f>
        <v>0</v>
      </c>
      <c r="Y14" s="623">
        <f>SUMIF($5:$5,Y$5,'Property(M)'!14:14)</f>
        <v>0</v>
      </c>
      <c r="Z14" s="623">
        <f>SUMIF($5:$5,Z$5,'Property(M)'!14:14)</f>
        <v>0</v>
      </c>
      <c r="AA14" s="623">
        <f>SUMIF($5:$5,AA$5,'Property(M)'!14:14)</f>
        <v>0</v>
      </c>
      <c r="AB14" s="623">
        <f>SUMIF($5:$5,AB$5,'Property(M)'!14:14)</f>
        <v>0</v>
      </c>
      <c r="AC14" s="623">
        <f>SUMIF($5:$5,AC$5,'Property(M)'!14:14)</f>
        <v>0</v>
      </c>
      <c r="AD14" s="623">
        <f>SUMIF($5:$5,AD$5,'Property(M)'!14:14)</f>
        <v>0</v>
      </c>
    </row>
    <row r="15" spans="1:30" x14ac:dyDescent="0.2">
      <c r="A15" s="156">
        <f>ROW()</f>
        <v>15</v>
      </c>
      <c r="C15" s="588" t="s">
        <v>405</v>
      </c>
      <c r="D15" s="589"/>
      <c r="E15" s="734">
        <f t="shared" si="28"/>
        <v>5</v>
      </c>
      <c r="F15" s="734" t="str">
        <f t="shared" si="23"/>
        <v>'Property(M)'!5:5</v>
      </c>
      <c r="G15" s="734">
        <f>'Property(M)'!A15</f>
        <v>15</v>
      </c>
      <c r="H15" s="734" t="str">
        <f t="shared" si="24"/>
        <v>'Property(M)'!15:15</v>
      </c>
      <c r="I15" s="589"/>
      <c r="J15" s="624">
        <f t="shared" ca="1" si="25"/>
        <v>1794799323.7524853</v>
      </c>
      <c r="K15" s="632">
        <f ca="1">SUM(K11:K14)</f>
        <v>64339630</v>
      </c>
      <c r="L15" s="632">
        <f t="shared" ref="L15:P15" ca="1" si="31">SUM(L11:L14)</f>
        <v>64973212.000000015</v>
      </c>
      <c r="M15" s="632">
        <f t="shared" ca="1" si="31"/>
        <v>75524248.358054996</v>
      </c>
      <c r="N15" s="632">
        <f t="shared" ca="1" si="31"/>
        <v>78694914.278796628</v>
      </c>
      <c r="O15" s="632">
        <f t="shared" ca="1" si="31"/>
        <v>78947367.827160537</v>
      </c>
      <c r="P15" s="632">
        <f t="shared" ca="1" si="31"/>
        <v>80854649.30172202</v>
      </c>
      <c r="Q15" s="632">
        <f t="shared" ref="Q15:AD15" ca="1" si="32">SUM(Q11:Q14)</f>
        <v>88011497.464097783</v>
      </c>
      <c r="R15" s="632">
        <f t="shared" ca="1" si="32"/>
        <v>89558169.868020743</v>
      </c>
      <c r="S15" s="632">
        <f t="shared" ca="1" si="32"/>
        <v>91110437.804061353</v>
      </c>
      <c r="T15" s="632">
        <f t="shared" ca="1" si="32"/>
        <v>92795955.2816315</v>
      </c>
      <c r="U15" s="632">
        <f t="shared" ca="1" si="32"/>
        <v>47486532.483128682</v>
      </c>
      <c r="V15" s="632">
        <f t="shared" ca="1" si="32"/>
        <v>51055809.215134539</v>
      </c>
      <c r="W15" s="632">
        <f t="shared" ca="1" si="32"/>
        <v>100983306.15019658</v>
      </c>
      <c r="X15" s="632">
        <f t="shared" ca="1" si="32"/>
        <v>103793249.25470248</v>
      </c>
      <c r="Y15" s="632">
        <f t="shared" ca="1" si="32"/>
        <v>106687490.65234357</v>
      </c>
      <c r="Z15" s="632">
        <f t="shared" ca="1" si="32"/>
        <v>109668559.29191387</v>
      </c>
      <c r="AA15" s="632">
        <f t="shared" ca="1" si="32"/>
        <v>112739059.99067128</v>
      </c>
      <c r="AB15" s="632">
        <f t="shared" ca="1" si="32"/>
        <v>115901675.7103914</v>
      </c>
      <c r="AC15" s="632">
        <f t="shared" ca="1" si="32"/>
        <v>119159169.90170315</v>
      </c>
      <c r="AD15" s="632">
        <f t="shared" ca="1" si="32"/>
        <v>122514388.91875425</v>
      </c>
    </row>
    <row r="16" spans="1:30" x14ac:dyDescent="0.2">
      <c r="A16" s="156">
        <f>ROW()</f>
        <v>16</v>
      </c>
      <c r="C16" s="586" t="s">
        <v>444</v>
      </c>
      <c r="D16" s="587"/>
      <c r="E16" s="587">
        <f t="shared" si="28"/>
        <v>5</v>
      </c>
      <c r="F16" s="587" t="str">
        <f t="shared" si="23"/>
        <v>'Property(M)'!5:5</v>
      </c>
      <c r="G16" s="587">
        <f>'Property(M)'!A16</f>
        <v>16</v>
      </c>
      <c r="H16" s="587" t="str">
        <f t="shared" si="24"/>
        <v>'Property(M)'!16:16</v>
      </c>
      <c r="I16" s="606"/>
      <c r="J16" s="647">
        <f t="shared" ca="1" si="25"/>
        <v>154900778.59323907</v>
      </c>
      <c r="K16" s="622">
        <f t="shared" ref="K16:T20" ca="1" si="33">SUMIF(INDIRECT($F16),K$5,INDIRECT($H16))</f>
        <v>4384928.388199999</v>
      </c>
      <c r="L16" s="622">
        <f t="shared" ca="1" si="33"/>
        <v>5700049.9949996127</v>
      </c>
      <c r="M16" s="622">
        <f t="shared" ca="1" si="33"/>
        <v>7417214.3102614135</v>
      </c>
      <c r="N16" s="622">
        <f t="shared" ca="1" si="33"/>
        <v>8557052.0172816012</v>
      </c>
      <c r="O16" s="622">
        <f t="shared" ca="1" si="33"/>
        <v>8924563.7141568474</v>
      </c>
      <c r="P16" s="622">
        <f t="shared" ca="1" si="33"/>
        <v>6893492.4914026987</v>
      </c>
      <c r="Q16" s="622">
        <f t="shared" ca="1" si="33"/>
        <v>6855654.7116756625</v>
      </c>
      <c r="R16" s="622">
        <f t="shared" ca="1" si="33"/>
        <v>7348845.5285537131</v>
      </c>
      <c r="S16" s="622">
        <f t="shared" ca="1" si="33"/>
        <v>8013736.9155091131</v>
      </c>
      <c r="T16" s="622">
        <f t="shared" ca="1" si="33"/>
        <v>8698707.7166916002</v>
      </c>
      <c r="U16" s="850">
        <f ca="1">SUMIF(INDIRECT($F16),U$5,INDIRECT($H16))+U86</f>
        <v>6780052.0178871006</v>
      </c>
      <c r="V16" s="850">
        <f ca="1">SUMIF(INDIRECT($F16),V$5,INDIRECT($H16))+V86</f>
        <v>6999546.9037158284</v>
      </c>
      <c r="W16" s="850">
        <f t="shared" ref="W16:AD16" ca="1" si="34">SUMIF(INDIRECT($F16),W$5,INDIRECT($H16))+W86</f>
        <v>7743523.2993734041</v>
      </c>
      <c r="X16" s="850">
        <f t="shared" ca="1" si="34"/>
        <v>8509819.6008634213</v>
      </c>
      <c r="Y16" s="850">
        <f t="shared" ca="1" si="34"/>
        <v>7521636.4644016027</v>
      </c>
      <c r="Z16" s="850">
        <f t="shared" ca="1" si="34"/>
        <v>7563605.4043785967</v>
      </c>
      <c r="AA16" s="850">
        <f t="shared" ca="1" si="34"/>
        <v>8217097.5471184757</v>
      </c>
      <c r="AB16" s="850">
        <f t="shared" ca="1" si="34"/>
        <v>8890194.4606652018</v>
      </c>
      <c r="AC16" s="850">
        <f t="shared" ca="1" si="34"/>
        <v>9583484.2883387245</v>
      </c>
      <c r="AD16" s="850">
        <f t="shared" ca="1" si="34"/>
        <v>10297572.817764463</v>
      </c>
    </row>
    <row r="17" spans="1:30" x14ac:dyDescent="0.2">
      <c r="A17" s="156">
        <f>ROW()</f>
        <v>17</v>
      </c>
      <c r="C17" s="440" t="s">
        <v>446</v>
      </c>
      <c r="D17" s="441"/>
      <c r="E17" s="441">
        <f t="shared" si="28"/>
        <v>5</v>
      </c>
      <c r="F17" s="441" t="str">
        <f t="shared" si="23"/>
        <v>'Property(M)'!5:5</v>
      </c>
      <c r="G17" s="441">
        <f>'Property(M)'!A17</f>
        <v>17</v>
      </c>
      <c r="H17" s="441" t="str">
        <f t="shared" si="24"/>
        <v>'Property(M)'!17:17</v>
      </c>
      <c r="I17" s="441"/>
      <c r="J17" s="625">
        <f t="shared" ca="1" si="25"/>
        <v>29344315.070661806</v>
      </c>
      <c r="K17" s="622">
        <f t="shared" ca="1" si="33"/>
        <v>696783</v>
      </c>
      <c r="L17" s="622">
        <f t="shared" ca="1" si="33"/>
        <v>775285.00000000012</v>
      </c>
      <c r="M17" s="622">
        <f t="shared" ca="1" si="33"/>
        <v>897289.00000000012</v>
      </c>
      <c r="N17" s="622">
        <f t="shared" ca="1" si="33"/>
        <v>1031332.9999999999</v>
      </c>
      <c r="O17" s="622">
        <f t="shared" ca="1" si="33"/>
        <v>1132602</v>
      </c>
      <c r="P17" s="622">
        <f t="shared" ca="1" si="33"/>
        <v>995902.00000000012</v>
      </c>
      <c r="Q17" s="622">
        <f t="shared" ref="Q17:AD20" ca="1" si="35">SUMIF(INDIRECT($F17),Q$5,INDIRECT($H17))</f>
        <v>1028217</v>
      </c>
      <c r="R17" s="622">
        <f t="shared" ca="1" si="35"/>
        <v>1178839</v>
      </c>
      <c r="S17" s="622">
        <f t="shared" ca="1" si="35"/>
        <v>1384634</v>
      </c>
      <c r="T17" s="622">
        <f t="shared" ca="1" si="35"/>
        <v>1596309</v>
      </c>
      <c r="U17" s="622">
        <f t="shared" ca="1" si="35"/>
        <v>1758572.0000000002</v>
      </c>
      <c r="V17" s="622">
        <f t="shared" ca="1" si="35"/>
        <v>1490415</v>
      </c>
      <c r="W17" s="622">
        <f t="shared" ca="1" si="35"/>
        <v>1548149.0000000002</v>
      </c>
      <c r="X17" s="622">
        <f t="shared" ca="1" si="35"/>
        <v>1804901.0000000002</v>
      </c>
      <c r="Y17" s="622">
        <f t="shared" ca="1" si="35"/>
        <v>1859048.0480206504</v>
      </c>
      <c r="Z17" s="622">
        <f t="shared" ca="1" si="35"/>
        <v>1914819.5080225405</v>
      </c>
      <c r="AA17" s="622">
        <f t="shared" ca="1" si="35"/>
        <v>1972264.1123813244</v>
      </c>
      <c r="AB17" s="622">
        <f t="shared" ca="1" si="35"/>
        <v>2031432.0554444166</v>
      </c>
      <c r="AC17" s="622">
        <f t="shared" ca="1" si="35"/>
        <v>2092375.0373901499</v>
      </c>
      <c r="AD17" s="622">
        <f t="shared" ca="1" si="35"/>
        <v>2155146.3094027285</v>
      </c>
    </row>
    <row r="18" spans="1:30" x14ac:dyDescent="0.2">
      <c r="A18" s="156">
        <f>ROW()</f>
        <v>18</v>
      </c>
      <c r="C18" s="440" t="s">
        <v>448</v>
      </c>
      <c r="D18" s="441"/>
      <c r="E18" s="441">
        <f t="shared" si="28"/>
        <v>5</v>
      </c>
      <c r="F18" s="441" t="str">
        <f t="shared" si="23"/>
        <v>'Property(M)'!5:5</v>
      </c>
      <c r="G18" s="441">
        <f>'Property(M)'!A18</f>
        <v>18</v>
      </c>
      <c r="H18" s="441" t="str">
        <f t="shared" si="24"/>
        <v>'Property(M)'!18:18</v>
      </c>
      <c r="I18" s="441"/>
      <c r="J18" s="622">
        <f t="shared" ca="1" si="25"/>
        <v>0</v>
      </c>
      <c r="K18" s="622">
        <f t="shared" ca="1" si="33"/>
        <v>0</v>
      </c>
      <c r="L18" s="622">
        <f t="shared" ca="1" si="33"/>
        <v>0</v>
      </c>
      <c r="M18" s="622">
        <f t="shared" ca="1" si="33"/>
        <v>0</v>
      </c>
      <c r="N18" s="622">
        <f t="shared" ca="1" si="33"/>
        <v>0</v>
      </c>
      <c r="O18" s="622">
        <f t="shared" ca="1" si="33"/>
        <v>0</v>
      </c>
      <c r="P18" s="622">
        <f t="shared" ca="1" si="33"/>
        <v>0</v>
      </c>
      <c r="Q18" s="622">
        <f t="shared" ca="1" si="35"/>
        <v>0</v>
      </c>
      <c r="R18" s="622">
        <f t="shared" ca="1" si="35"/>
        <v>0</v>
      </c>
      <c r="S18" s="622">
        <f t="shared" ca="1" si="35"/>
        <v>0</v>
      </c>
      <c r="T18" s="622">
        <f t="shared" ca="1" si="35"/>
        <v>0</v>
      </c>
      <c r="U18" s="622">
        <f t="shared" ca="1" si="35"/>
        <v>0</v>
      </c>
      <c r="V18" s="622">
        <f t="shared" ca="1" si="35"/>
        <v>0</v>
      </c>
      <c r="W18" s="622">
        <f t="shared" ca="1" si="35"/>
        <v>0</v>
      </c>
      <c r="X18" s="622">
        <f t="shared" ca="1" si="35"/>
        <v>0</v>
      </c>
      <c r="Y18" s="622">
        <f t="shared" ca="1" si="35"/>
        <v>0</v>
      </c>
      <c r="Z18" s="622">
        <f t="shared" ca="1" si="35"/>
        <v>0</v>
      </c>
      <c r="AA18" s="622">
        <f t="shared" ca="1" si="35"/>
        <v>0</v>
      </c>
      <c r="AB18" s="622">
        <f t="shared" ca="1" si="35"/>
        <v>0</v>
      </c>
      <c r="AC18" s="622">
        <f t="shared" ca="1" si="35"/>
        <v>0</v>
      </c>
      <c r="AD18" s="622">
        <f t="shared" ca="1" si="35"/>
        <v>0</v>
      </c>
    </row>
    <row r="19" spans="1:30" x14ac:dyDescent="0.2">
      <c r="A19" s="156">
        <f>ROW()</f>
        <v>19</v>
      </c>
      <c r="C19" s="440" t="s">
        <v>449</v>
      </c>
      <c r="D19" s="441"/>
      <c r="E19" s="441">
        <f t="shared" si="28"/>
        <v>5</v>
      </c>
      <c r="F19" s="441" t="str">
        <f t="shared" si="23"/>
        <v>'Property(M)'!5:5</v>
      </c>
      <c r="G19" s="441">
        <f>'Property(M)'!A19</f>
        <v>19</v>
      </c>
      <c r="H19" s="441" t="str">
        <f t="shared" si="24"/>
        <v>'Property(M)'!19:19</v>
      </c>
      <c r="I19" s="441"/>
      <c r="J19" s="625">
        <f t="shared" ca="1" si="25"/>
        <v>6335900.588468085</v>
      </c>
      <c r="K19" s="622">
        <f t="shared" ca="1" si="33"/>
        <v>206055</v>
      </c>
      <c r="L19" s="622">
        <f t="shared" ca="1" si="33"/>
        <v>253206</v>
      </c>
      <c r="M19" s="622">
        <f t="shared" ca="1" si="33"/>
        <v>273051</v>
      </c>
      <c r="N19" s="622">
        <f t="shared" ca="1" si="33"/>
        <v>280510.99999999994</v>
      </c>
      <c r="O19" s="622">
        <f t="shared" ca="1" si="33"/>
        <v>281941.99999999994</v>
      </c>
      <c r="P19" s="622">
        <f t="shared" ca="1" si="33"/>
        <v>290476</v>
      </c>
      <c r="Q19" s="622">
        <f t="shared" ca="1" si="35"/>
        <v>282622.99999999994</v>
      </c>
      <c r="R19" s="622">
        <f t="shared" ca="1" si="35"/>
        <v>288268</v>
      </c>
      <c r="S19" s="622">
        <f t="shared" ca="1" si="35"/>
        <v>296916</v>
      </c>
      <c r="T19" s="622">
        <f t="shared" ca="1" si="35"/>
        <v>305823</v>
      </c>
      <c r="U19" s="622">
        <f t="shared" ca="1" si="35"/>
        <v>285718.99999999994</v>
      </c>
      <c r="V19" s="622">
        <f t="shared" ca="1" si="35"/>
        <v>311941</v>
      </c>
      <c r="W19" s="622">
        <f t="shared" ca="1" si="35"/>
        <v>335055</v>
      </c>
      <c r="X19" s="622">
        <f t="shared" ca="1" si="35"/>
        <v>345105</v>
      </c>
      <c r="Y19" s="622">
        <f t="shared" ca="1" si="35"/>
        <v>355456.45050812565</v>
      </c>
      <c r="Z19" s="622">
        <f t="shared" ca="1" si="35"/>
        <v>366118.39355510799</v>
      </c>
      <c r="AA19" s="622">
        <f t="shared" ca="1" si="35"/>
        <v>377100.1423880721</v>
      </c>
      <c r="AB19" s="622">
        <f t="shared" ca="1" si="35"/>
        <v>388411.28960569348</v>
      </c>
      <c r="AC19" s="622">
        <f t="shared" ca="1" si="35"/>
        <v>400061.71553736815</v>
      </c>
      <c r="AD19" s="622">
        <f t="shared" ca="1" si="35"/>
        <v>412061.59687371779</v>
      </c>
    </row>
    <row r="20" spans="1:30" x14ac:dyDescent="0.2">
      <c r="C20" s="440" t="s">
        <v>450</v>
      </c>
      <c r="D20" s="441"/>
      <c r="E20" s="441">
        <f t="shared" si="28"/>
        <v>5</v>
      </c>
      <c r="F20" s="441" t="str">
        <f t="shared" si="23"/>
        <v>'Property(M)'!5:5</v>
      </c>
      <c r="G20" s="441">
        <f>'Property(M)'!A20</f>
        <v>20</v>
      </c>
      <c r="H20" s="441" t="str">
        <f t="shared" si="24"/>
        <v>'Property(M)'!20:20</v>
      </c>
      <c r="I20" s="441"/>
      <c r="J20" s="625">
        <f t="shared" ca="1" si="25"/>
        <v>-26565275.035804931</v>
      </c>
      <c r="K20" s="622">
        <f t="shared" ca="1" si="33"/>
        <v>-1392547.9277640001</v>
      </c>
      <c r="L20" s="622">
        <f t="shared" ca="1" si="33"/>
        <v>-1434035.0598999921</v>
      </c>
      <c r="M20" s="622">
        <f t="shared" ca="1" si="33"/>
        <v>-1682236.0533663281</v>
      </c>
      <c r="N20" s="622">
        <f t="shared" ca="1" si="33"/>
        <v>-1771276.2059215652</v>
      </c>
      <c r="O20" s="622">
        <f t="shared" ca="1" si="33"/>
        <v>-1785729.5108263481</v>
      </c>
      <c r="P20" s="622">
        <f t="shared" ca="1" si="33"/>
        <v>-1780690.3958624948</v>
      </c>
      <c r="Q20" s="622">
        <f t="shared" ca="1" si="35"/>
        <v>-1923559.843515469</v>
      </c>
      <c r="R20" s="622">
        <f t="shared" ca="1" si="35"/>
        <v>-1967482.4479314892</v>
      </c>
      <c r="S20" s="622">
        <f t="shared" ca="1" si="35"/>
        <v>-2016114.4943914101</v>
      </c>
      <c r="T20" s="622">
        <f t="shared" ca="1" si="35"/>
        <v>-1966123.0178974962</v>
      </c>
      <c r="U20" s="622">
        <f t="shared" ca="1" si="35"/>
        <v>-1000794.9184783158</v>
      </c>
      <c r="V20" s="622">
        <f t="shared" ca="1" si="35"/>
        <v>-787325.92510500795</v>
      </c>
      <c r="W20" s="622">
        <f t="shared" ca="1" si="35"/>
        <v>-815038.83894427971</v>
      </c>
      <c r="X20" s="622">
        <f t="shared" ca="1" si="35"/>
        <v>-847253.72128598415</v>
      </c>
      <c r="Y20" s="622">
        <f t="shared" ca="1" si="35"/>
        <v>-840679.53229877702</v>
      </c>
      <c r="Z20" s="622">
        <f t="shared" ca="1" si="35"/>
        <v>-855104.06801318948</v>
      </c>
      <c r="AA20" s="622">
        <f t="shared" ca="1" si="35"/>
        <v>-882166.62141971022</v>
      </c>
      <c r="AB20" s="622">
        <f t="shared" ca="1" si="35"/>
        <v>-910041.0504562119</v>
      </c>
      <c r="AC20" s="622">
        <f t="shared" ca="1" si="35"/>
        <v>-938751.7113624328</v>
      </c>
      <c r="AD20" s="622">
        <f t="shared" ca="1" si="35"/>
        <v>-968323.69106442889</v>
      </c>
    </row>
    <row r="21" spans="1:30" x14ac:dyDescent="0.2">
      <c r="C21" s="528" t="s">
        <v>0</v>
      </c>
      <c r="D21" s="528"/>
      <c r="E21" s="735">
        <f t="shared" si="28"/>
        <v>5</v>
      </c>
      <c r="F21" s="735" t="str">
        <f t="shared" si="23"/>
        <v>'Property(M)'!5:5</v>
      </c>
      <c r="G21" s="735">
        <f>'Property(M)'!A21</f>
        <v>21</v>
      </c>
      <c r="H21" s="735" t="str">
        <f t="shared" si="24"/>
        <v>'Property(M)'!21:21</v>
      </c>
      <c r="I21" s="528"/>
      <c r="J21" s="626">
        <f t="shared" ca="1" si="25"/>
        <v>1958815042.9690495</v>
      </c>
      <c r="K21" s="626">
        <f ca="1">SUM(K15:K20)</f>
        <v>68234848.460436001</v>
      </c>
      <c r="L21" s="626">
        <f t="shared" ref="L21:P21" ca="1" si="36">SUM(L15:L20)</f>
        <v>70267717.935099646</v>
      </c>
      <c r="M21" s="626">
        <f t="shared" ca="1" si="36"/>
        <v>82429566.614950076</v>
      </c>
      <c r="N21" s="626">
        <f t="shared" ca="1" si="36"/>
        <v>86792534.090156674</v>
      </c>
      <c r="O21" s="626">
        <f t="shared" ca="1" si="36"/>
        <v>87500746.030491039</v>
      </c>
      <c r="P21" s="626">
        <f t="shared" ca="1" si="36"/>
        <v>87253829.397262231</v>
      </c>
      <c r="Q21" s="626">
        <f t="shared" ref="Q21:AD21" ca="1" si="37">SUM(Q15:Q20)</f>
        <v>94254432.332257971</v>
      </c>
      <c r="R21" s="626">
        <f t="shared" ca="1" si="37"/>
        <v>96406639.948642969</v>
      </c>
      <c r="S21" s="626">
        <f t="shared" ca="1" si="37"/>
        <v>98789610.225179061</v>
      </c>
      <c r="T21" s="626">
        <f t="shared" ca="1" si="37"/>
        <v>101430671.9804256</v>
      </c>
      <c r="U21" s="626">
        <f t="shared" ca="1" si="37"/>
        <v>55310080.582537465</v>
      </c>
      <c r="V21" s="626">
        <f t="shared" ca="1" si="37"/>
        <v>59070386.19374536</v>
      </c>
      <c r="W21" s="626">
        <f t="shared" ca="1" si="37"/>
        <v>109794994.6106257</v>
      </c>
      <c r="X21" s="626">
        <f t="shared" ca="1" si="37"/>
        <v>113605821.13427992</v>
      </c>
      <c r="Y21" s="626">
        <f t="shared" ca="1" si="37"/>
        <v>115582952.08297518</v>
      </c>
      <c r="Z21" s="626">
        <f t="shared" ca="1" si="37"/>
        <v>118657998.52985692</v>
      </c>
      <c r="AA21" s="626">
        <f t="shared" ca="1" si="37"/>
        <v>122423355.17113943</v>
      </c>
      <c r="AB21" s="626">
        <f t="shared" ca="1" si="37"/>
        <v>126301672.4656505</v>
      </c>
      <c r="AC21" s="626">
        <f t="shared" ca="1" si="37"/>
        <v>130296339.23160695</v>
      </c>
      <c r="AD21" s="626">
        <f t="shared" ca="1" si="37"/>
        <v>134410845.95173076</v>
      </c>
    </row>
    <row r="22" spans="1:30" x14ac:dyDescent="0.2">
      <c r="C22" s="442"/>
      <c r="D22" s="443"/>
      <c r="E22" s="443">
        <f t="shared" si="28"/>
        <v>5</v>
      </c>
      <c r="F22" s="435" t="str">
        <f t="shared" si="23"/>
        <v>'Property(M)'!5:5</v>
      </c>
      <c r="G22" s="435">
        <f>'Property(M)'!A22</f>
        <v>22</v>
      </c>
      <c r="H22" s="435" t="str">
        <f t="shared" si="24"/>
        <v>'Property(M)'!22:22</v>
      </c>
      <c r="I22" s="435"/>
      <c r="J22" s="627"/>
      <c r="K22" s="628"/>
      <c r="L22" s="628"/>
      <c r="M22" s="628"/>
      <c r="N22" s="628"/>
      <c r="O22" s="628"/>
      <c r="P22" s="628"/>
      <c r="Q22" s="628"/>
      <c r="R22" s="628"/>
      <c r="S22" s="628"/>
      <c r="T22" s="628"/>
      <c r="U22" s="628"/>
      <c r="V22" s="628"/>
      <c r="W22" s="628"/>
      <c r="X22" s="628"/>
      <c r="Y22" s="628"/>
      <c r="Z22" s="628"/>
      <c r="AA22" s="628"/>
      <c r="AB22" s="628"/>
      <c r="AC22" s="628"/>
      <c r="AD22" s="628"/>
    </row>
    <row r="23" spans="1:30" x14ac:dyDescent="0.2">
      <c r="C23" s="442"/>
      <c r="D23" s="443"/>
      <c r="E23" s="443">
        <f t="shared" si="28"/>
        <v>5</v>
      </c>
      <c r="F23" s="435" t="str">
        <f t="shared" si="23"/>
        <v>'Property(M)'!5:5</v>
      </c>
      <c r="G23" s="435">
        <f>'Property(M)'!A23</f>
        <v>23</v>
      </c>
      <c r="H23" s="435" t="str">
        <f t="shared" si="24"/>
        <v>'Property(M)'!23:23</v>
      </c>
      <c r="I23" s="435"/>
      <c r="J23" s="627"/>
      <c r="K23" s="628"/>
      <c r="L23" s="628"/>
      <c r="M23" s="628"/>
      <c r="N23" s="628"/>
      <c r="O23" s="628"/>
      <c r="P23" s="628"/>
      <c r="Q23" s="628"/>
      <c r="R23" s="628"/>
      <c r="S23" s="628"/>
      <c r="T23" s="628"/>
      <c r="U23" s="628"/>
      <c r="V23" s="628"/>
      <c r="W23" s="628"/>
      <c r="X23" s="628"/>
      <c r="Y23" s="628"/>
      <c r="Z23" s="628"/>
      <c r="AA23" s="628"/>
      <c r="AB23" s="628"/>
      <c r="AC23" s="628"/>
      <c r="AD23" s="628"/>
    </row>
    <row r="24" spans="1:30" x14ac:dyDescent="0.2">
      <c r="C24" s="527" t="s">
        <v>1</v>
      </c>
      <c r="D24" s="443"/>
      <c r="E24" s="443">
        <f t="shared" si="28"/>
        <v>5</v>
      </c>
      <c r="F24" s="435" t="str">
        <f t="shared" si="23"/>
        <v>'Property(M)'!5:5</v>
      </c>
      <c r="G24" s="435">
        <f>'Property(M)'!A24</f>
        <v>24</v>
      </c>
      <c r="H24" s="435" t="str">
        <f t="shared" si="24"/>
        <v>'Property(M)'!24:24</v>
      </c>
      <c r="I24" s="435"/>
      <c r="J24" s="627"/>
      <c r="K24" s="628"/>
      <c r="L24" s="628"/>
      <c r="M24" s="628"/>
      <c r="N24" s="628"/>
      <c r="O24" s="628"/>
      <c r="P24" s="628"/>
      <c r="Q24" s="628"/>
      <c r="R24" s="628"/>
      <c r="S24" s="628"/>
      <c r="T24" s="628"/>
      <c r="U24" s="628"/>
      <c r="V24" s="628"/>
      <c r="W24" s="628"/>
      <c r="X24" s="628"/>
      <c r="Y24" s="628"/>
      <c r="Z24" s="628"/>
      <c r="AA24" s="628"/>
      <c r="AB24" s="628"/>
      <c r="AC24" s="628"/>
      <c r="AD24" s="628"/>
    </row>
    <row r="25" spans="1:30" x14ac:dyDescent="0.2">
      <c r="C25" s="444" t="s">
        <v>315</v>
      </c>
      <c r="D25" s="437"/>
      <c r="E25" s="437">
        <f t="shared" si="28"/>
        <v>5</v>
      </c>
      <c r="F25" s="437" t="str">
        <f t="shared" si="23"/>
        <v>'Property(M)'!5:5</v>
      </c>
      <c r="G25" s="437">
        <f>'Property(M)'!A25</f>
        <v>25</v>
      </c>
      <c r="H25" s="437" t="str">
        <f t="shared" si="24"/>
        <v>'Property(M)'!25:25</v>
      </c>
      <c r="I25" s="437"/>
      <c r="J25" s="622">
        <f t="shared" ca="1" si="25"/>
        <v>502630910.01969004</v>
      </c>
      <c r="K25" s="622">
        <f t="shared" ref="K25:Z32" ca="1" si="38">SUMIF(INDIRECT($F25),K$5,INDIRECT($H25))</f>
        <v>15486912</v>
      </c>
      <c r="L25" s="622">
        <f t="shared" ca="1" si="38"/>
        <v>17628780</v>
      </c>
      <c r="M25" s="622">
        <f t="shared" ca="1" si="38"/>
        <v>19124331</v>
      </c>
      <c r="N25" s="622">
        <f t="shared" ca="1" si="38"/>
        <v>20246712</v>
      </c>
      <c r="O25" s="622">
        <f t="shared" ca="1" si="38"/>
        <v>21284809</v>
      </c>
      <c r="P25" s="622">
        <f t="shared" ca="1" si="38"/>
        <v>21962502</v>
      </c>
      <c r="Q25" s="622">
        <f t="shared" ca="1" si="38"/>
        <v>22625754.999999996</v>
      </c>
      <c r="R25" s="622">
        <f t="shared" ca="1" si="38"/>
        <v>23309039.000000004</v>
      </c>
      <c r="S25" s="622">
        <f t="shared" ca="1" si="38"/>
        <v>24012957</v>
      </c>
      <c r="T25" s="622">
        <f t="shared" ca="1" si="38"/>
        <v>24738132.999999996</v>
      </c>
      <c r="U25" s="622">
        <f t="shared" ca="1" si="38"/>
        <v>25485207.999999996</v>
      </c>
      <c r="V25" s="622">
        <f t="shared" ca="1" si="38"/>
        <v>26254845.999999996</v>
      </c>
      <c r="W25" s="622">
        <f t="shared" ca="1" si="38"/>
        <v>27042491.000000004</v>
      </c>
      <c r="X25" s="622">
        <f t="shared" ca="1" si="38"/>
        <v>27853766.000000004</v>
      </c>
      <c r="Y25" s="622">
        <f t="shared" ca="1" si="38"/>
        <v>28689379.258100014</v>
      </c>
      <c r="Z25" s="622">
        <f t="shared" ca="1" si="38"/>
        <v>29550060.922286015</v>
      </c>
      <c r="AA25" s="622">
        <f t="shared" ref="Q25:AD32" ca="1" si="39">SUMIF(INDIRECT($F25),AA$5,INDIRECT($H25))</f>
        <v>30436563.044990893</v>
      </c>
      <c r="AB25" s="622">
        <f t="shared" ca="1" si="39"/>
        <v>31349660.240228008</v>
      </c>
      <c r="AC25" s="622">
        <f t="shared" ca="1" si="39"/>
        <v>32290150.360438868</v>
      </c>
      <c r="AD25" s="622">
        <f t="shared" ca="1" si="39"/>
        <v>33258855.193646189</v>
      </c>
    </row>
    <row r="26" spans="1:30" x14ac:dyDescent="0.2">
      <c r="C26" s="444" t="s">
        <v>451</v>
      </c>
      <c r="D26" s="437"/>
      <c r="E26" s="437">
        <f t="shared" si="28"/>
        <v>5</v>
      </c>
      <c r="F26" s="437" t="str">
        <f t="shared" si="23"/>
        <v>'Property(M)'!5:5</v>
      </c>
      <c r="G26" s="437">
        <f>'Property(M)'!A26</f>
        <v>26</v>
      </c>
      <c r="H26" s="437" t="str">
        <f t="shared" si="24"/>
        <v>'Property(M)'!26:26</v>
      </c>
      <c r="I26" s="438"/>
      <c r="J26" s="622">
        <f t="shared" ca="1" si="25"/>
        <v>65832417.498002119</v>
      </c>
      <c r="K26" s="622">
        <f t="shared" ca="1" si="38"/>
        <v>2450000</v>
      </c>
      <c r="L26" s="622">
        <f t="shared" ca="1" si="38"/>
        <v>2523500</v>
      </c>
      <c r="M26" s="622">
        <f t="shared" ca="1" si="38"/>
        <v>2599205</v>
      </c>
      <c r="N26" s="622">
        <f t="shared" ca="1" si="38"/>
        <v>2677181.15</v>
      </c>
      <c r="O26" s="622">
        <f t="shared" ca="1" si="38"/>
        <v>2757496.5844999994</v>
      </c>
      <c r="P26" s="622">
        <f t="shared" ca="1" si="38"/>
        <v>2840221.4820349994</v>
      </c>
      <c r="Q26" s="622">
        <f t="shared" ca="1" si="39"/>
        <v>2925428.1264960491</v>
      </c>
      <c r="R26" s="622">
        <f t="shared" ca="1" si="39"/>
        <v>3013190.9702909314</v>
      </c>
      <c r="S26" s="622">
        <f t="shared" ca="1" si="39"/>
        <v>3103586.6993996594</v>
      </c>
      <c r="T26" s="622">
        <f t="shared" ca="1" si="39"/>
        <v>3196694.3003816479</v>
      </c>
      <c r="U26" s="622">
        <f t="shared" ca="1" si="39"/>
        <v>3292595.1293930975</v>
      </c>
      <c r="V26" s="622">
        <f t="shared" ca="1" si="39"/>
        <v>3391372.9832748901</v>
      </c>
      <c r="W26" s="622">
        <f t="shared" ca="1" si="39"/>
        <v>3493114.1727731377</v>
      </c>
      <c r="X26" s="622">
        <f t="shared" ca="1" si="39"/>
        <v>3597907.597956331</v>
      </c>
      <c r="Y26" s="622">
        <f t="shared" ca="1" si="39"/>
        <v>3705844.8258950221</v>
      </c>
      <c r="Z26" s="622">
        <f t="shared" ca="1" si="39"/>
        <v>3817020.1706718714</v>
      </c>
      <c r="AA26" s="622">
        <f t="shared" ca="1" si="39"/>
        <v>3931530.7757920274</v>
      </c>
      <c r="AB26" s="622">
        <f t="shared" ca="1" si="39"/>
        <v>4049476.6990657877</v>
      </c>
      <c r="AC26" s="622">
        <f t="shared" ca="1" si="39"/>
        <v>4170961.0000377637</v>
      </c>
      <c r="AD26" s="622">
        <f t="shared" ca="1" si="39"/>
        <v>4296089.8300388968</v>
      </c>
    </row>
    <row r="27" spans="1:30" x14ac:dyDescent="0.2">
      <c r="C27" s="444" t="s">
        <v>408</v>
      </c>
      <c r="D27" s="437"/>
      <c r="E27" s="437">
        <f t="shared" si="28"/>
        <v>5</v>
      </c>
      <c r="F27" s="437" t="str">
        <f t="shared" si="23"/>
        <v>'Property(M)'!5:5</v>
      </c>
      <c r="G27" s="437">
        <f>'Property(M)'!A27</f>
        <v>27</v>
      </c>
      <c r="H27" s="437" t="str">
        <f t="shared" si="24"/>
        <v>'Property(M)'!27:27</v>
      </c>
      <c r="I27" s="438"/>
      <c r="J27" s="622">
        <f t="shared" ca="1" si="25"/>
        <v>34931486.835674599</v>
      </c>
      <c r="K27" s="622">
        <f t="shared" ca="1" si="38"/>
        <v>1300000</v>
      </c>
      <c r="L27" s="622">
        <f t="shared" ca="1" si="38"/>
        <v>1339000</v>
      </c>
      <c r="M27" s="622">
        <f t="shared" ca="1" si="38"/>
        <v>1379170</v>
      </c>
      <c r="N27" s="622">
        <f t="shared" ca="1" si="38"/>
        <v>1420545.0999999999</v>
      </c>
      <c r="O27" s="622">
        <f t="shared" ca="1" si="38"/>
        <v>1463161.453</v>
      </c>
      <c r="P27" s="622">
        <f t="shared" ca="1" si="38"/>
        <v>1507056.2965900002</v>
      </c>
      <c r="Q27" s="622">
        <f t="shared" ca="1" si="39"/>
        <v>1552267.9854876997</v>
      </c>
      <c r="R27" s="622">
        <f t="shared" ca="1" si="39"/>
        <v>1598836.0250523312</v>
      </c>
      <c r="S27" s="622">
        <f t="shared" ca="1" si="39"/>
        <v>1646801.1058039011</v>
      </c>
      <c r="T27" s="622">
        <f t="shared" ca="1" si="39"/>
        <v>1696205.1389780182</v>
      </c>
      <c r="U27" s="622">
        <f t="shared" ca="1" si="39"/>
        <v>1747091.2931473581</v>
      </c>
      <c r="V27" s="622">
        <f t="shared" ca="1" si="39"/>
        <v>1799504.0319417797</v>
      </c>
      <c r="W27" s="622">
        <f t="shared" ca="1" si="39"/>
        <v>1853489.1529000325</v>
      </c>
      <c r="X27" s="622">
        <f t="shared" ca="1" si="39"/>
        <v>1909093.8274870336</v>
      </c>
      <c r="Y27" s="622">
        <f t="shared" ca="1" si="39"/>
        <v>1966366.6423116447</v>
      </c>
      <c r="Z27" s="622">
        <f t="shared" ca="1" si="39"/>
        <v>2025357.6415809935</v>
      </c>
      <c r="AA27" s="622">
        <f t="shared" ca="1" si="39"/>
        <v>2086118.370828423</v>
      </c>
      <c r="AB27" s="622">
        <f t="shared" ca="1" si="39"/>
        <v>2148701.9219532753</v>
      </c>
      <c r="AC27" s="622">
        <f t="shared" ca="1" si="39"/>
        <v>2213162.9796118746</v>
      </c>
      <c r="AD27" s="622">
        <f t="shared" ca="1" si="39"/>
        <v>2279557.8690002305</v>
      </c>
    </row>
    <row r="28" spans="1:30" x14ac:dyDescent="0.2">
      <c r="C28" s="444" t="s">
        <v>409</v>
      </c>
      <c r="D28" s="437"/>
      <c r="E28" s="437">
        <f t="shared" si="28"/>
        <v>5</v>
      </c>
      <c r="F28" s="437" t="str">
        <f t="shared" si="23"/>
        <v>'Property(M)'!5:5</v>
      </c>
      <c r="G28" s="437">
        <f>'Property(M)'!A28</f>
        <v>28</v>
      </c>
      <c r="H28" s="437" t="str">
        <f t="shared" si="24"/>
        <v>'Property(M)'!28:28</v>
      </c>
      <c r="I28" s="438"/>
      <c r="J28" s="622">
        <f t="shared" ca="1" si="25"/>
        <v>15450465.33116376</v>
      </c>
      <c r="K28" s="622">
        <f t="shared" ca="1" si="38"/>
        <v>575000</v>
      </c>
      <c r="L28" s="622">
        <f t="shared" ca="1" si="38"/>
        <v>592250</v>
      </c>
      <c r="M28" s="622">
        <f t="shared" ca="1" si="38"/>
        <v>610017.5</v>
      </c>
      <c r="N28" s="622">
        <f t="shared" ca="1" si="38"/>
        <v>628318.02499999991</v>
      </c>
      <c r="O28" s="622">
        <f t="shared" ca="1" si="38"/>
        <v>647167.56574999972</v>
      </c>
      <c r="P28" s="622">
        <f t="shared" ca="1" si="38"/>
        <v>666582.59272249986</v>
      </c>
      <c r="Q28" s="622">
        <f t="shared" ca="1" si="39"/>
        <v>686580.07050417468</v>
      </c>
      <c r="R28" s="622">
        <f t="shared" ca="1" si="39"/>
        <v>707177.47261930013</v>
      </c>
      <c r="S28" s="622">
        <f t="shared" ca="1" si="39"/>
        <v>728392.79679787904</v>
      </c>
      <c r="T28" s="622">
        <f t="shared" ca="1" si="39"/>
        <v>750244.58070181578</v>
      </c>
      <c r="U28" s="622">
        <f t="shared" ca="1" si="39"/>
        <v>772751.91812286992</v>
      </c>
      <c r="V28" s="622">
        <f t="shared" ca="1" si="39"/>
        <v>795934.47566655593</v>
      </c>
      <c r="W28" s="622">
        <f t="shared" ca="1" si="39"/>
        <v>819812.50993655261</v>
      </c>
      <c r="X28" s="622">
        <f t="shared" ca="1" si="39"/>
        <v>844406.88523464929</v>
      </c>
      <c r="Y28" s="622">
        <f t="shared" ca="1" si="39"/>
        <v>869739.09179168858</v>
      </c>
      <c r="Z28" s="622">
        <f t="shared" ca="1" si="39"/>
        <v>895831.26454543928</v>
      </c>
      <c r="AA28" s="622">
        <f t="shared" ca="1" si="39"/>
        <v>922706.2024818022</v>
      </c>
      <c r="AB28" s="622">
        <f t="shared" ca="1" si="39"/>
        <v>950387.38855625677</v>
      </c>
      <c r="AC28" s="622">
        <f t="shared" ca="1" si="39"/>
        <v>978899.01021294447</v>
      </c>
      <c r="AD28" s="622">
        <f t="shared" ca="1" si="39"/>
        <v>1008265.9805193325</v>
      </c>
    </row>
    <row r="29" spans="1:30" x14ac:dyDescent="0.2">
      <c r="C29" s="444" t="s">
        <v>453</v>
      </c>
      <c r="D29" s="437"/>
      <c r="E29" s="437">
        <f t="shared" si="28"/>
        <v>5</v>
      </c>
      <c r="F29" s="437" t="str">
        <f t="shared" si="23"/>
        <v>'Property(M)'!5:5</v>
      </c>
      <c r="G29" s="437">
        <f>'Property(M)'!A29</f>
        <v>29</v>
      </c>
      <c r="H29" s="437" t="str">
        <f t="shared" si="24"/>
        <v>'Property(M)'!29:29</v>
      </c>
      <c r="I29" s="438"/>
      <c r="J29" s="622">
        <f t="shared" ca="1" si="25"/>
        <v>26870374.488980457</v>
      </c>
      <c r="K29" s="622">
        <f t="shared" ca="1" si="38"/>
        <v>1000000.0000000001</v>
      </c>
      <c r="L29" s="622">
        <f t="shared" ca="1" si="38"/>
        <v>1030000.0000000001</v>
      </c>
      <c r="M29" s="622">
        <f t="shared" ca="1" si="38"/>
        <v>1060900.0000000002</v>
      </c>
      <c r="N29" s="622">
        <f t="shared" ca="1" si="38"/>
        <v>1092727.0000000002</v>
      </c>
      <c r="O29" s="622">
        <f t="shared" ca="1" si="38"/>
        <v>1125508.81</v>
      </c>
      <c r="P29" s="622">
        <f t="shared" ca="1" si="38"/>
        <v>1159274.0742999997</v>
      </c>
      <c r="Q29" s="622">
        <f t="shared" ca="1" si="39"/>
        <v>1194052.2965289999</v>
      </c>
      <c r="R29" s="622">
        <f t="shared" ca="1" si="39"/>
        <v>1229873.8654248703</v>
      </c>
      <c r="S29" s="622">
        <f t="shared" ca="1" si="39"/>
        <v>1266770.081387616</v>
      </c>
      <c r="T29" s="622">
        <f t="shared" ca="1" si="39"/>
        <v>1304773.1838292449</v>
      </c>
      <c r="U29" s="622">
        <f t="shared" ca="1" si="39"/>
        <v>1343916.3793441223</v>
      </c>
      <c r="V29" s="622">
        <f t="shared" ca="1" si="39"/>
        <v>1384233.8707244454</v>
      </c>
      <c r="W29" s="622">
        <f t="shared" ca="1" si="39"/>
        <v>1425760.8868461782</v>
      </c>
      <c r="X29" s="622">
        <f t="shared" ca="1" si="39"/>
        <v>1468533.7134515636</v>
      </c>
      <c r="Y29" s="622">
        <f t="shared" ca="1" si="39"/>
        <v>1512589.724855111</v>
      </c>
      <c r="Z29" s="622">
        <f t="shared" ca="1" si="39"/>
        <v>1557967.4166007645</v>
      </c>
      <c r="AA29" s="622">
        <f t="shared" ca="1" si="39"/>
        <v>1604706.4390987875</v>
      </c>
      <c r="AB29" s="622">
        <f t="shared" ca="1" si="39"/>
        <v>1652847.6322717501</v>
      </c>
      <c r="AC29" s="622">
        <f t="shared" ca="1" si="39"/>
        <v>1702433.0612399036</v>
      </c>
      <c r="AD29" s="622">
        <f t="shared" ca="1" si="39"/>
        <v>1753506.0530771001</v>
      </c>
    </row>
    <row r="30" spans="1:30" x14ac:dyDescent="0.2">
      <c r="C30" s="444" t="s">
        <v>407</v>
      </c>
      <c r="D30" s="437"/>
      <c r="E30" s="437">
        <f t="shared" si="28"/>
        <v>5</v>
      </c>
      <c r="F30" s="437" t="str">
        <f t="shared" si="23"/>
        <v>'Property(M)'!5:5</v>
      </c>
      <c r="G30" s="437">
        <f>'Property(M)'!A30</f>
        <v>30</v>
      </c>
      <c r="H30" s="437" t="str">
        <f t="shared" si="24"/>
        <v>'Property(M)'!30:30</v>
      </c>
      <c r="I30" s="438"/>
      <c r="J30" s="622">
        <f t="shared" ca="1" si="25"/>
        <v>18406206.524951607</v>
      </c>
      <c r="K30" s="622">
        <f t="shared" ca="1" si="38"/>
        <v>685000</v>
      </c>
      <c r="L30" s="622">
        <f t="shared" ca="1" si="38"/>
        <v>705550.00000000012</v>
      </c>
      <c r="M30" s="622">
        <f t="shared" ca="1" si="38"/>
        <v>726716.50000000012</v>
      </c>
      <c r="N30" s="622">
        <f t="shared" ca="1" si="38"/>
        <v>748517.99500000011</v>
      </c>
      <c r="O30" s="622">
        <f t="shared" ca="1" si="38"/>
        <v>770973.53484999994</v>
      </c>
      <c r="P30" s="622">
        <f t="shared" ca="1" si="38"/>
        <v>794102.74089549982</v>
      </c>
      <c r="Q30" s="622">
        <f t="shared" ca="1" si="39"/>
        <v>817925.82312236493</v>
      </c>
      <c r="R30" s="622">
        <f t="shared" ca="1" si="39"/>
        <v>842463.59781603573</v>
      </c>
      <c r="S30" s="622">
        <f t="shared" ca="1" si="39"/>
        <v>867737.5057505169</v>
      </c>
      <c r="T30" s="622">
        <f t="shared" ca="1" si="39"/>
        <v>893769.63092303229</v>
      </c>
      <c r="U30" s="622">
        <f t="shared" ca="1" si="39"/>
        <v>920582.71985072317</v>
      </c>
      <c r="V30" s="622">
        <f t="shared" ca="1" si="39"/>
        <v>948200.20144624496</v>
      </c>
      <c r="W30" s="622">
        <f t="shared" ca="1" si="39"/>
        <v>976646.20748963265</v>
      </c>
      <c r="X30" s="622">
        <f t="shared" ca="1" si="39"/>
        <v>1005945.5937143215</v>
      </c>
      <c r="Y30" s="622">
        <f t="shared" ca="1" si="39"/>
        <v>1036123.9615257509</v>
      </c>
      <c r="Z30" s="622">
        <f t="shared" ca="1" si="39"/>
        <v>1067207.6803715234</v>
      </c>
      <c r="AA30" s="622">
        <f t="shared" ca="1" si="39"/>
        <v>1099223.9107826692</v>
      </c>
      <c r="AB30" s="622">
        <f t="shared" ca="1" si="39"/>
        <v>1132200.6281061491</v>
      </c>
      <c r="AC30" s="622">
        <f t="shared" ca="1" si="39"/>
        <v>1166166.6469493338</v>
      </c>
      <c r="AD30" s="622">
        <f t="shared" ca="1" si="39"/>
        <v>1201151.6463578139</v>
      </c>
    </row>
    <row r="31" spans="1:30" x14ac:dyDescent="0.2">
      <c r="C31" s="444" t="s">
        <v>455</v>
      </c>
      <c r="D31" s="437"/>
      <c r="E31" s="437">
        <f t="shared" si="28"/>
        <v>5</v>
      </c>
      <c r="F31" s="437" t="str">
        <f t="shared" si="23"/>
        <v>'Property(M)'!5:5</v>
      </c>
      <c r="G31" s="437">
        <f>'Property(M)'!A31</f>
        <v>31</v>
      </c>
      <c r="H31" s="437" t="str">
        <f t="shared" si="24"/>
        <v>'Property(M)'!31:31</v>
      </c>
      <c r="I31" s="438"/>
      <c r="J31" s="622">
        <f t="shared" ca="1" si="25"/>
        <v>9404631.0711431615</v>
      </c>
      <c r="K31" s="622">
        <f t="shared" ca="1" si="38"/>
        <v>350000.00000000006</v>
      </c>
      <c r="L31" s="622">
        <f t="shared" ca="1" si="38"/>
        <v>360500.00000000006</v>
      </c>
      <c r="M31" s="622">
        <f t="shared" ca="1" si="38"/>
        <v>371315.00000000006</v>
      </c>
      <c r="N31" s="622">
        <f t="shared" ca="1" si="38"/>
        <v>382454.45</v>
      </c>
      <c r="O31" s="622">
        <f t="shared" ca="1" si="38"/>
        <v>393928.08350000012</v>
      </c>
      <c r="P31" s="622">
        <f t="shared" ca="1" si="38"/>
        <v>405745.92600499984</v>
      </c>
      <c r="Q31" s="622">
        <f t="shared" ca="1" si="39"/>
        <v>417918.30378514988</v>
      </c>
      <c r="R31" s="622">
        <f t="shared" ca="1" si="39"/>
        <v>430455.85289870459</v>
      </c>
      <c r="S31" s="622">
        <f t="shared" ca="1" si="39"/>
        <v>443369.52848566574</v>
      </c>
      <c r="T31" s="622">
        <f t="shared" ca="1" si="39"/>
        <v>456670.61434023571</v>
      </c>
      <c r="U31" s="622">
        <f t="shared" ca="1" si="39"/>
        <v>470370.73277044267</v>
      </c>
      <c r="V31" s="622">
        <f t="shared" ca="1" si="39"/>
        <v>484481.85475355596</v>
      </c>
      <c r="W31" s="622">
        <f t="shared" ca="1" si="39"/>
        <v>499016.31039616239</v>
      </c>
      <c r="X31" s="622">
        <f t="shared" ca="1" si="39"/>
        <v>513986.79970804724</v>
      </c>
      <c r="Y31" s="622">
        <f t="shared" ca="1" si="39"/>
        <v>529406.40369928884</v>
      </c>
      <c r="Z31" s="622">
        <f t="shared" ca="1" si="39"/>
        <v>545288.59581026749</v>
      </c>
      <c r="AA31" s="622">
        <f t="shared" ca="1" si="39"/>
        <v>561647.25368457555</v>
      </c>
      <c r="AB31" s="622">
        <f t="shared" ca="1" si="39"/>
        <v>578496.67129511258</v>
      </c>
      <c r="AC31" s="622">
        <f t="shared" ca="1" si="39"/>
        <v>595851.57143396616</v>
      </c>
      <c r="AD31" s="622">
        <f t="shared" ca="1" si="39"/>
        <v>613727.11857698509</v>
      </c>
    </row>
    <row r="32" spans="1:30" x14ac:dyDescent="0.2">
      <c r="C32" s="444" t="s">
        <v>411</v>
      </c>
      <c r="D32" s="437"/>
      <c r="E32" s="437">
        <f t="shared" si="28"/>
        <v>5</v>
      </c>
      <c r="F32" s="437" t="str">
        <f t="shared" si="23"/>
        <v>'Property(M)'!5:5</v>
      </c>
      <c r="G32" s="437">
        <f>'Property(M)'!A32</f>
        <v>32</v>
      </c>
      <c r="H32" s="437" t="str">
        <f t="shared" si="24"/>
        <v>'Property(M)'!32:32</v>
      </c>
      <c r="I32" s="438"/>
      <c r="J32" s="622">
        <f t="shared" ca="1" si="25"/>
        <v>6180186.1324655069</v>
      </c>
      <c r="K32" s="622">
        <f t="shared" ca="1" si="38"/>
        <v>229999.99999999997</v>
      </c>
      <c r="L32" s="622">
        <f t="shared" ca="1" si="38"/>
        <v>236899.99999999997</v>
      </c>
      <c r="M32" s="622">
        <f t="shared" ca="1" si="38"/>
        <v>244006.99999999997</v>
      </c>
      <c r="N32" s="622">
        <f t="shared" ca="1" si="38"/>
        <v>251327.21000000005</v>
      </c>
      <c r="O32" s="622">
        <f t="shared" ca="1" si="38"/>
        <v>258867.02629999994</v>
      </c>
      <c r="P32" s="622">
        <f t="shared" ca="1" si="38"/>
        <v>266633.03708900005</v>
      </c>
      <c r="Q32" s="622">
        <f t="shared" ca="1" si="39"/>
        <v>274632.02820166998</v>
      </c>
      <c r="R32" s="622">
        <f t="shared" ca="1" si="39"/>
        <v>282870.98904772004</v>
      </c>
      <c r="S32" s="622">
        <f t="shared" ca="1" si="39"/>
        <v>291357.11871915165</v>
      </c>
      <c r="T32" s="622">
        <f t="shared" ca="1" si="39"/>
        <v>300097.83228072623</v>
      </c>
      <c r="U32" s="622">
        <f t="shared" ca="1" si="39"/>
        <v>309100.76724914805</v>
      </c>
      <c r="V32" s="622">
        <f t="shared" ca="1" si="39"/>
        <v>318373.79026662256</v>
      </c>
      <c r="W32" s="622">
        <f t="shared" ca="1" si="39"/>
        <v>327925.00397462118</v>
      </c>
      <c r="X32" s="622">
        <f t="shared" ca="1" si="39"/>
        <v>337762.75409385964</v>
      </c>
      <c r="Y32" s="622">
        <f t="shared" ca="1" si="39"/>
        <v>347895.63671667548</v>
      </c>
      <c r="Z32" s="622">
        <f t="shared" ca="1" si="39"/>
        <v>358332.50581817585</v>
      </c>
      <c r="AA32" s="622">
        <f t="shared" ca="1" si="39"/>
        <v>369082.48099272116</v>
      </c>
      <c r="AB32" s="622">
        <f t="shared" ca="1" si="39"/>
        <v>380154.95542250265</v>
      </c>
      <c r="AC32" s="622">
        <f t="shared" ca="1" si="39"/>
        <v>391559.60408517771</v>
      </c>
      <c r="AD32" s="622">
        <f t="shared" ca="1" si="39"/>
        <v>403306.39220773318</v>
      </c>
    </row>
    <row r="33" spans="3:30" x14ac:dyDescent="0.2">
      <c r="C33" s="529" t="s">
        <v>2</v>
      </c>
      <c r="D33" s="530"/>
      <c r="E33" s="736">
        <f t="shared" si="28"/>
        <v>5</v>
      </c>
      <c r="F33" s="736" t="str">
        <f t="shared" si="23"/>
        <v>'Property(M)'!5:5</v>
      </c>
      <c r="G33" s="736">
        <f>'Property(M)'!A33</f>
        <v>33</v>
      </c>
      <c r="H33" s="736" t="str">
        <f t="shared" si="24"/>
        <v>'Property(M)'!33:33</v>
      </c>
      <c r="I33" s="530"/>
      <c r="J33" s="629">
        <f t="shared" ca="1" si="25"/>
        <v>679706677.90207136</v>
      </c>
      <c r="K33" s="629">
        <f t="shared" ref="K33:P33" ca="1" si="40">SUM(K25:K32)</f>
        <v>22076912</v>
      </c>
      <c r="L33" s="629">
        <f t="shared" ca="1" si="40"/>
        <v>24416480</v>
      </c>
      <c r="M33" s="629">
        <f t="shared" ca="1" si="40"/>
        <v>26115662</v>
      </c>
      <c r="N33" s="629">
        <f t="shared" ca="1" si="40"/>
        <v>27447782.93</v>
      </c>
      <c r="O33" s="629">
        <f t="shared" ca="1" si="40"/>
        <v>28701912.0579</v>
      </c>
      <c r="P33" s="629">
        <f t="shared" ca="1" si="40"/>
        <v>29602118.149636999</v>
      </c>
      <c r="Q33" s="629">
        <f t="shared" ref="Q33:AD33" ca="1" si="41">SUM(Q25:Q32)</f>
        <v>30494559.634126101</v>
      </c>
      <c r="R33" s="629">
        <f t="shared" ca="1" si="41"/>
        <v>31413907.7731499</v>
      </c>
      <c r="S33" s="629">
        <f t="shared" ca="1" si="41"/>
        <v>32360971.836344391</v>
      </c>
      <c r="T33" s="629">
        <f t="shared" ca="1" si="41"/>
        <v>33336588.281434719</v>
      </c>
      <c r="U33" s="629">
        <f t="shared" ca="1" si="41"/>
        <v>34341616.939877756</v>
      </c>
      <c r="V33" s="629">
        <f t="shared" ca="1" si="41"/>
        <v>35376947.208074085</v>
      </c>
      <c r="W33" s="629">
        <f t="shared" ca="1" si="41"/>
        <v>36438255.244316325</v>
      </c>
      <c r="X33" s="629">
        <f t="shared" ca="1" si="41"/>
        <v>37531403.171645805</v>
      </c>
      <c r="Y33" s="629">
        <f t="shared" ca="1" si="41"/>
        <v>38657345.544895202</v>
      </c>
      <c r="Z33" s="629">
        <f t="shared" ca="1" si="41"/>
        <v>39817066.197685048</v>
      </c>
      <c r="AA33" s="629">
        <f t="shared" ca="1" si="41"/>
        <v>41011578.478651896</v>
      </c>
      <c r="AB33" s="629">
        <f t="shared" ca="1" si="41"/>
        <v>42241926.136898845</v>
      </c>
      <c r="AC33" s="629">
        <f t="shared" ca="1" si="41"/>
        <v>43509184.23400984</v>
      </c>
      <c r="AD33" s="629">
        <f t="shared" ca="1" si="41"/>
        <v>44814460.083424285</v>
      </c>
    </row>
    <row r="34" spans="3:30" x14ac:dyDescent="0.2">
      <c r="C34" s="442"/>
      <c r="D34" s="437"/>
      <c r="E34" s="437">
        <f t="shared" si="28"/>
        <v>5</v>
      </c>
      <c r="F34" s="437" t="str">
        <f t="shared" si="23"/>
        <v>'Property(M)'!5:5</v>
      </c>
      <c r="G34" s="437">
        <f>'Property(M)'!A34</f>
        <v>34</v>
      </c>
      <c r="H34" s="437" t="str">
        <f t="shared" si="24"/>
        <v>'Property(M)'!34:34</v>
      </c>
      <c r="I34" s="437"/>
      <c r="J34" s="622">
        <f t="shared" si="25"/>
        <v>0</v>
      </c>
      <c r="K34" s="622"/>
      <c r="L34" s="622"/>
      <c r="M34" s="622"/>
      <c r="N34" s="622"/>
      <c r="O34" s="622"/>
      <c r="P34" s="622"/>
      <c r="Q34" s="622"/>
      <c r="R34" s="622"/>
      <c r="S34" s="622"/>
      <c r="T34" s="622"/>
      <c r="U34" s="622"/>
      <c r="V34" s="622"/>
      <c r="W34" s="622"/>
      <c r="X34" s="622"/>
      <c r="Y34" s="622"/>
      <c r="Z34" s="622"/>
      <c r="AA34" s="622"/>
      <c r="AB34" s="622"/>
      <c r="AC34" s="622"/>
      <c r="AD34" s="622"/>
    </row>
    <row r="35" spans="3:30" x14ac:dyDescent="0.2">
      <c r="C35" s="528" t="s">
        <v>4</v>
      </c>
      <c r="D35" s="528"/>
      <c r="E35" s="735">
        <f t="shared" si="28"/>
        <v>5</v>
      </c>
      <c r="F35" s="735" t="str">
        <f t="shared" si="23"/>
        <v>'Property(M)'!5:5</v>
      </c>
      <c r="G35" s="735">
        <f>'Property(M)'!A35</f>
        <v>35</v>
      </c>
      <c r="H35" s="735" t="str">
        <f t="shared" si="24"/>
        <v>'Property(M)'!35:35</v>
      </c>
      <c r="I35" s="528"/>
      <c r="J35" s="626">
        <f t="shared" ca="1" si="25"/>
        <v>1279108365.0669782</v>
      </c>
      <c r="K35" s="626">
        <f ca="1">K21-K33</f>
        <v>46157936.460436001</v>
      </c>
      <c r="L35" s="626">
        <f t="shared" ref="L35:P35" ca="1" si="42">L21-L33</f>
        <v>45851237.935099646</v>
      </c>
      <c r="M35" s="626">
        <f t="shared" ca="1" si="42"/>
        <v>56313904.614950076</v>
      </c>
      <c r="N35" s="626">
        <f t="shared" ca="1" si="42"/>
        <v>59344751.160156675</v>
      </c>
      <c r="O35" s="626">
        <f t="shared" ca="1" si="42"/>
        <v>58798833.972591043</v>
      </c>
      <c r="P35" s="626">
        <f t="shared" ca="1" si="42"/>
        <v>57651711.247625232</v>
      </c>
      <c r="Q35" s="626">
        <f t="shared" ref="Q35:AD35" ca="1" si="43">Q21-Q33</f>
        <v>63759872.698131874</v>
      </c>
      <c r="R35" s="626">
        <f t="shared" ca="1" si="43"/>
        <v>64992732.175493069</v>
      </c>
      <c r="S35" s="626">
        <f t="shared" ca="1" si="43"/>
        <v>66428638.38883467</v>
      </c>
      <c r="T35" s="626">
        <f t="shared" ca="1" si="43"/>
        <v>68094083.698990881</v>
      </c>
      <c r="U35" s="626">
        <f t="shared" ca="1" si="43"/>
        <v>20968463.642659709</v>
      </c>
      <c r="V35" s="626">
        <f t="shared" ca="1" si="43"/>
        <v>23693438.985671274</v>
      </c>
      <c r="W35" s="626">
        <f t="shared" ca="1" si="43"/>
        <v>73356739.366309375</v>
      </c>
      <c r="X35" s="626">
        <f t="shared" ca="1" si="43"/>
        <v>76074417.962634116</v>
      </c>
      <c r="Y35" s="626">
        <f t="shared" ca="1" si="43"/>
        <v>76925606.538079977</v>
      </c>
      <c r="Z35" s="626">
        <f t="shared" ca="1" si="43"/>
        <v>78840932.332171872</v>
      </c>
      <c r="AA35" s="626">
        <f t="shared" ca="1" si="43"/>
        <v>81411776.692487538</v>
      </c>
      <c r="AB35" s="626">
        <f t="shared" ca="1" si="43"/>
        <v>84059746.328751653</v>
      </c>
      <c r="AC35" s="626">
        <f t="shared" ca="1" si="43"/>
        <v>86787154.997597098</v>
      </c>
      <c r="AD35" s="626">
        <f t="shared" ca="1" si="43"/>
        <v>89596385.868306473</v>
      </c>
    </row>
    <row r="36" spans="3:30" x14ac:dyDescent="0.2">
      <c r="C36" s="445" t="str">
        <f>'Property(M)'!C36</f>
        <v>Tenant Improvements</v>
      </c>
      <c r="D36" s="437"/>
      <c r="E36" s="437">
        <f t="shared" si="28"/>
        <v>5</v>
      </c>
      <c r="F36" s="437" t="str">
        <f t="shared" si="23"/>
        <v>'Property(M)'!5:5</v>
      </c>
      <c r="G36" s="437">
        <f>'Property(M)'!A36</f>
        <v>36</v>
      </c>
      <c r="H36" s="437" t="str">
        <f t="shared" si="24"/>
        <v>'Property(M)'!36:36</v>
      </c>
      <c r="I36" s="437"/>
      <c r="J36" s="622">
        <f t="shared" ca="1" si="25"/>
        <v>-52084331.098452851</v>
      </c>
      <c r="K36" s="622">
        <f t="shared" ref="K36:T41" ca="1" si="44">SUMIF(INDIRECT($F36),K$5,INDIRECT($H36))</f>
        <v>-689559.25</v>
      </c>
      <c r="L36" s="622">
        <f t="shared" ca="1" si="44"/>
        <v>-8057596.5274999989</v>
      </c>
      <c r="M36" s="622">
        <f t="shared" ca="1" si="44"/>
        <v>-1368561</v>
      </c>
      <c r="N36" s="622">
        <f t="shared" ca="1" si="44"/>
        <v>0</v>
      </c>
      <c r="O36" s="622">
        <f t="shared" ca="1" si="44"/>
        <v>-753634.95908106887</v>
      </c>
      <c r="P36" s="622">
        <f t="shared" ca="1" si="44"/>
        <v>-6081069.361871779</v>
      </c>
      <c r="Q36" s="622">
        <f t="shared" ca="1" si="44"/>
        <v>0</v>
      </c>
      <c r="R36" s="622">
        <f t="shared" ca="1" si="44"/>
        <v>0</v>
      </c>
      <c r="S36" s="622">
        <f t="shared" ca="1" si="44"/>
        <v>0</v>
      </c>
      <c r="T36" s="622">
        <f t="shared" ca="1" si="44"/>
        <v>0</v>
      </c>
      <c r="U36" s="832">
        <f t="shared" ref="U36:AD36" si="45">U103+U107</f>
        <v>-28664062</v>
      </c>
      <c r="V36" s="832">
        <f t="shared" si="45"/>
        <v>-6469848</v>
      </c>
      <c r="W36" s="622">
        <f t="shared" si="45"/>
        <v>0</v>
      </c>
      <c r="X36" s="622">
        <f t="shared" si="45"/>
        <v>0</v>
      </c>
      <c r="Y36" s="622">
        <f t="shared" si="45"/>
        <v>0</v>
      </c>
      <c r="Z36" s="622">
        <f t="shared" si="45"/>
        <v>0</v>
      </c>
      <c r="AA36" s="622">
        <f t="shared" si="45"/>
        <v>0</v>
      </c>
      <c r="AB36" s="622">
        <f t="shared" si="45"/>
        <v>0</v>
      </c>
      <c r="AC36" s="622">
        <f t="shared" si="45"/>
        <v>0</v>
      </c>
      <c r="AD36" s="622">
        <f t="shared" si="45"/>
        <v>0</v>
      </c>
    </row>
    <row r="37" spans="3:30" x14ac:dyDescent="0.2">
      <c r="C37" s="445" t="str">
        <f>'Property(M)'!C37</f>
        <v>Leasing Commissions</v>
      </c>
      <c r="D37" s="437"/>
      <c r="E37" s="437">
        <f t="shared" si="28"/>
        <v>5</v>
      </c>
      <c r="F37" s="437" t="str">
        <f t="shared" si="23"/>
        <v>'Property(M)'!5:5</v>
      </c>
      <c r="G37" s="437">
        <f>'Property(M)'!A37</f>
        <v>37</v>
      </c>
      <c r="H37" s="437" t="str">
        <f t="shared" si="24"/>
        <v>'Property(M)'!37:37</v>
      </c>
      <c r="I37" s="437"/>
      <c r="J37" s="622">
        <f t="shared" ca="1" si="25"/>
        <v>-29913072.572020017</v>
      </c>
      <c r="K37" s="622">
        <f t="shared" ca="1" si="44"/>
        <v>-264702.78999999998</v>
      </c>
      <c r="L37" s="622">
        <f t="shared" ca="1" si="44"/>
        <v>-3082304.6536999997</v>
      </c>
      <c r="M37" s="622">
        <f t="shared" ca="1" si="44"/>
        <v>-492681.95999999996</v>
      </c>
      <c r="N37" s="622">
        <f t="shared" ca="1" si="44"/>
        <v>0</v>
      </c>
      <c r="O37" s="622">
        <f t="shared" ca="1" si="44"/>
        <v>-251425.48675757163</v>
      </c>
      <c r="P37" s="622">
        <f t="shared" ca="1" si="44"/>
        <v>-2059135.363162444</v>
      </c>
      <c r="Q37" s="622">
        <f t="shared" ref="Q37:AD41" ca="1" si="46">SUMIF(INDIRECT($F37),Q$5,INDIRECT($H37))</f>
        <v>0</v>
      </c>
      <c r="R37" s="622">
        <f t="shared" ca="1" si="46"/>
        <v>0</v>
      </c>
      <c r="S37" s="622">
        <f t="shared" ca="1" si="46"/>
        <v>0</v>
      </c>
      <c r="T37" s="622">
        <f t="shared" ca="1" si="46"/>
        <v>0</v>
      </c>
      <c r="U37" s="832">
        <f t="shared" ref="U37:AD37" si="47">U104+U108</f>
        <v>-14649190.75488</v>
      </c>
      <c r="V37" s="832">
        <f t="shared" si="47"/>
        <v>-9113631.5635200012</v>
      </c>
      <c r="W37" s="622">
        <f t="shared" si="47"/>
        <v>0</v>
      </c>
      <c r="X37" s="622">
        <f t="shared" si="47"/>
        <v>0</v>
      </c>
      <c r="Y37" s="622">
        <f t="shared" si="47"/>
        <v>0</v>
      </c>
      <c r="Z37" s="622">
        <f t="shared" si="47"/>
        <v>0</v>
      </c>
      <c r="AA37" s="622">
        <f t="shared" si="47"/>
        <v>0</v>
      </c>
      <c r="AB37" s="622">
        <f t="shared" si="47"/>
        <v>0</v>
      </c>
      <c r="AC37" s="622">
        <f t="shared" si="47"/>
        <v>0</v>
      </c>
      <c r="AD37" s="622">
        <f t="shared" si="47"/>
        <v>0</v>
      </c>
    </row>
    <row r="38" spans="3:30" x14ac:dyDescent="0.2">
      <c r="C38" s="445" t="str">
        <f>'Property(M)'!C38</f>
        <v>Capital Reserves</v>
      </c>
      <c r="D38" s="437"/>
      <c r="E38" s="437">
        <f t="shared" si="28"/>
        <v>5</v>
      </c>
      <c r="F38" s="437" t="str">
        <f t="shared" si="23"/>
        <v>'Property(M)'!5:5</v>
      </c>
      <c r="G38" s="437">
        <f>'Property(M)'!A38</f>
        <v>38</v>
      </c>
      <c r="H38" s="437" t="str">
        <f t="shared" si="24"/>
        <v>'Property(M)'!38:38</v>
      </c>
      <c r="I38" s="437"/>
      <c r="J38" s="622">
        <f t="shared" ca="1" si="25"/>
        <v>-2310616.0269948598</v>
      </c>
      <c r="K38" s="625">
        <f t="shared" ca="1" si="44"/>
        <v>-84924</v>
      </c>
      <c r="L38" s="625">
        <f t="shared" ca="1" si="44"/>
        <v>-87666</v>
      </c>
      <c r="M38" s="625">
        <f t="shared" ca="1" si="44"/>
        <v>-90314.000000000015</v>
      </c>
      <c r="N38" s="625">
        <f t="shared" ca="1" si="44"/>
        <v>-93024</v>
      </c>
      <c r="O38" s="625">
        <f t="shared" ca="1" si="44"/>
        <v>-95817</v>
      </c>
      <c r="P38" s="625">
        <f t="shared" ca="1" si="44"/>
        <v>-98682.999999999985</v>
      </c>
      <c r="Q38" s="625">
        <f t="shared" ca="1" si="46"/>
        <v>-101639.00000000001</v>
      </c>
      <c r="R38" s="625">
        <f t="shared" ca="1" si="46"/>
        <v>-104685.99999999999</v>
      </c>
      <c r="S38" s="625">
        <f t="shared" ca="1" si="46"/>
        <v>-107826.99999999999</v>
      </c>
      <c r="T38" s="625">
        <f t="shared" ca="1" si="46"/>
        <v>-111062.00000000001</v>
      </c>
      <c r="U38" s="625">
        <f t="shared" ca="1" si="46"/>
        <v>-116216.00000000001</v>
      </c>
      <c r="V38" s="625">
        <f t="shared" ca="1" si="46"/>
        <v>-119967</v>
      </c>
      <c r="W38" s="625">
        <f t="shared" ca="1" si="46"/>
        <v>-123566.00000000001</v>
      </c>
      <c r="X38" s="625">
        <f t="shared" ca="1" si="46"/>
        <v>-127272.99999999999</v>
      </c>
      <c r="Y38" s="625">
        <f t="shared" ca="1" si="46"/>
        <v>-131091.21060000322</v>
      </c>
      <c r="Z38" s="625">
        <f t="shared" ca="1" si="46"/>
        <v>-135023.96813601002</v>
      </c>
      <c r="AA38" s="625">
        <f t="shared" ca="1" si="46"/>
        <v>-139074.7090346406</v>
      </c>
      <c r="AB38" s="625">
        <f t="shared" ca="1" si="46"/>
        <v>-143246.97281587025</v>
      </c>
      <c r="AC38" s="625">
        <f t="shared" ca="1" si="46"/>
        <v>-147544.40518584603</v>
      </c>
      <c r="AD38" s="625">
        <f t="shared" ca="1" si="46"/>
        <v>-151970.76122248988</v>
      </c>
    </row>
    <row r="39" spans="3:30" x14ac:dyDescent="0.2">
      <c r="C39" s="670" t="str">
        <f>'Property(M)'!C39</f>
        <v>Capital Expenditure</v>
      </c>
      <c r="D39" s="587"/>
      <c r="E39" s="587">
        <f t="shared" si="28"/>
        <v>5</v>
      </c>
      <c r="F39" s="587" t="str">
        <f t="shared" si="23"/>
        <v>'Property(M)'!5:5</v>
      </c>
      <c r="G39" s="587">
        <f>'Property(M)'!A39</f>
        <v>39</v>
      </c>
      <c r="H39" s="587" t="str">
        <f t="shared" si="24"/>
        <v>'Property(M)'!39:39</v>
      </c>
      <c r="I39" s="587"/>
      <c r="J39" s="623">
        <f t="shared" ca="1" si="25"/>
        <v>-13499999.999999998</v>
      </c>
      <c r="K39" s="623">
        <f t="shared" ca="1" si="44"/>
        <v>-3997589.8334730621</v>
      </c>
      <c r="L39" s="623">
        <f t="shared" ca="1" si="44"/>
        <v>-5699466.5831882125</v>
      </c>
      <c r="M39" s="623">
        <f t="shared" ca="1" si="44"/>
        <v>-1261166.6059518706</v>
      </c>
      <c r="N39" s="623">
        <f t="shared" ca="1" si="44"/>
        <v>-165596.05839779318</v>
      </c>
      <c r="O39" s="623">
        <f t="shared" ca="1" si="44"/>
        <v>-1886180.918989063</v>
      </c>
      <c r="P39" s="623">
        <f t="shared" ca="1" si="44"/>
        <v>0</v>
      </c>
      <c r="Q39" s="623">
        <f t="shared" ca="1" si="46"/>
        <v>-489999.99999999994</v>
      </c>
      <c r="R39" s="623">
        <f t="shared" ca="1" si="46"/>
        <v>0</v>
      </c>
      <c r="S39" s="623">
        <f t="shared" ca="1" si="46"/>
        <v>0</v>
      </c>
      <c r="T39" s="623">
        <f t="shared" ca="1" si="46"/>
        <v>0</v>
      </c>
      <c r="U39" s="623">
        <f t="shared" ca="1" si="46"/>
        <v>0</v>
      </c>
      <c r="V39" s="623">
        <f t="shared" ca="1" si="46"/>
        <v>0</v>
      </c>
      <c r="W39" s="623">
        <f t="shared" ca="1" si="46"/>
        <v>0</v>
      </c>
      <c r="X39" s="623">
        <f t="shared" ca="1" si="46"/>
        <v>0</v>
      </c>
      <c r="Y39" s="623">
        <f t="shared" ca="1" si="46"/>
        <v>0</v>
      </c>
      <c r="Z39" s="623">
        <f t="shared" ca="1" si="46"/>
        <v>0</v>
      </c>
      <c r="AA39" s="623">
        <f t="shared" ca="1" si="46"/>
        <v>0</v>
      </c>
      <c r="AB39" s="623">
        <f t="shared" ca="1" si="46"/>
        <v>0</v>
      </c>
      <c r="AC39" s="623">
        <f t="shared" ca="1" si="46"/>
        <v>0</v>
      </c>
      <c r="AD39" s="623">
        <f t="shared" ca="1" si="46"/>
        <v>0</v>
      </c>
    </row>
    <row r="40" spans="3:30" x14ac:dyDescent="0.2">
      <c r="C40" s="670" t="str">
        <f>'Property(M)'!C40</f>
        <v>Capex Reserve 전입</v>
      </c>
      <c r="D40" s="587"/>
      <c r="E40" s="587">
        <f t="shared" si="28"/>
        <v>5</v>
      </c>
      <c r="F40" s="587" t="str">
        <f t="shared" si="23"/>
        <v>'Property(M)'!5:5</v>
      </c>
      <c r="G40" s="587">
        <f>'Property(M)'!A40</f>
        <v>40</v>
      </c>
      <c r="H40" s="587" t="str">
        <f t="shared" si="24"/>
        <v>'Property(M)'!40:40</v>
      </c>
      <c r="I40" s="587"/>
      <c r="J40" s="623">
        <f t="shared" ca="1" si="25"/>
        <v>13499999.999999998</v>
      </c>
      <c r="K40" s="623">
        <f t="shared" ca="1" si="44"/>
        <v>3997589.8334730621</v>
      </c>
      <c r="L40" s="623">
        <f t="shared" ca="1" si="44"/>
        <v>5699466.5831882125</v>
      </c>
      <c r="M40" s="623">
        <f t="shared" ca="1" si="44"/>
        <v>1261166.6059518706</v>
      </c>
      <c r="N40" s="623">
        <f t="shared" ca="1" si="44"/>
        <v>165596.05839779318</v>
      </c>
      <c r="O40" s="623">
        <f t="shared" ca="1" si="44"/>
        <v>1886180.918989063</v>
      </c>
      <c r="P40" s="623">
        <f t="shared" ca="1" si="44"/>
        <v>0</v>
      </c>
      <c r="Q40" s="623">
        <f t="shared" ca="1" si="46"/>
        <v>489999.99999999994</v>
      </c>
      <c r="R40" s="623">
        <f t="shared" ca="1" si="46"/>
        <v>0</v>
      </c>
      <c r="S40" s="623">
        <f t="shared" ca="1" si="46"/>
        <v>0</v>
      </c>
      <c r="T40" s="623">
        <f t="shared" ca="1" si="46"/>
        <v>0</v>
      </c>
      <c r="U40" s="623">
        <f t="shared" ca="1" si="46"/>
        <v>0</v>
      </c>
      <c r="V40" s="623">
        <f t="shared" ca="1" si="46"/>
        <v>0</v>
      </c>
      <c r="W40" s="623">
        <f t="shared" ca="1" si="46"/>
        <v>0</v>
      </c>
      <c r="X40" s="623">
        <f t="shared" ca="1" si="46"/>
        <v>0</v>
      </c>
      <c r="Y40" s="623">
        <f t="shared" ca="1" si="46"/>
        <v>0</v>
      </c>
      <c r="Z40" s="623">
        <f t="shared" ca="1" si="46"/>
        <v>0</v>
      </c>
      <c r="AA40" s="623">
        <f t="shared" ca="1" si="46"/>
        <v>0</v>
      </c>
      <c r="AB40" s="623">
        <f t="shared" ca="1" si="46"/>
        <v>0</v>
      </c>
      <c r="AC40" s="623">
        <f t="shared" ca="1" si="46"/>
        <v>0</v>
      </c>
      <c r="AD40" s="623">
        <f t="shared" ca="1" si="46"/>
        <v>0</v>
      </c>
    </row>
    <row r="41" spans="3:30" x14ac:dyDescent="0.2">
      <c r="C41" s="446" t="str">
        <f>'Property(M)'!C41</f>
        <v>Rollover Reserve 전입</v>
      </c>
      <c r="D41" s="439"/>
      <c r="E41" s="439">
        <f t="shared" si="28"/>
        <v>5</v>
      </c>
      <c r="F41" s="439" t="str">
        <f t="shared" si="23"/>
        <v>'Property(M)'!5:5</v>
      </c>
      <c r="G41" s="439">
        <f>'Property(M)'!A41</f>
        <v>41</v>
      </c>
      <c r="H41" s="439" t="str">
        <f t="shared" si="24"/>
        <v>'Property(M)'!41:41</v>
      </c>
      <c r="I41" s="439"/>
      <c r="J41" s="630">
        <f t="shared" ca="1" si="25"/>
        <v>11500000</v>
      </c>
      <c r="K41" s="630">
        <f t="shared" ca="1" si="44"/>
        <v>954262.04</v>
      </c>
      <c r="L41" s="630">
        <f t="shared" ca="1" si="44"/>
        <v>10545737.960000001</v>
      </c>
      <c r="M41" s="630">
        <f t="shared" ca="1" si="44"/>
        <v>0</v>
      </c>
      <c r="N41" s="630">
        <f t="shared" ca="1" si="44"/>
        <v>0</v>
      </c>
      <c r="O41" s="630">
        <f t="shared" ca="1" si="44"/>
        <v>0</v>
      </c>
      <c r="P41" s="630">
        <f t="shared" ca="1" si="44"/>
        <v>0</v>
      </c>
      <c r="Q41" s="630">
        <f t="shared" ca="1" si="46"/>
        <v>0</v>
      </c>
      <c r="R41" s="630">
        <f t="shared" ca="1" si="46"/>
        <v>0</v>
      </c>
      <c r="S41" s="630">
        <f t="shared" ca="1" si="46"/>
        <v>0</v>
      </c>
      <c r="T41" s="630">
        <f t="shared" ca="1" si="46"/>
        <v>0</v>
      </c>
      <c r="U41" s="630">
        <f t="shared" ca="1" si="46"/>
        <v>0</v>
      </c>
      <c r="V41" s="630">
        <f t="shared" ca="1" si="46"/>
        <v>0</v>
      </c>
      <c r="W41" s="630">
        <f t="shared" ca="1" si="46"/>
        <v>0</v>
      </c>
      <c r="X41" s="630">
        <f t="shared" ca="1" si="46"/>
        <v>0</v>
      </c>
      <c r="Y41" s="630">
        <f t="shared" ca="1" si="46"/>
        <v>0</v>
      </c>
      <c r="Z41" s="630">
        <f t="shared" ca="1" si="46"/>
        <v>0</v>
      </c>
      <c r="AA41" s="630">
        <f t="shared" ca="1" si="46"/>
        <v>0</v>
      </c>
      <c r="AB41" s="630">
        <f t="shared" ca="1" si="46"/>
        <v>0</v>
      </c>
      <c r="AC41" s="630">
        <f t="shared" ca="1" si="46"/>
        <v>0</v>
      </c>
      <c r="AD41" s="630">
        <f t="shared" ca="1" si="46"/>
        <v>0</v>
      </c>
    </row>
    <row r="42" spans="3:30" x14ac:dyDescent="0.2">
      <c r="C42" s="529" t="s">
        <v>5</v>
      </c>
      <c r="D42" s="530"/>
      <c r="E42" s="736">
        <f t="shared" si="28"/>
        <v>5</v>
      </c>
      <c r="F42" s="736" t="str">
        <f t="shared" si="23"/>
        <v>'Property(M)'!5:5</v>
      </c>
      <c r="G42" s="736">
        <f>'Property(M)'!A42</f>
        <v>42</v>
      </c>
      <c r="H42" s="736" t="str">
        <f t="shared" si="24"/>
        <v>'Property(M)'!42:42</v>
      </c>
      <c r="I42" s="530"/>
      <c r="J42" s="629">
        <f t="shared" ca="1" si="25"/>
        <v>1206300345.3695107</v>
      </c>
      <c r="K42" s="671">
        <f t="shared" ref="K42:P42" ca="1" si="48">SUM(K35:K41)</f>
        <v>46073012.460436001</v>
      </c>
      <c r="L42" s="671">
        <f t="shared" ca="1" si="48"/>
        <v>45169408.71389965</v>
      </c>
      <c r="M42" s="671">
        <f t="shared" ca="1" si="48"/>
        <v>54362347.654950075</v>
      </c>
      <c r="N42" s="671">
        <f t="shared" ca="1" si="48"/>
        <v>59251727.160156675</v>
      </c>
      <c r="O42" s="671">
        <f t="shared" ca="1" si="48"/>
        <v>57697956.526752405</v>
      </c>
      <c r="P42" s="671">
        <f t="shared" ca="1" si="48"/>
        <v>49412823.52259101</v>
      </c>
      <c r="Q42" s="671">
        <f t="shared" ref="Q42:AD42" ca="1" si="49">SUM(Q35:Q41)</f>
        <v>63658233.698131874</v>
      </c>
      <c r="R42" s="671">
        <f t="shared" ca="1" si="49"/>
        <v>64888046.175493069</v>
      </c>
      <c r="S42" s="671">
        <f t="shared" ca="1" si="49"/>
        <v>66320811.38883467</v>
      </c>
      <c r="T42" s="671">
        <f t="shared" ca="1" si="49"/>
        <v>67983021.698990881</v>
      </c>
      <c r="U42" s="671">
        <f t="shared" ca="1" si="49"/>
        <v>-22461005.112220291</v>
      </c>
      <c r="V42" s="671">
        <f t="shared" ca="1" si="49"/>
        <v>7989992.4221512731</v>
      </c>
      <c r="W42" s="671">
        <f t="shared" ca="1" si="49"/>
        <v>73233173.366309375</v>
      </c>
      <c r="X42" s="671">
        <f t="shared" ca="1" si="49"/>
        <v>75947144.962634116</v>
      </c>
      <c r="Y42" s="671">
        <f t="shared" ca="1" si="49"/>
        <v>76794515.327479973</v>
      </c>
      <c r="Z42" s="671">
        <f t="shared" ca="1" si="49"/>
        <v>78705908.36403586</v>
      </c>
      <c r="AA42" s="671">
        <f t="shared" ca="1" si="49"/>
        <v>81272701.983452901</v>
      </c>
      <c r="AB42" s="671">
        <f t="shared" ca="1" si="49"/>
        <v>83916499.355935782</v>
      </c>
      <c r="AC42" s="671">
        <f t="shared" ca="1" si="49"/>
        <v>86639610.59241125</v>
      </c>
      <c r="AD42" s="671">
        <f t="shared" ca="1" si="49"/>
        <v>89444415.107083976</v>
      </c>
    </row>
    <row r="43" spans="3:30" x14ac:dyDescent="0.2">
      <c r="C43" s="448"/>
      <c r="D43" s="435"/>
      <c r="E43" s="435"/>
      <c r="F43" s="435"/>
      <c r="G43" s="435"/>
      <c r="H43" s="435"/>
      <c r="I43" s="435"/>
      <c r="K43" s="661"/>
    </row>
    <row r="44" spans="3:30" x14ac:dyDescent="0.2">
      <c r="D44" s="435"/>
      <c r="E44" s="435"/>
      <c r="F44" s="435"/>
      <c r="G44" s="435"/>
      <c r="H44" s="435"/>
      <c r="I44" s="435"/>
      <c r="K44" s="661"/>
    </row>
    <row r="45" spans="3:30" x14ac:dyDescent="0.2">
      <c r="C45" s="679" t="s">
        <v>505</v>
      </c>
      <c r="D45" s="435"/>
      <c r="E45" s="435"/>
      <c r="F45" s="435"/>
      <c r="G45" s="435"/>
      <c r="H45" s="435"/>
      <c r="I45" s="435"/>
      <c r="K45" s="661"/>
      <c r="L45" s="660"/>
      <c r="M45" s="660"/>
      <c r="N45" s="660"/>
      <c r="O45" s="660"/>
      <c r="P45" s="660"/>
      <c r="Q45" s="660"/>
      <c r="R45" s="660"/>
      <c r="S45" s="660"/>
      <c r="T45" s="660"/>
      <c r="U45" s="660"/>
      <c r="V45" s="660"/>
      <c r="W45" s="660"/>
      <c r="X45" s="660"/>
      <c r="Y45" s="660"/>
      <c r="Z45" s="660"/>
      <c r="AA45" s="660"/>
      <c r="AB45" s="660"/>
      <c r="AC45" s="660"/>
      <c r="AD45" s="660"/>
    </row>
    <row r="46" spans="3:30" x14ac:dyDescent="0.2">
      <c r="C46" s="419" t="str">
        <f>'A&amp;R'!B39</f>
        <v>Mortgage</v>
      </c>
      <c r="D46" s="749">
        <f>'A&amp;R'!E39</f>
        <v>23319444.444444448</v>
      </c>
      <c r="E46" s="749">
        <f>D46</f>
        <v>23319444.444444448</v>
      </c>
      <c r="F46" s="750"/>
      <c r="G46" s="750"/>
      <c r="H46" s="750"/>
      <c r="I46" s="750"/>
      <c r="J46" s="419"/>
      <c r="K46" s="751">
        <f ca="1">K$35/$E46</f>
        <v>1.9793754765642595</v>
      </c>
      <c r="L46" s="751">
        <f t="shared" ref="L46:AA47" ca="1" si="50">L$35/$E46</f>
        <v>1.9662234254479893</v>
      </c>
      <c r="M46" s="751">
        <f t="shared" ca="1" si="50"/>
        <v>2.414890489741754</v>
      </c>
      <c r="N46" s="751">
        <f t="shared" ca="1" si="50"/>
        <v>2.5448612766713996</v>
      </c>
      <c r="O46" s="751">
        <f t="shared" ca="1" si="50"/>
        <v>2.5214508910223672</v>
      </c>
      <c r="P46" s="751">
        <f t="shared" ca="1" si="50"/>
        <v>2.4722592077599859</v>
      </c>
      <c r="Q46" s="751">
        <f t="shared" ca="1" si="50"/>
        <v>2.7341934688895142</v>
      </c>
      <c r="R46" s="751">
        <f t="shared" ca="1" si="50"/>
        <v>2.7870617728621205</v>
      </c>
      <c r="S46" s="751">
        <f t="shared" ca="1" si="50"/>
        <v>2.8486372626540177</v>
      </c>
      <c r="T46" s="751">
        <f t="shared" ca="1" si="50"/>
        <v>2.9200560013861483</v>
      </c>
      <c r="U46" s="751">
        <f t="shared" ca="1" si="50"/>
        <v>0.89918367020339418</v>
      </c>
      <c r="V46" s="751">
        <f t="shared" ca="1" si="50"/>
        <v>1.0160378838405786</v>
      </c>
      <c r="W46" s="751">
        <f t="shared" ca="1" si="50"/>
        <v>3.1457327185076083</v>
      </c>
      <c r="X46" s="751">
        <f t="shared" ca="1" si="50"/>
        <v>3.2622740281772815</v>
      </c>
      <c r="Y46" s="751">
        <f t="shared" ca="1" si="50"/>
        <v>3.2987752654804989</v>
      </c>
      <c r="Z46" s="751">
        <f t="shared" ca="1" si="50"/>
        <v>3.3809095461086205</v>
      </c>
      <c r="AA46" s="751">
        <f t="shared" ca="1" si="50"/>
        <v>3.4911542119470531</v>
      </c>
      <c r="AB46" s="751">
        <f t="shared" ref="Q46:AD49" ca="1" si="51">AB$35/$E46</f>
        <v>3.6047062154080511</v>
      </c>
      <c r="AC46" s="751">
        <f t="shared" ca="1" si="51"/>
        <v>3.7216647765497259</v>
      </c>
      <c r="AD46" s="751">
        <f t="shared" ca="1" si="51"/>
        <v>3.8421320920298183</v>
      </c>
    </row>
    <row r="47" spans="3:30" x14ac:dyDescent="0.2">
      <c r="C47" s="157" t="str">
        <f>'A&amp;R'!B40</f>
        <v>Mezz A1</v>
      </c>
      <c r="D47" s="752">
        <f>'A&amp;R'!E40</f>
        <v>5292500</v>
      </c>
      <c r="E47" s="752">
        <f>E46+D47</f>
        <v>28611944.444444448</v>
      </c>
      <c r="F47" s="753"/>
      <c r="G47" s="753"/>
      <c r="H47" s="753"/>
      <c r="I47" s="753"/>
      <c r="J47" s="157"/>
      <c r="K47" s="754">
        <f t="shared" ref="K47:Z49" ca="1" si="52">K$35/$E47</f>
        <v>1.6132401120119761</v>
      </c>
      <c r="L47" s="754">
        <f t="shared" ca="1" si="52"/>
        <v>1.6025208641142366</v>
      </c>
      <c r="M47" s="754">
        <f t="shared" ca="1" si="52"/>
        <v>1.9681956507462914</v>
      </c>
      <c r="N47" s="754">
        <f t="shared" ca="1" si="52"/>
        <v>2.0741250660326789</v>
      </c>
      <c r="O47" s="754">
        <f t="shared" ca="1" si="52"/>
        <v>2.0550450210316953</v>
      </c>
      <c r="P47" s="754">
        <f t="shared" ca="1" si="52"/>
        <v>2.0149525789680962</v>
      </c>
      <c r="Q47" s="754">
        <f t="shared" ca="1" si="52"/>
        <v>2.2284354990949264</v>
      </c>
      <c r="R47" s="754">
        <f t="shared" ca="1" si="52"/>
        <v>2.2715244782363135</v>
      </c>
      <c r="S47" s="754">
        <f t="shared" ca="1" si="52"/>
        <v>2.3217100298030617</v>
      </c>
      <c r="T47" s="754">
        <f t="shared" ca="1" si="52"/>
        <v>2.379918073418902</v>
      </c>
      <c r="U47" s="754">
        <f t="shared" ca="1" si="52"/>
        <v>0.73285699555910933</v>
      </c>
      <c r="V47" s="754">
        <f t="shared" ca="1" si="52"/>
        <v>0.8280960782541924</v>
      </c>
      <c r="W47" s="754">
        <f t="shared" ca="1" si="52"/>
        <v>2.5638501958070514</v>
      </c>
      <c r="X47" s="754">
        <f t="shared" ca="1" si="52"/>
        <v>2.6588342540069978</v>
      </c>
      <c r="Y47" s="754">
        <f t="shared" ca="1" si="52"/>
        <v>2.6885836678260624</v>
      </c>
      <c r="Z47" s="754">
        <f t="shared" ca="1" si="52"/>
        <v>2.7555251438872528</v>
      </c>
      <c r="AA47" s="754">
        <f t="shared" ca="1" si="50"/>
        <v>2.8453772811758404</v>
      </c>
      <c r="AB47" s="754">
        <f t="shared" ca="1" si="51"/>
        <v>2.9379249806656693</v>
      </c>
      <c r="AC47" s="754">
        <f t="shared" ca="1" si="51"/>
        <v>3.0332491091652622</v>
      </c>
      <c r="AD47" s="754">
        <f t="shared" ca="1" si="51"/>
        <v>3.1314329594856778</v>
      </c>
    </row>
    <row r="48" spans="3:30" x14ac:dyDescent="0.2">
      <c r="C48" s="157" t="str">
        <f>'A&amp;R'!B41</f>
        <v>Mezz A2</v>
      </c>
      <c r="D48" s="752">
        <f>'A&amp;R'!E41</f>
        <v>1723611.1111111115</v>
      </c>
      <c r="E48" s="752">
        <f t="shared" ref="E48:E49" si="53">E47+D48</f>
        <v>30335555.55555556</v>
      </c>
      <c r="F48" s="753"/>
      <c r="G48" s="753"/>
      <c r="H48" s="753"/>
      <c r="I48" s="753"/>
      <c r="J48" s="157"/>
      <c r="K48" s="754">
        <f t="shared" ca="1" si="52"/>
        <v>1.5215787420112956</v>
      </c>
      <c r="L48" s="754">
        <f t="shared" ca="1" si="52"/>
        <v>1.511468542289564</v>
      </c>
      <c r="M48" s="754">
        <f t="shared" ca="1" si="52"/>
        <v>1.856366352408434</v>
      </c>
      <c r="N48" s="754">
        <f t="shared" ca="1" si="52"/>
        <v>1.9562770509171856</v>
      </c>
      <c r="O48" s="754">
        <f t="shared" ca="1" si="52"/>
        <v>1.9382810993821673</v>
      </c>
      <c r="P48" s="754">
        <f t="shared" ca="1" si="52"/>
        <v>1.9004666369812724</v>
      </c>
      <c r="Q48" s="754">
        <f t="shared" ca="1" si="51"/>
        <v>2.1018198457372601</v>
      </c>
      <c r="R48" s="754">
        <f t="shared" ca="1" si="51"/>
        <v>2.1424605874274323</v>
      </c>
      <c r="S48" s="754">
        <f t="shared" ca="1" si="51"/>
        <v>2.1897946872006151</v>
      </c>
      <c r="T48" s="754">
        <f t="shared" ca="1" si="51"/>
        <v>2.2446954556110095</v>
      </c>
      <c r="U48" s="754">
        <f t="shared" ca="1" si="51"/>
        <v>0.69121739353870537</v>
      </c>
      <c r="V48" s="754">
        <f t="shared" ca="1" si="51"/>
        <v>0.78104516471702234</v>
      </c>
      <c r="W48" s="754">
        <f t="shared" ca="1" si="51"/>
        <v>2.4181768892271052</v>
      </c>
      <c r="X48" s="754">
        <f t="shared" ca="1" si="51"/>
        <v>2.5077641259384182</v>
      </c>
      <c r="Y48" s="754">
        <f t="shared" ca="1" si="51"/>
        <v>2.5358232321541267</v>
      </c>
      <c r="Z48" s="754">
        <f t="shared" ca="1" si="51"/>
        <v>2.5989612152572952</v>
      </c>
      <c r="AA48" s="754">
        <f t="shared" ca="1" si="51"/>
        <v>2.6837081174726678</v>
      </c>
      <c r="AB48" s="754">
        <f t="shared" ca="1" si="51"/>
        <v>2.770997424946029</v>
      </c>
      <c r="AC48" s="754">
        <f t="shared" ca="1" si="51"/>
        <v>2.8609054097808726</v>
      </c>
      <c r="AD48" s="754">
        <f t="shared" ca="1" si="51"/>
        <v>2.9535106322421734</v>
      </c>
    </row>
    <row r="49" spans="3:30" x14ac:dyDescent="0.2">
      <c r="C49" s="810" t="str">
        <f>'A&amp;R'!B42</f>
        <v>Mezz B</v>
      </c>
      <c r="D49" s="811">
        <f>'A&amp;R'!E42</f>
        <v>0</v>
      </c>
      <c r="E49" s="811">
        <f t="shared" si="53"/>
        <v>30335555.55555556</v>
      </c>
      <c r="F49" s="812"/>
      <c r="G49" s="812"/>
      <c r="H49" s="812"/>
      <c r="I49" s="812"/>
      <c r="J49" s="810"/>
      <c r="K49" s="813">
        <f t="shared" ca="1" si="52"/>
        <v>1.5215787420112956</v>
      </c>
      <c r="L49" s="813">
        <f t="shared" ca="1" si="52"/>
        <v>1.511468542289564</v>
      </c>
      <c r="M49" s="813">
        <f t="shared" ca="1" si="52"/>
        <v>1.856366352408434</v>
      </c>
      <c r="N49" s="813">
        <f t="shared" ca="1" si="52"/>
        <v>1.9562770509171856</v>
      </c>
      <c r="O49" s="813">
        <f t="shared" ca="1" si="52"/>
        <v>1.9382810993821673</v>
      </c>
      <c r="P49" s="813">
        <f t="shared" ca="1" si="52"/>
        <v>1.9004666369812724</v>
      </c>
      <c r="Q49" s="813">
        <f t="shared" ca="1" si="51"/>
        <v>2.1018198457372601</v>
      </c>
      <c r="R49" s="813">
        <f t="shared" ca="1" si="51"/>
        <v>2.1424605874274323</v>
      </c>
      <c r="S49" s="813">
        <f t="shared" ca="1" si="51"/>
        <v>2.1897946872006151</v>
      </c>
      <c r="T49" s="813">
        <f t="shared" ca="1" si="51"/>
        <v>2.2446954556110095</v>
      </c>
      <c r="U49" s="813">
        <f t="shared" ca="1" si="51"/>
        <v>0.69121739353870537</v>
      </c>
      <c r="V49" s="813">
        <f t="shared" ca="1" si="51"/>
        <v>0.78104516471702234</v>
      </c>
      <c r="W49" s="813">
        <f t="shared" ca="1" si="51"/>
        <v>2.4181768892271052</v>
      </c>
      <c r="X49" s="813">
        <f t="shared" ca="1" si="51"/>
        <v>2.5077641259384182</v>
      </c>
      <c r="Y49" s="813">
        <f t="shared" ca="1" si="51"/>
        <v>2.5358232321541267</v>
      </c>
      <c r="Z49" s="813">
        <f t="shared" ca="1" si="51"/>
        <v>2.5989612152572952</v>
      </c>
      <c r="AA49" s="813">
        <f t="shared" ca="1" si="51"/>
        <v>2.6837081174726678</v>
      </c>
      <c r="AB49" s="813">
        <f t="shared" ca="1" si="51"/>
        <v>2.770997424946029</v>
      </c>
      <c r="AC49" s="813">
        <f t="shared" ca="1" si="51"/>
        <v>2.8609054097808726</v>
      </c>
      <c r="AD49" s="813">
        <f t="shared" ca="1" si="51"/>
        <v>2.9535106322421734</v>
      </c>
    </row>
    <row r="50" spans="3:30" x14ac:dyDescent="0.2">
      <c r="D50" s="435"/>
      <c r="E50" s="435"/>
      <c r="F50" s="435"/>
      <c r="G50" s="435"/>
      <c r="H50" s="435"/>
      <c r="I50" s="435"/>
      <c r="K50" s="6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</row>
    <row r="51" spans="3:30" x14ac:dyDescent="0.2">
      <c r="C51" s="679" t="s">
        <v>506</v>
      </c>
      <c r="D51" s="435"/>
      <c r="E51" s="435"/>
      <c r="F51" s="435"/>
      <c r="G51" s="435"/>
      <c r="H51" s="435"/>
      <c r="I51" s="435"/>
      <c r="K51" s="661"/>
    </row>
    <row r="52" spans="3:30" x14ac:dyDescent="0.2">
      <c r="C52" s="419" t="str">
        <f>C46</f>
        <v>Mortgage</v>
      </c>
      <c r="D52" s="419"/>
      <c r="E52" s="420">
        <f t="shared" ref="E52" si="54">E46</f>
        <v>23319444.444444448</v>
      </c>
      <c r="F52" s="750"/>
      <c r="G52" s="750"/>
      <c r="H52" s="750"/>
      <c r="I52" s="750"/>
      <c r="J52" s="419"/>
      <c r="K52" s="751">
        <f ca="1">K$42/$E52</f>
        <v>1.9757337088453792</v>
      </c>
      <c r="L52" s="751">
        <f t="shared" ref="L52:AA53" ca="1" si="55">L$42/$E52</f>
        <v>1.9369847691487638</v>
      </c>
      <c r="M52" s="751">
        <f t="shared" ca="1" si="55"/>
        <v>2.331202520045506</v>
      </c>
      <c r="N52" s="751">
        <f t="shared" ca="1" si="55"/>
        <v>2.5408721593396546</v>
      </c>
      <c r="O52" s="751">
        <f t="shared" ca="1" si="55"/>
        <v>2.4742423287231521</v>
      </c>
      <c r="P52" s="751">
        <f t="shared" ca="1" si="55"/>
        <v>2.1189537186578633</v>
      </c>
      <c r="Q52" s="751">
        <f t="shared" ca="1" si="55"/>
        <v>2.729834917370753</v>
      </c>
      <c r="R52" s="751">
        <f t="shared" ca="1" si="55"/>
        <v>2.7825725578531868</v>
      </c>
      <c r="S52" s="751">
        <f t="shared" ca="1" si="55"/>
        <v>2.8440133531840952</v>
      </c>
      <c r="T52" s="751">
        <f t="shared" ca="1" si="55"/>
        <v>2.9152933664844212</v>
      </c>
      <c r="U52" s="751">
        <f t="shared" ca="1" si="55"/>
        <v>-0.96318783089926185</v>
      </c>
      <c r="V52" s="751">
        <f t="shared" ca="1" si="55"/>
        <v>0.34263219439838688</v>
      </c>
      <c r="W52" s="751">
        <f t="shared" ca="1" si="55"/>
        <v>3.1404338787220216</v>
      </c>
      <c r="X52" s="751">
        <f t="shared" ca="1" si="55"/>
        <v>3.2568162223404737</v>
      </c>
      <c r="Y52" s="751">
        <f t="shared" ca="1" si="55"/>
        <v>3.2931537245852041</v>
      </c>
      <c r="Z52" s="751">
        <f t="shared" ca="1" si="55"/>
        <v>3.3751193580765819</v>
      </c>
      <c r="AA52" s="751">
        <f t="shared" ca="1" si="55"/>
        <v>3.4851903173368721</v>
      </c>
      <c r="AB52" s="751">
        <f t="shared" ref="Q52:AD55" ca="1" si="56">AB$42/$E52</f>
        <v>3.5985634029942677</v>
      </c>
      <c r="AC52" s="751">
        <f t="shared" ca="1" si="56"/>
        <v>3.7153376787692727</v>
      </c>
      <c r="AD52" s="751">
        <f t="shared" ca="1" si="56"/>
        <v>3.8356151802918674</v>
      </c>
    </row>
    <row r="53" spans="3:30" x14ac:dyDescent="0.2">
      <c r="C53" s="157" t="str">
        <f t="shared" ref="C53:E55" si="57">C47</f>
        <v>Mezz A1</v>
      </c>
      <c r="D53" s="157"/>
      <c r="E53" s="147">
        <f t="shared" si="57"/>
        <v>28611944.444444448</v>
      </c>
      <c r="F53" s="753"/>
      <c r="G53" s="753"/>
      <c r="H53" s="753"/>
      <c r="I53" s="753"/>
      <c r="J53" s="157"/>
      <c r="K53" s="754">
        <f t="shared" ref="K53:Z55" ca="1" si="58">K$42/$E53</f>
        <v>1.6102719809866664</v>
      </c>
      <c r="L53" s="754">
        <f t="shared" ca="1" si="58"/>
        <v>1.5786906339624935</v>
      </c>
      <c r="M53" s="754">
        <f t="shared" ca="1" si="58"/>
        <v>1.899987879555161</v>
      </c>
      <c r="N53" s="754">
        <f t="shared" ca="1" si="58"/>
        <v>2.0708738364568413</v>
      </c>
      <c r="O53" s="754">
        <f t="shared" ca="1" si="58"/>
        <v>2.016568871744596</v>
      </c>
      <c r="P53" s="754">
        <f t="shared" ca="1" si="58"/>
        <v>1.726999841570902</v>
      </c>
      <c r="Q53" s="754">
        <f t="shared" ca="1" si="58"/>
        <v>2.2248831714928179</v>
      </c>
      <c r="R53" s="754">
        <f t="shared" ca="1" si="58"/>
        <v>2.2678656566485929</v>
      </c>
      <c r="S53" s="754">
        <f t="shared" ca="1" si="58"/>
        <v>2.3179414288885254</v>
      </c>
      <c r="T53" s="754">
        <f t="shared" ca="1" si="58"/>
        <v>2.3760364078363461</v>
      </c>
      <c r="U53" s="754">
        <f t="shared" ca="1" si="58"/>
        <v>-0.78502197415602493</v>
      </c>
      <c r="V53" s="754">
        <f t="shared" ca="1" si="58"/>
        <v>0.27925373746147764</v>
      </c>
      <c r="W53" s="754">
        <f t="shared" ca="1" si="58"/>
        <v>2.559531509943533</v>
      </c>
      <c r="X53" s="754">
        <f t="shared" ca="1" si="58"/>
        <v>2.654386006868565</v>
      </c>
      <c r="Y53" s="754">
        <f t="shared" ca="1" si="58"/>
        <v>2.6840019725534972</v>
      </c>
      <c r="Z53" s="754">
        <f t="shared" ca="1" si="58"/>
        <v>2.7508059970149321</v>
      </c>
      <c r="AA53" s="754">
        <f t="shared" ca="1" si="55"/>
        <v>2.8405165591335244</v>
      </c>
      <c r="AB53" s="754">
        <f t="shared" ca="1" si="56"/>
        <v>2.9329184361753424</v>
      </c>
      <c r="AC53" s="754">
        <f t="shared" ca="1" si="56"/>
        <v>3.0280923675298821</v>
      </c>
      <c r="AD53" s="754">
        <f t="shared" ca="1" si="56"/>
        <v>3.1261215147665822</v>
      </c>
    </row>
    <row r="54" spans="3:30" x14ac:dyDescent="0.2">
      <c r="C54" s="157" t="str">
        <f t="shared" si="57"/>
        <v>Mezz A2</v>
      </c>
      <c r="D54" s="157"/>
      <c r="E54" s="147">
        <f t="shared" si="57"/>
        <v>30335555.55555556</v>
      </c>
      <c r="F54" s="753"/>
      <c r="G54" s="753"/>
      <c r="H54" s="753"/>
      <c r="I54" s="753"/>
      <c r="J54" s="157"/>
      <c r="K54" s="754">
        <f t="shared" ca="1" si="58"/>
        <v>1.518779254794242</v>
      </c>
      <c r="L54" s="754">
        <f t="shared" ca="1" si="58"/>
        <v>1.4889923024873517</v>
      </c>
      <c r="M54" s="754">
        <f t="shared" ca="1" si="58"/>
        <v>1.792034022762254</v>
      </c>
      <c r="N54" s="754">
        <f t="shared" ca="1" si="58"/>
        <v>1.9532105502945205</v>
      </c>
      <c r="O54" s="754">
        <f t="shared" ca="1" si="58"/>
        <v>1.9019910949409258</v>
      </c>
      <c r="P54" s="754">
        <f t="shared" ca="1" si="58"/>
        <v>1.6288748505725552</v>
      </c>
      <c r="Q54" s="754">
        <f t="shared" ca="1" si="56"/>
        <v>2.0984693549307258</v>
      </c>
      <c r="R54" s="754">
        <f t="shared" ca="1" si="56"/>
        <v>2.1390096534299228</v>
      </c>
      <c r="S54" s="754">
        <f t="shared" ca="1" si="56"/>
        <v>2.186240211338041</v>
      </c>
      <c r="T54" s="754">
        <f t="shared" ca="1" si="56"/>
        <v>2.2410343392092806</v>
      </c>
      <c r="U54" s="754">
        <f t="shared" ca="1" si="56"/>
        <v>-0.74041845289715991</v>
      </c>
      <c r="V54" s="754">
        <f t="shared" ca="1" si="56"/>
        <v>0.26338704783298456</v>
      </c>
      <c r="W54" s="754">
        <f t="shared" ca="1" si="56"/>
        <v>2.4141035832421958</v>
      </c>
      <c r="X54" s="754">
        <f t="shared" ca="1" si="56"/>
        <v>2.503568620114669</v>
      </c>
      <c r="Y54" s="754">
        <f t="shared" ca="1" si="56"/>
        <v>2.531501860476594</v>
      </c>
      <c r="Z54" s="754">
        <f t="shared" ca="1" si="56"/>
        <v>2.5945102017299928</v>
      </c>
      <c r="AA54" s="754">
        <f t="shared" ca="1" si="56"/>
        <v>2.6791235728191194</v>
      </c>
      <c r="AB54" s="754">
        <f t="shared" ca="1" si="56"/>
        <v>2.7662753432108342</v>
      </c>
      <c r="AC54" s="754">
        <f t="shared" ca="1" si="56"/>
        <v>2.8560416648293208</v>
      </c>
      <c r="AD54" s="754">
        <f t="shared" ca="1" si="56"/>
        <v>2.9485009741548445</v>
      </c>
    </row>
    <row r="55" spans="3:30" x14ac:dyDescent="0.2">
      <c r="C55" s="810" t="str">
        <f t="shared" si="57"/>
        <v>Mezz B</v>
      </c>
      <c r="D55" s="810"/>
      <c r="E55" s="814">
        <f t="shared" si="57"/>
        <v>30335555.55555556</v>
      </c>
      <c r="F55" s="812"/>
      <c r="G55" s="812"/>
      <c r="H55" s="812"/>
      <c r="I55" s="812"/>
      <c r="J55" s="810"/>
      <c r="K55" s="813">
        <f t="shared" ca="1" si="58"/>
        <v>1.518779254794242</v>
      </c>
      <c r="L55" s="813">
        <f t="shared" ca="1" si="58"/>
        <v>1.4889923024873517</v>
      </c>
      <c r="M55" s="813">
        <f t="shared" ca="1" si="58"/>
        <v>1.792034022762254</v>
      </c>
      <c r="N55" s="813">
        <f t="shared" ca="1" si="58"/>
        <v>1.9532105502945205</v>
      </c>
      <c r="O55" s="813">
        <f t="shared" ca="1" si="58"/>
        <v>1.9019910949409258</v>
      </c>
      <c r="P55" s="813">
        <f t="shared" ca="1" si="58"/>
        <v>1.6288748505725552</v>
      </c>
      <c r="Q55" s="813">
        <f t="shared" ca="1" si="56"/>
        <v>2.0984693549307258</v>
      </c>
      <c r="R55" s="813">
        <f t="shared" ca="1" si="56"/>
        <v>2.1390096534299228</v>
      </c>
      <c r="S55" s="813">
        <f t="shared" ca="1" si="56"/>
        <v>2.186240211338041</v>
      </c>
      <c r="T55" s="813">
        <f t="shared" ca="1" si="56"/>
        <v>2.2410343392092806</v>
      </c>
      <c r="U55" s="813">
        <f t="shared" ca="1" si="56"/>
        <v>-0.74041845289715991</v>
      </c>
      <c r="V55" s="813">
        <f t="shared" ca="1" si="56"/>
        <v>0.26338704783298456</v>
      </c>
      <c r="W55" s="813">
        <f t="shared" ca="1" si="56"/>
        <v>2.4141035832421958</v>
      </c>
      <c r="X55" s="813">
        <f t="shared" ca="1" si="56"/>
        <v>2.503568620114669</v>
      </c>
      <c r="Y55" s="813">
        <f t="shared" ca="1" si="56"/>
        <v>2.531501860476594</v>
      </c>
      <c r="Z55" s="813">
        <f t="shared" ca="1" si="56"/>
        <v>2.5945102017299928</v>
      </c>
      <c r="AA55" s="813">
        <f t="shared" ca="1" si="56"/>
        <v>2.6791235728191194</v>
      </c>
      <c r="AB55" s="813">
        <f t="shared" ca="1" si="56"/>
        <v>2.7662753432108342</v>
      </c>
      <c r="AC55" s="813">
        <f t="shared" ca="1" si="56"/>
        <v>2.8560416648293208</v>
      </c>
      <c r="AD55" s="813">
        <f t="shared" ca="1" si="56"/>
        <v>2.9485009741548445</v>
      </c>
    </row>
    <row r="56" spans="3:30" x14ac:dyDescent="0.2">
      <c r="D56" s="435"/>
      <c r="E56" s="435"/>
      <c r="F56" s="435"/>
      <c r="G56" s="435"/>
      <c r="H56" s="435"/>
      <c r="I56" s="435"/>
      <c r="K56" s="661"/>
    </row>
    <row r="57" spans="3:30" x14ac:dyDescent="0.2">
      <c r="C57" s="679" t="s">
        <v>507</v>
      </c>
      <c r="D57" s="435"/>
      <c r="E57" s="435"/>
      <c r="F57" s="435"/>
      <c r="G57" s="435"/>
      <c r="H57" s="435"/>
      <c r="I57" s="435"/>
      <c r="K57" s="661"/>
    </row>
    <row r="58" spans="3:30" x14ac:dyDescent="0.2">
      <c r="C58" s="419" t="str">
        <f>C52</f>
        <v>Mortgage</v>
      </c>
      <c r="D58" s="750"/>
      <c r="E58" s="420">
        <f t="shared" ref="E58" si="59">E52</f>
        <v>23319444.444444448</v>
      </c>
      <c r="F58" s="750"/>
      <c r="G58" s="750"/>
      <c r="H58" s="750"/>
      <c r="I58" s="750"/>
      <c r="J58" s="419"/>
      <c r="K58" s="751">
        <f ca="1">K$66/$E58</f>
        <v>2.8354517940806021</v>
      </c>
      <c r="L58" s="751">
        <f t="shared" ref="L58:AA59" ca="1" si="60">L$66/$E58</f>
        <v>2.1000651372252306</v>
      </c>
      <c r="M58" s="751">
        <f t="shared" ca="1" si="60"/>
        <v>2.4402006989447638</v>
      </c>
      <c r="N58" s="751">
        <f t="shared" ca="1" si="60"/>
        <v>2.6427691374023183</v>
      </c>
      <c r="O58" s="751">
        <f t="shared" ca="1" si="60"/>
        <v>2.4952548361680598</v>
      </c>
      <c r="P58" s="751">
        <f t="shared" ca="1" si="60"/>
        <v>2.139966226102771</v>
      </c>
      <c r="Q58" s="751">
        <f t="shared" ca="1" si="60"/>
        <v>2.729834917370753</v>
      </c>
      <c r="R58" s="751">
        <f t="shared" ca="1" si="60"/>
        <v>2.7825725578531868</v>
      </c>
      <c r="S58" s="751">
        <f t="shared" ca="1" si="60"/>
        <v>2.8440133531840952</v>
      </c>
      <c r="T58" s="751">
        <f t="shared" ca="1" si="60"/>
        <v>2.9152933664844212</v>
      </c>
      <c r="U58" s="751">
        <f t="shared" ca="1" si="60"/>
        <v>-0.96318783089926185</v>
      </c>
      <c r="V58" s="751">
        <f t="shared" ca="1" si="60"/>
        <v>0.34263219439838699</v>
      </c>
      <c r="W58" s="751">
        <f t="shared" ca="1" si="60"/>
        <v>3.1404338787220216</v>
      </c>
      <c r="X58" s="751">
        <f t="shared" ca="1" si="60"/>
        <v>3.2568162223404737</v>
      </c>
      <c r="Y58" s="751">
        <f t="shared" ca="1" si="60"/>
        <v>3.2931537245852041</v>
      </c>
      <c r="Z58" s="751">
        <f t="shared" ca="1" si="60"/>
        <v>3.3751193580765819</v>
      </c>
      <c r="AA58" s="751">
        <f t="shared" ca="1" si="60"/>
        <v>3.4851903173368721</v>
      </c>
      <c r="AB58" s="751">
        <f t="shared" ref="Q58:AD61" ca="1" si="61">AB$66/$E58</f>
        <v>3.5985634029942677</v>
      </c>
      <c r="AC58" s="751">
        <f t="shared" ca="1" si="61"/>
        <v>3.7153376787692727</v>
      </c>
      <c r="AD58" s="751">
        <f t="shared" ca="1" si="61"/>
        <v>3.8356151802918674</v>
      </c>
    </row>
    <row r="59" spans="3:30" x14ac:dyDescent="0.2">
      <c r="C59" s="157" t="str">
        <f t="shared" ref="C59:C61" si="62">C53</f>
        <v>Mezz A1</v>
      </c>
      <c r="D59" s="753"/>
      <c r="E59" s="147">
        <f t="shared" ref="E59" si="63">E53</f>
        <v>28611944.444444448</v>
      </c>
      <c r="F59" s="753"/>
      <c r="G59" s="753"/>
      <c r="H59" s="753"/>
      <c r="I59" s="753"/>
      <c r="J59" s="157"/>
      <c r="K59" s="754">
        <f t="shared" ref="K59:Z61" ca="1" si="64">K$66/$E59</f>
        <v>2.3109635458488254</v>
      </c>
      <c r="L59" s="754">
        <f t="shared" ca="1" si="64"/>
        <v>1.711605179170103</v>
      </c>
      <c r="M59" s="754">
        <f t="shared" ca="1" si="64"/>
        <v>1.9888240990690846</v>
      </c>
      <c r="N59" s="754">
        <f t="shared" ca="1" si="64"/>
        <v>2.1539224011429243</v>
      </c>
      <c r="O59" s="754">
        <f t="shared" ca="1" si="64"/>
        <v>2.0336945865296023</v>
      </c>
      <c r="P59" s="754">
        <f t="shared" ca="1" si="64"/>
        <v>1.7441255563559082</v>
      </c>
      <c r="Q59" s="754">
        <f t="shared" ca="1" si="64"/>
        <v>2.2248831714928179</v>
      </c>
      <c r="R59" s="754">
        <f t="shared" ca="1" si="64"/>
        <v>2.2678656566485929</v>
      </c>
      <c r="S59" s="754">
        <f t="shared" ca="1" si="64"/>
        <v>2.3179414288885254</v>
      </c>
      <c r="T59" s="754">
        <f t="shared" ca="1" si="64"/>
        <v>2.3760364078363461</v>
      </c>
      <c r="U59" s="754">
        <f t="shared" ca="1" si="64"/>
        <v>-0.78502197415602493</v>
      </c>
      <c r="V59" s="754">
        <f t="shared" ca="1" si="64"/>
        <v>0.27925373746147769</v>
      </c>
      <c r="W59" s="754">
        <f t="shared" ca="1" si="64"/>
        <v>2.559531509943533</v>
      </c>
      <c r="X59" s="754">
        <f t="shared" ca="1" si="64"/>
        <v>2.654386006868565</v>
      </c>
      <c r="Y59" s="754">
        <f t="shared" ca="1" si="64"/>
        <v>2.6840019725534972</v>
      </c>
      <c r="Z59" s="754">
        <f t="shared" ca="1" si="64"/>
        <v>2.7508059970149321</v>
      </c>
      <c r="AA59" s="754">
        <f t="shared" ca="1" si="60"/>
        <v>2.8405165591335244</v>
      </c>
      <c r="AB59" s="754">
        <f t="shared" ca="1" si="61"/>
        <v>2.9329184361753424</v>
      </c>
      <c r="AC59" s="754">
        <f t="shared" ca="1" si="61"/>
        <v>3.0280923675298821</v>
      </c>
      <c r="AD59" s="754">
        <f t="shared" ca="1" si="61"/>
        <v>3.1261215147665822</v>
      </c>
    </row>
    <row r="60" spans="3:30" x14ac:dyDescent="0.2">
      <c r="C60" s="157" t="str">
        <f t="shared" si="62"/>
        <v>Mezz A2</v>
      </c>
      <c r="D60" s="753"/>
      <c r="E60" s="147">
        <f t="shared" ref="E60" si="65">E54</f>
        <v>30335555.55555556</v>
      </c>
      <c r="F60" s="753"/>
      <c r="G60" s="753"/>
      <c r="H60" s="753"/>
      <c r="I60" s="753"/>
      <c r="J60" s="157"/>
      <c r="K60" s="754">
        <f t="shared" ca="1" si="64"/>
        <v>2.1796587989255967</v>
      </c>
      <c r="L60" s="754">
        <f t="shared" ca="1" si="64"/>
        <v>1.6143548848990743</v>
      </c>
      <c r="M60" s="754">
        <f t="shared" ca="1" si="64"/>
        <v>1.8758227298037957</v>
      </c>
      <c r="N60" s="754">
        <f t="shared" ca="1" si="64"/>
        <v>2.0315404465325306</v>
      </c>
      <c r="O60" s="754">
        <f t="shared" ca="1" si="64"/>
        <v>1.9181437577495113</v>
      </c>
      <c r="P60" s="754">
        <f t="shared" ca="1" si="64"/>
        <v>1.6450275133811407</v>
      </c>
      <c r="Q60" s="754">
        <f t="shared" ca="1" si="61"/>
        <v>2.0984693549307258</v>
      </c>
      <c r="R60" s="754">
        <f t="shared" ca="1" si="61"/>
        <v>2.1390096534299228</v>
      </c>
      <c r="S60" s="754">
        <f t="shared" ca="1" si="61"/>
        <v>2.186240211338041</v>
      </c>
      <c r="T60" s="754">
        <f t="shared" ca="1" si="61"/>
        <v>2.2410343392092806</v>
      </c>
      <c r="U60" s="754">
        <f t="shared" ca="1" si="61"/>
        <v>-0.74041845289715991</v>
      </c>
      <c r="V60" s="754">
        <f t="shared" ca="1" si="61"/>
        <v>0.26338704783298461</v>
      </c>
      <c r="W60" s="754">
        <f t="shared" ca="1" si="61"/>
        <v>2.4141035832421958</v>
      </c>
      <c r="X60" s="754">
        <f t="shared" ca="1" si="61"/>
        <v>2.503568620114669</v>
      </c>
      <c r="Y60" s="754">
        <f t="shared" ca="1" si="61"/>
        <v>2.531501860476594</v>
      </c>
      <c r="Z60" s="754">
        <f t="shared" ca="1" si="61"/>
        <v>2.5945102017299928</v>
      </c>
      <c r="AA60" s="754">
        <f t="shared" ca="1" si="61"/>
        <v>2.6791235728191194</v>
      </c>
      <c r="AB60" s="754">
        <f t="shared" ca="1" si="61"/>
        <v>2.7662753432108342</v>
      </c>
      <c r="AC60" s="754">
        <f t="shared" ca="1" si="61"/>
        <v>2.8560416648293208</v>
      </c>
      <c r="AD60" s="754">
        <f t="shared" ca="1" si="61"/>
        <v>2.9485009741548445</v>
      </c>
    </row>
    <row r="61" spans="3:30" x14ac:dyDescent="0.2">
      <c r="C61" s="810" t="str">
        <f t="shared" si="62"/>
        <v>Mezz B</v>
      </c>
      <c r="D61" s="812"/>
      <c r="E61" s="814">
        <f t="shared" ref="E61" si="66">E55</f>
        <v>30335555.55555556</v>
      </c>
      <c r="F61" s="812"/>
      <c r="G61" s="812"/>
      <c r="H61" s="812"/>
      <c r="I61" s="812"/>
      <c r="J61" s="810"/>
      <c r="K61" s="813">
        <f t="shared" ca="1" si="64"/>
        <v>2.1796587989255967</v>
      </c>
      <c r="L61" s="813">
        <f t="shared" ca="1" si="64"/>
        <v>1.6143548848990743</v>
      </c>
      <c r="M61" s="813">
        <f t="shared" ca="1" si="64"/>
        <v>1.8758227298037957</v>
      </c>
      <c r="N61" s="813">
        <f t="shared" ca="1" si="64"/>
        <v>2.0315404465325306</v>
      </c>
      <c r="O61" s="813">
        <f t="shared" ca="1" si="64"/>
        <v>1.9181437577495113</v>
      </c>
      <c r="P61" s="813">
        <f t="shared" ca="1" si="64"/>
        <v>1.6450275133811407</v>
      </c>
      <c r="Q61" s="813">
        <f t="shared" ca="1" si="61"/>
        <v>2.0984693549307258</v>
      </c>
      <c r="R61" s="813">
        <f t="shared" ca="1" si="61"/>
        <v>2.1390096534299228</v>
      </c>
      <c r="S61" s="813">
        <f t="shared" ca="1" si="61"/>
        <v>2.186240211338041</v>
      </c>
      <c r="T61" s="813">
        <f t="shared" ca="1" si="61"/>
        <v>2.2410343392092806</v>
      </c>
      <c r="U61" s="813">
        <f t="shared" ca="1" si="61"/>
        <v>-0.74041845289715991</v>
      </c>
      <c r="V61" s="813">
        <f t="shared" ca="1" si="61"/>
        <v>0.26338704783298461</v>
      </c>
      <c r="W61" s="813">
        <f t="shared" ca="1" si="61"/>
        <v>2.4141035832421958</v>
      </c>
      <c r="X61" s="813">
        <f t="shared" ca="1" si="61"/>
        <v>2.503568620114669</v>
      </c>
      <c r="Y61" s="813">
        <f t="shared" ca="1" si="61"/>
        <v>2.531501860476594</v>
      </c>
      <c r="Z61" s="813">
        <f t="shared" ca="1" si="61"/>
        <v>2.5945102017299928</v>
      </c>
      <c r="AA61" s="813">
        <f t="shared" ca="1" si="61"/>
        <v>2.6791235728191194</v>
      </c>
      <c r="AB61" s="813">
        <f t="shared" ca="1" si="61"/>
        <v>2.7662753432108342</v>
      </c>
      <c r="AC61" s="813">
        <f t="shared" ca="1" si="61"/>
        <v>2.8560416648293208</v>
      </c>
      <c r="AD61" s="813">
        <f t="shared" ca="1" si="61"/>
        <v>2.9485009741548445</v>
      </c>
    </row>
    <row r="62" spans="3:30" x14ac:dyDescent="0.2">
      <c r="D62" s="435"/>
      <c r="E62" s="435"/>
      <c r="F62" s="435"/>
      <c r="G62" s="435"/>
      <c r="H62" s="435"/>
      <c r="I62" s="435"/>
      <c r="K62" s="661"/>
    </row>
    <row r="63" spans="3:30" x14ac:dyDescent="0.2">
      <c r="C63" s="156" t="str">
        <f>C42</f>
        <v>Cash Flow Before Debt Service</v>
      </c>
      <c r="D63" s="435"/>
      <c r="E63" s="435"/>
      <c r="F63" s="435"/>
      <c r="G63" s="435"/>
      <c r="H63" s="435"/>
      <c r="I63" s="435"/>
      <c r="K63" s="161">
        <f ca="1">K42</f>
        <v>46073012.460436001</v>
      </c>
      <c r="L63" s="161">
        <f t="shared" ref="L63:P63" ca="1" si="67">L42</f>
        <v>45169408.71389965</v>
      </c>
      <c r="M63" s="161">
        <f t="shared" ca="1" si="67"/>
        <v>54362347.654950075</v>
      </c>
      <c r="N63" s="161">
        <f t="shared" ca="1" si="67"/>
        <v>59251727.160156675</v>
      </c>
      <c r="O63" s="161">
        <f t="shared" ca="1" si="67"/>
        <v>57697956.526752405</v>
      </c>
      <c r="P63" s="161">
        <f t="shared" ca="1" si="67"/>
        <v>49412823.52259101</v>
      </c>
      <c r="Q63" s="161">
        <f t="shared" ref="Q63:AD63" ca="1" si="68">Q42</f>
        <v>63658233.698131874</v>
      </c>
      <c r="R63" s="161">
        <f t="shared" ca="1" si="68"/>
        <v>64888046.175493069</v>
      </c>
      <c r="S63" s="161">
        <f t="shared" ca="1" si="68"/>
        <v>66320811.38883467</v>
      </c>
      <c r="T63" s="161">
        <f t="shared" ca="1" si="68"/>
        <v>67983021.698990881</v>
      </c>
      <c r="U63" s="161">
        <f t="shared" ca="1" si="68"/>
        <v>-22461005.112220291</v>
      </c>
      <c r="V63" s="161">
        <f t="shared" ca="1" si="68"/>
        <v>7989992.4221512731</v>
      </c>
      <c r="W63" s="161">
        <f t="shared" ca="1" si="68"/>
        <v>73233173.366309375</v>
      </c>
      <c r="X63" s="161">
        <f t="shared" ca="1" si="68"/>
        <v>75947144.962634116</v>
      </c>
      <c r="Y63" s="161">
        <f t="shared" ca="1" si="68"/>
        <v>76794515.327479973</v>
      </c>
      <c r="Z63" s="161">
        <f t="shared" ca="1" si="68"/>
        <v>78705908.36403586</v>
      </c>
      <c r="AA63" s="161">
        <f t="shared" ca="1" si="68"/>
        <v>81272701.983452901</v>
      </c>
      <c r="AB63" s="161">
        <f t="shared" ca="1" si="68"/>
        <v>83916499.355935782</v>
      </c>
      <c r="AC63" s="161">
        <f t="shared" ca="1" si="68"/>
        <v>86639610.59241125</v>
      </c>
      <c r="AD63" s="161">
        <f t="shared" ca="1" si="68"/>
        <v>89444415.107083976</v>
      </c>
    </row>
    <row r="64" spans="3:30" x14ac:dyDescent="0.2">
      <c r="C64" s="156" t="s">
        <v>509</v>
      </c>
      <c r="E64" s="587">
        <v>8</v>
      </c>
      <c r="F64" s="437" t="str">
        <f t="shared" ref="F64" si="69">$E$10&amp;"!"&amp;E64&amp;":"&amp;E64</f>
        <v>'Property(M)'!8:8</v>
      </c>
      <c r="G64" s="587">
        <f>'Property(M)'!A48</f>
        <v>48</v>
      </c>
      <c r="H64" s="437" t="str">
        <f t="shared" ref="H64:H65" si="70">$E$10&amp;"!"&amp;G64&amp;":"&amp;G64</f>
        <v>'Property(M)'!48:48</v>
      </c>
      <c r="K64" s="647">
        <f t="shared" ref="K64:Z65" ca="1" si="71">SUMIF(INDIRECT($F64),K$8,INDIRECT($H64))</f>
        <v>9502410.166526936</v>
      </c>
      <c r="L64" s="161">
        <f t="shared" ca="1" si="71"/>
        <v>3802943.5833387226</v>
      </c>
      <c r="M64" s="161">
        <f t="shared" ca="1" si="71"/>
        <v>2541776.9773868546</v>
      </c>
      <c r="N64" s="161">
        <f t="shared" ca="1" si="71"/>
        <v>2376180.9189890642</v>
      </c>
      <c r="O64" s="161">
        <f t="shared" ca="1" si="71"/>
        <v>490000.0000000014</v>
      </c>
      <c r="P64" s="161">
        <f t="shared" ca="1" si="71"/>
        <v>490000.0000000014</v>
      </c>
      <c r="Q64" s="161">
        <f t="shared" ca="1" si="71"/>
        <v>1.4406396076083183E-9</v>
      </c>
      <c r="R64" s="161">
        <f t="shared" ca="1" si="71"/>
        <v>1.4406396076083183E-9</v>
      </c>
      <c r="S64" s="161">
        <f t="shared" ca="1" si="71"/>
        <v>1.4406396076083183E-9</v>
      </c>
      <c r="T64" s="161">
        <f t="shared" ca="1" si="71"/>
        <v>1.4406396076083183E-9</v>
      </c>
      <c r="U64" s="161">
        <f t="shared" ca="1" si="71"/>
        <v>1.4406396076083183E-9</v>
      </c>
      <c r="V64" s="161">
        <f t="shared" ca="1" si="71"/>
        <v>1.4406396076083183E-9</v>
      </c>
      <c r="W64" s="161">
        <f t="shared" ca="1" si="71"/>
        <v>1.4406396076083183E-9</v>
      </c>
      <c r="X64" s="161">
        <f t="shared" ca="1" si="71"/>
        <v>1.4406396076083183E-9</v>
      </c>
      <c r="Y64" s="161">
        <f t="shared" ca="1" si="71"/>
        <v>1.4406396076083183E-9</v>
      </c>
      <c r="Z64" s="161">
        <f t="shared" ca="1" si="71"/>
        <v>1.4406396076083183E-9</v>
      </c>
      <c r="AA64" s="161">
        <f t="shared" ref="Q64:AD65" ca="1" si="72">SUMIF(INDIRECT($F64),AA$8,INDIRECT($H64))</f>
        <v>1.4406396076083183E-9</v>
      </c>
      <c r="AB64" s="161">
        <f t="shared" ca="1" si="72"/>
        <v>1.4406396076083183E-9</v>
      </c>
      <c r="AC64" s="161">
        <f t="shared" ca="1" si="72"/>
        <v>1.4406396076083183E-9</v>
      </c>
      <c r="AD64" s="161">
        <f t="shared" ca="1" si="72"/>
        <v>1.4406396076083183E-9</v>
      </c>
    </row>
    <row r="65" spans="3:30" x14ac:dyDescent="0.2">
      <c r="C65" s="160" t="s">
        <v>510</v>
      </c>
      <c r="D65" s="160"/>
      <c r="E65" s="160">
        <f t="shared" ref="E65:F65" si="73">E64</f>
        <v>8</v>
      </c>
      <c r="F65" s="160" t="str">
        <f t="shared" si="73"/>
        <v>'Property(M)'!8:8</v>
      </c>
      <c r="G65" s="160">
        <f>'Property(M)'!A55</f>
        <v>55</v>
      </c>
      <c r="H65" s="160" t="str">
        <f t="shared" si="70"/>
        <v>'Property(M)'!55:55</v>
      </c>
      <c r="I65" s="160"/>
      <c r="J65" s="160"/>
      <c r="K65" s="167">
        <f t="shared" ca="1" si="71"/>
        <v>10545737.960000001</v>
      </c>
      <c r="L65" s="167">
        <f t="shared" ca="1" si="71"/>
        <v>0</v>
      </c>
      <c r="M65" s="167">
        <f t="shared" ca="1" si="71"/>
        <v>0</v>
      </c>
      <c r="N65" s="167">
        <f t="shared" ca="1" si="71"/>
        <v>0</v>
      </c>
      <c r="O65" s="167">
        <f t="shared" ca="1" si="71"/>
        <v>0</v>
      </c>
      <c r="P65" s="167">
        <f t="shared" ca="1" si="71"/>
        <v>0</v>
      </c>
      <c r="Q65" s="167">
        <f t="shared" ca="1" si="72"/>
        <v>0</v>
      </c>
      <c r="R65" s="167">
        <f t="shared" ca="1" si="72"/>
        <v>0</v>
      </c>
      <c r="S65" s="167">
        <f t="shared" ca="1" si="72"/>
        <v>0</v>
      </c>
      <c r="T65" s="167">
        <f t="shared" ca="1" si="72"/>
        <v>0</v>
      </c>
      <c r="U65" s="167">
        <f t="shared" ca="1" si="72"/>
        <v>0</v>
      </c>
      <c r="V65" s="167">
        <f t="shared" ca="1" si="72"/>
        <v>0</v>
      </c>
      <c r="W65" s="167">
        <f t="shared" ca="1" si="72"/>
        <v>0</v>
      </c>
      <c r="X65" s="167">
        <f t="shared" ca="1" si="72"/>
        <v>0</v>
      </c>
      <c r="Y65" s="167">
        <f t="shared" ca="1" si="72"/>
        <v>0</v>
      </c>
      <c r="Z65" s="167">
        <f t="shared" ca="1" si="72"/>
        <v>0</v>
      </c>
      <c r="AA65" s="167">
        <f t="shared" ca="1" si="72"/>
        <v>0</v>
      </c>
      <c r="AB65" s="167">
        <f t="shared" ca="1" si="72"/>
        <v>0</v>
      </c>
      <c r="AC65" s="167">
        <f t="shared" ca="1" si="72"/>
        <v>0</v>
      </c>
      <c r="AD65" s="167">
        <f t="shared" ca="1" si="72"/>
        <v>0</v>
      </c>
    </row>
    <row r="66" spans="3:30" x14ac:dyDescent="0.2">
      <c r="C66" s="156" t="s">
        <v>561</v>
      </c>
      <c r="K66" s="161">
        <f ca="1">SUM(K63:K65)</f>
        <v>66121160.586962938</v>
      </c>
      <c r="L66" s="161">
        <f t="shared" ref="L66:P66" ca="1" si="74">SUM(L63:L65)</f>
        <v>48972352.297238372</v>
      </c>
      <c r="M66" s="161">
        <f t="shared" ca="1" si="74"/>
        <v>56904124.632336929</v>
      </c>
      <c r="N66" s="161">
        <f t="shared" ca="1" si="74"/>
        <v>61627908.079145737</v>
      </c>
      <c r="O66" s="161">
        <f t="shared" ca="1" si="74"/>
        <v>58187956.526752405</v>
      </c>
      <c r="P66" s="161">
        <f t="shared" ca="1" si="74"/>
        <v>49902823.52259101</v>
      </c>
      <c r="Q66" s="161">
        <f t="shared" ref="Q66:AD66" ca="1" si="75">SUM(Q63:Q65)</f>
        <v>63658233.698131874</v>
      </c>
      <c r="R66" s="161">
        <f t="shared" ca="1" si="75"/>
        <v>64888046.175493069</v>
      </c>
      <c r="S66" s="161">
        <f t="shared" ca="1" si="75"/>
        <v>66320811.38883467</v>
      </c>
      <c r="T66" s="161">
        <f t="shared" ca="1" si="75"/>
        <v>67983021.698990881</v>
      </c>
      <c r="U66" s="161">
        <f t="shared" ca="1" si="75"/>
        <v>-22461005.112220291</v>
      </c>
      <c r="V66" s="161">
        <f t="shared" ca="1" si="75"/>
        <v>7989992.422151275</v>
      </c>
      <c r="W66" s="161">
        <f t="shared" ca="1" si="75"/>
        <v>73233173.366309375</v>
      </c>
      <c r="X66" s="161">
        <f t="shared" ca="1" si="75"/>
        <v>75947144.962634116</v>
      </c>
      <c r="Y66" s="161">
        <f t="shared" ca="1" si="75"/>
        <v>76794515.327479973</v>
      </c>
      <c r="Z66" s="161">
        <f t="shared" ca="1" si="75"/>
        <v>78705908.36403586</v>
      </c>
      <c r="AA66" s="161">
        <f t="shared" ca="1" si="75"/>
        <v>81272701.983452901</v>
      </c>
      <c r="AB66" s="161">
        <f t="shared" ca="1" si="75"/>
        <v>83916499.355935782</v>
      </c>
      <c r="AC66" s="161">
        <f t="shared" ca="1" si="75"/>
        <v>86639610.59241125</v>
      </c>
      <c r="AD66" s="161">
        <f t="shared" ca="1" si="75"/>
        <v>89444415.107083976</v>
      </c>
    </row>
    <row r="69" spans="3:30" x14ac:dyDescent="0.2">
      <c r="O69" s="426" t="s">
        <v>605</v>
      </c>
      <c r="P69" s="426" t="s">
        <v>606</v>
      </c>
      <c r="Q69" s="426" t="s">
        <v>608</v>
      </c>
      <c r="R69" s="156" t="s">
        <v>607</v>
      </c>
      <c r="S69" s="426" t="s">
        <v>609</v>
      </c>
      <c r="T69" s="426">
        <v>0</v>
      </c>
      <c r="U69" s="426">
        <v>1</v>
      </c>
      <c r="V69" s="426">
        <f>U69+1</f>
        <v>2</v>
      </c>
      <c r="W69" s="426">
        <f t="shared" ref="W69:AD69" si="76">V69+1</f>
        <v>3</v>
      </c>
      <c r="X69" s="426">
        <f t="shared" si="76"/>
        <v>4</v>
      </c>
      <c r="Y69" s="426">
        <f t="shared" si="76"/>
        <v>5</v>
      </c>
      <c r="Z69" s="426">
        <f t="shared" si="76"/>
        <v>6</v>
      </c>
      <c r="AA69" s="426">
        <f t="shared" si="76"/>
        <v>7</v>
      </c>
      <c r="AB69" s="426">
        <f t="shared" si="76"/>
        <v>8</v>
      </c>
      <c r="AC69" s="426">
        <f t="shared" si="76"/>
        <v>9</v>
      </c>
      <c r="AD69" s="426">
        <f t="shared" si="76"/>
        <v>10</v>
      </c>
    </row>
    <row r="70" spans="3:30" x14ac:dyDescent="0.2">
      <c r="M70" s="156" t="s">
        <v>359</v>
      </c>
      <c r="O70" s="852">
        <v>47299</v>
      </c>
      <c r="P70" s="161">
        <f>8248+7436+470+6925+15559</f>
        <v>38638</v>
      </c>
      <c r="Q70" s="853">
        <f>2502181*12/P70*(1+S70)</f>
        <v>800.4285201097365</v>
      </c>
      <c r="R70" s="161">
        <f>P70*Q70</f>
        <v>30926957.16</v>
      </c>
      <c r="S70" s="854">
        <v>0.03</v>
      </c>
      <c r="T70" s="680">
        <f>$R70*(1+$S70)^(T$69-1)/12*T77</f>
        <v>5090644.1034482755</v>
      </c>
      <c r="U70" s="680">
        <f t="shared" ref="U70" si="77">$R70*(1+$S70)^(U$69-1)/12*U77</f>
        <v>30926957.160000004</v>
      </c>
      <c r="V70" s="161">
        <f t="shared" ref="V70:AD70" si="78">$R70*(1+$S70)^(V$69-1)</f>
        <v>31854765.8748</v>
      </c>
      <c r="W70" s="161">
        <f t="shared" si="78"/>
        <v>32810408.851043999</v>
      </c>
      <c r="X70" s="161">
        <f t="shared" si="78"/>
        <v>33794721.116575323</v>
      </c>
      <c r="Y70" s="161">
        <f t="shared" si="78"/>
        <v>34808562.750072576</v>
      </c>
      <c r="Z70" s="161">
        <f t="shared" si="78"/>
        <v>35852819.632574752</v>
      </c>
      <c r="AA70" s="161">
        <f t="shared" si="78"/>
        <v>36928404.221551999</v>
      </c>
      <c r="AB70" s="161">
        <f t="shared" si="78"/>
        <v>38036256.348198563</v>
      </c>
      <c r="AC70" s="161">
        <f t="shared" si="78"/>
        <v>39177344.038644515</v>
      </c>
      <c r="AD70" s="161">
        <f t="shared" si="78"/>
        <v>40352664.359803848</v>
      </c>
    </row>
    <row r="71" spans="3:30" x14ac:dyDescent="0.2">
      <c r="M71" s="160" t="s">
        <v>360</v>
      </c>
      <c r="N71" s="160"/>
      <c r="O71" s="855">
        <v>47483</v>
      </c>
      <c r="P71" s="167">
        <f>3691+6197+88+2525+1503</f>
        <v>14004</v>
      </c>
      <c r="Q71" s="856">
        <f>2792988*12/P71*(1+S71)</f>
        <v>2465.1050899742932</v>
      </c>
      <c r="R71" s="167">
        <f>P71*Q71</f>
        <v>34521331.68</v>
      </c>
      <c r="S71" s="857">
        <v>0.03</v>
      </c>
      <c r="T71" s="176"/>
      <c r="U71" s="861">
        <f>$R71*(1+$S71)^(U$69-1)/12*U78</f>
        <v>23014221.120000001</v>
      </c>
      <c r="V71" s="861">
        <f>$R71*(1+$S71)^(V$69-1)/12*V78</f>
        <v>35556971.630400002</v>
      </c>
      <c r="W71" s="167">
        <f t="shared" ref="W71:AD71" si="79">$R71*(1+$S71)^(W$69-1)</f>
        <v>36623680.779312</v>
      </c>
      <c r="X71" s="167">
        <f t="shared" si="79"/>
        <v>37722391.202691361</v>
      </c>
      <c r="Y71" s="167">
        <f t="shared" si="79"/>
        <v>38854062.938772097</v>
      </c>
      <c r="Z71" s="167">
        <f t="shared" si="79"/>
        <v>40019684.826935261</v>
      </c>
      <c r="AA71" s="167">
        <f t="shared" si="79"/>
        <v>41220275.371743321</v>
      </c>
      <c r="AB71" s="167">
        <f t="shared" si="79"/>
        <v>42456883.632895619</v>
      </c>
      <c r="AC71" s="167">
        <f t="shared" si="79"/>
        <v>43730590.141882487</v>
      </c>
      <c r="AD71" s="167">
        <f t="shared" si="79"/>
        <v>45042507.846138962</v>
      </c>
    </row>
    <row r="72" spans="3:30" x14ac:dyDescent="0.2">
      <c r="M72" s="156" t="s">
        <v>610</v>
      </c>
      <c r="T72" s="161">
        <f>SUM(T70:T71)</f>
        <v>5090644.1034482755</v>
      </c>
      <c r="U72" s="161">
        <f>SUM(U70:U71)</f>
        <v>53941178.280000001</v>
      </c>
      <c r="V72" s="161">
        <f t="shared" ref="V72:AD72" si="80">SUM(V70:V71)</f>
        <v>67411737.505199999</v>
      </c>
      <c r="W72" s="161">
        <f t="shared" si="80"/>
        <v>69434089.630355999</v>
      </c>
      <c r="X72" s="161">
        <f t="shared" si="80"/>
        <v>71517112.319266677</v>
      </c>
      <c r="Y72" s="161">
        <f t="shared" si="80"/>
        <v>73662625.688844681</v>
      </c>
      <c r="Z72" s="161">
        <f t="shared" si="80"/>
        <v>75872504.459510013</v>
      </c>
      <c r="AA72" s="161">
        <f t="shared" si="80"/>
        <v>78148679.593295321</v>
      </c>
      <c r="AB72" s="161">
        <f t="shared" si="80"/>
        <v>80493139.981094182</v>
      </c>
      <c r="AC72" s="161">
        <f t="shared" si="80"/>
        <v>82907934.180527002</v>
      </c>
      <c r="AD72" s="161">
        <f t="shared" si="80"/>
        <v>85395172.20594281</v>
      </c>
    </row>
    <row r="73" spans="3:30" x14ac:dyDescent="0.2">
      <c r="M73" s="160" t="s">
        <v>611</v>
      </c>
      <c r="N73" s="160"/>
      <c r="O73" s="160"/>
      <c r="P73" s="160"/>
      <c r="Q73" s="160"/>
      <c r="R73" s="160"/>
      <c r="S73" s="160"/>
      <c r="T73" s="858">
        <v>1</v>
      </c>
      <c r="U73" s="858">
        <v>1</v>
      </c>
      <c r="V73" s="858">
        <f>U73</f>
        <v>1</v>
      </c>
      <c r="W73" s="858">
        <f t="shared" ref="W73:AD73" si="81">V73</f>
        <v>1</v>
      </c>
      <c r="X73" s="858">
        <f t="shared" si="81"/>
        <v>1</v>
      </c>
      <c r="Y73" s="858">
        <f t="shared" si="81"/>
        <v>1</v>
      </c>
      <c r="Z73" s="858">
        <f t="shared" si="81"/>
        <v>1</v>
      </c>
      <c r="AA73" s="858">
        <f t="shared" si="81"/>
        <v>1</v>
      </c>
      <c r="AB73" s="858">
        <f t="shared" si="81"/>
        <v>1</v>
      </c>
      <c r="AC73" s="858">
        <f t="shared" si="81"/>
        <v>1</v>
      </c>
      <c r="AD73" s="858">
        <f t="shared" si="81"/>
        <v>1</v>
      </c>
    </row>
    <row r="74" spans="3:30" x14ac:dyDescent="0.2">
      <c r="M74" s="172" t="s">
        <v>612</v>
      </c>
      <c r="N74" s="172"/>
      <c r="O74" s="172"/>
      <c r="P74" s="172"/>
      <c r="Q74" s="172"/>
      <c r="R74" s="172"/>
      <c r="S74" s="172"/>
      <c r="T74" s="180">
        <f t="shared" ref="T74" si="82">T72*T73</f>
        <v>5090644.1034482755</v>
      </c>
      <c r="U74" s="180">
        <f t="shared" ref="U74:AD74" si="83">U72*U73</f>
        <v>53941178.280000001</v>
      </c>
      <c r="V74" s="180">
        <f t="shared" si="83"/>
        <v>67411737.505199999</v>
      </c>
      <c r="W74" s="180">
        <f t="shared" si="83"/>
        <v>69434089.630355999</v>
      </c>
      <c r="X74" s="180">
        <f t="shared" si="83"/>
        <v>71517112.319266677</v>
      </c>
      <c r="Y74" s="180">
        <f t="shared" si="83"/>
        <v>73662625.688844681</v>
      </c>
      <c r="Z74" s="180">
        <f t="shared" si="83"/>
        <v>75872504.459510013</v>
      </c>
      <c r="AA74" s="180">
        <f t="shared" si="83"/>
        <v>78148679.593295321</v>
      </c>
      <c r="AB74" s="180">
        <f t="shared" si="83"/>
        <v>80493139.981094182</v>
      </c>
      <c r="AC74" s="180">
        <f t="shared" si="83"/>
        <v>82907934.180527002</v>
      </c>
      <c r="AD74" s="180">
        <f t="shared" si="83"/>
        <v>85395172.20594281</v>
      </c>
    </row>
    <row r="75" spans="3:30" x14ac:dyDescent="0.2">
      <c r="M75" s="172"/>
      <c r="N75" s="172"/>
      <c r="O75" s="172"/>
      <c r="P75" s="172"/>
      <c r="Q75" s="172"/>
      <c r="R75" s="172"/>
      <c r="S75" s="172"/>
      <c r="U75" s="180"/>
      <c r="V75" s="180"/>
      <c r="W75" s="180"/>
      <c r="X75" s="180"/>
      <c r="Y75" s="180"/>
      <c r="Z75" s="180"/>
      <c r="AA75" s="180"/>
      <c r="AB75" s="180"/>
      <c r="AC75" s="180"/>
      <c r="AD75" s="180"/>
    </row>
    <row r="76" spans="3:30" x14ac:dyDescent="0.2">
      <c r="M76" s="172"/>
      <c r="N76" s="172"/>
      <c r="O76" s="172"/>
      <c r="P76" s="172"/>
      <c r="Q76" s="172"/>
      <c r="R76" s="172"/>
      <c r="S76" s="172"/>
      <c r="U76" s="180"/>
      <c r="V76" s="180"/>
      <c r="W76" s="180"/>
      <c r="X76" s="180"/>
      <c r="Y76" s="180"/>
      <c r="Z76" s="180"/>
      <c r="AA76" s="180"/>
      <c r="AB76" s="180"/>
      <c r="AC76" s="180"/>
      <c r="AD76" s="180"/>
    </row>
    <row r="77" spans="3:30" x14ac:dyDescent="0.2">
      <c r="T77" s="161">
        <f>(YEAR(T$2)-YEAR($O$70))*12+MONTH(T$2)-MONTH($O$70)+(DAY(T$2)-DAY($O$70))/(DAY(EOMONTH($O$70,0))-1)</f>
        <v>2.0344827586206895</v>
      </c>
      <c r="U77" s="161">
        <v>12</v>
      </c>
      <c r="V77" s="161"/>
    </row>
    <row r="78" spans="3:30" x14ac:dyDescent="0.2">
      <c r="T78" s="161"/>
      <c r="U78" s="161">
        <f t="shared" ref="U78" si="84">(YEAR(U2)-YEAR($O$71))*12+MONTH(U2)-MONTH($O$71)+(DAY(U2)-DAY($O$71))/(DAY(EOMONTH($O$71,0))-1)</f>
        <v>8</v>
      </c>
      <c r="V78" s="161">
        <v>12</v>
      </c>
    </row>
    <row r="81" spans="13:30" x14ac:dyDescent="0.2">
      <c r="P81" s="156" t="str">
        <f>'Reimbursement(Tax)'!F3</f>
        <v>PRS</v>
      </c>
      <c r="Q81" s="156" t="s">
        <v>613</v>
      </c>
    </row>
    <row r="82" spans="13:30" x14ac:dyDescent="0.2">
      <c r="M82" s="156" t="str">
        <f>M70</f>
        <v>Ralph Lauren</v>
      </c>
      <c r="P82" s="787">
        <f>'Reimbursement(Tax)'!F4</f>
        <v>0.1234</v>
      </c>
      <c r="Q82" s="631">
        <f ca="1">T25</f>
        <v>24738132.999999996</v>
      </c>
      <c r="U82" s="631">
        <f t="shared" ref="U82:AD82" ca="1" si="85">(U$25-$Q82)*$P82</f>
        <v>92189.054999999993</v>
      </c>
      <c r="V82" s="631">
        <f t="shared" ca="1" si="85"/>
        <v>187162.3842</v>
      </c>
      <c r="W82" s="631">
        <f t="shared" ca="1" si="85"/>
        <v>284357.77720000088</v>
      </c>
      <c r="X82" s="631">
        <f t="shared" ca="1" si="85"/>
        <v>384469.11220000091</v>
      </c>
      <c r="Y82" s="631">
        <f t="shared" ca="1" si="85"/>
        <v>487583.78824954218</v>
      </c>
      <c r="Z82" s="631">
        <f t="shared" ca="1" si="85"/>
        <v>593791.90561009466</v>
      </c>
      <c r="AA82" s="631">
        <f t="shared" ca="1" si="85"/>
        <v>703186.26755187672</v>
      </c>
      <c r="AB82" s="631">
        <f t="shared" ca="1" si="85"/>
        <v>815862.46144413669</v>
      </c>
      <c r="AC82" s="631">
        <f t="shared" ca="1" si="85"/>
        <v>931918.94227815676</v>
      </c>
      <c r="AD82" s="631">
        <f t="shared" ca="1" si="85"/>
        <v>1051457.1186959401</v>
      </c>
    </row>
    <row r="83" spans="13:30" x14ac:dyDescent="0.2">
      <c r="M83" s="160" t="str">
        <f>M71</f>
        <v>The Swatch Group</v>
      </c>
      <c r="N83" s="160"/>
      <c r="O83" s="160"/>
      <c r="P83" s="859">
        <f>'Reimbursement(Tax)'!F5</f>
        <v>6.0599999999999994E-2</v>
      </c>
      <c r="Q83" s="672">
        <f ca="1">Q82</f>
        <v>24738132.999999996</v>
      </c>
      <c r="R83" s="160"/>
      <c r="S83" s="160"/>
      <c r="U83" s="862">
        <f ca="1">(U$25-$Q83)*$P83/12*6</f>
        <v>22636.372499999998</v>
      </c>
      <c r="V83" s="672">
        <f t="shared" ref="V83:AD83" ca="1" si="86">(V$25-$Q83)*$P83</f>
        <v>91912.807799999995</v>
      </c>
      <c r="W83" s="672">
        <f t="shared" ca="1" si="86"/>
        <v>139644.09480000043</v>
      </c>
      <c r="X83" s="672">
        <f t="shared" ca="1" si="86"/>
        <v>188807.35980000044</v>
      </c>
      <c r="Y83" s="672">
        <f t="shared" ca="1" si="86"/>
        <v>239445.52324086108</v>
      </c>
      <c r="Z83" s="672">
        <f t="shared" ca="1" si="86"/>
        <v>291602.8320905327</v>
      </c>
      <c r="AA83" s="672">
        <f t="shared" ca="1" si="86"/>
        <v>345324.86072644836</v>
      </c>
      <c r="AB83" s="672">
        <f t="shared" ca="1" si="86"/>
        <v>400658.55075781752</v>
      </c>
      <c r="AC83" s="672">
        <f t="shared" ca="1" si="86"/>
        <v>457652.25204259559</v>
      </c>
      <c r="AD83" s="672">
        <f t="shared" ca="1" si="86"/>
        <v>516355.76493495924</v>
      </c>
    </row>
    <row r="84" spans="13:30" x14ac:dyDescent="0.2">
      <c r="M84" s="156" t="s">
        <v>614</v>
      </c>
      <c r="U84" s="631">
        <f ca="1">SUM(U82:U83)</f>
        <v>114825.42749999999</v>
      </c>
      <c r="V84" s="631">
        <f t="shared" ref="V84:AD84" ca="1" si="87">SUM(V82:V83)</f>
        <v>279075.19199999998</v>
      </c>
      <c r="W84" s="631">
        <f t="shared" ca="1" si="87"/>
        <v>424001.87200000131</v>
      </c>
      <c r="X84" s="631">
        <f t="shared" ca="1" si="87"/>
        <v>573276.47200000135</v>
      </c>
      <c r="Y84" s="631">
        <f t="shared" ca="1" si="87"/>
        <v>727029.31149040326</v>
      </c>
      <c r="Z84" s="631">
        <f t="shared" ca="1" si="87"/>
        <v>885394.73770062742</v>
      </c>
      <c r="AA84" s="631">
        <f t="shared" ca="1" si="87"/>
        <v>1048511.1282783251</v>
      </c>
      <c r="AB84" s="631">
        <f t="shared" ca="1" si="87"/>
        <v>1216521.0122019541</v>
      </c>
      <c r="AC84" s="631">
        <f t="shared" ca="1" si="87"/>
        <v>1389571.1943207523</v>
      </c>
      <c r="AD84" s="631">
        <f t="shared" ca="1" si="87"/>
        <v>1567812.8836308992</v>
      </c>
    </row>
    <row r="85" spans="13:30" x14ac:dyDescent="0.2">
      <c r="M85" s="160" t="str">
        <f>M73</f>
        <v>Retail 임대율</v>
      </c>
      <c r="N85" s="160"/>
      <c r="O85" s="160"/>
      <c r="P85" s="160"/>
      <c r="Q85" s="160"/>
      <c r="R85" s="160"/>
      <c r="S85" s="160"/>
      <c r="U85" s="860">
        <f>U73</f>
        <v>1</v>
      </c>
      <c r="V85" s="860">
        <f t="shared" ref="V85:AD85" si="88">V73</f>
        <v>1</v>
      </c>
      <c r="W85" s="860">
        <f t="shared" si="88"/>
        <v>1</v>
      </c>
      <c r="X85" s="860">
        <f t="shared" si="88"/>
        <v>1</v>
      </c>
      <c r="Y85" s="860">
        <f t="shared" si="88"/>
        <v>1</v>
      </c>
      <c r="Z85" s="860">
        <f t="shared" si="88"/>
        <v>1</v>
      </c>
      <c r="AA85" s="860">
        <f t="shared" si="88"/>
        <v>1</v>
      </c>
      <c r="AB85" s="860">
        <f t="shared" si="88"/>
        <v>1</v>
      </c>
      <c r="AC85" s="860">
        <f t="shared" si="88"/>
        <v>1</v>
      </c>
      <c r="AD85" s="860">
        <f t="shared" si="88"/>
        <v>1</v>
      </c>
    </row>
    <row r="86" spans="13:30" x14ac:dyDescent="0.2">
      <c r="M86" s="172" t="s">
        <v>615</v>
      </c>
      <c r="U86" s="180">
        <f ca="1">U84*U85</f>
        <v>114825.42749999999</v>
      </c>
      <c r="V86" s="180">
        <f t="shared" ref="V86:AD86" ca="1" si="89">V84*V85</f>
        <v>279075.19199999998</v>
      </c>
      <c r="W86" s="180">
        <f t="shared" ca="1" si="89"/>
        <v>424001.87200000131</v>
      </c>
      <c r="X86" s="180">
        <f t="shared" ca="1" si="89"/>
        <v>573276.47200000135</v>
      </c>
      <c r="Y86" s="180">
        <f t="shared" ca="1" si="89"/>
        <v>727029.31149040326</v>
      </c>
      <c r="Z86" s="180">
        <f t="shared" ca="1" si="89"/>
        <v>885394.73770062742</v>
      </c>
      <c r="AA86" s="180">
        <f t="shared" ca="1" si="89"/>
        <v>1048511.1282783251</v>
      </c>
      <c r="AB86" s="180">
        <f t="shared" ca="1" si="89"/>
        <v>1216521.0122019541</v>
      </c>
      <c r="AC86" s="180">
        <f t="shared" ca="1" si="89"/>
        <v>1389571.1943207523</v>
      </c>
      <c r="AD86" s="180">
        <f t="shared" ca="1" si="89"/>
        <v>1567812.8836308992</v>
      </c>
    </row>
    <row r="89" spans="13:30" x14ac:dyDescent="0.2">
      <c r="N89" s="172"/>
      <c r="P89" s="863"/>
    </row>
    <row r="90" spans="13:30" x14ac:dyDescent="0.2">
      <c r="N90" s="172"/>
      <c r="P90" s="863"/>
    </row>
    <row r="91" spans="13:30" x14ac:dyDescent="0.2">
      <c r="N91" s="172"/>
      <c r="P91" s="863"/>
    </row>
    <row r="92" spans="13:30" x14ac:dyDescent="0.2">
      <c r="N92" s="172"/>
      <c r="P92" s="863"/>
    </row>
    <row r="93" spans="13:30" x14ac:dyDescent="0.2">
      <c r="P93" s="426" t="s">
        <v>629</v>
      </c>
      <c r="Q93" s="426" t="s">
        <v>630</v>
      </c>
    </row>
    <row r="94" spans="13:30" x14ac:dyDescent="0.2">
      <c r="O94" s="156" t="s">
        <v>631</v>
      </c>
      <c r="P94" s="872">
        <v>0.65</v>
      </c>
      <c r="Q94" s="872">
        <f>1-P94</f>
        <v>0.35</v>
      </c>
    </row>
    <row r="95" spans="13:30" x14ac:dyDescent="0.2">
      <c r="O95" s="156" t="s">
        <v>636</v>
      </c>
      <c r="P95" s="161">
        <v>8</v>
      </c>
      <c r="Q95" s="161">
        <v>0</v>
      </c>
      <c r="R95" s="156">
        <f>SUMPRODUCT(P95:Q95,$P$94:$Q$94)</f>
        <v>5.2</v>
      </c>
      <c r="T95" s="161">
        <f>SUM(U95:V95)</f>
        <v>29424834</v>
      </c>
      <c r="U95" s="161">
        <v>27521516</v>
      </c>
      <c r="V95" s="161">
        <v>1903318</v>
      </c>
    </row>
    <row r="96" spans="13:30" x14ac:dyDescent="0.2">
      <c r="O96" s="156" t="s">
        <v>628</v>
      </c>
      <c r="P96" s="161">
        <v>12</v>
      </c>
      <c r="Q96" s="161">
        <v>6</v>
      </c>
      <c r="R96" s="156">
        <f>SUMPRODUCT(P96:Q96,$P$94:$Q$94)</f>
        <v>9.9</v>
      </c>
      <c r="T96" s="161">
        <f>SUM(U96:V96)</f>
        <v>57471377</v>
      </c>
      <c r="U96" s="161">
        <v>14200596</v>
      </c>
      <c r="V96" s="161">
        <v>43270781</v>
      </c>
    </row>
    <row r="97" spans="14:30" x14ac:dyDescent="0.2">
      <c r="O97" s="156" t="s">
        <v>627</v>
      </c>
      <c r="P97" s="161">
        <v>700</v>
      </c>
      <c r="Q97" s="161">
        <v>350</v>
      </c>
      <c r="R97" s="156">
        <f t="shared" ref="R97:R98" si="90">SUMPRODUCT(P97:Q97,$P$94:$Q$94)</f>
        <v>577.5</v>
      </c>
      <c r="U97" s="161">
        <v>29500338</v>
      </c>
      <c r="V97" s="161">
        <v>8461766</v>
      </c>
    </row>
    <row r="98" spans="14:30" x14ac:dyDescent="0.2">
      <c r="O98" s="156" t="s">
        <v>626</v>
      </c>
      <c r="P98" s="872">
        <v>0.04</v>
      </c>
      <c r="Q98" s="872">
        <v>0.02</v>
      </c>
      <c r="R98" s="787">
        <f t="shared" si="90"/>
        <v>3.3000000000000002E-2</v>
      </c>
      <c r="U98" s="161">
        <v>21629752</v>
      </c>
      <c r="V98" s="161">
        <v>2950302</v>
      </c>
    </row>
    <row r="101" spans="14:30" x14ac:dyDescent="0.2">
      <c r="N101" s="419" t="s">
        <v>359</v>
      </c>
      <c r="O101" s="419" t="s">
        <v>635</v>
      </c>
      <c r="P101" s="420">
        <f>P95</f>
        <v>8</v>
      </c>
      <c r="Q101" s="419"/>
      <c r="R101" s="419"/>
      <c r="S101" s="420">
        <f>$R$70/12*P101</f>
        <v>20617971.440000001</v>
      </c>
      <c r="T101" s="419"/>
      <c r="U101" s="420">
        <f>-S101</f>
        <v>-20617971.440000001</v>
      </c>
      <c r="V101" s="420">
        <f t="shared" ref="V101:V108" si="91">-(U101+S101)</f>
        <v>0</v>
      </c>
      <c r="W101" s="419"/>
      <c r="X101" s="419"/>
      <c r="Y101" s="419"/>
      <c r="Z101" s="419"/>
      <c r="AA101" s="419"/>
      <c r="AB101" s="419"/>
      <c r="AC101" s="419"/>
      <c r="AD101" s="419"/>
    </row>
    <row r="102" spans="14:30" x14ac:dyDescent="0.2">
      <c r="N102" s="157"/>
      <c r="O102" s="157" t="s">
        <v>634</v>
      </c>
      <c r="P102" s="147">
        <f>P96</f>
        <v>12</v>
      </c>
      <c r="Q102" s="157"/>
      <c r="R102" s="157"/>
      <c r="S102" s="147">
        <f>$R$70/12*P102</f>
        <v>30926957.160000004</v>
      </c>
      <c r="T102" s="157"/>
      <c r="U102" s="147">
        <f>-S102/12*(12-P101)</f>
        <v>-10308985.720000001</v>
      </c>
      <c r="V102" s="147">
        <f t="shared" si="91"/>
        <v>-20617971.440000005</v>
      </c>
      <c r="W102" s="157"/>
      <c r="X102" s="157"/>
      <c r="Y102" s="157"/>
      <c r="Z102" s="157"/>
      <c r="AA102" s="157"/>
      <c r="AB102" s="157"/>
      <c r="AC102" s="157"/>
      <c r="AD102" s="157"/>
    </row>
    <row r="103" spans="14:30" x14ac:dyDescent="0.2">
      <c r="N103" s="157"/>
      <c r="O103" s="157" t="s">
        <v>627</v>
      </c>
      <c r="P103" s="147">
        <f>P97</f>
        <v>700</v>
      </c>
      <c r="Q103" s="147">
        <f>P70</f>
        <v>38638</v>
      </c>
      <c r="R103" s="157"/>
      <c r="S103" s="147">
        <f>P103*Q103</f>
        <v>27046600</v>
      </c>
      <c r="T103" s="157"/>
      <c r="U103" s="147">
        <f>-S103*(12-P101)/4</f>
        <v>-27046600</v>
      </c>
      <c r="V103" s="147">
        <f t="shared" si="91"/>
        <v>0</v>
      </c>
      <c r="W103" s="157"/>
      <c r="X103" s="157"/>
      <c r="Y103" s="157"/>
      <c r="Z103" s="157"/>
      <c r="AA103" s="157"/>
      <c r="AB103" s="157"/>
      <c r="AC103" s="157"/>
      <c r="AD103" s="157"/>
    </row>
    <row r="104" spans="14:30" x14ac:dyDescent="0.2">
      <c r="N104" s="160"/>
      <c r="O104" s="160" t="s">
        <v>633</v>
      </c>
      <c r="P104" s="859">
        <f>P98</f>
        <v>0.04</v>
      </c>
      <c r="Q104" s="160"/>
      <c r="R104" s="160"/>
      <c r="S104" s="167">
        <f>P104*R70*10</f>
        <v>12370782.864</v>
      </c>
      <c r="T104" s="160"/>
      <c r="U104" s="167">
        <f>-S104*(12-P101)/4</f>
        <v>-12370782.864</v>
      </c>
      <c r="V104" s="167">
        <f t="shared" si="91"/>
        <v>0</v>
      </c>
      <c r="W104" s="160"/>
      <c r="X104" s="160"/>
      <c r="Y104" s="160"/>
      <c r="Z104" s="160"/>
      <c r="AA104" s="160"/>
      <c r="AB104" s="160"/>
      <c r="AC104" s="160"/>
      <c r="AD104" s="160"/>
    </row>
    <row r="105" spans="14:30" x14ac:dyDescent="0.2">
      <c r="N105" s="157" t="str">
        <f>M71</f>
        <v>The Swatch Group</v>
      </c>
      <c r="O105" s="157" t="str">
        <f>O101</f>
        <v>Downtime</v>
      </c>
      <c r="P105" s="875">
        <f>R95</f>
        <v>5.2</v>
      </c>
      <c r="Q105" s="157"/>
      <c r="R105" s="157"/>
      <c r="S105" s="147">
        <f>$R$71/12*P105</f>
        <v>14959243.728000002</v>
      </c>
      <c r="T105" s="157"/>
      <c r="U105" s="420">
        <f>-S105</f>
        <v>-14959243.728000002</v>
      </c>
      <c r="V105" s="147">
        <f t="shared" si="91"/>
        <v>0</v>
      </c>
      <c r="W105" s="157"/>
      <c r="X105" s="157"/>
      <c r="Y105" s="157"/>
      <c r="Z105" s="157"/>
      <c r="AA105" s="157"/>
      <c r="AB105" s="157"/>
      <c r="AC105" s="157"/>
      <c r="AD105" s="157"/>
    </row>
    <row r="106" spans="14:30" x14ac:dyDescent="0.2">
      <c r="N106" s="157"/>
      <c r="O106" s="157" t="s">
        <v>632</v>
      </c>
      <c r="P106" s="875">
        <f>R96</f>
        <v>9.9</v>
      </c>
      <c r="Q106" s="157"/>
      <c r="R106" s="157"/>
      <c r="S106" s="147">
        <f>$R$71/12*P106</f>
        <v>28480098.636000004</v>
      </c>
      <c r="T106" s="157"/>
      <c r="U106" s="147">
        <f>-S106/12*(12-6-P105)</f>
        <v>-1898673.2423999999</v>
      </c>
      <c r="V106" s="147">
        <f t="shared" si="91"/>
        <v>-26581425.393600002</v>
      </c>
      <c r="W106" s="157"/>
      <c r="X106" s="157"/>
      <c r="Y106" s="157"/>
      <c r="Z106" s="157"/>
      <c r="AA106" s="157"/>
      <c r="AB106" s="157"/>
      <c r="AC106" s="157"/>
      <c r="AD106" s="157"/>
    </row>
    <row r="107" spans="14:30" x14ac:dyDescent="0.2">
      <c r="N107" s="157"/>
      <c r="O107" s="157" t="s">
        <v>627</v>
      </c>
      <c r="P107" s="147">
        <f>R97</f>
        <v>577.5</v>
      </c>
      <c r="Q107" s="147">
        <f>P71</f>
        <v>14004</v>
      </c>
      <c r="R107" s="157"/>
      <c r="S107" s="147">
        <f>P107*Q107</f>
        <v>8087310</v>
      </c>
      <c r="T107" s="157"/>
      <c r="U107" s="147">
        <f>-S107*(6-P105)/4</f>
        <v>-1617461.9999999995</v>
      </c>
      <c r="V107" s="147">
        <f t="shared" si="91"/>
        <v>-6469848</v>
      </c>
      <c r="W107" s="157"/>
      <c r="X107" s="157"/>
      <c r="Y107" s="157"/>
      <c r="Z107" s="157"/>
      <c r="AA107" s="157"/>
      <c r="AB107" s="157"/>
      <c r="AC107" s="157"/>
      <c r="AD107" s="157"/>
    </row>
    <row r="108" spans="14:30" x14ac:dyDescent="0.2">
      <c r="N108" s="160"/>
      <c r="O108" s="160" t="s">
        <v>633</v>
      </c>
      <c r="P108" s="859">
        <f>R98</f>
        <v>3.3000000000000002E-2</v>
      </c>
      <c r="Q108" s="160"/>
      <c r="R108" s="160"/>
      <c r="S108" s="167">
        <f>P108*R71*10</f>
        <v>11392039.454400001</v>
      </c>
      <c r="T108" s="160"/>
      <c r="U108" s="167">
        <f>-S108*(6-P105)/4</f>
        <v>-2278407.8908799998</v>
      </c>
      <c r="V108" s="167">
        <f t="shared" si="91"/>
        <v>-9113631.5635200012</v>
      </c>
      <c r="W108" s="160"/>
      <c r="X108" s="160"/>
      <c r="Y108" s="160"/>
      <c r="Z108" s="160"/>
      <c r="AA108" s="160"/>
      <c r="AB108" s="160"/>
      <c r="AC108" s="160"/>
      <c r="AD108" s="160"/>
    </row>
    <row r="110" spans="14:30" x14ac:dyDescent="0.2">
      <c r="U110" s="873">
        <f>S106/U106</f>
        <v>-15.000000000000004</v>
      </c>
    </row>
    <row r="112" spans="14:30" x14ac:dyDescent="0.2">
      <c r="P112" s="172" t="s">
        <v>616</v>
      </c>
      <c r="U112" s="874">
        <f>(12-6-P105)</f>
        <v>0.79999999999999982</v>
      </c>
    </row>
    <row r="113" spans="14:25" x14ac:dyDescent="0.2">
      <c r="N113" s="851">
        <f>EOMONTH(N114,-12)</f>
        <v>45535</v>
      </c>
      <c r="O113" s="161">
        <v>0</v>
      </c>
      <c r="P113" s="161">
        <v>0</v>
      </c>
      <c r="U113" s="161"/>
    </row>
    <row r="114" spans="14:25" x14ac:dyDescent="0.2">
      <c r="N114" s="851">
        <f t="array" ref="N114:N126">TRANSPOSE(P2:AB2)</f>
        <v>45900</v>
      </c>
      <c r="O114" s="161">
        <f t="shared" ref="O114:O126" si="92">O113+1</f>
        <v>1</v>
      </c>
      <c r="P114" s="864">
        <f t="array" aca="1" ref="P114:P126" ca="1">TRANSPOSE(P42:AB42)</f>
        <v>49412823.52259101</v>
      </c>
      <c r="S114" s="161"/>
      <c r="Y114" s="161"/>
    </row>
    <row r="115" spans="14:25" x14ac:dyDescent="0.2">
      <c r="N115" s="851">
        <v>46265</v>
      </c>
      <c r="O115" s="161">
        <f t="shared" si="92"/>
        <v>2</v>
      </c>
      <c r="P115" s="864">
        <f ca="1"/>
        <v>63658233.698131874</v>
      </c>
      <c r="R115" s="156" t="s">
        <v>617</v>
      </c>
      <c r="S115" s="851">
        <f>AC2</f>
        <v>50648</v>
      </c>
      <c r="T115" s="631">
        <f ca="1">AC35</f>
        <v>86787154.997597098</v>
      </c>
      <c r="Y115" s="161"/>
    </row>
    <row r="116" spans="14:25" x14ac:dyDescent="0.2">
      <c r="N116" s="851">
        <v>46630</v>
      </c>
      <c r="O116" s="161">
        <f t="shared" si="92"/>
        <v>3</v>
      </c>
      <c r="P116" s="864">
        <f ca="1"/>
        <v>64888046.175493069</v>
      </c>
      <c r="R116" s="160" t="s">
        <v>618</v>
      </c>
      <c r="S116" s="160"/>
      <c r="T116" s="865">
        <v>4.4999999999999998E-2</v>
      </c>
      <c r="Y116" s="161"/>
    </row>
    <row r="117" spans="14:25" x14ac:dyDescent="0.2">
      <c r="N117" s="851">
        <v>46996</v>
      </c>
      <c r="O117" s="161">
        <f t="shared" si="92"/>
        <v>4</v>
      </c>
      <c r="P117" s="864">
        <f ca="1"/>
        <v>66320811.38883467</v>
      </c>
      <c r="R117" s="156" t="s">
        <v>620</v>
      </c>
      <c r="T117" s="161">
        <f ca="1">T115/T116</f>
        <v>1928603444.3910468</v>
      </c>
      <c r="Y117" s="161"/>
    </row>
    <row r="118" spans="14:25" x14ac:dyDescent="0.2">
      <c r="N118" s="851">
        <v>47361</v>
      </c>
      <c r="O118" s="161">
        <f t="shared" si="92"/>
        <v>5</v>
      </c>
      <c r="P118" s="864">
        <f ca="1"/>
        <v>67983021.698990881</v>
      </c>
      <c r="R118" s="167" t="s">
        <v>619</v>
      </c>
      <c r="S118" s="867">
        <v>0.04</v>
      </c>
      <c r="T118" s="672">
        <f ca="1">-T117*S118</f>
        <v>-77144137.775641873</v>
      </c>
      <c r="Y118" s="161"/>
    </row>
    <row r="119" spans="14:25" x14ac:dyDescent="0.2">
      <c r="N119" s="851">
        <v>47726</v>
      </c>
      <c r="O119" s="161">
        <f t="shared" si="92"/>
        <v>6</v>
      </c>
      <c r="P119" s="864">
        <f ca="1"/>
        <v>-22461005.112220291</v>
      </c>
      <c r="R119" s="156" t="s">
        <v>621</v>
      </c>
      <c r="T119" s="161">
        <f ca="1">SUM(T117:T118)</f>
        <v>1851459306.6154048</v>
      </c>
      <c r="Y119" s="161"/>
    </row>
    <row r="120" spans="14:25" x14ac:dyDescent="0.2">
      <c r="N120" s="851">
        <v>48091</v>
      </c>
      <c r="O120" s="161">
        <f t="shared" si="92"/>
        <v>7</v>
      </c>
      <c r="P120" s="864">
        <f ca="1"/>
        <v>7989992.4221512731</v>
      </c>
      <c r="R120" s="160" t="s">
        <v>622</v>
      </c>
      <c r="S120" s="160"/>
      <c r="T120" s="868">
        <f>1/(1+P127)^O126</f>
        <v>0.45469878801582531</v>
      </c>
      <c r="Y120" s="161"/>
    </row>
    <row r="121" spans="14:25" x14ac:dyDescent="0.2">
      <c r="N121" s="851">
        <v>48457</v>
      </c>
      <c r="O121" s="161">
        <f t="shared" si="92"/>
        <v>8</v>
      </c>
      <c r="P121" s="864">
        <f ca="1"/>
        <v>73233173.366309375</v>
      </c>
      <c r="R121" s="156" t="s">
        <v>623</v>
      </c>
      <c r="T121" s="161">
        <f ca="1">T117*T120</f>
        <v>876933648.72775507</v>
      </c>
      <c r="Y121" s="161"/>
    </row>
    <row r="122" spans="14:25" x14ac:dyDescent="0.2">
      <c r="N122" s="851">
        <v>48822</v>
      </c>
      <c r="O122" s="161">
        <f t="shared" si="92"/>
        <v>9</v>
      </c>
      <c r="P122" s="864">
        <f ca="1"/>
        <v>75947144.962634116</v>
      </c>
      <c r="Y122" s="161"/>
    </row>
    <row r="123" spans="14:25" x14ac:dyDescent="0.2">
      <c r="N123" s="851">
        <v>49187</v>
      </c>
      <c r="O123" s="161">
        <f t="shared" si="92"/>
        <v>10</v>
      </c>
      <c r="P123" s="864">
        <f ca="1"/>
        <v>76794515.327479973</v>
      </c>
      <c r="R123" s="870" t="s">
        <v>625</v>
      </c>
      <c r="S123" s="871"/>
      <c r="T123" s="869">
        <f ca="1">P128+T121</f>
        <v>1374481164.5263908</v>
      </c>
      <c r="Y123" s="161"/>
    </row>
    <row r="124" spans="14:25" x14ac:dyDescent="0.2">
      <c r="N124" s="851">
        <v>49552</v>
      </c>
      <c r="O124" s="161">
        <f t="shared" si="92"/>
        <v>11</v>
      </c>
      <c r="P124" s="864">
        <f ca="1"/>
        <v>78705908.36403586</v>
      </c>
      <c r="T124" s="161"/>
      <c r="Y124" s="161"/>
    </row>
    <row r="125" spans="14:25" x14ac:dyDescent="0.2">
      <c r="N125" s="851">
        <v>49918</v>
      </c>
      <c r="O125" s="161">
        <f t="shared" si="92"/>
        <v>12</v>
      </c>
      <c r="P125" s="864">
        <f ca="1"/>
        <v>81272701.983452901</v>
      </c>
      <c r="Y125" s="161"/>
    </row>
    <row r="126" spans="14:25" x14ac:dyDescent="0.2">
      <c r="N126" s="851">
        <v>50283</v>
      </c>
      <c r="O126" s="161">
        <f t="shared" si="92"/>
        <v>13</v>
      </c>
      <c r="P126" s="864">
        <f ca="1"/>
        <v>83916499.355935782</v>
      </c>
      <c r="Y126" s="161"/>
    </row>
    <row r="127" spans="14:25" x14ac:dyDescent="0.2">
      <c r="N127" s="160"/>
      <c r="O127" s="160"/>
      <c r="P127" s="866">
        <v>6.25E-2</v>
      </c>
    </row>
    <row r="128" spans="14:25" x14ac:dyDescent="0.2">
      <c r="N128" s="152" t="s">
        <v>624</v>
      </c>
      <c r="P128" s="161">
        <f ca="1">XNPV(P127,P113:P126,N113:N126)</f>
        <v>497547515.79863572</v>
      </c>
    </row>
    <row r="130" spans="24:24" x14ac:dyDescent="0.2">
      <c r="X130" s="660"/>
    </row>
    <row r="131" spans="24:24" x14ac:dyDescent="0.2">
      <c r="X131" s="661"/>
    </row>
  </sheetData>
  <phoneticPr fontId="2" type="noConversion"/>
  <pageMargins left="0.7" right="0.7" top="0.75" bottom="0.75" header="0.3" footer="0.3"/>
  <pageSetup paperSize="9" orientation="landscape" horizontalDpi="4294967292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0000"/>
  </sheetPr>
  <dimension ref="A1:AS135"/>
  <sheetViews>
    <sheetView showGridLines="0" zoomScale="85" zoomScaleNormal="85" workbookViewId="0">
      <selection activeCell="L28" sqref="L28"/>
    </sheetView>
  </sheetViews>
  <sheetFormatPr defaultColWidth="0" defaultRowHeight="11.25" zeroHeight="1" outlineLevelCol="1" x14ac:dyDescent="0.2"/>
  <cols>
    <col min="1" max="1" width="2.42578125" style="4" customWidth="1"/>
    <col min="2" max="2" width="18.7109375" style="4" customWidth="1"/>
    <col min="3" max="3" width="11.5703125" style="4" customWidth="1"/>
    <col min="4" max="7" width="10.5703125" style="4" customWidth="1"/>
    <col min="8" max="8" width="10.7109375" style="4" customWidth="1"/>
    <col min="9" max="9" width="2.42578125" style="4" customWidth="1"/>
    <col min="10" max="10" width="7.28515625" style="4" customWidth="1"/>
    <col min="11" max="11" width="11.7109375" style="4" customWidth="1"/>
    <col min="12" max="12" width="8.7109375" style="4" customWidth="1"/>
    <col min="13" max="18" width="10.7109375" style="4" customWidth="1"/>
    <col min="19" max="19" width="2.42578125" style="4" customWidth="1"/>
    <col min="20" max="20" width="34.42578125" style="4" customWidth="1"/>
    <col min="21" max="21" width="6.85546875" style="4" hidden="1" customWidth="1" outlineLevel="1"/>
    <col min="22" max="22" width="12" style="4" hidden="1" customWidth="1" outlineLevel="1"/>
    <col min="23" max="23" width="11.140625" style="4" customWidth="1" collapsed="1"/>
    <col min="24" max="24" width="10.5703125" style="4" customWidth="1"/>
    <col min="25" max="29" width="10.140625" style="4" customWidth="1"/>
    <col min="30" max="34" width="10.140625" style="4" hidden="1" customWidth="1" outlineLevel="1"/>
    <col min="35" max="35" width="10.140625" style="4" customWidth="1" collapsed="1"/>
    <col min="36" max="36" width="9.7109375" style="4" customWidth="1"/>
    <col min="37" max="37" width="8" style="4" customWidth="1"/>
    <col min="38" max="38" width="9.140625" style="4" customWidth="1"/>
    <col min="39" max="40" width="8" style="4" customWidth="1"/>
    <col min="41" max="41" width="10.28515625" style="4" hidden="1" customWidth="1"/>
    <col min="42" max="42" width="8" style="4" hidden="1" customWidth="1"/>
    <col min="43" max="43" width="9.7109375" style="4" hidden="1" customWidth="1"/>
    <col min="44" max="45" width="8" style="4" hidden="1" customWidth="1"/>
    <col min="46" max="16384" width="8" style="4" hidden="1"/>
  </cols>
  <sheetData>
    <row r="1" spans="2:39" x14ac:dyDescent="0.2">
      <c r="B1" s="450" t="s">
        <v>550</v>
      </c>
      <c r="C1" s="450"/>
      <c r="D1" s="451"/>
      <c r="E1" s="451"/>
      <c r="F1" s="451"/>
      <c r="G1" s="451" t="s">
        <v>7</v>
      </c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K1" s="224"/>
      <c r="AL1" s="225" t="s">
        <v>17</v>
      </c>
      <c r="AM1" s="226"/>
    </row>
    <row r="2" spans="2:39" ht="12" thickBot="1" x14ac:dyDescent="0.25">
      <c r="AK2" s="531">
        <f>ROW('CF(M)'!A11)</f>
        <v>11</v>
      </c>
      <c r="AL2" s="531" t="str">
        <f>$AL$1&amp;AK2&amp;":"&amp;AK2</f>
        <v>'CF(M)'!11:11</v>
      </c>
      <c r="AM2" s="325"/>
    </row>
    <row r="3" spans="2:39" x14ac:dyDescent="0.2">
      <c r="B3" s="453" t="s">
        <v>8</v>
      </c>
      <c r="C3" s="454"/>
      <c r="D3" s="455"/>
      <c r="E3" s="455"/>
      <c r="F3" s="455"/>
      <c r="G3" s="456"/>
      <c r="H3" s="457"/>
      <c r="J3" s="453" t="s">
        <v>9</v>
      </c>
      <c r="K3" s="454"/>
      <c r="L3" s="454"/>
      <c r="M3" s="455"/>
      <c r="N3" s="455"/>
      <c r="O3" s="455"/>
      <c r="P3" s="455"/>
      <c r="Q3" s="456"/>
      <c r="R3" s="463"/>
      <c r="T3" s="453" t="s">
        <v>10</v>
      </c>
      <c r="U3" s="454"/>
      <c r="V3" s="454"/>
      <c r="W3" s="454"/>
      <c r="X3" s="455"/>
      <c r="Y3" s="455"/>
      <c r="Z3" s="455"/>
      <c r="AA3" s="455"/>
      <c r="AB3" s="455"/>
      <c r="AC3" s="455"/>
      <c r="AD3" s="455"/>
      <c r="AE3" s="455"/>
      <c r="AF3" s="455"/>
      <c r="AG3" s="455"/>
      <c r="AH3" s="478"/>
      <c r="AI3" s="5"/>
      <c r="AK3" s="531">
        <f>'CF(M)'!A107</f>
        <v>107</v>
      </c>
      <c r="AL3" s="531" t="str">
        <f>$AL$1&amp;AK3&amp;":"&amp;AK3</f>
        <v>'CF(M)'!107:107</v>
      </c>
      <c r="AM3" s="325"/>
    </row>
    <row r="4" spans="2:39" x14ac:dyDescent="0.2">
      <c r="B4" s="5"/>
      <c r="C4" s="6"/>
      <c r="D4" s="6"/>
      <c r="E4" s="6"/>
      <c r="F4" s="6"/>
      <c r="G4" s="6"/>
      <c r="H4" s="7"/>
      <c r="J4" s="5"/>
      <c r="K4" s="6"/>
      <c r="L4" s="6"/>
      <c r="M4" s="6"/>
      <c r="N4" s="6"/>
      <c r="O4" s="6"/>
      <c r="P4" s="6"/>
      <c r="Q4" s="6"/>
      <c r="R4" s="7"/>
      <c r="T4" s="5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  <c r="AI4" s="5"/>
      <c r="AJ4" s="223" t="s">
        <v>176</v>
      </c>
      <c r="AK4" s="531">
        <f>'CF(M)'!A108</f>
        <v>108</v>
      </c>
      <c r="AL4" s="531" t="str">
        <f>$AL$1&amp;AK4&amp;":"&amp;AK4</f>
        <v>'CF(M)'!108:108</v>
      </c>
      <c r="AM4" s="325"/>
    </row>
    <row r="5" spans="2:39" x14ac:dyDescent="0.2">
      <c r="B5" s="8" t="s">
        <v>11</v>
      </c>
      <c r="C5" s="9"/>
      <c r="D5" s="9"/>
      <c r="E5" s="9"/>
      <c r="F5" s="9"/>
      <c r="G5" s="6"/>
      <c r="H5" s="879">
        <v>43708</v>
      </c>
      <c r="I5" s="10"/>
      <c r="J5" s="11" t="s">
        <v>12</v>
      </c>
      <c r="K5" s="223"/>
      <c r="L5" s="223"/>
      <c r="M5" s="6"/>
      <c r="N5" s="6"/>
      <c r="O5" s="6"/>
      <c r="P5" s="6"/>
      <c r="Q5" s="6"/>
      <c r="R5" s="7"/>
      <c r="T5" s="524" t="s">
        <v>16</v>
      </c>
      <c r="U5" s="6"/>
      <c r="V5" s="700" t="s">
        <v>17</v>
      </c>
      <c r="W5" s="15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  <c r="AI5" s="5"/>
    </row>
    <row r="6" spans="2:39" x14ac:dyDescent="0.2">
      <c r="B6" s="5" t="s">
        <v>18</v>
      </c>
      <c r="C6" s="6"/>
      <c r="D6" s="6"/>
      <c r="E6" s="6"/>
      <c r="F6" s="6"/>
      <c r="G6" s="6"/>
      <c r="H6" s="16">
        <f>H5</f>
        <v>43708</v>
      </c>
      <c r="I6" s="10"/>
      <c r="J6" s="5"/>
      <c r="K6" s="6"/>
      <c r="L6" s="6"/>
      <c r="M6" s="6"/>
      <c r="N6" s="12"/>
      <c r="O6" s="12"/>
      <c r="P6" s="13" t="s">
        <v>13</v>
      </c>
      <c r="Q6" s="13" t="s">
        <v>14</v>
      </c>
      <c r="R6" s="14" t="s">
        <v>15</v>
      </c>
      <c r="T6" s="477">
        <f>H13</f>
        <v>1</v>
      </c>
      <c r="U6" s="467">
        <f>ROW('CF(M)'!A5)</f>
        <v>5</v>
      </c>
      <c r="V6" s="467" t="str">
        <f>$V$5&amp;U6&amp;":"&amp;U6</f>
        <v>'CF(M)'!5:5</v>
      </c>
      <c r="W6" s="468"/>
      <c r="X6" s="469"/>
      <c r="Y6" s="469">
        <f>X6+1</f>
        <v>1</v>
      </c>
      <c r="Z6" s="469">
        <f t="shared" ref="Z6:AH6" si="0">Y6+1</f>
        <v>2</v>
      </c>
      <c r="AA6" s="469">
        <f t="shared" si="0"/>
        <v>3</v>
      </c>
      <c r="AB6" s="469">
        <f t="shared" si="0"/>
        <v>4</v>
      </c>
      <c r="AC6" s="469">
        <f t="shared" si="0"/>
        <v>5</v>
      </c>
      <c r="AD6" s="469">
        <f t="shared" si="0"/>
        <v>6</v>
      </c>
      <c r="AE6" s="469">
        <f t="shared" si="0"/>
        <v>7</v>
      </c>
      <c r="AF6" s="469">
        <f t="shared" si="0"/>
        <v>8</v>
      </c>
      <c r="AG6" s="469">
        <f t="shared" si="0"/>
        <v>9</v>
      </c>
      <c r="AH6" s="470">
        <f t="shared" si="0"/>
        <v>10</v>
      </c>
      <c r="AI6" s="5"/>
      <c r="AJ6" s="479" t="s">
        <v>38</v>
      </c>
      <c r="AK6" s="479"/>
      <c r="AL6" s="468"/>
      <c r="AM6" s="467"/>
    </row>
    <row r="7" spans="2:39" x14ac:dyDescent="0.2">
      <c r="B7" s="8" t="s">
        <v>21</v>
      </c>
      <c r="C7" s="9"/>
      <c r="D7" s="9"/>
      <c r="E7" s="9"/>
      <c r="F7" s="9"/>
      <c r="G7" s="9"/>
      <c r="H7" s="22">
        <f>DATEDIF(H5,H8,"m")</f>
        <v>60</v>
      </c>
      <c r="I7" s="10"/>
      <c r="J7" s="5"/>
      <c r="K7" s="6"/>
      <c r="L7" s="6"/>
      <c r="M7" s="6"/>
      <c r="N7" s="27" t="s">
        <v>19</v>
      </c>
      <c r="O7" s="107" t="s">
        <v>20</v>
      </c>
      <c r="P7" s="194">
        <f ca="1">W65</f>
        <v>6.5005283072749345E-2</v>
      </c>
      <c r="Q7" s="194">
        <f ca="1">-W64/X62*365/(AH56-X56)</f>
        <v>6.5005283072749331E-2</v>
      </c>
      <c r="R7" s="69">
        <f>W66</f>
        <v>6.7724373936653148E-2</v>
      </c>
      <c r="T7" s="471"/>
      <c r="U7" s="472"/>
      <c r="V7" s="472"/>
      <c r="W7" s="473" t="s">
        <v>23</v>
      </c>
      <c r="X7" s="474"/>
      <c r="Y7" s="475">
        <f>'Property(Y)'!K2</f>
        <v>44074</v>
      </c>
      <c r="Z7" s="475">
        <f>'Property(Y)'!L2</f>
        <v>44439</v>
      </c>
      <c r="AA7" s="475">
        <f>'Property(Y)'!M2</f>
        <v>44804</v>
      </c>
      <c r="AB7" s="475">
        <f>'Property(Y)'!N2</f>
        <v>45169</v>
      </c>
      <c r="AC7" s="475">
        <f>'Property(Y)'!O2</f>
        <v>45535</v>
      </c>
      <c r="AD7" s="475">
        <f>'Property(Y)'!P2</f>
        <v>45900</v>
      </c>
      <c r="AE7" s="475">
        <f>'Property(Y)'!Q2</f>
        <v>46265</v>
      </c>
      <c r="AF7" s="475">
        <f>'Property(Y)'!R2</f>
        <v>46630</v>
      </c>
      <c r="AG7" s="475">
        <f>'Property(Y)'!S2</f>
        <v>46996</v>
      </c>
      <c r="AH7" s="476">
        <f>'Property(Y)'!T2</f>
        <v>47361</v>
      </c>
      <c r="AI7" s="5"/>
      <c r="AJ7" s="474">
        <f>H5</f>
        <v>43708</v>
      </c>
      <c r="AK7" s="472"/>
      <c r="AL7" s="473" t="s">
        <v>39</v>
      </c>
      <c r="AM7" s="473" t="s">
        <v>40</v>
      </c>
    </row>
    <row r="8" spans="2:39" x14ac:dyDescent="0.2">
      <c r="B8" s="8" t="s">
        <v>24</v>
      </c>
      <c r="C8" s="9"/>
      <c r="D8" s="9"/>
      <c r="E8" s="9"/>
      <c r="F8" s="9"/>
      <c r="G8" s="9"/>
      <c r="H8" s="26">
        <f>H33+H35</f>
        <v>45535</v>
      </c>
      <c r="I8" s="10"/>
      <c r="J8" s="5"/>
      <c r="K8" s="6"/>
      <c r="L8" s="6"/>
      <c r="M8" s="6"/>
      <c r="N8" s="35"/>
      <c r="O8" s="52" t="s">
        <v>22</v>
      </c>
      <c r="P8" s="237">
        <f ca="1">W81</f>
        <v>6.3005283072749357E-2</v>
      </c>
      <c r="Q8" s="237">
        <f ca="1">-W80/X78*365/(AH71-X71)</f>
        <v>6.3005283072749357E-2</v>
      </c>
      <c r="R8" s="238">
        <f>W82</f>
        <v>6.5245327353477489E-2</v>
      </c>
      <c r="T8" s="758" t="str">
        <f>'Property(Y)'!C11</f>
        <v>Base Rent Revenue</v>
      </c>
      <c r="U8" s="6"/>
      <c r="V8" s="6"/>
      <c r="W8" s="708">
        <f t="shared" ref="W8:W10" ca="1" si="1">SUM(X8:AH8)</f>
        <v>832597492.95988131</v>
      </c>
      <c r="X8" s="708"/>
      <c r="Y8" s="693">
        <f ca="1">'Property(Y)'!K11</f>
        <v>72353708.950000003</v>
      </c>
      <c r="Z8" s="693">
        <f ca="1">'Property(Y)'!L11</f>
        <v>74556413.318500012</v>
      </c>
      <c r="AA8" s="693">
        <f ca="1">'Property(Y)'!M11</f>
        <v>76892809.358054996</v>
      </c>
      <c r="AB8" s="693">
        <f ca="1">'Property(Y)'!N11</f>
        <v>78694914.278796628</v>
      </c>
      <c r="AC8" s="693">
        <f ca="1">'Property(Y)'!O11</f>
        <v>82087821.991963148</v>
      </c>
      <c r="AD8" s="693">
        <f ca="1">'Property(Y)'!P11</f>
        <v>86535764.64475511</v>
      </c>
      <c r="AE8" s="693">
        <f ca="1">'Property(Y)'!Q11</f>
        <v>88011497.464097783</v>
      </c>
      <c r="AF8" s="693">
        <f ca="1">'Property(Y)'!R11</f>
        <v>89558169.868020743</v>
      </c>
      <c r="AG8" s="693">
        <f ca="1">'Property(Y)'!S11</f>
        <v>91110437.804061353</v>
      </c>
      <c r="AH8" s="693">
        <f ca="1">'Property(Y)'!T11</f>
        <v>92795955.2816315</v>
      </c>
      <c r="AI8" s="5"/>
      <c r="AJ8" s="59">
        <f>H5</f>
        <v>43708</v>
      </c>
      <c r="AK8" s="222">
        <v>0</v>
      </c>
      <c r="AL8" s="60">
        <f t="shared" ref="AL8:AL46" ca="1" si="2">-SUMIF(INDIRECT($AL$2),$AK8,INDIRECT($AL$3))-SUMIF(INDIRECT($AL$2),$AK8,INDIRECT($AL$4))</f>
        <v>2691000</v>
      </c>
      <c r="AM8" s="788">
        <f ca="1">AL8/$H$64</f>
        <v>0.02</v>
      </c>
    </row>
    <row r="9" spans="2:39" x14ac:dyDescent="0.2">
      <c r="B9" s="5" t="s">
        <v>25</v>
      </c>
      <c r="C9" s="6"/>
      <c r="D9" s="6"/>
      <c r="E9" s="6"/>
      <c r="F9" s="6"/>
      <c r="G9" s="6"/>
      <c r="H9" s="32">
        <v>3</v>
      </c>
      <c r="I9" s="10"/>
      <c r="J9" s="5"/>
      <c r="K9" s="6"/>
      <c r="L9" s="6"/>
      <c r="M9" s="6"/>
      <c r="N9" s="27"/>
      <c r="O9" s="27"/>
      <c r="P9" s="194">
        <f t="shared" ref="P9:R9" ca="1" si="3">P7-P8</f>
        <v>1.9999999999999879E-3</v>
      </c>
      <c r="Q9" s="194">
        <f t="shared" ca="1" si="3"/>
        <v>1.999999999999974E-3</v>
      </c>
      <c r="R9" s="69">
        <f t="shared" si="3"/>
        <v>2.4790465831756592E-3</v>
      </c>
      <c r="T9" s="44" t="str">
        <f>'Property(Y)'!C12</f>
        <v>Absorption &amp; Turnover Vacancy</v>
      </c>
      <c r="U9" s="6"/>
      <c r="V9" s="6"/>
      <c r="W9" s="708">
        <f t="shared" ca="1" si="1"/>
        <v>-12254139.248087458</v>
      </c>
      <c r="X9" s="708"/>
      <c r="Y9" s="693">
        <f ca="1">'Property(Y)'!K12</f>
        <v>-8014078.9499999993</v>
      </c>
      <c r="Z9" s="693">
        <f ca="1">'Property(Y)'!L12</f>
        <v>-1328700</v>
      </c>
      <c r="AA9" s="693">
        <f ca="1">'Property(Y)'!M12</f>
        <v>0</v>
      </c>
      <c r="AB9" s="693">
        <f ca="1">'Property(Y)'!N12</f>
        <v>0</v>
      </c>
      <c r="AC9" s="693">
        <f ca="1">'Property(Y)'!O12</f>
        <v>-2911360.2980874591</v>
      </c>
      <c r="AD9" s="693">
        <f ca="1">'Property(Y)'!P12</f>
        <v>0</v>
      </c>
      <c r="AE9" s="693">
        <f ca="1">'Property(Y)'!Q12</f>
        <v>0</v>
      </c>
      <c r="AF9" s="693">
        <f ca="1">'Property(Y)'!R12</f>
        <v>0</v>
      </c>
      <c r="AG9" s="693">
        <f ca="1">'Property(Y)'!S12</f>
        <v>0</v>
      </c>
      <c r="AH9" s="693">
        <f ca="1">'Property(Y)'!T12</f>
        <v>0</v>
      </c>
      <c r="AI9" s="5"/>
      <c r="AJ9" s="62">
        <f t="shared" ref="AJ9:AJ48" si="4">EDATE(AJ8,3)</f>
        <v>43799</v>
      </c>
      <c r="AK9" s="222">
        <f t="shared" ref="AK9:AK16" si="5">AK8+1</f>
        <v>1</v>
      </c>
      <c r="AL9" s="60">
        <f t="shared" ca="1" si="2"/>
        <v>1979499.3150684931</v>
      </c>
      <c r="AM9" s="18">
        <f t="shared" ref="AM9:AM48" ca="1" si="6">-AL9/$X$78*365/($AJ9-$AJ8)</f>
        <v>5.9009661835748788E-2</v>
      </c>
    </row>
    <row r="10" spans="2:39" x14ac:dyDescent="0.2">
      <c r="B10" s="38" t="s">
        <v>26</v>
      </c>
      <c r="C10" s="27"/>
      <c r="D10" s="9"/>
      <c r="E10" s="9"/>
      <c r="F10" s="9"/>
      <c r="G10" s="9"/>
      <c r="H10" s="39">
        <v>1170</v>
      </c>
      <c r="I10" s="10"/>
      <c r="J10" s="11" t="s">
        <v>29</v>
      </c>
      <c r="K10" s="223"/>
      <c r="L10" s="223"/>
      <c r="M10" s="6"/>
      <c r="N10" s="27"/>
      <c r="O10" s="27"/>
      <c r="P10" s="27"/>
      <c r="Q10" s="316"/>
      <c r="R10" s="69"/>
      <c r="T10" s="33" t="str">
        <f>'Property(Y)'!C13</f>
        <v>Base Rent Abatements</v>
      </c>
      <c r="U10" s="23"/>
      <c r="V10" s="23"/>
      <c r="W10" s="694">
        <f t="shared" ca="1" si="1"/>
        <v>-15533271.528248243</v>
      </c>
      <c r="X10" s="694"/>
      <c r="Y10" s="695">
        <f ca="1">'Property(Y)'!K13</f>
        <v>0</v>
      </c>
      <c r="Z10" s="695">
        <f ca="1">'Property(Y)'!L13</f>
        <v>-8254501.3184999982</v>
      </c>
      <c r="AA10" s="695">
        <f ca="1">'Property(Y)'!M13</f>
        <v>-1368561.0000000002</v>
      </c>
      <c r="AB10" s="695">
        <f ca="1">'Property(Y)'!N13</f>
        <v>0</v>
      </c>
      <c r="AC10" s="695">
        <f ca="1">'Property(Y)'!O13</f>
        <v>-229093.86671514931</v>
      </c>
      <c r="AD10" s="695">
        <f ca="1">'Property(Y)'!P13</f>
        <v>-5681115.343033094</v>
      </c>
      <c r="AE10" s="695">
        <f ca="1">'Property(Y)'!Q13</f>
        <v>0</v>
      </c>
      <c r="AF10" s="695">
        <f ca="1">'Property(Y)'!R13</f>
        <v>0</v>
      </c>
      <c r="AG10" s="695">
        <f ca="1">'Property(Y)'!S13</f>
        <v>0</v>
      </c>
      <c r="AH10" s="695">
        <f ca="1">'Property(Y)'!T13</f>
        <v>0</v>
      </c>
      <c r="AI10" s="5"/>
      <c r="AJ10" s="62">
        <f t="shared" si="4"/>
        <v>43890</v>
      </c>
      <c r="AK10" s="222">
        <f t="shared" si="5"/>
        <v>2</v>
      </c>
      <c r="AL10" s="60">
        <f t="shared" ca="1" si="2"/>
        <v>1979499.3150684931</v>
      </c>
      <c r="AM10" s="18">
        <f t="shared" ca="1" si="6"/>
        <v>5.9009661835748788E-2</v>
      </c>
    </row>
    <row r="11" spans="2:39" x14ac:dyDescent="0.2">
      <c r="B11" s="8"/>
      <c r="C11" s="9"/>
      <c r="D11" s="9"/>
      <c r="E11" s="9"/>
      <c r="F11" s="9"/>
      <c r="G11" s="9"/>
      <c r="H11" s="846">
        <v>1</v>
      </c>
      <c r="I11" s="10"/>
      <c r="J11" s="5"/>
      <c r="K11" s="6"/>
      <c r="L11" s="6"/>
      <c r="M11" s="6"/>
      <c r="N11" s="49"/>
      <c r="O11" s="206" t="s">
        <v>30</v>
      </c>
      <c r="P11" s="214"/>
      <c r="Q11" s="206" t="s">
        <v>31</v>
      </c>
      <c r="R11" s="215"/>
      <c r="T11" s="44" t="str">
        <f>'Property(Y)'!C15</f>
        <v>Rent Revenue</v>
      </c>
      <c r="U11" s="9"/>
      <c r="V11" s="27"/>
      <c r="W11" s="693">
        <f t="shared" ref="W11:W18" ca="1" si="7">SUM(X11:AH11)</f>
        <v>804810082.18354559</v>
      </c>
      <c r="X11" s="693"/>
      <c r="Y11" s="693">
        <f ca="1">'Property(Y)'!K15</f>
        <v>64339630</v>
      </c>
      <c r="Z11" s="693">
        <f ca="1">'Property(Y)'!L15</f>
        <v>64973212.000000015</v>
      </c>
      <c r="AA11" s="693">
        <f ca="1">'Property(Y)'!M15</f>
        <v>75524248.358054996</v>
      </c>
      <c r="AB11" s="693">
        <f ca="1">'Property(Y)'!N15</f>
        <v>78694914.278796628</v>
      </c>
      <c r="AC11" s="693">
        <f ca="1">'Property(Y)'!O15</f>
        <v>78947367.827160537</v>
      </c>
      <c r="AD11" s="693">
        <f ca="1">'Property(Y)'!P15</f>
        <v>80854649.30172202</v>
      </c>
      <c r="AE11" s="693">
        <f ca="1">'Property(Y)'!Q15</f>
        <v>88011497.464097783</v>
      </c>
      <c r="AF11" s="693">
        <f ca="1">'Property(Y)'!R15</f>
        <v>89558169.868020743</v>
      </c>
      <c r="AG11" s="693">
        <f ca="1">'Property(Y)'!S15</f>
        <v>91110437.804061353</v>
      </c>
      <c r="AH11" s="693">
        <f ca="1">'Property(Y)'!T15</f>
        <v>92795955.2816315</v>
      </c>
      <c r="AI11" s="5"/>
      <c r="AJ11" s="62">
        <f t="shared" si="4"/>
        <v>43980</v>
      </c>
      <c r="AK11" s="222">
        <f t="shared" si="5"/>
        <v>3</v>
      </c>
      <c r="AL11" s="60">
        <f t="shared" ca="1" si="2"/>
        <v>2001252.0547945206</v>
      </c>
      <c r="AM11" s="18">
        <f t="shared" ca="1" si="6"/>
        <v>6.0320987654320993E-2</v>
      </c>
    </row>
    <row r="12" spans="2:39" x14ac:dyDescent="0.2">
      <c r="B12" s="8"/>
      <c r="C12" s="9"/>
      <c r="D12" s="9"/>
      <c r="E12" s="9"/>
      <c r="F12" s="9"/>
      <c r="G12" s="9"/>
      <c r="H12" s="41"/>
      <c r="I12" s="10"/>
      <c r="J12" s="5"/>
      <c r="K12" s="6"/>
      <c r="L12" s="6"/>
      <c r="M12" s="6"/>
      <c r="N12" s="35"/>
      <c r="O12" s="195" t="s">
        <v>32</v>
      </c>
      <c r="P12" s="196" t="s">
        <v>33</v>
      </c>
      <c r="Q12" s="195" t="s">
        <v>32</v>
      </c>
      <c r="R12" s="197" t="s">
        <v>34</v>
      </c>
      <c r="T12" s="86" t="s">
        <v>487</v>
      </c>
      <c r="U12" s="6"/>
      <c r="V12" s="6"/>
      <c r="W12" s="708">
        <f t="shared" ca="1" si="7"/>
        <v>83511438.788732246</v>
      </c>
      <c r="X12" s="708"/>
      <c r="Y12" s="708">
        <f ca="1">SUM('Property(Y)'!K16:K17)</f>
        <v>5081711.388199999</v>
      </c>
      <c r="Z12" s="708">
        <f ca="1">SUM('Property(Y)'!L16:L17)</f>
        <v>6475334.9949996127</v>
      </c>
      <c r="AA12" s="708">
        <f ca="1">SUM('Property(Y)'!M16:M17)</f>
        <v>8314503.3102614135</v>
      </c>
      <c r="AB12" s="708">
        <f ca="1">SUM('Property(Y)'!N16:N17)</f>
        <v>9588385.0172816012</v>
      </c>
      <c r="AC12" s="708">
        <f ca="1">SUM('Property(Y)'!O16:O17)</f>
        <v>10057165.714156847</v>
      </c>
      <c r="AD12" s="708">
        <f ca="1">SUM('Property(Y)'!P16:P17)</f>
        <v>7889394.4914026987</v>
      </c>
      <c r="AE12" s="708">
        <f ca="1">SUM('Property(Y)'!Q16:Q17)</f>
        <v>7883871.7116756625</v>
      </c>
      <c r="AF12" s="708">
        <f ca="1">SUM('Property(Y)'!R16:R17)</f>
        <v>8527684.5285537131</v>
      </c>
      <c r="AG12" s="708">
        <f ca="1">SUM('Property(Y)'!S16:S17)</f>
        <v>9398370.9155091122</v>
      </c>
      <c r="AH12" s="708">
        <f ca="1">SUM('Property(Y)'!T16:T17)</f>
        <v>10295016.7166916</v>
      </c>
      <c r="AI12" s="30"/>
      <c r="AJ12" s="62">
        <f t="shared" si="4"/>
        <v>44072</v>
      </c>
      <c r="AK12" s="222">
        <f t="shared" si="5"/>
        <v>4</v>
      </c>
      <c r="AL12" s="60">
        <f t="shared" ca="1" si="2"/>
        <v>2001252.0547945206</v>
      </c>
      <c r="AM12" s="18">
        <f t="shared" ca="1" si="6"/>
        <v>5.9009661835748795E-2</v>
      </c>
    </row>
    <row r="13" spans="2:39" x14ac:dyDescent="0.2">
      <c r="B13" s="458" t="s">
        <v>27</v>
      </c>
      <c r="C13" s="459"/>
      <c r="D13" s="460"/>
      <c r="E13" s="460"/>
      <c r="F13" s="460"/>
      <c r="G13" s="461" t="s">
        <v>28</v>
      </c>
      <c r="H13" s="462">
        <v>1</v>
      </c>
      <c r="I13" s="10"/>
      <c r="J13" s="5"/>
      <c r="K13" s="6"/>
      <c r="L13" s="6"/>
      <c r="M13" s="6"/>
      <c r="N13" s="198" t="str">
        <f>T43</f>
        <v>Mortgage</v>
      </c>
      <c r="O13" s="199">
        <f ca="1">W43</f>
        <v>9.2684057093298591E-2</v>
      </c>
      <c r="P13" s="200">
        <f ca="1">MIN(Y43:AH43)</f>
        <v>7.9741283365390686E-2</v>
      </c>
      <c r="Q13" s="201">
        <f ca="1">W48</f>
        <v>2.2829008439291236</v>
      </c>
      <c r="R13" s="202">
        <f ca="1">MIN(Y48:AH48)</f>
        <v>1.9662234254479891</v>
      </c>
      <c r="T13" s="86" t="s">
        <v>488</v>
      </c>
      <c r="U13" s="6"/>
      <c r="V13" s="6"/>
      <c r="W13" s="708">
        <f t="shared" ca="1" si="7"/>
        <v>2758871</v>
      </c>
      <c r="X13" s="708"/>
      <c r="Y13" s="708">
        <f ca="1">SUM('Property(Y)'!K18:K19)</f>
        <v>206055</v>
      </c>
      <c r="Z13" s="708">
        <f ca="1">SUM('Property(Y)'!L18:L19)</f>
        <v>253206</v>
      </c>
      <c r="AA13" s="708">
        <f ca="1">SUM('Property(Y)'!M18:M19)</f>
        <v>273051</v>
      </c>
      <c r="AB13" s="708">
        <f ca="1">SUM('Property(Y)'!N18:N19)</f>
        <v>280510.99999999994</v>
      </c>
      <c r="AC13" s="708">
        <f ca="1">SUM('Property(Y)'!O18:O19)</f>
        <v>281941.99999999994</v>
      </c>
      <c r="AD13" s="708">
        <f ca="1">SUM('Property(Y)'!P18:P19)</f>
        <v>290476</v>
      </c>
      <c r="AE13" s="708">
        <f ca="1">SUM('Property(Y)'!Q18:Q19)</f>
        <v>282622.99999999994</v>
      </c>
      <c r="AF13" s="708">
        <f ca="1">SUM('Property(Y)'!R18:R19)</f>
        <v>288268</v>
      </c>
      <c r="AG13" s="708">
        <f ca="1">SUM('Property(Y)'!S18:S19)</f>
        <v>296916</v>
      </c>
      <c r="AH13" s="708">
        <f ca="1">SUM('Property(Y)'!T18:T19)</f>
        <v>305823</v>
      </c>
      <c r="AI13" s="30"/>
      <c r="AJ13" s="62">
        <f t="shared" si="4"/>
        <v>44164</v>
      </c>
      <c r="AK13" s="222">
        <f t="shared" si="5"/>
        <v>5</v>
      </c>
      <c r="AL13" s="60">
        <f t="shared" ca="1" si="2"/>
        <v>1979499.3150684931</v>
      </c>
      <c r="AM13" s="18">
        <f t="shared" ca="1" si="6"/>
        <v>5.8368252467968909E-2</v>
      </c>
    </row>
    <row r="14" spans="2:39" x14ac:dyDescent="0.2">
      <c r="B14" s="5"/>
      <c r="C14" s="6"/>
      <c r="D14" s="6"/>
      <c r="E14" s="6"/>
      <c r="F14" s="6"/>
      <c r="G14" s="6"/>
      <c r="H14" s="7"/>
      <c r="I14" s="10"/>
      <c r="J14" s="5"/>
      <c r="K14" s="6"/>
      <c r="L14" s="6"/>
      <c r="M14" s="6"/>
      <c r="N14" s="107" t="str">
        <f>T44</f>
        <v>Mezz A1</v>
      </c>
      <c r="O14" s="203">
        <f ca="1">W44</f>
        <v>8.0140350118265702E-2</v>
      </c>
      <c r="P14" s="319">
        <f ca="1">MIN(Y44:AH44)</f>
        <v>6.8949229977593451E-2</v>
      </c>
      <c r="Q14" s="204">
        <f ca="1">W49</f>
        <v>1.8606208153922696</v>
      </c>
      <c r="R14" s="205">
        <f ca="1">MIN(Y49:AH49)</f>
        <v>1.6025208641142363</v>
      </c>
      <c r="T14" s="91" t="s">
        <v>489</v>
      </c>
      <c r="U14" s="23"/>
      <c r="V14" s="23"/>
      <c r="W14" s="694">
        <f t="shared" ca="1" si="7"/>
        <v>-17719794.957376592</v>
      </c>
      <c r="X14" s="694"/>
      <c r="Y14" s="694">
        <f ca="1">'Property(Y)'!K20</f>
        <v>-1392547.9277640001</v>
      </c>
      <c r="Z14" s="694">
        <f ca="1">'Property(Y)'!L20</f>
        <v>-1434035.0598999921</v>
      </c>
      <c r="AA14" s="694">
        <f ca="1">'Property(Y)'!M20</f>
        <v>-1682236.0533663281</v>
      </c>
      <c r="AB14" s="694">
        <f ca="1">'Property(Y)'!N20</f>
        <v>-1771276.2059215652</v>
      </c>
      <c r="AC14" s="694">
        <f ca="1">'Property(Y)'!O20</f>
        <v>-1785729.5108263481</v>
      </c>
      <c r="AD14" s="694">
        <f ca="1">'Property(Y)'!P20</f>
        <v>-1780690.3958624948</v>
      </c>
      <c r="AE14" s="694">
        <f ca="1">'Property(Y)'!Q20</f>
        <v>-1923559.843515469</v>
      </c>
      <c r="AF14" s="694">
        <f ca="1">'Property(Y)'!R20</f>
        <v>-1967482.4479314892</v>
      </c>
      <c r="AG14" s="694">
        <f ca="1">'Property(Y)'!S20</f>
        <v>-2016114.4943914101</v>
      </c>
      <c r="AH14" s="694">
        <f ca="1">'Property(Y)'!T20</f>
        <v>-1966123.0178974962</v>
      </c>
      <c r="AI14" s="30"/>
      <c r="AJ14" s="62">
        <f t="shared" si="4"/>
        <v>44255</v>
      </c>
      <c r="AK14" s="222">
        <f t="shared" si="5"/>
        <v>6</v>
      </c>
      <c r="AL14" s="60">
        <f t="shared" ca="1" si="2"/>
        <v>1957746.5753424657</v>
      </c>
      <c r="AM14" s="18">
        <f t="shared" ca="1" si="6"/>
        <v>5.8361204013377931E-2</v>
      </c>
    </row>
    <row r="15" spans="2:39" x14ac:dyDescent="0.2">
      <c r="B15" s="8" t="s">
        <v>35</v>
      </c>
      <c r="C15" s="9"/>
      <c r="D15" s="9"/>
      <c r="E15" s="9"/>
      <c r="F15" s="9"/>
      <c r="G15" s="9"/>
      <c r="H15" s="45" t="s">
        <v>473</v>
      </c>
      <c r="I15" s="10"/>
      <c r="J15" s="5"/>
      <c r="K15" s="6"/>
      <c r="L15" s="6"/>
      <c r="M15" s="6"/>
      <c r="N15" s="107" t="str">
        <f>T45</f>
        <v>Mezz A2</v>
      </c>
      <c r="O15" s="203">
        <f ca="1">W45</f>
        <v>7.72367142444155E-2</v>
      </c>
      <c r="P15" s="319">
        <f ca="1">MIN(Y45:AH45)</f>
        <v>6.6451069471158905E-2</v>
      </c>
      <c r="Q15" s="204">
        <f ca="1">W50</f>
        <v>1.7549037236086178</v>
      </c>
      <c r="R15" s="205">
        <f ca="1">MIN(Y50:AH50)</f>
        <v>1.5114685422895637</v>
      </c>
      <c r="T15" s="40" t="str">
        <f>'Property(Y)'!C21</f>
        <v>Effective Gross Revenue</v>
      </c>
      <c r="U15" s="9"/>
      <c r="V15" s="27"/>
      <c r="W15" s="693">
        <f t="shared" ca="1" si="7"/>
        <v>873360597.01490128</v>
      </c>
      <c r="X15" s="693"/>
      <c r="Y15" s="693">
        <f ca="1">SUM(Y11:Y14)</f>
        <v>68234848.460436001</v>
      </c>
      <c r="Z15" s="693">
        <f t="shared" ref="Z15:AC15" ca="1" si="8">SUM(Z11:Z14)</f>
        <v>70267717.935099646</v>
      </c>
      <c r="AA15" s="693">
        <f t="shared" ca="1" si="8"/>
        <v>82429566.614950076</v>
      </c>
      <c r="AB15" s="693">
        <f t="shared" ca="1" si="8"/>
        <v>86792534.090156674</v>
      </c>
      <c r="AC15" s="693">
        <f t="shared" ca="1" si="8"/>
        <v>87500746.030491039</v>
      </c>
      <c r="AD15" s="693">
        <f t="shared" ref="AD15:AH15" ca="1" si="9">SUM(AD11:AD14)</f>
        <v>87253829.397262231</v>
      </c>
      <c r="AE15" s="693">
        <f t="shared" ca="1" si="9"/>
        <v>94254432.332257971</v>
      </c>
      <c r="AF15" s="693">
        <f t="shared" ca="1" si="9"/>
        <v>96406639.948642969</v>
      </c>
      <c r="AG15" s="693">
        <f t="shared" ca="1" si="9"/>
        <v>98789610.225179046</v>
      </c>
      <c r="AH15" s="693">
        <f t="shared" ca="1" si="9"/>
        <v>101430671.9804256</v>
      </c>
      <c r="AI15" s="30"/>
      <c r="AJ15" s="62">
        <f t="shared" si="4"/>
        <v>44344</v>
      </c>
      <c r="AK15" s="222">
        <f t="shared" si="5"/>
        <v>7</v>
      </c>
      <c r="AL15" s="60">
        <f t="shared" ca="1" si="2"/>
        <v>2001252.0547945206</v>
      </c>
      <c r="AM15" s="18">
        <f t="shared" ca="1" si="6"/>
        <v>6.0998751560549319E-2</v>
      </c>
    </row>
    <row r="16" spans="2:39" x14ac:dyDescent="0.2">
      <c r="B16" s="5" t="s">
        <v>36</v>
      </c>
      <c r="C16" s="6"/>
      <c r="D16" s="9"/>
      <c r="E16" s="9"/>
      <c r="F16" s="6"/>
      <c r="G16" s="6"/>
      <c r="H16" s="46" t="s">
        <v>474</v>
      </c>
      <c r="J16" s="5"/>
      <c r="K16" s="6"/>
      <c r="L16" s="6"/>
      <c r="M16" s="6"/>
      <c r="N16" s="805" t="str">
        <f>T46</f>
        <v>Mezz B</v>
      </c>
      <c r="O16" s="806">
        <f ca="1">W46</f>
        <v>7.1057777104862246E-2</v>
      </c>
      <c r="P16" s="807">
        <f ca="1">MIN(Y46:AH46)</f>
        <v>6.1134983913466195E-2</v>
      </c>
      <c r="Q16" s="808">
        <f ca="1">W51</f>
        <v>1.7549037236086178</v>
      </c>
      <c r="R16" s="809">
        <f ca="1">MIN(Y51:AH51)</f>
        <v>1.5114685422895637</v>
      </c>
      <c r="T16" s="33" t="str">
        <f>'Property(Y)'!C33</f>
        <v>Operating Expenses</v>
      </c>
      <c r="U16" s="34"/>
      <c r="V16" s="35"/>
      <c r="W16" s="695">
        <f t="shared" ca="1" si="7"/>
        <v>-285966894.66259211</v>
      </c>
      <c r="X16" s="695"/>
      <c r="Y16" s="695">
        <f ca="1">-'Property(Y)'!K33</f>
        <v>-22076912</v>
      </c>
      <c r="Z16" s="695">
        <f ca="1">-'Property(Y)'!L33</f>
        <v>-24416480</v>
      </c>
      <c r="AA16" s="695">
        <f ca="1">-'Property(Y)'!M33</f>
        <v>-26115662</v>
      </c>
      <c r="AB16" s="695">
        <f ca="1">-'Property(Y)'!N33</f>
        <v>-27447782.93</v>
      </c>
      <c r="AC16" s="695">
        <f ca="1">-'Property(Y)'!O33</f>
        <v>-28701912.0579</v>
      </c>
      <c r="AD16" s="695">
        <f ca="1">-'Property(Y)'!P33</f>
        <v>-29602118.149636999</v>
      </c>
      <c r="AE16" s="695">
        <f ca="1">-'Property(Y)'!Q33</f>
        <v>-30494559.634126101</v>
      </c>
      <c r="AF16" s="695">
        <f ca="1">-'Property(Y)'!R33</f>
        <v>-31413907.7731499</v>
      </c>
      <c r="AG16" s="695">
        <f ca="1">-'Property(Y)'!S33</f>
        <v>-32360971.836344391</v>
      </c>
      <c r="AH16" s="695">
        <f ca="1">-'Property(Y)'!T33</f>
        <v>-33336588.281434719</v>
      </c>
      <c r="AI16" s="30"/>
      <c r="AJ16" s="62">
        <f t="shared" si="4"/>
        <v>44436</v>
      </c>
      <c r="AK16" s="222">
        <f t="shared" si="5"/>
        <v>8</v>
      </c>
      <c r="AL16" s="60">
        <f t="shared" ca="1" si="2"/>
        <v>2001252.0547945206</v>
      </c>
      <c r="AM16" s="18">
        <f t="shared" ca="1" si="6"/>
        <v>5.9009661835748795E-2</v>
      </c>
    </row>
    <row r="17" spans="2:45" x14ac:dyDescent="0.2">
      <c r="B17" s="5"/>
      <c r="C17" s="6"/>
      <c r="D17" s="6"/>
      <c r="E17" s="6"/>
      <c r="F17" s="6"/>
      <c r="G17" s="6"/>
      <c r="H17" s="7"/>
      <c r="I17" s="10"/>
      <c r="J17" s="5"/>
      <c r="K17" s="6"/>
      <c r="L17" s="6"/>
      <c r="M17" s="6"/>
      <c r="N17" s="6"/>
      <c r="O17" s="6"/>
      <c r="P17" s="6"/>
      <c r="Q17" s="6"/>
      <c r="R17" s="7"/>
      <c r="T17" s="40" t="str">
        <f>'CF(M)'!C18</f>
        <v>NOI</v>
      </c>
      <c r="U17" s="9">
        <f>'CF(M)'!A18</f>
        <v>18</v>
      </c>
      <c r="V17" s="27" t="str">
        <f>$V$5&amp;U17&amp;":"&amp;U17</f>
        <v>'CF(M)'!18:18</v>
      </c>
      <c r="W17" s="696">
        <f t="shared" ca="1" si="7"/>
        <v>587393702.35230911</v>
      </c>
      <c r="X17" s="696"/>
      <c r="Y17" s="696">
        <f t="shared" ref="Y17" ca="1" si="10">SUM(Y15:Y16)</f>
        <v>46157936.460436001</v>
      </c>
      <c r="Z17" s="696">
        <f t="shared" ref="Z17:AC17" ca="1" si="11">SUM(Z15:Z16)</f>
        <v>45851237.935099646</v>
      </c>
      <c r="AA17" s="696">
        <f t="shared" ca="1" si="11"/>
        <v>56313904.614950076</v>
      </c>
      <c r="AB17" s="696">
        <f t="shared" ca="1" si="11"/>
        <v>59344751.160156675</v>
      </c>
      <c r="AC17" s="696">
        <f t="shared" ca="1" si="11"/>
        <v>58798833.972591043</v>
      </c>
      <c r="AD17" s="696">
        <f t="shared" ref="AD17:AH17" ca="1" si="12">SUM(AD15:AD16)</f>
        <v>57651711.247625232</v>
      </c>
      <c r="AE17" s="696">
        <f t="shared" ca="1" si="12"/>
        <v>63759872.698131874</v>
      </c>
      <c r="AF17" s="696">
        <f t="shared" ca="1" si="12"/>
        <v>64992732.175493069</v>
      </c>
      <c r="AG17" s="696">
        <f t="shared" ca="1" si="12"/>
        <v>66428638.388834655</v>
      </c>
      <c r="AH17" s="696">
        <f t="shared" ca="1" si="12"/>
        <v>68094083.698990881</v>
      </c>
      <c r="AI17" s="30"/>
      <c r="AJ17" s="62">
        <f t="shared" si="4"/>
        <v>44528</v>
      </c>
      <c r="AK17" s="222">
        <f t="shared" ref="AK17:AK32" si="13">AK16+1</f>
        <v>9</v>
      </c>
      <c r="AL17" s="60">
        <f t="shared" ca="1" si="2"/>
        <v>1979499.3150684931</v>
      </c>
      <c r="AM17" s="18">
        <f t="shared" ca="1" si="6"/>
        <v>5.8368252467968909E-2</v>
      </c>
    </row>
    <row r="18" spans="2:45" x14ac:dyDescent="0.2">
      <c r="B18" s="8" t="s">
        <v>560</v>
      </c>
      <c r="C18" s="9"/>
      <c r="D18" s="57" t="s">
        <v>556</v>
      </c>
      <c r="E18" s="63" t="s">
        <v>557</v>
      </c>
      <c r="F18" s="57" t="s">
        <v>555</v>
      </c>
      <c r="G18" s="63" t="s">
        <v>558</v>
      </c>
      <c r="H18" s="58" t="s">
        <v>559</v>
      </c>
      <c r="I18" s="10"/>
      <c r="J18" s="5"/>
      <c r="K18" s="6"/>
      <c r="L18" s="6"/>
      <c r="O18" s="6"/>
      <c r="P18" s="6"/>
      <c r="Q18" s="6"/>
      <c r="R18" s="7"/>
      <c r="T18" s="44" t="str">
        <f>'CF(M)'!C19</f>
        <v>Tenant Improvements</v>
      </c>
      <c r="U18" s="9">
        <f>'CF(M)'!A19</f>
        <v>19</v>
      </c>
      <c r="V18" s="27" t="str">
        <f>$V$5&amp;U18&amp;":"&amp;U18</f>
        <v>'CF(M)'!19:19</v>
      </c>
      <c r="W18" s="693">
        <f t="shared" ca="1" si="7"/>
        <v>-16950421.098452847</v>
      </c>
      <c r="X18" s="693"/>
      <c r="Y18" s="693">
        <f t="shared" ref="Y18:AH23" ca="1" si="14">SUMIF(INDIRECT($V$6),Y$6,INDIRECT($V18))</f>
        <v>-689559.25</v>
      </c>
      <c r="Z18" s="693">
        <f t="shared" ca="1" si="14"/>
        <v>-8057596.5274999989</v>
      </c>
      <c r="AA18" s="693">
        <f t="shared" ca="1" si="14"/>
        <v>-1368561</v>
      </c>
      <c r="AB18" s="693">
        <f t="shared" ca="1" si="14"/>
        <v>0</v>
      </c>
      <c r="AC18" s="693">
        <f t="shared" ca="1" si="14"/>
        <v>-753634.95908106887</v>
      </c>
      <c r="AD18" s="693">
        <f t="shared" ca="1" si="14"/>
        <v>-6081069.361871779</v>
      </c>
      <c r="AE18" s="693">
        <f t="shared" ca="1" si="14"/>
        <v>0</v>
      </c>
      <c r="AF18" s="693">
        <f t="shared" ca="1" si="14"/>
        <v>0</v>
      </c>
      <c r="AG18" s="693">
        <f t="shared" ca="1" si="14"/>
        <v>0</v>
      </c>
      <c r="AH18" s="693">
        <f t="shared" ca="1" si="14"/>
        <v>0</v>
      </c>
      <c r="AI18" s="30"/>
      <c r="AJ18" s="62">
        <f t="shared" si="4"/>
        <v>44620</v>
      </c>
      <c r="AK18" s="222">
        <f t="shared" si="13"/>
        <v>10</v>
      </c>
      <c r="AL18" s="60">
        <f t="shared" ca="1" si="2"/>
        <v>1957746.5753424657</v>
      </c>
      <c r="AM18" s="18">
        <f t="shared" ca="1" si="6"/>
        <v>5.7726843100189038E-2</v>
      </c>
      <c r="AS18" s="6"/>
    </row>
    <row r="19" spans="2:45" x14ac:dyDescent="0.2">
      <c r="B19" s="8"/>
      <c r="C19" s="9"/>
      <c r="D19" s="765">
        <f>Rent!O15</f>
        <v>340024</v>
      </c>
      <c r="E19" s="23">
        <f>Rent!O11+Rent!O12+Rent!O13</f>
        <v>3935</v>
      </c>
      <c r="F19" s="766">
        <f>D19-E19</f>
        <v>336089</v>
      </c>
      <c r="G19" s="765">
        <f>SUM(Rent!O4:O10)</f>
        <v>255752</v>
      </c>
      <c r="H19" s="767">
        <f>G19/F19</f>
        <v>0.76096510150585117</v>
      </c>
      <c r="I19" s="10"/>
      <c r="J19" s="5"/>
      <c r="K19" s="6"/>
      <c r="L19" s="6"/>
      <c r="M19" s="6"/>
      <c r="N19" s="6"/>
      <c r="O19" s="6"/>
      <c r="P19" s="6"/>
      <c r="Q19" s="18"/>
      <c r="R19" s="7"/>
      <c r="T19" s="44" t="str">
        <f>'CF(M)'!C20</f>
        <v>Leasing Commissions</v>
      </c>
      <c r="U19" s="9">
        <f>'CF(M)'!A20</f>
        <v>20</v>
      </c>
      <c r="V19" s="27" t="str">
        <f t="shared" ref="V19:V21" si="15">$V$5&amp;U19&amp;":"&amp;U19</f>
        <v>'CF(M)'!20:20</v>
      </c>
      <c r="W19" s="693">
        <f t="shared" ref="W19:W21" ca="1" si="16">SUM(X19:AH19)</f>
        <v>-6150250.2536200155</v>
      </c>
      <c r="X19" s="708"/>
      <c r="Y19" s="693">
        <f t="shared" ca="1" si="14"/>
        <v>-264702.78999999998</v>
      </c>
      <c r="Z19" s="693">
        <f t="shared" ca="1" si="14"/>
        <v>-3082304.6536999997</v>
      </c>
      <c r="AA19" s="693">
        <f t="shared" ca="1" si="14"/>
        <v>-492681.95999999996</v>
      </c>
      <c r="AB19" s="693">
        <f t="shared" ca="1" si="14"/>
        <v>0</v>
      </c>
      <c r="AC19" s="693">
        <f t="shared" ca="1" si="14"/>
        <v>-251425.48675757163</v>
      </c>
      <c r="AD19" s="693">
        <f t="shared" ca="1" si="14"/>
        <v>-2059135.363162444</v>
      </c>
      <c r="AE19" s="693">
        <f t="shared" ca="1" si="14"/>
        <v>0</v>
      </c>
      <c r="AF19" s="693">
        <f t="shared" ca="1" si="14"/>
        <v>0</v>
      </c>
      <c r="AG19" s="693">
        <f t="shared" ca="1" si="14"/>
        <v>0</v>
      </c>
      <c r="AH19" s="693">
        <f t="shared" ca="1" si="14"/>
        <v>0</v>
      </c>
      <c r="AI19" s="30"/>
      <c r="AJ19" s="62">
        <f t="shared" si="4"/>
        <v>44709</v>
      </c>
      <c r="AK19" s="222">
        <f t="shared" si="13"/>
        <v>11</v>
      </c>
      <c r="AL19" s="60">
        <f t="shared" ca="1" si="2"/>
        <v>2001252.0547945206</v>
      </c>
      <c r="AM19" s="18">
        <f t="shared" ca="1" si="6"/>
        <v>6.0998751560549319E-2</v>
      </c>
      <c r="AS19" s="6"/>
    </row>
    <row r="20" spans="2:45" x14ac:dyDescent="0.2">
      <c r="B20" s="5"/>
      <c r="C20" s="6"/>
      <c r="D20" s="6"/>
      <c r="E20" s="96"/>
      <c r="F20" s="6"/>
      <c r="G20" s="6"/>
      <c r="H20" s="7"/>
      <c r="I20" s="10"/>
      <c r="J20" s="5"/>
      <c r="K20" s="6"/>
      <c r="L20" s="6"/>
      <c r="M20" s="6"/>
      <c r="N20" s="6"/>
      <c r="O20" s="6"/>
      <c r="P20" s="6"/>
      <c r="Q20" s="6"/>
      <c r="R20" s="7"/>
      <c r="T20" s="44" t="str">
        <f>'CF(M)'!C21</f>
        <v>Capital Reserves</v>
      </c>
      <c r="U20" s="9">
        <f>'CF(M)'!A21</f>
        <v>21</v>
      </c>
      <c r="V20" s="27" t="str">
        <f t="shared" si="15"/>
        <v>'CF(M)'!21:21</v>
      </c>
      <c r="W20" s="693">
        <f t="shared" ca="1" si="16"/>
        <v>-975642</v>
      </c>
      <c r="X20" s="708"/>
      <c r="Y20" s="693">
        <f t="shared" ca="1" si="14"/>
        <v>-84924</v>
      </c>
      <c r="Z20" s="693">
        <f t="shared" ca="1" si="14"/>
        <v>-87666</v>
      </c>
      <c r="AA20" s="693">
        <f t="shared" ca="1" si="14"/>
        <v>-90314.000000000015</v>
      </c>
      <c r="AB20" s="693">
        <f t="shared" ca="1" si="14"/>
        <v>-93024</v>
      </c>
      <c r="AC20" s="693">
        <f t="shared" ca="1" si="14"/>
        <v>-95817</v>
      </c>
      <c r="AD20" s="693">
        <f t="shared" ca="1" si="14"/>
        <v>-98682.999999999985</v>
      </c>
      <c r="AE20" s="693">
        <f t="shared" ca="1" si="14"/>
        <v>-101639.00000000001</v>
      </c>
      <c r="AF20" s="693">
        <f t="shared" ca="1" si="14"/>
        <v>-104685.99999999999</v>
      </c>
      <c r="AG20" s="693">
        <f t="shared" ca="1" si="14"/>
        <v>-107826.99999999999</v>
      </c>
      <c r="AH20" s="693">
        <f t="shared" ca="1" si="14"/>
        <v>-111062.00000000001</v>
      </c>
      <c r="AI20" s="30"/>
      <c r="AJ20" s="62">
        <f t="shared" si="4"/>
        <v>44801</v>
      </c>
      <c r="AK20" s="222">
        <f t="shared" si="13"/>
        <v>12</v>
      </c>
      <c r="AL20" s="60">
        <f t="shared" ca="1" si="2"/>
        <v>2001252.0547945206</v>
      </c>
      <c r="AM20" s="18">
        <f t="shared" ca="1" si="6"/>
        <v>5.9009661835748795E-2</v>
      </c>
      <c r="AS20" s="6"/>
    </row>
    <row r="21" spans="2:45" x14ac:dyDescent="0.2">
      <c r="B21" s="5"/>
      <c r="C21" s="6"/>
      <c r="D21" s="6"/>
      <c r="E21" s="6"/>
      <c r="F21" s="6"/>
      <c r="G21" s="6"/>
      <c r="H21" s="7"/>
      <c r="J21" s="458" t="s">
        <v>52</v>
      </c>
      <c r="K21" s="459"/>
      <c r="L21" s="459"/>
      <c r="M21" s="464"/>
      <c r="N21" s="464"/>
      <c r="O21" s="464"/>
      <c r="P21" s="464"/>
      <c r="Q21" s="461" t="s">
        <v>53</v>
      </c>
      <c r="R21" s="462">
        <v>1</v>
      </c>
      <c r="T21" s="44" t="str">
        <f>'CF(M)'!C22</f>
        <v>Capital Expenditure</v>
      </c>
      <c r="U21" s="9">
        <f>'CF(M)'!A22</f>
        <v>22</v>
      </c>
      <c r="V21" s="27" t="str">
        <f t="shared" si="15"/>
        <v>'CF(M)'!22:22</v>
      </c>
      <c r="W21" s="693">
        <f t="shared" ca="1" si="16"/>
        <v>-13499999.999999998</v>
      </c>
      <c r="X21" s="693"/>
      <c r="Y21" s="693">
        <f t="shared" ca="1" si="14"/>
        <v>-3997589.8334730621</v>
      </c>
      <c r="Z21" s="693">
        <f t="shared" ca="1" si="14"/>
        <v>-5699466.5831882125</v>
      </c>
      <c r="AA21" s="693">
        <f t="shared" ca="1" si="14"/>
        <v>-1261166.6059518706</v>
      </c>
      <c r="AB21" s="693">
        <f t="shared" ca="1" si="14"/>
        <v>-165596.05839779318</v>
      </c>
      <c r="AC21" s="693">
        <f t="shared" ca="1" si="14"/>
        <v>-1886180.918989063</v>
      </c>
      <c r="AD21" s="693">
        <f t="shared" ca="1" si="14"/>
        <v>0</v>
      </c>
      <c r="AE21" s="693">
        <f t="shared" ca="1" si="14"/>
        <v>-489999.99999999994</v>
      </c>
      <c r="AF21" s="693">
        <f t="shared" ca="1" si="14"/>
        <v>0</v>
      </c>
      <c r="AG21" s="693">
        <f t="shared" ca="1" si="14"/>
        <v>0</v>
      </c>
      <c r="AH21" s="693">
        <f t="shared" ca="1" si="14"/>
        <v>0</v>
      </c>
      <c r="AI21" s="30"/>
      <c r="AJ21" s="62">
        <f t="shared" si="4"/>
        <v>44893</v>
      </c>
      <c r="AK21" s="222">
        <f t="shared" si="13"/>
        <v>13</v>
      </c>
      <c r="AL21" s="60">
        <f t="shared" ca="1" si="2"/>
        <v>1979499.3150684931</v>
      </c>
      <c r="AM21" s="18">
        <f t="shared" ca="1" si="6"/>
        <v>5.8368252467968909E-2</v>
      </c>
      <c r="AS21" s="6"/>
    </row>
    <row r="22" spans="2:45" ht="12" customHeight="1" x14ac:dyDescent="0.2">
      <c r="B22" s="5" t="s">
        <v>179</v>
      </c>
      <c r="C22" s="6"/>
      <c r="D22" s="6"/>
      <c r="E22" s="6"/>
      <c r="F22" s="6"/>
      <c r="G22" s="57" t="s">
        <v>477</v>
      </c>
      <c r="H22" s="193" t="s">
        <v>476</v>
      </c>
      <c r="I22" s="10"/>
      <c r="J22" s="5"/>
      <c r="K22" s="6"/>
      <c r="L22" s="6"/>
      <c r="M22" s="6"/>
      <c r="N22" s="6"/>
      <c r="O22" s="6"/>
      <c r="P22" s="6"/>
      <c r="Q22" s="6"/>
      <c r="R22" s="7"/>
      <c r="T22" s="44" t="str">
        <f>'CF(M)'!C23</f>
        <v>Capex Reserve 전입</v>
      </c>
      <c r="U22" s="9">
        <f>'CF(M)'!A23</f>
        <v>23</v>
      </c>
      <c r="V22" s="27" t="str">
        <f t="shared" ref="V22:V23" si="17">$V$5&amp;U22&amp;":"&amp;U22</f>
        <v>'CF(M)'!23:23</v>
      </c>
      <c r="W22" s="693">
        <f t="shared" ref="W22:W23" ca="1" si="18">SUM(X22:AH22)</f>
        <v>13499999.999999998</v>
      </c>
      <c r="X22" s="693"/>
      <c r="Y22" s="693">
        <f t="shared" ca="1" si="14"/>
        <v>3997589.8334730621</v>
      </c>
      <c r="Z22" s="693">
        <f t="shared" ca="1" si="14"/>
        <v>5699466.5831882125</v>
      </c>
      <c r="AA22" s="693">
        <f t="shared" ca="1" si="14"/>
        <v>1261166.6059518706</v>
      </c>
      <c r="AB22" s="693">
        <f t="shared" ca="1" si="14"/>
        <v>165596.05839779318</v>
      </c>
      <c r="AC22" s="693">
        <f t="shared" ca="1" si="14"/>
        <v>1886180.918989063</v>
      </c>
      <c r="AD22" s="693">
        <f t="shared" ca="1" si="14"/>
        <v>0</v>
      </c>
      <c r="AE22" s="693">
        <f t="shared" ca="1" si="14"/>
        <v>489999.99999999994</v>
      </c>
      <c r="AF22" s="693">
        <f t="shared" ca="1" si="14"/>
        <v>0</v>
      </c>
      <c r="AG22" s="693">
        <f t="shared" ca="1" si="14"/>
        <v>0</v>
      </c>
      <c r="AH22" s="693">
        <f t="shared" ca="1" si="14"/>
        <v>0</v>
      </c>
      <c r="AI22" s="30"/>
      <c r="AJ22" s="62">
        <f t="shared" si="4"/>
        <v>44985</v>
      </c>
      <c r="AK22" s="222">
        <f t="shared" si="13"/>
        <v>14</v>
      </c>
      <c r="AL22" s="60">
        <f t="shared" ca="1" si="2"/>
        <v>1957746.5753424657</v>
      </c>
      <c r="AM22" s="18">
        <f t="shared" ca="1" si="6"/>
        <v>5.7726843100189038E-2</v>
      </c>
      <c r="AS22" s="6"/>
    </row>
    <row r="23" spans="2:45" x14ac:dyDescent="0.2">
      <c r="B23" s="5"/>
      <c r="C23" s="6"/>
      <c r="D23" s="61"/>
      <c r="E23" s="61"/>
      <c r="F23" s="6"/>
      <c r="G23" s="36">
        <v>58389488</v>
      </c>
      <c r="H23" s="37">
        <v>51178111</v>
      </c>
      <c r="I23" s="10"/>
      <c r="J23" s="11" t="s">
        <v>499</v>
      </c>
      <c r="K23" s="6"/>
      <c r="L23" s="6"/>
      <c r="M23" s="6"/>
      <c r="N23" s="6"/>
      <c r="O23" s="78"/>
      <c r="P23" s="78"/>
      <c r="Q23" s="78"/>
      <c r="R23" s="79"/>
      <c r="T23" s="44" t="str">
        <f>'CF(M)'!C24</f>
        <v>Rollover Reserve 전입</v>
      </c>
      <c r="U23" s="9">
        <f>'CF(M)'!A24</f>
        <v>24</v>
      </c>
      <c r="V23" s="27" t="str">
        <f t="shared" si="17"/>
        <v>'CF(M)'!24:24</v>
      </c>
      <c r="W23" s="693">
        <f t="shared" ca="1" si="18"/>
        <v>11500000</v>
      </c>
      <c r="X23" s="693"/>
      <c r="Y23" s="693">
        <f t="shared" ca="1" si="14"/>
        <v>954262.04</v>
      </c>
      <c r="Z23" s="693">
        <f t="shared" ca="1" si="14"/>
        <v>10545737.960000001</v>
      </c>
      <c r="AA23" s="693">
        <f t="shared" ca="1" si="14"/>
        <v>0</v>
      </c>
      <c r="AB23" s="693">
        <f t="shared" ca="1" si="14"/>
        <v>0</v>
      </c>
      <c r="AC23" s="693">
        <f t="shared" ca="1" si="14"/>
        <v>0</v>
      </c>
      <c r="AD23" s="693">
        <f t="shared" ca="1" si="14"/>
        <v>0</v>
      </c>
      <c r="AE23" s="693">
        <f t="shared" ca="1" si="14"/>
        <v>0</v>
      </c>
      <c r="AF23" s="693">
        <f t="shared" ca="1" si="14"/>
        <v>0</v>
      </c>
      <c r="AG23" s="693">
        <f t="shared" ca="1" si="14"/>
        <v>0</v>
      </c>
      <c r="AH23" s="693">
        <f t="shared" ca="1" si="14"/>
        <v>0</v>
      </c>
      <c r="AI23" s="5"/>
      <c r="AJ23" s="62">
        <f t="shared" si="4"/>
        <v>45074</v>
      </c>
      <c r="AK23" s="222">
        <f t="shared" si="13"/>
        <v>15</v>
      </c>
      <c r="AL23" s="60">
        <f t="shared" ca="1" si="2"/>
        <v>2001252.0547945206</v>
      </c>
      <c r="AM23" s="18">
        <f t="shared" ca="1" si="6"/>
        <v>6.0998751560549319E-2</v>
      </c>
      <c r="AN23" s="221"/>
      <c r="AS23" s="6"/>
    </row>
    <row r="24" spans="2:45" x14ac:dyDescent="0.2">
      <c r="B24" s="5"/>
      <c r="C24" s="6"/>
      <c r="D24" s="6"/>
      <c r="E24" s="6"/>
      <c r="F24" s="6"/>
      <c r="G24" s="6"/>
      <c r="H24" s="7"/>
      <c r="I24" s="10"/>
      <c r="J24" s="5"/>
      <c r="K24" s="6"/>
      <c r="L24" s="6"/>
      <c r="M24" s="6"/>
      <c r="N24" s="6"/>
      <c r="O24" s="78"/>
      <c r="P24" s="78"/>
      <c r="Q24" s="78"/>
      <c r="R24" s="79"/>
      <c r="T24" s="47" t="str">
        <f>'CF(M)'!C25</f>
        <v>Cash Flow Before Debt Service</v>
      </c>
      <c r="U24" s="48">
        <f>'CF(M)'!A25</f>
        <v>25</v>
      </c>
      <c r="V24" s="49" t="str">
        <f t="shared" ref="V24:V30" si="19">$V$5&amp;U24&amp;":"&amp;U24</f>
        <v>'CF(M)'!25:25</v>
      </c>
      <c r="W24" s="697">
        <f t="shared" ref="W24:W30" ca="1" si="20">SUM(X24:AH24)</f>
        <v>574817389.00023627</v>
      </c>
      <c r="X24" s="697"/>
      <c r="Y24" s="697">
        <f ca="1">SUM(Y17:Y23)</f>
        <v>46073012.460436001</v>
      </c>
      <c r="Z24" s="697">
        <f t="shared" ref="Z24:AC24" ca="1" si="21">SUM(Z17:Z23)</f>
        <v>45169408.71389965</v>
      </c>
      <c r="AA24" s="697">
        <f t="shared" ca="1" si="21"/>
        <v>54362347.654950075</v>
      </c>
      <c r="AB24" s="697">
        <f t="shared" ca="1" si="21"/>
        <v>59251727.160156675</v>
      </c>
      <c r="AC24" s="697">
        <f t="shared" ca="1" si="21"/>
        <v>57697956.526752405</v>
      </c>
      <c r="AD24" s="697">
        <f t="shared" ref="AD24:AH24" ca="1" si="22">SUM(AD17:AD23)</f>
        <v>49412823.52259101</v>
      </c>
      <c r="AE24" s="697">
        <f t="shared" ca="1" si="22"/>
        <v>63658233.698131874</v>
      </c>
      <c r="AF24" s="697">
        <f t="shared" ca="1" si="22"/>
        <v>64888046.175493069</v>
      </c>
      <c r="AG24" s="697">
        <f t="shared" ca="1" si="22"/>
        <v>66320811.388834655</v>
      </c>
      <c r="AH24" s="697">
        <f t="shared" ca="1" si="22"/>
        <v>67983021.698990881</v>
      </c>
      <c r="AI24" s="5"/>
      <c r="AJ24" s="62">
        <f t="shared" si="4"/>
        <v>45166</v>
      </c>
      <c r="AK24" s="222">
        <f t="shared" si="13"/>
        <v>16</v>
      </c>
      <c r="AL24" s="60">
        <f t="shared" ca="1" si="2"/>
        <v>2001252.0547945206</v>
      </c>
      <c r="AM24" s="18">
        <f t="shared" ca="1" si="6"/>
        <v>5.9009661835748795E-2</v>
      </c>
      <c r="AN24" s="221"/>
      <c r="AS24" s="6"/>
    </row>
    <row r="25" spans="2:45" x14ac:dyDescent="0.2">
      <c r="B25" s="5" t="s">
        <v>178</v>
      </c>
      <c r="C25" s="6"/>
      <c r="D25" s="6"/>
      <c r="E25" s="6"/>
      <c r="F25" s="6"/>
      <c r="G25" s="17"/>
      <c r="H25" s="67">
        <v>1025000000</v>
      </c>
      <c r="I25" s="10"/>
      <c r="J25" s="716" t="s">
        <v>498</v>
      </c>
      <c r="K25" s="13" t="s">
        <v>497</v>
      </c>
      <c r="L25" s="13" t="s">
        <v>496</v>
      </c>
      <c r="M25" s="717" t="s">
        <v>490</v>
      </c>
      <c r="N25" s="13" t="s">
        <v>494</v>
      </c>
      <c r="O25" s="13" t="s">
        <v>491</v>
      </c>
      <c r="P25" s="717" t="s">
        <v>492</v>
      </c>
      <c r="Q25" s="717" t="s">
        <v>493</v>
      </c>
      <c r="R25" s="718" t="s">
        <v>495</v>
      </c>
      <c r="T25" s="11" t="s">
        <v>37</v>
      </c>
      <c r="U25" s="9">
        <f>'CF(M)'!A26</f>
        <v>26</v>
      </c>
      <c r="V25" s="27" t="str">
        <f t="shared" si="19"/>
        <v>'CF(M)'!26:26</v>
      </c>
      <c r="W25" s="693">
        <f t="shared" ca="1" si="20"/>
        <v>-151844000.00000006</v>
      </c>
      <c r="X25" s="693"/>
      <c r="Y25" s="693">
        <f ca="1">-SUM(Y26:Y29)</f>
        <v>-30418666.666666672</v>
      </c>
      <c r="Z25" s="693">
        <f t="shared" ref="Z25:AC25" ca="1" si="23">-SUM(Z26:Z29)</f>
        <v>-30335555.555555563</v>
      </c>
      <c r="AA25" s="693">
        <f t="shared" ca="1" si="23"/>
        <v>-30335555.555555563</v>
      </c>
      <c r="AB25" s="693">
        <f t="shared" ca="1" si="23"/>
        <v>-30335555.555555563</v>
      </c>
      <c r="AC25" s="693">
        <f t="shared" ca="1" si="23"/>
        <v>-30418666.666666672</v>
      </c>
      <c r="AD25" s="693">
        <f t="shared" ref="AD25:AH25" ca="1" si="24">-SUM(AD26:AD29)</f>
        <v>0</v>
      </c>
      <c r="AE25" s="693">
        <f t="shared" ca="1" si="24"/>
        <v>0</v>
      </c>
      <c r="AF25" s="693">
        <f t="shared" ca="1" si="24"/>
        <v>0</v>
      </c>
      <c r="AG25" s="693">
        <f t="shared" ca="1" si="24"/>
        <v>0</v>
      </c>
      <c r="AH25" s="693">
        <f t="shared" ca="1" si="24"/>
        <v>0</v>
      </c>
      <c r="AI25" s="5"/>
      <c r="AJ25" s="62">
        <f t="shared" si="4"/>
        <v>45258</v>
      </c>
      <c r="AK25" s="222">
        <f t="shared" si="13"/>
        <v>17</v>
      </c>
      <c r="AL25" s="60">
        <f t="shared" ca="1" si="2"/>
        <v>1979499.3150684931</v>
      </c>
      <c r="AM25" s="18">
        <f t="shared" ca="1" si="6"/>
        <v>5.8368252467968909E-2</v>
      </c>
      <c r="AN25" s="221"/>
      <c r="AS25" s="6"/>
    </row>
    <row r="26" spans="2:45" x14ac:dyDescent="0.2">
      <c r="B26" s="5"/>
      <c r="C26" s="6"/>
      <c r="D26" s="6"/>
      <c r="E26" s="6"/>
      <c r="F26" s="6"/>
      <c r="G26" s="6"/>
      <c r="H26" s="7"/>
      <c r="I26" s="10"/>
      <c r="J26" s="722">
        <f>Rent!AN7</f>
        <v>700</v>
      </c>
      <c r="K26" s="543" t="str">
        <f>Rent!AO7</f>
        <v>Vacant</v>
      </c>
      <c r="L26" s="544">
        <f>Rent!AP7</f>
        <v>22832</v>
      </c>
      <c r="M26" s="611">
        <f>Rent!AQ7</f>
        <v>43709</v>
      </c>
      <c r="N26" s="719">
        <v>80</v>
      </c>
      <c r="O26" s="720">
        <v>12</v>
      </c>
      <c r="P26" s="720">
        <v>12</v>
      </c>
      <c r="Q26" s="719">
        <v>100</v>
      </c>
      <c r="R26" s="723">
        <v>0.04</v>
      </c>
      <c r="T26" s="53" t="str">
        <f>T38</f>
        <v>Mortgage</v>
      </c>
      <c r="U26" s="73">
        <f>'CF(M)'!A40</f>
        <v>40</v>
      </c>
      <c r="V26" s="27" t="str">
        <f t="shared" si="19"/>
        <v>'CF(M)'!40:40</v>
      </c>
      <c r="W26" s="698">
        <f t="shared" ca="1" si="20"/>
        <v>116725000.00000003</v>
      </c>
      <c r="X26" s="698"/>
      <c r="Y26" s="698">
        <f t="shared" ref="Y26:AH29" ca="1" si="25">SUMIF(INDIRECT($V$6),Y$6,INDIRECT($V26))</f>
        <v>23383333.33333334</v>
      </c>
      <c r="Z26" s="698">
        <f t="shared" ca="1" si="25"/>
        <v>23319444.444444451</v>
      </c>
      <c r="AA26" s="698">
        <f t="shared" ca="1" si="25"/>
        <v>23319444.444444451</v>
      </c>
      <c r="AB26" s="698">
        <f t="shared" ca="1" si="25"/>
        <v>23319444.444444451</v>
      </c>
      <c r="AC26" s="698">
        <f t="shared" ca="1" si="25"/>
        <v>23383333.33333334</v>
      </c>
      <c r="AD26" s="698">
        <f t="shared" ca="1" si="25"/>
        <v>0</v>
      </c>
      <c r="AE26" s="698">
        <f t="shared" ca="1" si="25"/>
        <v>0</v>
      </c>
      <c r="AF26" s="698">
        <f t="shared" ca="1" si="25"/>
        <v>0</v>
      </c>
      <c r="AG26" s="698">
        <f t="shared" ca="1" si="25"/>
        <v>0</v>
      </c>
      <c r="AH26" s="698">
        <f t="shared" ca="1" si="25"/>
        <v>0</v>
      </c>
      <c r="AI26" s="5"/>
      <c r="AJ26" s="62">
        <f t="shared" si="4"/>
        <v>45350</v>
      </c>
      <c r="AK26" s="222">
        <f t="shared" si="13"/>
        <v>18</v>
      </c>
      <c r="AL26" s="60">
        <f t="shared" ca="1" si="2"/>
        <v>1979499.3150684931</v>
      </c>
      <c r="AM26" s="18">
        <f t="shared" ca="1" si="6"/>
        <v>5.8368252467968909E-2</v>
      </c>
      <c r="AN26" s="221"/>
      <c r="AS26" s="6"/>
    </row>
    <row r="27" spans="2:45" x14ac:dyDescent="0.2">
      <c r="B27" s="8"/>
      <c r="C27" s="9"/>
      <c r="D27" s="9"/>
      <c r="E27" s="9"/>
      <c r="F27" s="9"/>
      <c r="G27" s="9"/>
      <c r="H27" s="7"/>
      <c r="I27" s="10"/>
      <c r="J27" s="722">
        <f>Rent!AN8</f>
        <v>1605</v>
      </c>
      <c r="K27" s="543" t="str">
        <f>Rent!AO8</f>
        <v>Vacant</v>
      </c>
      <c r="L27" s="544">
        <f>Rent!AP8</f>
        <v>7967</v>
      </c>
      <c r="M27" s="611">
        <f>Rent!AQ8</f>
        <v>43709</v>
      </c>
      <c r="N27" s="719">
        <v>110</v>
      </c>
      <c r="O27" s="720">
        <f t="shared" ref="O27:O34" si="26">O26</f>
        <v>12</v>
      </c>
      <c r="P27" s="720">
        <f t="shared" ref="P27:P34" si="27">P26</f>
        <v>12</v>
      </c>
      <c r="Q27" s="719">
        <f t="shared" ref="Q27:Q34" si="28">Q26</f>
        <v>100</v>
      </c>
      <c r="R27" s="723">
        <f t="shared" ref="R27:R34" si="29">R26</f>
        <v>0.04</v>
      </c>
      <c r="T27" s="53" t="str">
        <f>T39</f>
        <v>Mezz A1</v>
      </c>
      <c r="U27" s="73">
        <f>'CF(M)'!A41</f>
        <v>41</v>
      </c>
      <c r="V27" s="27" t="str">
        <f t="shared" si="19"/>
        <v>'CF(M)'!41:41</v>
      </c>
      <c r="W27" s="698">
        <f t="shared" ca="1" si="20"/>
        <v>26491500</v>
      </c>
      <c r="X27" s="698"/>
      <c r="Y27" s="698">
        <f t="shared" ca="1" si="25"/>
        <v>5307000</v>
      </c>
      <c r="Z27" s="698">
        <f t="shared" ca="1" si="25"/>
        <v>5292500</v>
      </c>
      <c r="AA27" s="698">
        <f t="shared" ca="1" si="25"/>
        <v>5292500</v>
      </c>
      <c r="AB27" s="698">
        <f t="shared" ca="1" si="25"/>
        <v>5292500</v>
      </c>
      <c r="AC27" s="698">
        <f t="shared" ca="1" si="25"/>
        <v>5307000</v>
      </c>
      <c r="AD27" s="698">
        <f t="shared" ca="1" si="25"/>
        <v>0</v>
      </c>
      <c r="AE27" s="698">
        <f t="shared" ca="1" si="25"/>
        <v>0</v>
      </c>
      <c r="AF27" s="698">
        <f t="shared" ca="1" si="25"/>
        <v>0</v>
      </c>
      <c r="AG27" s="698">
        <f t="shared" ca="1" si="25"/>
        <v>0</v>
      </c>
      <c r="AH27" s="698">
        <f t="shared" ca="1" si="25"/>
        <v>0</v>
      </c>
      <c r="AI27" s="5"/>
      <c r="AJ27" s="62">
        <f t="shared" si="4"/>
        <v>45440</v>
      </c>
      <c r="AK27" s="222">
        <f t="shared" si="13"/>
        <v>19</v>
      </c>
      <c r="AL27" s="60">
        <f t="shared" ca="1" si="2"/>
        <v>2001252.0547945206</v>
      </c>
      <c r="AM27" s="18">
        <f t="shared" ca="1" si="6"/>
        <v>6.0320987654320993E-2</v>
      </c>
      <c r="AN27" s="221"/>
      <c r="AS27" s="6"/>
    </row>
    <row r="28" spans="2:45" x14ac:dyDescent="0.2">
      <c r="B28" s="8"/>
      <c r="C28" s="9"/>
      <c r="D28" s="9"/>
      <c r="E28" s="9"/>
      <c r="F28" s="9"/>
      <c r="G28" s="9"/>
      <c r="H28" s="7"/>
      <c r="I28" s="10"/>
      <c r="J28" s="722">
        <f>Rent!AN9</f>
        <v>1700</v>
      </c>
      <c r="K28" s="543" t="str">
        <f>Rent!AO9</f>
        <v>Vacant</v>
      </c>
      <c r="L28" s="544">
        <f>Rent!AP9</f>
        <v>15757</v>
      </c>
      <c r="M28" s="611">
        <f>Rent!AQ9</f>
        <v>43709</v>
      </c>
      <c r="N28" s="719">
        <f>N$27</f>
        <v>110</v>
      </c>
      <c r="O28" s="720">
        <f t="shared" si="26"/>
        <v>12</v>
      </c>
      <c r="P28" s="720">
        <f t="shared" si="27"/>
        <v>12</v>
      </c>
      <c r="Q28" s="719">
        <f t="shared" si="28"/>
        <v>100</v>
      </c>
      <c r="R28" s="723">
        <f t="shared" si="29"/>
        <v>0.04</v>
      </c>
      <c r="T28" s="53" t="str">
        <f>T40</f>
        <v>Mezz A2</v>
      </c>
      <c r="U28" s="73">
        <f>'CF(M)'!A42</f>
        <v>42</v>
      </c>
      <c r="V28" s="73" t="str">
        <f t="shared" si="19"/>
        <v>'CF(M)'!42:42</v>
      </c>
      <c r="W28" s="698">
        <f t="shared" ca="1" si="20"/>
        <v>8627500.0000000037</v>
      </c>
      <c r="X28" s="698"/>
      <c r="Y28" s="698">
        <f t="shared" ca="1" si="25"/>
        <v>1728333.333333334</v>
      </c>
      <c r="Z28" s="698">
        <f t="shared" ca="1" si="25"/>
        <v>1723611.1111111117</v>
      </c>
      <c r="AA28" s="698">
        <f t="shared" ca="1" si="25"/>
        <v>1723611.1111111117</v>
      </c>
      <c r="AB28" s="698">
        <f t="shared" ca="1" si="25"/>
        <v>1723611.1111111117</v>
      </c>
      <c r="AC28" s="698">
        <f t="shared" ca="1" si="25"/>
        <v>1728333.333333334</v>
      </c>
      <c r="AD28" s="698">
        <f t="shared" ca="1" si="25"/>
        <v>0</v>
      </c>
      <c r="AE28" s="698">
        <f t="shared" ca="1" si="25"/>
        <v>0</v>
      </c>
      <c r="AF28" s="698">
        <f t="shared" ca="1" si="25"/>
        <v>0</v>
      </c>
      <c r="AG28" s="698">
        <f t="shared" ca="1" si="25"/>
        <v>0</v>
      </c>
      <c r="AH28" s="698">
        <f t="shared" ca="1" si="25"/>
        <v>0</v>
      </c>
      <c r="AI28" s="5"/>
      <c r="AJ28" s="62">
        <f t="shared" si="4"/>
        <v>45532</v>
      </c>
      <c r="AK28" s="222">
        <f t="shared" si="13"/>
        <v>20</v>
      </c>
      <c r="AL28" s="60">
        <f t="shared" ca="1" si="2"/>
        <v>2001252.0547945206</v>
      </c>
      <c r="AM28" s="18">
        <f t="shared" ca="1" si="6"/>
        <v>5.9009661835748795E-2</v>
      </c>
      <c r="AN28" s="221"/>
      <c r="AS28" s="6"/>
    </row>
    <row r="29" spans="2:45" x14ac:dyDescent="0.2">
      <c r="B29" s="458" t="s">
        <v>44</v>
      </c>
      <c r="C29" s="459"/>
      <c r="D29" s="460"/>
      <c r="E29" s="460"/>
      <c r="F29" s="460"/>
      <c r="G29" s="461" t="s">
        <v>28</v>
      </c>
      <c r="H29" s="462">
        <v>1</v>
      </c>
      <c r="I29" s="10"/>
      <c r="J29" s="722">
        <f>Rent!AN10</f>
        <v>1800</v>
      </c>
      <c r="K29" s="543" t="str">
        <f>Rent!AO10</f>
        <v>Vacant</v>
      </c>
      <c r="L29" s="668">
        <f>Rent!AP10</f>
        <v>9848</v>
      </c>
      <c r="M29" s="721">
        <f>Rent!AQ10</f>
        <v>43709</v>
      </c>
      <c r="N29" s="719">
        <f>N$27</f>
        <v>110</v>
      </c>
      <c r="O29" s="720">
        <f t="shared" si="26"/>
        <v>12</v>
      </c>
      <c r="P29" s="720">
        <f t="shared" si="27"/>
        <v>12</v>
      </c>
      <c r="Q29" s="719">
        <f t="shared" si="28"/>
        <v>100</v>
      </c>
      <c r="R29" s="723">
        <f t="shared" si="29"/>
        <v>0.04</v>
      </c>
      <c r="T29" s="432" t="str">
        <f>T41</f>
        <v>Mezz B</v>
      </c>
      <c r="U29" s="433">
        <f>'CF(M)'!A43</f>
        <v>43</v>
      </c>
      <c r="V29" s="433" t="str">
        <f t="shared" si="19"/>
        <v>'CF(M)'!43:43</v>
      </c>
      <c r="W29" s="699">
        <f t="shared" ca="1" si="20"/>
        <v>0</v>
      </c>
      <c r="X29" s="699"/>
      <c r="Y29" s="699">
        <f t="shared" ca="1" si="25"/>
        <v>0</v>
      </c>
      <c r="Z29" s="699">
        <f t="shared" ca="1" si="25"/>
        <v>0</v>
      </c>
      <c r="AA29" s="699">
        <f t="shared" ca="1" si="25"/>
        <v>0</v>
      </c>
      <c r="AB29" s="699">
        <f t="shared" ca="1" si="25"/>
        <v>0</v>
      </c>
      <c r="AC29" s="699">
        <f t="shared" ca="1" si="25"/>
        <v>0</v>
      </c>
      <c r="AD29" s="699">
        <f t="shared" ca="1" si="25"/>
        <v>0</v>
      </c>
      <c r="AE29" s="699">
        <f t="shared" ca="1" si="25"/>
        <v>0</v>
      </c>
      <c r="AF29" s="699">
        <f t="shared" ca="1" si="25"/>
        <v>0</v>
      </c>
      <c r="AG29" s="699">
        <f t="shared" ca="1" si="25"/>
        <v>0</v>
      </c>
      <c r="AH29" s="699">
        <f t="shared" ca="1" si="25"/>
        <v>0</v>
      </c>
      <c r="AI29" s="5"/>
      <c r="AJ29" s="62">
        <f t="shared" si="4"/>
        <v>45624</v>
      </c>
      <c r="AK29" s="222">
        <f t="shared" si="13"/>
        <v>21</v>
      </c>
      <c r="AL29" s="60">
        <f t="shared" ca="1" si="2"/>
        <v>0</v>
      </c>
      <c r="AM29" s="18">
        <f t="shared" ca="1" si="6"/>
        <v>0</v>
      </c>
      <c r="AN29" s="221"/>
      <c r="AS29" s="6"/>
    </row>
    <row r="30" spans="2:45" x14ac:dyDescent="0.2">
      <c r="B30" s="8"/>
      <c r="C30" s="9"/>
      <c r="D30" s="9"/>
      <c r="E30" s="9"/>
      <c r="F30" s="9"/>
      <c r="G30" s="9"/>
      <c r="H30" s="41"/>
      <c r="I30" s="10"/>
      <c r="J30" s="722">
        <f>Rent!AN11</f>
        <v>40</v>
      </c>
      <c r="K30" s="543" t="str">
        <f>Rent!AO11</f>
        <v>Vacant</v>
      </c>
      <c r="L30" s="544">
        <f>Rent!AP11</f>
        <v>886</v>
      </c>
      <c r="M30" s="611">
        <f>Rent!AQ11</f>
        <v>43709</v>
      </c>
      <c r="N30" s="719">
        <v>50</v>
      </c>
      <c r="O30" s="720">
        <f t="shared" si="26"/>
        <v>12</v>
      </c>
      <c r="P30" s="720">
        <f t="shared" si="27"/>
        <v>12</v>
      </c>
      <c r="Q30" s="719">
        <f t="shared" si="28"/>
        <v>100</v>
      </c>
      <c r="R30" s="723">
        <f t="shared" si="29"/>
        <v>0.04</v>
      </c>
      <c r="T30" s="72" t="s">
        <v>41</v>
      </c>
      <c r="U30" s="73">
        <f>'CF(M)'!A31</f>
        <v>31</v>
      </c>
      <c r="V30" s="27" t="str">
        <f t="shared" si="19"/>
        <v>'CF(M)'!31:31</v>
      </c>
      <c r="W30" s="698">
        <f t="shared" ca="1" si="20"/>
        <v>422973389.00023621</v>
      </c>
      <c r="X30" s="698"/>
      <c r="Y30" s="698">
        <f t="shared" ref="Y30" ca="1" si="30">SUM(Y24,Y25)</f>
        <v>15654345.79376933</v>
      </c>
      <c r="Z30" s="698">
        <f t="shared" ref="Z30:AB30" ca="1" si="31">SUM(Z24,Z25)</f>
        <v>14833853.158344086</v>
      </c>
      <c r="AA30" s="698">
        <f t="shared" ca="1" si="31"/>
        <v>24026792.099394511</v>
      </c>
      <c r="AB30" s="698">
        <f t="shared" ca="1" si="31"/>
        <v>28916171.604601111</v>
      </c>
      <c r="AC30" s="698">
        <f t="shared" ref="AC30:AH30" ca="1" si="32">SUM(AC24,AC25)</f>
        <v>27279289.860085733</v>
      </c>
      <c r="AD30" s="698">
        <f t="shared" ca="1" si="32"/>
        <v>49412823.52259101</v>
      </c>
      <c r="AE30" s="698">
        <f t="shared" ca="1" si="32"/>
        <v>63658233.698131874</v>
      </c>
      <c r="AF30" s="698">
        <f t="shared" ca="1" si="32"/>
        <v>64888046.175493069</v>
      </c>
      <c r="AG30" s="698">
        <f t="shared" ca="1" si="32"/>
        <v>66320811.388834655</v>
      </c>
      <c r="AH30" s="757">
        <f t="shared" ca="1" si="32"/>
        <v>67983021.698990881</v>
      </c>
      <c r="AI30" s="5"/>
      <c r="AJ30" s="62">
        <f t="shared" si="4"/>
        <v>45716</v>
      </c>
      <c r="AK30" s="222">
        <f t="shared" si="13"/>
        <v>22</v>
      </c>
      <c r="AL30" s="60">
        <f t="shared" ca="1" si="2"/>
        <v>0</v>
      </c>
      <c r="AM30" s="18">
        <f t="shared" ca="1" si="6"/>
        <v>0</v>
      </c>
      <c r="AN30" s="221"/>
      <c r="AS30" s="6"/>
    </row>
    <row r="31" spans="2:45" x14ac:dyDescent="0.2">
      <c r="B31" s="8" t="s">
        <v>46</v>
      </c>
      <c r="C31" s="9"/>
      <c r="D31" s="9"/>
      <c r="E31" s="9"/>
      <c r="F31" s="9"/>
      <c r="G31" s="9"/>
      <c r="H31" s="70">
        <f>H5</f>
        <v>43708</v>
      </c>
      <c r="J31" s="722">
        <f>Rent!AN12</f>
        <v>1601</v>
      </c>
      <c r="K31" s="543" t="str">
        <f>Rent!AO12</f>
        <v>Vacant</v>
      </c>
      <c r="L31" s="544">
        <f>Rent!AP12</f>
        <v>10075</v>
      </c>
      <c r="M31" s="611">
        <f>Rent!AQ12</f>
        <v>43709</v>
      </c>
      <c r="N31" s="719">
        <f>N$27</f>
        <v>110</v>
      </c>
      <c r="O31" s="720">
        <f t="shared" si="26"/>
        <v>12</v>
      </c>
      <c r="P31" s="720">
        <f t="shared" si="27"/>
        <v>12</v>
      </c>
      <c r="Q31" s="719">
        <f t="shared" si="28"/>
        <v>100</v>
      </c>
      <c r="R31" s="723">
        <f t="shared" si="29"/>
        <v>0.04</v>
      </c>
      <c r="T31" s="770" t="s">
        <v>552</v>
      </c>
      <c r="U31" s="771"/>
      <c r="V31" s="771"/>
      <c r="W31" s="772"/>
      <c r="X31" s="772"/>
      <c r="Y31" s="773">
        <f ca="1">Y11/Y8</f>
        <v>0.88923748255202606</v>
      </c>
      <c r="Z31" s="773">
        <f t="shared" ref="Z31:AC31" ca="1" si="33">Z11/Z8</f>
        <v>0.87146375620885619</v>
      </c>
      <c r="AA31" s="773">
        <f t="shared" ca="1" si="33"/>
        <v>0.98220170375584492</v>
      </c>
      <c r="AB31" s="773">
        <f t="shared" ca="1" si="33"/>
        <v>1</v>
      </c>
      <c r="AC31" s="773">
        <f t="shared" ca="1" si="33"/>
        <v>0.96174275198688941</v>
      </c>
      <c r="AD31" s="759"/>
      <c r="AE31" s="759"/>
      <c r="AF31" s="759"/>
      <c r="AG31" s="759"/>
      <c r="AH31" s="760"/>
      <c r="AI31" s="5"/>
      <c r="AJ31" s="62">
        <f t="shared" si="4"/>
        <v>45805</v>
      </c>
      <c r="AK31" s="222">
        <f t="shared" si="13"/>
        <v>23</v>
      </c>
      <c r="AL31" s="60">
        <f t="shared" ca="1" si="2"/>
        <v>0</v>
      </c>
      <c r="AM31" s="18">
        <f t="shared" ca="1" si="6"/>
        <v>0</v>
      </c>
      <c r="AN31" s="221"/>
      <c r="AS31" s="6"/>
    </row>
    <row r="32" spans="2:45" x14ac:dyDescent="0.2">
      <c r="B32" s="5" t="s">
        <v>47</v>
      </c>
      <c r="C32" s="6"/>
      <c r="D32" s="6"/>
      <c r="E32" s="6"/>
      <c r="F32" s="6"/>
      <c r="G32" s="6"/>
      <c r="H32" s="22">
        <v>60</v>
      </c>
      <c r="J32" s="722">
        <f>Rent!AN13</f>
        <v>501</v>
      </c>
      <c r="K32" s="543" t="str">
        <f>Rent!AO13</f>
        <v>Vacant</v>
      </c>
      <c r="L32" s="544">
        <f>Rent!AP13</f>
        <v>10961</v>
      </c>
      <c r="M32" s="611">
        <f>Rent!AQ13</f>
        <v>43709</v>
      </c>
      <c r="N32" s="719">
        <f t="shared" ref="N32:N33" si="34">N$26</f>
        <v>80</v>
      </c>
      <c r="O32" s="720">
        <f t="shared" si="26"/>
        <v>12</v>
      </c>
      <c r="P32" s="720">
        <f t="shared" si="27"/>
        <v>12</v>
      </c>
      <c r="Q32" s="719">
        <f t="shared" si="28"/>
        <v>100</v>
      </c>
      <c r="R32" s="723">
        <f t="shared" si="29"/>
        <v>0.04</v>
      </c>
      <c r="T32" s="774" t="s">
        <v>551</v>
      </c>
      <c r="U32" s="775"/>
      <c r="V32" s="775"/>
      <c r="W32" s="775"/>
      <c r="X32" s="775"/>
      <c r="Y32" s="776">
        <f>Rent!AM30</f>
        <v>0.80275561929528605</v>
      </c>
      <c r="Z32" s="776">
        <f>Rent!AM31</f>
        <v>0.90898392985191412</v>
      </c>
      <c r="AA32" s="776">
        <f>Rent!AM32</f>
        <v>1</v>
      </c>
      <c r="AB32" s="776">
        <f>Rent!AM33</f>
        <v>1</v>
      </c>
      <c r="AC32" s="776">
        <f>Rent!AM34</f>
        <v>0.95210395659086322</v>
      </c>
      <c r="AD32" s="35"/>
      <c r="AE32" s="35"/>
      <c r="AF32" s="35"/>
      <c r="AG32" s="35"/>
      <c r="AH32" s="761"/>
      <c r="AI32" s="5"/>
      <c r="AJ32" s="62">
        <f t="shared" si="4"/>
        <v>45897</v>
      </c>
      <c r="AK32" s="222">
        <f t="shared" si="13"/>
        <v>24</v>
      </c>
      <c r="AL32" s="60">
        <f t="shared" ca="1" si="2"/>
        <v>0</v>
      </c>
      <c r="AM32" s="18">
        <f t="shared" ca="1" si="6"/>
        <v>0</v>
      </c>
      <c r="AN32" s="221"/>
      <c r="AS32" s="6"/>
    </row>
    <row r="33" spans="2:45" x14ac:dyDescent="0.2">
      <c r="B33" s="5" t="s">
        <v>48</v>
      </c>
      <c r="C33" s="6"/>
      <c r="D33" s="9"/>
      <c r="E33" s="9"/>
      <c r="F33" s="9"/>
      <c r="G33" s="9"/>
      <c r="H33" s="70">
        <f>EDATE(H31,H32)</f>
        <v>45535</v>
      </c>
      <c r="J33" s="724">
        <f>Rent!AN14</f>
        <v>502</v>
      </c>
      <c r="K33" s="552" t="str">
        <f>Rent!AO14</f>
        <v>Vacant</v>
      </c>
      <c r="L33" s="554">
        <f>Rent!AP14</f>
        <v>2011</v>
      </c>
      <c r="M33" s="616">
        <f>Rent!AQ14</f>
        <v>43709</v>
      </c>
      <c r="N33" s="714">
        <f t="shared" si="34"/>
        <v>80</v>
      </c>
      <c r="O33" s="715">
        <f t="shared" si="26"/>
        <v>12</v>
      </c>
      <c r="P33" s="715">
        <f t="shared" si="27"/>
        <v>12</v>
      </c>
      <c r="Q33" s="714">
        <f t="shared" si="28"/>
        <v>100</v>
      </c>
      <c r="R33" s="725">
        <f t="shared" si="29"/>
        <v>0.04</v>
      </c>
      <c r="T33" s="38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74"/>
      <c r="AI33" s="5"/>
      <c r="AJ33" s="62">
        <f t="shared" si="4"/>
        <v>45989</v>
      </c>
      <c r="AK33" s="222">
        <f t="shared" ref="AK33:AK48" si="35">AK32+1</f>
        <v>25</v>
      </c>
      <c r="AL33" s="60">
        <f t="shared" ca="1" si="2"/>
        <v>0</v>
      </c>
      <c r="AM33" s="18">
        <f t="shared" ca="1" si="6"/>
        <v>0</v>
      </c>
      <c r="AN33" s="221"/>
      <c r="AS33" s="6"/>
    </row>
    <row r="34" spans="2:45" x14ac:dyDescent="0.2">
      <c r="B34" s="5" t="s">
        <v>49</v>
      </c>
      <c r="C34" s="9"/>
      <c r="D34" s="98"/>
      <c r="E34" s="98"/>
      <c r="F34" s="9"/>
      <c r="G34" s="9"/>
      <c r="H34" s="71">
        <f>DAY(H33)</f>
        <v>31</v>
      </c>
      <c r="J34" s="722">
        <f>Rent!AN15</f>
        <v>1500</v>
      </c>
      <c r="K34" s="543" t="str">
        <f>Rent!AO15</f>
        <v>Sandler Capital</v>
      </c>
      <c r="L34" s="544">
        <f>Rent!AP15</f>
        <v>17200</v>
      </c>
      <c r="M34" s="611">
        <f>Rent!AQ15</f>
        <v>44013</v>
      </c>
      <c r="N34" s="719">
        <v>90</v>
      </c>
      <c r="O34" s="720">
        <f t="shared" si="26"/>
        <v>12</v>
      </c>
      <c r="P34" s="720">
        <f t="shared" si="27"/>
        <v>12</v>
      </c>
      <c r="Q34" s="719">
        <f t="shared" si="28"/>
        <v>100</v>
      </c>
      <c r="R34" s="723">
        <f t="shared" si="29"/>
        <v>0.04</v>
      </c>
      <c r="T34" s="524" t="s">
        <v>42</v>
      </c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74"/>
      <c r="AI34" s="5"/>
      <c r="AJ34" s="62">
        <f t="shared" si="4"/>
        <v>46081</v>
      </c>
      <c r="AK34" s="222">
        <f t="shared" si="35"/>
        <v>26</v>
      </c>
      <c r="AL34" s="60">
        <f t="shared" ca="1" si="2"/>
        <v>0</v>
      </c>
      <c r="AM34" s="18">
        <f t="shared" ca="1" si="6"/>
        <v>0</v>
      </c>
      <c r="AN34" s="221"/>
      <c r="AS34" s="6"/>
    </row>
    <row r="35" spans="2:45" x14ac:dyDescent="0.2">
      <c r="B35" s="5" t="s">
        <v>51</v>
      </c>
      <c r="C35" s="6"/>
      <c r="D35" s="768"/>
      <c r="E35" s="60"/>
      <c r="F35" s="6"/>
      <c r="G35" s="6"/>
      <c r="H35" s="239">
        <v>0</v>
      </c>
      <c r="J35" s="722">
        <f>Rent!AN16</f>
        <v>1400</v>
      </c>
      <c r="K35" s="543" t="str">
        <f>Rent!AO16</f>
        <v>SunTrust Banks</v>
      </c>
      <c r="L35" s="544">
        <f>Rent!AP16</f>
        <v>18025</v>
      </c>
      <c r="M35" s="611">
        <f>Rent!AQ16</f>
        <v>45413</v>
      </c>
      <c r="N35" s="719">
        <f>N$34</f>
        <v>90</v>
      </c>
      <c r="O35" s="720">
        <f>ROUNDUP(12*30%+6*70%,0)</f>
        <v>8</v>
      </c>
      <c r="P35" s="720">
        <f>ROUNDUP(12*30%+0*70%,0)</f>
        <v>4</v>
      </c>
      <c r="Q35" s="719">
        <f>100*30%+50*70%</f>
        <v>65</v>
      </c>
      <c r="R35" s="723">
        <f>4%*30%+2%*70%</f>
        <v>2.5999999999999999E-2</v>
      </c>
      <c r="T35" s="477">
        <f>T6</f>
        <v>1</v>
      </c>
      <c r="U35" s="467">
        <f>ROW('CF(M)'!A30)</f>
        <v>30</v>
      </c>
      <c r="V35" s="467" t="str">
        <f>$V$5&amp;U35&amp;":"&amp;U35</f>
        <v>'CF(M)'!30:30</v>
      </c>
      <c r="W35" s="468"/>
      <c r="X35" s="469"/>
      <c r="Y35" s="469">
        <f>X35+1</f>
        <v>1</v>
      </c>
      <c r="Z35" s="469">
        <f t="shared" ref="Z35:AH35" si="36">Y35+1</f>
        <v>2</v>
      </c>
      <c r="AA35" s="469">
        <f t="shared" si="36"/>
        <v>3</v>
      </c>
      <c r="AB35" s="469">
        <f t="shared" si="36"/>
        <v>4</v>
      </c>
      <c r="AC35" s="469">
        <f t="shared" si="36"/>
        <v>5</v>
      </c>
      <c r="AD35" s="469">
        <f t="shared" si="36"/>
        <v>6</v>
      </c>
      <c r="AE35" s="469">
        <f t="shared" si="36"/>
        <v>7</v>
      </c>
      <c r="AF35" s="469">
        <f t="shared" si="36"/>
        <v>8</v>
      </c>
      <c r="AG35" s="469">
        <f t="shared" si="36"/>
        <v>9</v>
      </c>
      <c r="AH35" s="470">
        <f t="shared" si="36"/>
        <v>10</v>
      </c>
      <c r="AI35" s="5"/>
      <c r="AJ35" s="62">
        <f t="shared" si="4"/>
        <v>46170</v>
      </c>
      <c r="AK35" s="222">
        <f t="shared" si="35"/>
        <v>27</v>
      </c>
      <c r="AL35" s="60">
        <f t="shared" ca="1" si="2"/>
        <v>0</v>
      </c>
      <c r="AM35" s="18">
        <f t="shared" ca="1" si="6"/>
        <v>0</v>
      </c>
      <c r="AN35" s="221"/>
      <c r="AS35" s="6"/>
    </row>
    <row r="36" spans="2:45" x14ac:dyDescent="0.2">
      <c r="B36" s="5" t="s">
        <v>54</v>
      </c>
      <c r="C36" s="6"/>
      <c r="D36" s="6"/>
      <c r="E36" s="60"/>
      <c r="F36" s="6"/>
      <c r="G36" s="6"/>
      <c r="H36" s="76">
        <f>H31</f>
        <v>43708</v>
      </c>
      <c r="J36" s="722" t="str">
        <f>Rent!AN17</f>
        <v>601‐602</v>
      </c>
      <c r="K36" s="543" t="str">
        <f>Rent!AO17</f>
        <v>SunTrust Banks</v>
      </c>
      <c r="L36" s="544">
        <f>Rent!AP17</f>
        <v>16798</v>
      </c>
      <c r="M36" s="611">
        <f>Rent!AQ17</f>
        <v>45413</v>
      </c>
      <c r="N36" s="719">
        <f t="shared" ref="N36:N37" si="37">N$26</f>
        <v>80</v>
      </c>
      <c r="O36" s="720">
        <f t="shared" ref="O36:O41" si="38">O35</f>
        <v>8</v>
      </c>
      <c r="P36" s="720">
        <f t="shared" ref="P36:P41" si="39">P35</f>
        <v>4</v>
      </c>
      <c r="Q36" s="719">
        <f t="shared" ref="Q36:Q41" si="40">Q35</f>
        <v>65</v>
      </c>
      <c r="R36" s="723">
        <f t="shared" ref="R36:R41" si="41">R35</f>
        <v>2.5999999999999999E-2</v>
      </c>
      <c r="T36" s="471"/>
      <c r="U36" s="472"/>
      <c r="V36" s="472"/>
      <c r="W36" s="473" t="s">
        <v>43</v>
      </c>
      <c r="X36" s="474" t="s">
        <v>562</v>
      </c>
      <c r="Y36" s="475">
        <f t="shared" ref="Y36:AH36" si="42">Y56</f>
        <v>44074</v>
      </c>
      <c r="Z36" s="475">
        <f t="shared" si="42"/>
        <v>44439</v>
      </c>
      <c r="AA36" s="475">
        <f t="shared" si="42"/>
        <v>44804</v>
      </c>
      <c r="AB36" s="475">
        <f t="shared" si="42"/>
        <v>45169</v>
      </c>
      <c r="AC36" s="475">
        <f t="shared" si="42"/>
        <v>45535</v>
      </c>
      <c r="AD36" s="475">
        <f t="shared" si="42"/>
        <v>45535</v>
      </c>
      <c r="AE36" s="475">
        <f t="shared" si="42"/>
        <v>45535</v>
      </c>
      <c r="AF36" s="475">
        <f t="shared" si="42"/>
        <v>45535</v>
      </c>
      <c r="AG36" s="475">
        <f t="shared" si="42"/>
        <v>45535</v>
      </c>
      <c r="AH36" s="476">
        <f t="shared" si="42"/>
        <v>45535</v>
      </c>
      <c r="AI36" s="5"/>
      <c r="AJ36" s="62">
        <f t="shared" si="4"/>
        <v>46262</v>
      </c>
      <c r="AK36" s="222">
        <f t="shared" si="35"/>
        <v>28</v>
      </c>
      <c r="AL36" s="60">
        <f t="shared" ca="1" si="2"/>
        <v>0</v>
      </c>
      <c r="AM36" s="18">
        <f t="shared" ca="1" si="6"/>
        <v>0</v>
      </c>
      <c r="AN36" s="221"/>
      <c r="AS36" s="6"/>
    </row>
    <row r="37" spans="2:45" x14ac:dyDescent="0.2">
      <c r="B37" s="5"/>
      <c r="C37" s="6"/>
      <c r="D37" s="6"/>
      <c r="E37" s="6"/>
      <c r="F37" s="6"/>
      <c r="G37" s="6"/>
      <c r="H37" s="7"/>
      <c r="J37" s="722" t="str">
        <f>Rent!AN18</f>
        <v>405‐410</v>
      </c>
      <c r="K37" s="543" t="str">
        <f>Rent!AO18</f>
        <v>SunTrust Banks</v>
      </c>
      <c r="L37" s="544">
        <f>Rent!AP18</f>
        <v>12357</v>
      </c>
      <c r="M37" s="611">
        <f>Rent!AQ18</f>
        <v>45413</v>
      </c>
      <c r="N37" s="719">
        <f t="shared" si="37"/>
        <v>80</v>
      </c>
      <c r="O37" s="720">
        <f t="shared" si="38"/>
        <v>8</v>
      </c>
      <c r="P37" s="720">
        <f t="shared" si="39"/>
        <v>4</v>
      </c>
      <c r="Q37" s="719">
        <f t="shared" si="40"/>
        <v>65</v>
      </c>
      <c r="R37" s="723">
        <f t="shared" si="41"/>
        <v>2.5999999999999999E-2</v>
      </c>
      <c r="T37" s="209" t="s">
        <v>45</v>
      </c>
      <c r="U37" s="49"/>
      <c r="V37" s="49"/>
      <c r="W37" s="210">
        <f ca="1">SUM(X37:AH37)</f>
        <v>151844000.00000006</v>
      </c>
      <c r="X37" s="210"/>
      <c r="Y37" s="210">
        <f t="shared" ref="Y37:AC37" ca="1" si="43">SUM(Y38:Y41)</f>
        <v>30418666.666666672</v>
      </c>
      <c r="Z37" s="210">
        <f t="shared" ca="1" si="43"/>
        <v>30335555.555555563</v>
      </c>
      <c r="AA37" s="210">
        <f t="shared" ca="1" si="43"/>
        <v>30335555.555555563</v>
      </c>
      <c r="AB37" s="210">
        <f t="shared" ca="1" si="43"/>
        <v>30335555.555555563</v>
      </c>
      <c r="AC37" s="210">
        <f t="shared" ca="1" si="43"/>
        <v>30418666.666666672</v>
      </c>
      <c r="AD37" s="210"/>
      <c r="AE37" s="210"/>
      <c r="AF37" s="210"/>
      <c r="AG37" s="210"/>
      <c r="AH37" s="211"/>
      <c r="AI37" s="5"/>
      <c r="AJ37" s="62">
        <f t="shared" si="4"/>
        <v>46354</v>
      </c>
      <c r="AK37" s="222">
        <f t="shared" si="35"/>
        <v>29</v>
      </c>
      <c r="AL37" s="60">
        <f t="shared" ca="1" si="2"/>
        <v>0</v>
      </c>
      <c r="AM37" s="18">
        <f t="shared" ca="1" si="6"/>
        <v>0</v>
      </c>
      <c r="AS37" s="6"/>
    </row>
    <row r="38" spans="2:45" x14ac:dyDescent="0.2">
      <c r="B38" s="80"/>
      <c r="C38" s="13" t="s">
        <v>55</v>
      </c>
      <c r="D38" s="81" t="s">
        <v>56</v>
      </c>
      <c r="E38" s="13" t="s">
        <v>57</v>
      </c>
      <c r="F38" s="13" t="s">
        <v>58</v>
      </c>
      <c r="G38" s="13" t="s">
        <v>30</v>
      </c>
      <c r="H38" s="14" t="s">
        <v>31</v>
      </c>
      <c r="J38" s="722">
        <f>Rent!AN19</f>
        <v>1200</v>
      </c>
      <c r="K38" s="543" t="str">
        <f>Rent!AO19</f>
        <v>SunTrust Banks</v>
      </c>
      <c r="L38" s="544">
        <f>Rent!AP19</f>
        <v>22832</v>
      </c>
      <c r="M38" s="611">
        <f>Rent!AQ19</f>
        <v>45413</v>
      </c>
      <c r="N38" s="719">
        <f>N$34</f>
        <v>90</v>
      </c>
      <c r="O38" s="720">
        <f t="shared" si="38"/>
        <v>8</v>
      </c>
      <c r="P38" s="720">
        <f t="shared" si="39"/>
        <v>4</v>
      </c>
      <c r="Q38" s="719">
        <f t="shared" si="40"/>
        <v>65</v>
      </c>
      <c r="R38" s="723">
        <f t="shared" si="41"/>
        <v>2.5999999999999999E-2</v>
      </c>
      <c r="T38" s="236" t="str">
        <f>B39</f>
        <v>Mortgage</v>
      </c>
      <c r="U38" s="27">
        <f>'CF(M)'!A40</f>
        <v>40</v>
      </c>
      <c r="V38" s="27" t="str">
        <f t="shared" ref="V38:V41" si="44">$V$5&amp;U38&amp;":"&amp;U38</f>
        <v>'CF(M)'!40:40</v>
      </c>
      <c r="W38" s="95">
        <f t="shared" ref="W38:W39" ca="1" si="45">SUM(X38:AH38)</f>
        <v>116725000.00000003</v>
      </c>
      <c r="X38" s="75"/>
      <c r="Y38" s="75">
        <f t="shared" ref="Y38:AC41" ca="1" si="46">SUMIF(INDIRECT($V$6),Y$6,INDIRECT($V38))</f>
        <v>23383333.33333334</v>
      </c>
      <c r="Z38" s="75">
        <f t="shared" ca="1" si="46"/>
        <v>23319444.444444451</v>
      </c>
      <c r="AA38" s="75">
        <f t="shared" ca="1" si="46"/>
        <v>23319444.444444451</v>
      </c>
      <c r="AB38" s="75">
        <f t="shared" ca="1" si="46"/>
        <v>23319444.444444451</v>
      </c>
      <c r="AC38" s="75">
        <f t="shared" ca="1" si="46"/>
        <v>23383333.33333334</v>
      </c>
      <c r="AD38" s="75"/>
      <c r="AE38" s="75"/>
      <c r="AF38" s="75"/>
      <c r="AG38" s="75"/>
      <c r="AH38" s="449"/>
      <c r="AI38" s="5"/>
      <c r="AJ38" s="62">
        <f t="shared" si="4"/>
        <v>46446</v>
      </c>
      <c r="AK38" s="222">
        <f t="shared" si="35"/>
        <v>30</v>
      </c>
      <c r="AL38" s="60">
        <f t="shared" ca="1" si="2"/>
        <v>0</v>
      </c>
      <c r="AM38" s="18">
        <f t="shared" ca="1" si="6"/>
        <v>0</v>
      </c>
      <c r="AS38" s="6"/>
    </row>
    <row r="39" spans="2:45" x14ac:dyDescent="0.2">
      <c r="B39" s="8" t="s">
        <v>475</v>
      </c>
      <c r="C39" s="28">
        <v>575000000</v>
      </c>
      <c r="D39" s="305">
        <f>2.24%+1.76%</f>
        <v>4.0000000000000008E-2</v>
      </c>
      <c r="E39" s="75">
        <f t="shared" ref="E39:E40" si="47">C39*D39*365/360</f>
        <v>23319444.444444448</v>
      </c>
      <c r="F39" s="83">
        <f>C39/$H$25</f>
        <v>0.56097560975609762</v>
      </c>
      <c r="G39" s="84">
        <f>$H$23/C39</f>
        <v>8.9005410434782606E-2</v>
      </c>
      <c r="H39" s="85">
        <f>$H$23/E39</f>
        <v>2.194653955926146</v>
      </c>
      <c r="I39" s="10"/>
      <c r="J39" s="722">
        <f>Rent!AN20</f>
        <v>401</v>
      </c>
      <c r="K39" s="543" t="str">
        <f>Rent!AO20</f>
        <v>SunTrust Banks</v>
      </c>
      <c r="L39" s="544">
        <f>Rent!AP20</f>
        <v>8624</v>
      </c>
      <c r="M39" s="611">
        <f>Rent!AQ20</f>
        <v>45413</v>
      </c>
      <c r="N39" s="719">
        <f t="shared" ref="N39:N41" si="48">N$26</f>
        <v>80</v>
      </c>
      <c r="O39" s="720">
        <f t="shared" si="38"/>
        <v>8</v>
      </c>
      <c r="P39" s="720">
        <f t="shared" si="39"/>
        <v>4</v>
      </c>
      <c r="Q39" s="719">
        <f t="shared" si="40"/>
        <v>65</v>
      </c>
      <c r="R39" s="723">
        <f t="shared" si="41"/>
        <v>2.5999999999999999E-2</v>
      </c>
      <c r="T39" s="236" t="str">
        <f>B40</f>
        <v>Mezz A1</v>
      </c>
      <c r="U39" s="27">
        <f>'CF(M)'!A41</f>
        <v>41</v>
      </c>
      <c r="V39" s="27" t="str">
        <f t="shared" si="44"/>
        <v>'CF(M)'!41:41</v>
      </c>
      <c r="W39" s="95">
        <f t="shared" ca="1" si="45"/>
        <v>26491500</v>
      </c>
      <c r="X39" s="75"/>
      <c r="Y39" s="75">
        <f t="shared" ca="1" si="46"/>
        <v>5307000</v>
      </c>
      <c r="Z39" s="75">
        <f t="shared" ca="1" si="46"/>
        <v>5292500</v>
      </c>
      <c r="AA39" s="75">
        <f t="shared" ca="1" si="46"/>
        <v>5292500</v>
      </c>
      <c r="AB39" s="75">
        <f t="shared" ca="1" si="46"/>
        <v>5292500</v>
      </c>
      <c r="AC39" s="75">
        <f t="shared" ca="1" si="46"/>
        <v>5307000</v>
      </c>
      <c r="AD39" s="75"/>
      <c r="AE39" s="75"/>
      <c r="AF39" s="75"/>
      <c r="AG39" s="75"/>
      <c r="AH39" s="449"/>
      <c r="AI39" s="5"/>
      <c r="AJ39" s="62">
        <f t="shared" si="4"/>
        <v>46535</v>
      </c>
      <c r="AK39" s="222">
        <f t="shared" si="35"/>
        <v>31</v>
      </c>
      <c r="AL39" s="60">
        <f t="shared" ca="1" si="2"/>
        <v>0</v>
      </c>
      <c r="AM39" s="18">
        <f t="shared" ca="1" si="6"/>
        <v>0</v>
      </c>
      <c r="AS39" s="6"/>
    </row>
    <row r="40" spans="2:45" x14ac:dyDescent="0.2">
      <c r="B40" s="100" t="str">
        <f t="shared" ref="B40:B42" si="49">CHOOSE($H$11,C85,D85)</f>
        <v>Mezz A1</v>
      </c>
      <c r="C40" s="75">
        <f t="shared" ref="C40:C42" si="50">CHOOSE($H$11,C88,D88)</f>
        <v>90000000</v>
      </c>
      <c r="D40" s="306">
        <f t="shared" ref="D40:D42" si="51">CHOOSE($H$11,C91,D91)</f>
        <v>5.8000000000000003E-2</v>
      </c>
      <c r="E40" s="75">
        <f t="shared" si="47"/>
        <v>5292500</v>
      </c>
      <c r="F40" s="89">
        <f>SUM(C39,C40)/$H$25</f>
        <v>0.64878048780487807</v>
      </c>
      <c r="G40" s="84">
        <f>$H$23/SUM(C39,C40)</f>
        <v>7.695956541353384E-2</v>
      </c>
      <c r="H40" s="90">
        <f>$H$23/SUM(E39,E40)</f>
        <v>1.7886974126967174</v>
      </c>
      <c r="I40" s="10"/>
      <c r="J40" s="722">
        <f>Rent!AN21</f>
        <v>545</v>
      </c>
      <c r="K40" s="543" t="str">
        <f>Rent!AO21</f>
        <v>SunTrust Banks</v>
      </c>
      <c r="L40" s="544">
        <f>Rent!AP21</f>
        <v>5880</v>
      </c>
      <c r="M40" s="611">
        <f>Rent!AQ21</f>
        <v>45413</v>
      </c>
      <c r="N40" s="719">
        <f t="shared" si="48"/>
        <v>80</v>
      </c>
      <c r="O40" s="720">
        <f t="shared" si="38"/>
        <v>8</v>
      </c>
      <c r="P40" s="720">
        <f t="shared" si="39"/>
        <v>4</v>
      </c>
      <c r="Q40" s="719">
        <f t="shared" si="40"/>
        <v>65</v>
      </c>
      <c r="R40" s="723">
        <f t="shared" si="41"/>
        <v>2.5999999999999999E-2</v>
      </c>
      <c r="T40" s="236" t="str">
        <f>B41</f>
        <v>Mezz A2</v>
      </c>
      <c r="U40" s="73">
        <f>'CF(M)'!A42</f>
        <v>42</v>
      </c>
      <c r="V40" s="73" t="str">
        <f t="shared" si="44"/>
        <v>'CF(M)'!42:42</v>
      </c>
      <c r="W40" s="75">
        <f t="shared" ref="W40:W41" ca="1" si="52">SUM(X40:AH40)</f>
        <v>8627500.0000000037</v>
      </c>
      <c r="X40" s="75"/>
      <c r="Y40" s="75">
        <f t="shared" ca="1" si="46"/>
        <v>1728333.333333334</v>
      </c>
      <c r="Z40" s="75">
        <f t="shared" ca="1" si="46"/>
        <v>1723611.1111111117</v>
      </c>
      <c r="AA40" s="75">
        <f t="shared" ca="1" si="46"/>
        <v>1723611.1111111117</v>
      </c>
      <c r="AB40" s="75">
        <f t="shared" ca="1" si="46"/>
        <v>1723611.1111111117</v>
      </c>
      <c r="AC40" s="75">
        <f t="shared" ca="1" si="46"/>
        <v>1728333.333333334</v>
      </c>
      <c r="AD40" s="75"/>
      <c r="AE40" s="75"/>
      <c r="AF40" s="75"/>
      <c r="AG40" s="75"/>
      <c r="AH40" s="449"/>
      <c r="AI40" s="5"/>
      <c r="AJ40" s="62">
        <f t="shared" si="4"/>
        <v>46627</v>
      </c>
      <c r="AK40" s="222">
        <f t="shared" si="35"/>
        <v>32</v>
      </c>
      <c r="AL40" s="60">
        <f t="shared" ca="1" si="2"/>
        <v>0</v>
      </c>
      <c r="AM40" s="18">
        <f t="shared" ca="1" si="6"/>
        <v>0</v>
      </c>
      <c r="AS40" s="6"/>
    </row>
    <row r="41" spans="2:45" x14ac:dyDescent="0.2">
      <c r="B41" s="100" t="str">
        <f t="shared" si="49"/>
        <v>Mezz A2</v>
      </c>
      <c r="C41" s="75">
        <f t="shared" si="50"/>
        <v>25000000</v>
      </c>
      <c r="D41" s="306">
        <f t="shared" si="51"/>
        <v>6.8000000000000005E-2</v>
      </c>
      <c r="E41" s="75">
        <f t="shared" ref="E41:E42" si="53">C41*D41*365/360</f>
        <v>1723611.1111111115</v>
      </c>
      <c r="F41" s="89">
        <f>SUM(C39,C40,C41)/$H$25</f>
        <v>0.67317073170731712</v>
      </c>
      <c r="G41" s="84">
        <f>$H$23/SUM(C39,C40,C41)</f>
        <v>7.4171175362318847E-2</v>
      </c>
      <c r="H41" s="90">
        <f>$H$23/SUM(E39,E40,E41)</f>
        <v>1.6870668778844038</v>
      </c>
      <c r="I41" s="10"/>
      <c r="J41" s="724">
        <f>Rent!AN22</f>
        <v>605</v>
      </c>
      <c r="K41" s="552" t="str">
        <f>Rent!AO22</f>
        <v>Catalyst Investors</v>
      </c>
      <c r="L41" s="554">
        <f>Rent!AP22</f>
        <v>6034</v>
      </c>
      <c r="M41" s="616">
        <f>Rent!AQ22</f>
        <v>45261</v>
      </c>
      <c r="N41" s="714">
        <f t="shared" si="48"/>
        <v>80</v>
      </c>
      <c r="O41" s="715">
        <f t="shared" si="38"/>
        <v>8</v>
      </c>
      <c r="P41" s="715">
        <f t="shared" si="39"/>
        <v>4</v>
      </c>
      <c r="Q41" s="714">
        <f t="shared" si="40"/>
        <v>65</v>
      </c>
      <c r="R41" s="725">
        <f t="shared" si="41"/>
        <v>2.5999999999999999E-2</v>
      </c>
      <c r="T41" s="837" t="str">
        <f>B42</f>
        <v>Mezz B</v>
      </c>
      <c r="U41" s="433">
        <f>'CF(M)'!A43</f>
        <v>43</v>
      </c>
      <c r="V41" s="433" t="str">
        <f t="shared" si="44"/>
        <v>'CF(M)'!43:43</v>
      </c>
      <c r="W41" s="434">
        <f t="shared" ca="1" si="52"/>
        <v>0</v>
      </c>
      <c r="X41" s="434"/>
      <c r="Y41" s="434">
        <f t="shared" ca="1" si="46"/>
        <v>0</v>
      </c>
      <c r="Z41" s="434">
        <f t="shared" ca="1" si="46"/>
        <v>0</v>
      </c>
      <c r="AA41" s="434">
        <f t="shared" ca="1" si="46"/>
        <v>0</v>
      </c>
      <c r="AB41" s="434">
        <f t="shared" ca="1" si="46"/>
        <v>0</v>
      </c>
      <c r="AC41" s="434">
        <f t="shared" ca="1" si="46"/>
        <v>0</v>
      </c>
      <c r="AD41" s="434"/>
      <c r="AE41" s="434"/>
      <c r="AF41" s="434"/>
      <c r="AG41" s="434"/>
      <c r="AH41" s="838"/>
      <c r="AI41" s="5"/>
      <c r="AJ41" s="62">
        <f t="shared" si="4"/>
        <v>46719</v>
      </c>
      <c r="AK41" s="222">
        <f t="shared" si="35"/>
        <v>33</v>
      </c>
      <c r="AL41" s="60">
        <f t="shared" ca="1" si="2"/>
        <v>0</v>
      </c>
      <c r="AM41" s="18">
        <f t="shared" ca="1" si="6"/>
        <v>0</v>
      </c>
      <c r="AS41" s="6"/>
    </row>
    <row r="42" spans="2:45" x14ac:dyDescent="0.2">
      <c r="B42" s="101" t="str">
        <f t="shared" si="49"/>
        <v>Mezz B</v>
      </c>
      <c r="C42" s="68">
        <f t="shared" si="50"/>
        <v>60000000</v>
      </c>
      <c r="D42" s="833">
        <f t="shared" si="51"/>
        <v>0</v>
      </c>
      <c r="E42" s="68">
        <f t="shared" si="53"/>
        <v>0</v>
      </c>
      <c r="F42" s="834">
        <f>SUM(C39,C40,C41,C42)/$H$25</f>
        <v>0.73170731707317072</v>
      </c>
      <c r="G42" s="835">
        <f>$H$23/SUM(C39,C40,C41,C42)</f>
        <v>6.8237481333333336E-2</v>
      </c>
      <c r="H42" s="836">
        <f>$H$23/SUM(E39,E40,E41,E42)</f>
        <v>1.6870668778844038</v>
      </c>
      <c r="I42" s="10"/>
      <c r="J42" s="5"/>
      <c r="K42" s="6"/>
      <c r="L42" s="6"/>
      <c r="M42" s="6"/>
      <c r="N42" s="6"/>
      <c r="O42" s="78"/>
      <c r="P42" s="78"/>
      <c r="Q42" s="78"/>
      <c r="R42" s="79"/>
      <c r="T42" s="839" t="s">
        <v>50</v>
      </c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74"/>
      <c r="AI42" s="5"/>
      <c r="AJ42" s="62">
        <f t="shared" si="4"/>
        <v>46811</v>
      </c>
      <c r="AK42" s="222">
        <f t="shared" si="35"/>
        <v>34</v>
      </c>
      <c r="AL42" s="60">
        <f t="shared" ca="1" si="2"/>
        <v>0</v>
      </c>
      <c r="AM42" s="18">
        <f t="shared" ca="1" si="6"/>
        <v>0</v>
      </c>
      <c r="AS42" s="6"/>
    </row>
    <row r="43" spans="2:45" x14ac:dyDescent="0.2">
      <c r="B43" s="100" t="s">
        <v>62</v>
      </c>
      <c r="C43" s="60">
        <f>SUM(C39,C40,C41,C42)</f>
        <v>750000000</v>
      </c>
      <c r="D43" s="304">
        <f>E43/C43*360/365</f>
        <v>3.9893333333333336E-2</v>
      </c>
      <c r="E43" s="60">
        <f>SUM(E39,E40,E41,E42)</f>
        <v>30335555.55555556</v>
      </c>
      <c r="F43" s="96">
        <f t="shared" ref="F43:H43" si="54">F42</f>
        <v>0.73170731707317072</v>
      </c>
      <c r="G43" s="18">
        <f t="shared" si="54"/>
        <v>6.8237481333333336E-2</v>
      </c>
      <c r="H43" s="97">
        <f t="shared" si="54"/>
        <v>1.6870668778844038</v>
      </c>
      <c r="I43" s="10"/>
      <c r="J43" s="5"/>
      <c r="K43" s="6"/>
      <c r="L43" s="6"/>
      <c r="M43" s="6"/>
      <c r="N43" s="6"/>
      <c r="O43" s="78"/>
      <c r="P43" s="78"/>
      <c r="Q43" s="78"/>
      <c r="R43" s="79"/>
      <c r="T43" s="92" t="str">
        <f t="shared" ref="T43:T46" si="55">T38</f>
        <v>Mortgage</v>
      </c>
      <c r="U43" s="27"/>
      <c r="V43" s="95">
        <f>C39</f>
        <v>575000000</v>
      </c>
      <c r="W43" s="194">
        <f t="shared" ref="W43:W44" ca="1" si="56">AVERAGE(Y43:AH43)</f>
        <v>9.2684057093298591E-2</v>
      </c>
      <c r="X43" s="194">
        <f t="shared" ref="X43:X51" ca="1" si="57">MIN(Y43:AH43)</f>
        <v>7.9741283365390686E-2</v>
      </c>
      <c r="Y43" s="194">
        <f ca="1">Y$17/$V$43</f>
        <v>8.0274672105106096E-2</v>
      </c>
      <c r="Z43" s="194">
        <f ca="1">Z$17/$V$43</f>
        <v>7.9741283365390686E-2</v>
      </c>
      <c r="AA43" s="194">
        <f ca="1">AA$17/$V$43</f>
        <v>9.7937225417304485E-2</v>
      </c>
      <c r="AB43" s="194">
        <f ca="1">AB$17/$V$43</f>
        <v>0.10320826288722899</v>
      </c>
      <c r="AC43" s="194">
        <f ca="1">AC$17/$V$43</f>
        <v>0.10225884169146268</v>
      </c>
      <c r="AD43" s="194"/>
      <c r="AE43" s="194"/>
      <c r="AF43" s="194"/>
      <c r="AG43" s="194"/>
      <c r="AH43" s="69"/>
      <c r="AI43" s="5"/>
      <c r="AJ43" s="62">
        <f t="shared" si="4"/>
        <v>46901</v>
      </c>
      <c r="AK43" s="222">
        <f t="shared" si="35"/>
        <v>35</v>
      </c>
      <c r="AL43" s="60">
        <f t="shared" ca="1" si="2"/>
        <v>0</v>
      </c>
      <c r="AM43" s="18">
        <f t="shared" ca="1" si="6"/>
        <v>0</v>
      </c>
      <c r="AS43" s="6"/>
    </row>
    <row r="44" spans="2:45" x14ac:dyDescent="0.2">
      <c r="B44" s="101" t="s">
        <v>63</v>
      </c>
      <c r="C44" s="36">
        <f>C45-C43</f>
        <v>275000000</v>
      </c>
      <c r="D44" s="102"/>
      <c r="E44" s="102"/>
      <c r="F44" s="36"/>
      <c r="G44" s="34"/>
      <c r="H44" s="103"/>
      <c r="I44" s="10"/>
      <c r="J44" s="11" t="s">
        <v>500</v>
      </c>
      <c r="K44" s="6"/>
      <c r="L44" s="6" t="s">
        <v>501</v>
      </c>
      <c r="M44" s="6"/>
      <c r="N44" s="727">
        <v>0.03</v>
      </c>
      <c r="O44" s="6"/>
      <c r="P44" s="6" t="s">
        <v>549</v>
      </c>
      <c r="Q44" s="6"/>
      <c r="R44" s="726">
        <v>13500000</v>
      </c>
      <c r="T44" s="92" t="str">
        <f t="shared" si="55"/>
        <v>Mezz A1</v>
      </c>
      <c r="U44" s="27"/>
      <c r="V44" s="95">
        <f>C40</f>
        <v>90000000</v>
      </c>
      <c r="W44" s="194">
        <f t="shared" ca="1" si="56"/>
        <v>8.0140350118265702E-2</v>
      </c>
      <c r="X44" s="194">
        <f t="shared" ca="1" si="57"/>
        <v>6.8949229977593451E-2</v>
      </c>
      <c r="Y44" s="194">
        <f ca="1">Y$17/SUM($V$43:$V$44)</f>
        <v>6.9410430767572931E-2</v>
      </c>
      <c r="Z44" s="194">
        <f ca="1">Z$17/SUM($V$43:$V$44)</f>
        <v>6.8949229977593451E-2</v>
      </c>
      <c r="AA44" s="194">
        <f ca="1">AA$17/SUM($V$43:$V$44)</f>
        <v>8.4682563330751998E-2</v>
      </c>
      <c r="AB44" s="194">
        <f ca="1">AB$17/SUM($V$43:$V$44)</f>
        <v>8.9240227308506281E-2</v>
      </c>
      <c r="AC44" s="194">
        <f ca="1">AC$17/SUM($V$43:$V$44)</f>
        <v>8.841929920690382E-2</v>
      </c>
      <c r="AD44" s="194"/>
      <c r="AE44" s="194"/>
      <c r="AF44" s="194"/>
      <c r="AG44" s="194"/>
      <c r="AH44" s="69"/>
      <c r="AI44" s="5"/>
      <c r="AJ44" s="62">
        <f t="shared" si="4"/>
        <v>46993</v>
      </c>
      <c r="AK44" s="222">
        <f t="shared" si="35"/>
        <v>36</v>
      </c>
      <c r="AL44" s="60">
        <f t="shared" ca="1" si="2"/>
        <v>0</v>
      </c>
      <c r="AM44" s="18">
        <f t="shared" ca="1" si="6"/>
        <v>0</v>
      </c>
      <c r="AS44" s="6"/>
    </row>
    <row r="45" spans="2:45" x14ac:dyDescent="0.2">
      <c r="B45" s="105" t="s">
        <v>65</v>
      </c>
      <c r="C45" s="66">
        <f>H25</f>
        <v>1025000000</v>
      </c>
      <c r="D45" s="64"/>
      <c r="E45" s="64"/>
      <c r="F45" s="64"/>
      <c r="G45" s="64"/>
      <c r="H45" s="106"/>
      <c r="I45" s="10"/>
      <c r="J45" s="5"/>
      <c r="K45" s="6"/>
      <c r="L45" s="6" t="s">
        <v>502</v>
      </c>
      <c r="M45" s="6"/>
      <c r="N45" s="727">
        <v>0.03</v>
      </c>
      <c r="O45" s="6"/>
      <c r="P45" s="27" t="s">
        <v>548</v>
      </c>
      <c r="Q45" s="6"/>
      <c r="R45" s="726">
        <v>11500000</v>
      </c>
      <c r="T45" s="92" t="str">
        <f t="shared" si="55"/>
        <v>Mezz A2</v>
      </c>
      <c r="U45" s="27"/>
      <c r="V45" s="95">
        <f>C41</f>
        <v>25000000</v>
      </c>
      <c r="W45" s="194">
        <f t="shared" ref="W45:W46" ca="1" si="58">AVERAGE(Y45:AH45)</f>
        <v>7.72367142444155E-2</v>
      </c>
      <c r="X45" s="194">
        <f t="shared" ca="1" si="57"/>
        <v>6.6451069471158905E-2</v>
      </c>
      <c r="Y45" s="194">
        <f ca="1">Y$17/SUM($V$43:$V$45)</f>
        <v>6.6895560087588402E-2</v>
      </c>
      <c r="Z45" s="194">
        <f ca="1">Z$17/SUM($V$43:$V$45)</f>
        <v>6.6451069471158905E-2</v>
      </c>
      <c r="AA45" s="194">
        <f ca="1">AA$17/SUM($V$43:$V$45)</f>
        <v>8.1614354514420395E-2</v>
      </c>
      <c r="AB45" s="194">
        <f ca="1">AB$17/SUM($V$43:$V$45)</f>
        <v>8.6006885739357497E-2</v>
      </c>
      <c r="AC45" s="194">
        <f ca="1">AC$17/SUM($V$43:$V$45)</f>
        <v>8.521570140955223E-2</v>
      </c>
      <c r="AD45" s="194"/>
      <c r="AE45" s="194"/>
      <c r="AF45" s="194"/>
      <c r="AG45" s="194"/>
      <c r="AH45" s="69"/>
      <c r="AI45" s="5"/>
      <c r="AJ45" s="62">
        <f t="shared" si="4"/>
        <v>47085</v>
      </c>
      <c r="AK45" s="222">
        <f t="shared" si="35"/>
        <v>37</v>
      </c>
      <c r="AL45" s="60">
        <f t="shared" ca="1" si="2"/>
        <v>0</v>
      </c>
      <c r="AM45" s="18">
        <f t="shared" ca="1" si="6"/>
        <v>0</v>
      </c>
      <c r="AS45" s="6"/>
    </row>
    <row r="46" spans="2:45" x14ac:dyDescent="0.2">
      <c r="B46" s="8"/>
      <c r="C46" s="9"/>
      <c r="D46" s="9"/>
      <c r="E46" s="9"/>
      <c r="F46" s="9"/>
      <c r="G46" s="9"/>
      <c r="H46" s="41"/>
      <c r="I46" s="10"/>
      <c r="J46" s="122"/>
      <c r="K46" s="709"/>
      <c r="L46" s="709"/>
      <c r="M46" s="6"/>
      <c r="N46" s="6"/>
      <c r="O46" s="6"/>
      <c r="P46" s="4" t="s">
        <v>639</v>
      </c>
      <c r="Q46" s="4">
        <f>IF(R46="차주제공",2,1)</f>
        <v>2</v>
      </c>
      <c r="R46" s="882" t="s">
        <v>640</v>
      </c>
      <c r="T46" s="837" t="str">
        <f t="shared" si="55"/>
        <v>Mezz B</v>
      </c>
      <c r="U46" s="27"/>
      <c r="V46" s="95">
        <f>C42</f>
        <v>60000000</v>
      </c>
      <c r="W46" s="194">
        <f t="shared" ca="1" si="58"/>
        <v>7.1057777104862246E-2</v>
      </c>
      <c r="X46" s="194">
        <f t="shared" ca="1" si="57"/>
        <v>6.1134983913466195E-2</v>
      </c>
      <c r="Y46" s="194">
        <f ca="1">Y$17/SUM($V$43:$V$46)</f>
        <v>6.1543915280581334E-2</v>
      </c>
      <c r="Z46" s="194">
        <f ca="1">Z$17/SUM($V$43:$V$46)</f>
        <v>6.1134983913466195E-2</v>
      </c>
      <c r="AA46" s="194">
        <f ca="1">AA$17/SUM($V$43:$V$46)</f>
        <v>7.5085206153266762E-2</v>
      </c>
      <c r="AB46" s="194">
        <f ca="1">AB$17/SUM($V$43:$V$46)</f>
        <v>7.9126334880208898E-2</v>
      </c>
      <c r="AC46" s="194">
        <f ca="1">AC$17/SUM($V$43:$V$46)</f>
        <v>7.8398445296788064E-2</v>
      </c>
      <c r="AD46" s="194"/>
      <c r="AE46" s="194"/>
      <c r="AF46" s="194"/>
      <c r="AG46" s="194"/>
      <c r="AH46" s="69"/>
      <c r="AI46" s="5"/>
      <c r="AJ46" s="62">
        <f t="shared" si="4"/>
        <v>47177</v>
      </c>
      <c r="AK46" s="222">
        <f t="shared" si="35"/>
        <v>38</v>
      </c>
      <c r="AL46" s="60">
        <f t="shared" ca="1" si="2"/>
        <v>0</v>
      </c>
      <c r="AM46" s="18">
        <f t="shared" ca="1" si="6"/>
        <v>0</v>
      </c>
      <c r="AS46" s="6"/>
    </row>
    <row r="47" spans="2:45" x14ac:dyDescent="0.2">
      <c r="B47" s="8"/>
      <c r="C47" s="9"/>
      <c r="D47" s="9"/>
      <c r="E47" s="9"/>
      <c r="F47" s="9"/>
      <c r="G47" s="9"/>
      <c r="H47" s="41"/>
      <c r="I47" s="10"/>
      <c r="J47" s="122"/>
      <c r="K47" s="709"/>
      <c r="L47" s="709"/>
      <c r="M47" s="6"/>
      <c r="N47" s="6"/>
      <c r="O47" s="6"/>
      <c r="R47" s="41"/>
      <c r="T47" s="209" t="s">
        <v>59</v>
      </c>
      <c r="U47" s="49"/>
      <c r="V47" s="49"/>
      <c r="W47" s="49"/>
      <c r="X47" s="769"/>
      <c r="Y47" s="49"/>
      <c r="Z47" s="49"/>
      <c r="AA47" s="49"/>
      <c r="AB47" s="49"/>
      <c r="AC47" s="49"/>
      <c r="AD47" s="49"/>
      <c r="AE47" s="49"/>
      <c r="AF47" s="49"/>
      <c r="AG47" s="49"/>
      <c r="AH47" s="87"/>
      <c r="AI47" s="5"/>
      <c r="AJ47" s="62">
        <f t="shared" si="4"/>
        <v>47266</v>
      </c>
      <c r="AK47" s="222">
        <f t="shared" si="35"/>
        <v>39</v>
      </c>
      <c r="AL47" s="60">
        <f t="shared" ref="AL47:AL48" ca="1" si="59">-SUMIF(INDIRECT($AL$2),$AK47,INDIRECT($AL$3))-SUMIF(INDIRECT($AL$2),$AK47,INDIRECT($AL$4))</f>
        <v>0</v>
      </c>
      <c r="AM47" s="18">
        <f t="shared" ca="1" si="6"/>
        <v>0</v>
      </c>
      <c r="AS47" s="6"/>
    </row>
    <row r="48" spans="2:45" x14ac:dyDescent="0.2">
      <c r="B48" s="458" t="s">
        <v>69</v>
      </c>
      <c r="C48" s="459"/>
      <c r="D48" s="460"/>
      <c r="E48" s="460"/>
      <c r="F48" s="460"/>
      <c r="G48" s="461"/>
      <c r="H48" s="462"/>
      <c r="J48" s="122"/>
      <c r="K48" s="709"/>
      <c r="L48" s="709"/>
      <c r="M48" s="194"/>
      <c r="N48" s="6"/>
      <c r="O48" s="6"/>
      <c r="P48" s="6"/>
      <c r="Q48" s="6"/>
      <c r="R48" s="41"/>
      <c r="T48" s="92" t="str">
        <f t="shared" ref="T48:T51" si="60">T38</f>
        <v>Mortgage</v>
      </c>
      <c r="U48" s="27"/>
      <c r="V48" s="27"/>
      <c r="W48" s="93">
        <f t="shared" ref="W48:W49" ca="1" si="61">AVERAGE(Y48:AH48)</f>
        <v>2.2829008439291236</v>
      </c>
      <c r="X48" s="93">
        <f t="shared" ca="1" si="57"/>
        <v>1.9662234254479891</v>
      </c>
      <c r="Y48" s="93">
        <f ca="1">IFERROR(Y$17/Y38,"")</f>
        <v>1.9739673468468706</v>
      </c>
      <c r="Z48" s="93">
        <f ca="1">IFERROR(Z$17/Z38,"")</f>
        <v>1.9662234254479891</v>
      </c>
      <c r="AA48" s="93">
        <f ca="1">IFERROR(AA$17/AA38,"")</f>
        <v>2.4148904897417536</v>
      </c>
      <c r="AB48" s="93">
        <f ca="1">IFERROR(AB$17/AB38,"")</f>
        <v>2.5448612766713992</v>
      </c>
      <c r="AC48" s="93">
        <f ca="1">IFERROR(AC$17/AC38,"")</f>
        <v>2.5145616809376063</v>
      </c>
      <c r="AD48" s="93"/>
      <c r="AE48" s="93"/>
      <c r="AF48" s="93"/>
      <c r="AG48" s="93"/>
      <c r="AH48" s="94"/>
      <c r="AI48" s="5"/>
      <c r="AJ48" s="324">
        <f t="shared" si="4"/>
        <v>47358</v>
      </c>
      <c r="AK48" s="222">
        <f t="shared" si="35"/>
        <v>40</v>
      </c>
      <c r="AL48" s="31">
        <f t="shared" ca="1" si="59"/>
        <v>0</v>
      </c>
      <c r="AM48" s="149">
        <f t="shared" ca="1" si="6"/>
        <v>0</v>
      </c>
      <c r="AS48" s="6"/>
    </row>
    <row r="49" spans="1:45" x14ac:dyDescent="0.2">
      <c r="B49" s="8"/>
      <c r="C49" s="9"/>
      <c r="D49" s="28"/>
      <c r="E49" s="28"/>
      <c r="F49" s="9"/>
      <c r="G49" s="9"/>
      <c r="H49" s="41"/>
      <c r="I49" s="10"/>
      <c r="J49" s="122"/>
      <c r="K49" s="709"/>
      <c r="L49" s="709"/>
      <c r="M49" s="27"/>
      <c r="N49" s="6"/>
      <c r="O49" s="6"/>
      <c r="P49" s="6"/>
      <c r="Q49" s="6"/>
      <c r="R49" s="7"/>
      <c r="T49" s="92" t="str">
        <f t="shared" si="60"/>
        <v>Mezz A1</v>
      </c>
      <c r="U49" s="27"/>
      <c r="V49" s="27"/>
      <c r="W49" s="93">
        <f t="shared" ca="1" si="61"/>
        <v>1.8606208153922696</v>
      </c>
      <c r="X49" s="93">
        <f t="shared" ca="1" si="57"/>
        <v>1.6025208641142363</v>
      </c>
      <c r="Y49" s="93">
        <f ca="1">IFERROR(Y$17/SUM(Y38:Y39),"")</f>
        <v>1.6088323521430909</v>
      </c>
      <c r="Z49" s="93">
        <f ca="1">IFERROR(Z$17/SUM(Z38:Z39),"")</f>
        <v>1.6025208641142363</v>
      </c>
      <c r="AA49" s="93">
        <f ca="1">IFERROR(AA$17/SUM(AA38:AA39),"")</f>
        <v>1.9681956507462912</v>
      </c>
      <c r="AB49" s="93">
        <f ca="1">IFERROR(AB$17/SUM(AB38:AB39),"")</f>
        <v>2.0741250660326784</v>
      </c>
      <c r="AC49" s="93">
        <f ca="1">IFERROR(AC$17/SUM(AC38:AC39),"")</f>
        <v>2.0494301439250511</v>
      </c>
      <c r="AD49" s="93"/>
      <c r="AE49" s="93"/>
      <c r="AF49" s="93"/>
      <c r="AG49" s="93"/>
      <c r="AH49" s="94"/>
      <c r="AI49" s="5"/>
      <c r="AJ49" s="13" t="s">
        <v>177</v>
      </c>
      <c r="AK49" s="12"/>
      <c r="AL49" s="66">
        <f ca="1">SUM(AL8:AL48)</f>
        <v>42433255.479452051</v>
      </c>
      <c r="AM49" s="227">
        <f ca="1">P8</f>
        <v>6.3005283072749357E-2</v>
      </c>
      <c r="AS49" s="6"/>
    </row>
    <row r="50" spans="1:45" x14ac:dyDescent="0.2">
      <c r="B50" s="112"/>
      <c r="C50" s="42"/>
      <c r="D50" s="42"/>
      <c r="E50" s="42"/>
      <c r="F50" s="42"/>
      <c r="G50" s="63"/>
      <c r="H50" s="58"/>
      <c r="I50" s="10"/>
      <c r="J50" s="5"/>
      <c r="K50" s="6"/>
      <c r="L50" s="6"/>
      <c r="M50" s="6"/>
      <c r="N50" s="6"/>
      <c r="O50" s="6"/>
      <c r="P50" s="6"/>
      <c r="Q50" s="6"/>
      <c r="R50" s="7"/>
      <c r="T50" s="92" t="str">
        <f t="shared" si="60"/>
        <v>Mezz A2</v>
      </c>
      <c r="U50" s="27"/>
      <c r="V50" s="27"/>
      <c r="W50" s="93">
        <f t="shared" ref="W50:W51" ca="1" si="62">AVERAGE(Y50:AH50)</f>
        <v>1.7549037236086178</v>
      </c>
      <c r="X50" s="93">
        <f t="shared" ca="1" si="57"/>
        <v>1.5114685422895637</v>
      </c>
      <c r="Y50" s="93">
        <f ca="1">IFERROR(Y$17/SUM(Y38:Y40),"")</f>
        <v>1.5174214230440517</v>
      </c>
      <c r="Z50" s="93">
        <f ca="1">IFERROR(Z$17/SUM(Z38:Z40),"")</f>
        <v>1.5114685422895637</v>
      </c>
      <c r="AA50" s="93">
        <f ca="1">IFERROR(AA$17/SUM(AA38:AA40),"")</f>
        <v>1.8563663524084337</v>
      </c>
      <c r="AB50" s="93">
        <f ca="1">IFERROR(AB$17/SUM(AB38:AB40),"")</f>
        <v>1.9562770509171854</v>
      </c>
      <c r="AC50" s="93">
        <f ca="1">IFERROR(AC$17/SUM(AC38:AC40),"")</f>
        <v>1.9329852493838553</v>
      </c>
      <c r="AD50" s="93"/>
      <c r="AE50" s="93"/>
      <c r="AF50" s="93"/>
      <c r="AG50" s="93"/>
      <c r="AH50" s="94"/>
      <c r="AI50" s="5"/>
      <c r="AS50" s="6"/>
    </row>
    <row r="51" spans="1:45" x14ac:dyDescent="0.2">
      <c r="B51" s="101"/>
      <c r="C51" s="23"/>
      <c r="D51" s="23"/>
      <c r="E51" s="34"/>
      <c r="F51" s="114"/>
      <c r="G51" s="114" t="s">
        <v>171</v>
      </c>
      <c r="H51" s="115" t="s">
        <v>73</v>
      </c>
      <c r="I51" s="10"/>
      <c r="J51" s="458" t="s">
        <v>91</v>
      </c>
      <c r="K51" s="459"/>
      <c r="L51" s="459"/>
      <c r="M51" s="459"/>
      <c r="N51" s="459"/>
      <c r="O51" s="460"/>
      <c r="P51" s="460"/>
      <c r="Q51" s="461"/>
      <c r="R51" s="462"/>
      <c r="T51" s="840" t="str">
        <f t="shared" si="60"/>
        <v>Mezz B</v>
      </c>
      <c r="U51" s="35"/>
      <c r="V51" s="35"/>
      <c r="W51" s="841">
        <f t="shared" ca="1" si="62"/>
        <v>1.7549037236086178</v>
      </c>
      <c r="X51" s="841">
        <f t="shared" ca="1" si="57"/>
        <v>1.5114685422895637</v>
      </c>
      <c r="Y51" s="841">
        <f ca="1">IFERROR(Y$17/SUM(Y38:Y41),"")</f>
        <v>1.5174214230440517</v>
      </c>
      <c r="Z51" s="841">
        <f ca="1">IFERROR(Z$17/SUM(Z38:Z41),"")</f>
        <v>1.5114685422895637</v>
      </c>
      <c r="AA51" s="841">
        <f ca="1">IFERROR(AA$17/SUM(AA38:AA41),"")</f>
        <v>1.8563663524084337</v>
      </c>
      <c r="AB51" s="841">
        <f ca="1">IFERROR(AB$17/SUM(AB38:AB41),"")</f>
        <v>1.9562770509171854</v>
      </c>
      <c r="AC51" s="841">
        <f ca="1">IFERROR(AC$17/SUM(AC38:AC41),"")</f>
        <v>1.9329852493838553</v>
      </c>
      <c r="AD51" s="841"/>
      <c r="AE51" s="841"/>
      <c r="AF51" s="841"/>
      <c r="AG51" s="841"/>
      <c r="AH51" s="842"/>
      <c r="AI51" s="5"/>
      <c r="AS51" s="6"/>
    </row>
    <row r="52" spans="1:45" x14ac:dyDescent="0.2">
      <c r="B52" s="8" t="s">
        <v>600</v>
      </c>
      <c r="C52" s="9"/>
      <c r="D52" s="9"/>
      <c r="E52" s="9"/>
      <c r="F52" s="9"/>
      <c r="G52" s="777">
        <f>C40*100%</f>
        <v>90000000</v>
      </c>
      <c r="H52" s="702">
        <f t="shared" ref="H52" si="63">G52*$H$10/10^3</f>
        <v>105300000</v>
      </c>
      <c r="I52" s="10"/>
      <c r="J52" s="8"/>
      <c r="K52" s="9"/>
      <c r="L52" s="9"/>
      <c r="M52" s="9"/>
      <c r="N52" s="9"/>
      <c r="O52" s="9"/>
      <c r="P52" s="9"/>
      <c r="Q52" s="9"/>
      <c r="R52" s="41"/>
      <c r="T52" s="38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74"/>
      <c r="AI52" s="5"/>
      <c r="AS52" s="6"/>
    </row>
    <row r="53" spans="1:45" x14ac:dyDescent="0.2">
      <c r="B53" s="8" t="s">
        <v>601</v>
      </c>
      <c r="G53" s="844">
        <f>CHOOSE(H11,C41,0)</f>
        <v>25000000</v>
      </c>
      <c r="H53" s="755">
        <f t="shared" ref="H53:H58" si="64">G53*$H$10/10^3</f>
        <v>29250000</v>
      </c>
      <c r="I53" s="10"/>
      <c r="J53" s="112"/>
      <c r="K53" s="42"/>
      <c r="L53" s="42"/>
      <c r="M53" s="48"/>
      <c r="N53" s="48"/>
      <c r="O53" s="126" t="s">
        <v>93</v>
      </c>
      <c r="P53" s="48" t="s">
        <v>94</v>
      </c>
      <c r="Q53" s="48"/>
      <c r="R53" s="127"/>
      <c r="T53" s="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/>
      <c r="AI53" s="5"/>
      <c r="AS53" s="6"/>
    </row>
    <row r="54" spans="1:45" x14ac:dyDescent="0.2">
      <c r="B54" s="5" t="s">
        <v>75</v>
      </c>
      <c r="C54" s="17"/>
      <c r="D54" s="17"/>
      <c r="E54" s="17" t="s">
        <v>76</v>
      </c>
      <c r="F54" s="118">
        <f>H36-H6</f>
        <v>0</v>
      </c>
      <c r="G54" s="778">
        <f>-G52*F54*(D40-O59)/360-G53*F54*(D41-O59)/360</f>
        <v>0</v>
      </c>
      <c r="H54" s="755">
        <f t="shared" si="64"/>
        <v>0</v>
      </c>
      <c r="I54" s="10"/>
      <c r="J54" s="5"/>
      <c r="K54" s="6"/>
      <c r="L54" s="6"/>
      <c r="M54" s="6"/>
      <c r="N54" s="212"/>
      <c r="O54" s="212"/>
      <c r="P54" s="212"/>
      <c r="Q54" s="128"/>
      <c r="R54" s="7"/>
      <c r="T54" s="524" t="s">
        <v>173</v>
      </c>
      <c r="U54" s="6"/>
      <c r="V54" s="15"/>
      <c r="W54" s="15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7"/>
      <c r="AI54" s="5"/>
      <c r="AS54" s="6"/>
    </row>
    <row r="55" spans="1:45" x14ac:dyDescent="0.2">
      <c r="B55" s="5" t="s">
        <v>77</v>
      </c>
      <c r="C55" s="60"/>
      <c r="D55" s="60"/>
      <c r="E55" s="60"/>
      <c r="F55" s="6"/>
      <c r="G55" s="779">
        <v>0</v>
      </c>
      <c r="H55" s="755">
        <f t="shared" si="64"/>
        <v>0</v>
      </c>
      <c r="I55" s="10"/>
      <c r="J55" s="129"/>
      <c r="K55" s="114"/>
      <c r="L55" s="114"/>
      <c r="M55" s="114"/>
      <c r="N55" s="213"/>
      <c r="O55" s="213"/>
      <c r="P55" s="213" t="s">
        <v>72</v>
      </c>
      <c r="Q55" s="114" t="s">
        <v>38</v>
      </c>
      <c r="R55" s="115" t="s">
        <v>95</v>
      </c>
      <c r="T55" s="477">
        <f>$T$6</f>
        <v>1</v>
      </c>
      <c r="U55" s="467"/>
      <c r="V55" s="467"/>
      <c r="W55" s="468"/>
      <c r="X55" s="469" t="s">
        <v>61</v>
      </c>
      <c r="Y55" s="469">
        <v>1</v>
      </c>
      <c r="Z55" s="469">
        <f t="shared" ref="Z55:AH55" si="65">Y55+1</f>
        <v>2</v>
      </c>
      <c r="AA55" s="469">
        <f t="shared" si="65"/>
        <v>3</v>
      </c>
      <c r="AB55" s="469">
        <f t="shared" si="65"/>
        <v>4</v>
      </c>
      <c r="AC55" s="469">
        <f t="shared" si="65"/>
        <v>5</v>
      </c>
      <c r="AD55" s="469">
        <f t="shared" si="65"/>
        <v>6</v>
      </c>
      <c r="AE55" s="469">
        <f t="shared" si="65"/>
        <v>7</v>
      </c>
      <c r="AF55" s="469">
        <f t="shared" si="65"/>
        <v>8</v>
      </c>
      <c r="AG55" s="469">
        <f t="shared" si="65"/>
        <v>9</v>
      </c>
      <c r="AH55" s="470">
        <f t="shared" si="65"/>
        <v>10</v>
      </c>
      <c r="AI55" s="5"/>
      <c r="AS55" s="6"/>
    </row>
    <row r="56" spans="1:45" x14ac:dyDescent="0.2">
      <c r="B56" s="5" t="s">
        <v>79</v>
      </c>
      <c r="C56" s="119"/>
      <c r="D56" s="119"/>
      <c r="E56" s="119" t="s">
        <v>80</v>
      </c>
      <c r="F56" s="120">
        <v>0</v>
      </c>
      <c r="G56" s="708">
        <f>$F56*SUM(G52:G53)</f>
        <v>0</v>
      </c>
      <c r="H56" s="755">
        <f t="shared" si="64"/>
        <v>0</v>
      </c>
      <c r="I56" s="10"/>
      <c r="J56" s="11" t="s">
        <v>96</v>
      </c>
      <c r="K56" s="223"/>
      <c r="L56" s="223"/>
      <c r="M56" s="9"/>
      <c r="N56" s="9"/>
      <c r="O56" s="9"/>
      <c r="P56" s="9"/>
      <c r="Q56" s="9"/>
      <c r="R56" s="41"/>
      <c r="T56" s="471"/>
      <c r="U56" s="472"/>
      <c r="V56" s="472"/>
      <c r="W56" s="473" t="s">
        <v>23</v>
      </c>
      <c r="X56" s="474">
        <f>H6</f>
        <v>43708</v>
      </c>
      <c r="Y56" s="475">
        <f>MIN(EDATE(H31,12),$H$33)</f>
        <v>44074</v>
      </c>
      <c r="Z56" s="475">
        <f t="shared" ref="Z56:AH56" si="66">MIN(EDATE(Y56,12),$H$33)</f>
        <v>44439</v>
      </c>
      <c r="AA56" s="475">
        <f t="shared" si="66"/>
        <v>44804</v>
      </c>
      <c r="AB56" s="475">
        <f t="shared" si="66"/>
        <v>45169</v>
      </c>
      <c r="AC56" s="475">
        <f t="shared" si="66"/>
        <v>45535</v>
      </c>
      <c r="AD56" s="475">
        <f t="shared" si="66"/>
        <v>45535</v>
      </c>
      <c r="AE56" s="475">
        <f t="shared" si="66"/>
        <v>45535</v>
      </c>
      <c r="AF56" s="475">
        <f t="shared" si="66"/>
        <v>45535</v>
      </c>
      <c r="AG56" s="475">
        <f t="shared" si="66"/>
        <v>45535</v>
      </c>
      <c r="AH56" s="476">
        <f t="shared" si="66"/>
        <v>45535</v>
      </c>
      <c r="AI56" s="5"/>
      <c r="AS56" s="6"/>
    </row>
    <row r="57" spans="1:45" x14ac:dyDescent="0.2">
      <c r="B57" s="101" t="s">
        <v>81</v>
      </c>
      <c r="C57" s="119"/>
      <c r="D57" s="119"/>
      <c r="E57" s="119"/>
      <c r="F57" s="120"/>
      <c r="G57" s="845">
        <v>0</v>
      </c>
      <c r="H57" s="756">
        <f t="shared" si="64"/>
        <v>0</v>
      </c>
      <c r="I57" s="10"/>
      <c r="J57" s="99" t="s">
        <v>66</v>
      </c>
      <c r="K57" s="119"/>
      <c r="L57" s="119"/>
      <c r="M57" s="9"/>
      <c r="N57" s="28"/>
      <c r="O57" s="28"/>
      <c r="P57" s="28">
        <f>SUM(P58:P59)</f>
        <v>0</v>
      </c>
      <c r="Q57" s="60">
        <f>P57*$H$10/10^3</f>
        <v>0</v>
      </c>
      <c r="R57" s="29"/>
      <c r="T57" s="104" t="s">
        <v>64</v>
      </c>
      <c r="U57" s="9">
        <f>'CF(M)'!A80</f>
        <v>80</v>
      </c>
      <c r="V57" s="27" t="str">
        <f>$V$5&amp;U57&amp;":"&amp;U57</f>
        <v>'CF(M)'!80:80</v>
      </c>
      <c r="W57" s="696">
        <f t="shared" ref="W57:W58" ca="1" si="67">SUM(X57:AH57)</f>
        <v>37419000.000000007</v>
      </c>
      <c r="X57" s="696">
        <f t="shared" ref="X57:AC57" ca="1" si="68">SUM(X58:X61)</f>
        <v>2300000</v>
      </c>
      <c r="Y57" s="696">
        <f t="shared" ca="1" si="68"/>
        <v>7035333.333333334</v>
      </c>
      <c r="Z57" s="696">
        <f t="shared" ca="1" si="68"/>
        <v>7016111.1111111119</v>
      </c>
      <c r="AA57" s="696">
        <f t="shared" ca="1" si="68"/>
        <v>7016111.1111111119</v>
      </c>
      <c r="AB57" s="696">
        <f t="shared" ca="1" si="68"/>
        <v>7016111.1111111119</v>
      </c>
      <c r="AC57" s="696">
        <f t="shared" ca="1" si="68"/>
        <v>7035333.333333334</v>
      </c>
      <c r="AD57" s="696"/>
      <c r="AE57" s="696"/>
      <c r="AF57" s="696"/>
      <c r="AG57" s="696"/>
      <c r="AH57" s="701"/>
      <c r="AI57" s="5"/>
      <c r="AS57" s="6"/>
    </row>
    <row r="58" spans="1:45" x14ac:dyDescent="0.2">
      <c r="B58" s="109" t="s">
        <v>82</v>
      </c>
      <c r="C58" s="12"/>
      <c r="D58" s="12"/>
      <c r="E58" s="12"/>
      <c r="F58" s="12"/>
      <c r="G58" s="697">
        <f>SUM(G52:G57)</f>
        <v>115000000</v>
      </c>
      <c r="H58" s="705">
        <f t="shared" si="64"/>
        <v>134550000</v>
      </c>
      <c r="J58" s="132" t="s">
        <v>97</v>
      </c>
      <c r="K58" s="710"/>
      <c r="L58" s="710"/>
      <c r="M58" s="9"/>
      <c r="N58" s="117"/>
      <c r="O58" s="117"/>
      <c r="P58" s="117">
        <v>0</v>
      </c>
      <c r="Q58" s="60">
        <f>P58*$H$10/10^3</f>
        <v>0</v>
      </c>
      <c r="R58" s="133" t="s">
        <v>98</v>
      </c>
      <c r="T58" s="99" t="s">
        <v>598</v>
      </c>
      <c r="U58" s="9">
        <f>'CF(M)'!A81</f>
        <v>81</v>
      </c>
      <c r="V58" s="27" t="str">
        <f t="shared" ref="V58" si="69">$V$5&amp;U58&amp;":"&amp;U58</f>
        <v>'CF(M)'!81:81</v>
      </c>
      <c r="W58" s="693">
        <f t="shared" ca="1" si="67"/>
        <v>26491500</v>
      </c>
      <c r="X58" s="693">
        <f t="shared" ref="X58:AC59" ca="1" si="70">SUMIF(INDIRECT($V$6),X$6,INDIRECT($V58))</f>
        <v>0</v>
      </c>
      <c r="Y58" s="693">
        <f t="shared" ca="1" si="70"/>
        <v>5307000</v>
      </c>
      <c r="Z58" s="693">
        <f t="shared" ca="1" si="70"/>
        <v>5292500</v>
      </c>
      <c r="AA58" s="693">
        <f t="shared" ca="1" si="70"/>
        <v>5292500</v>
      </c>
      <c r="AB58" s="693">
        <f t="shared" ca="1" si="70"/>
        <v>5292500</v>
      </c>
      <c r="AC58" s="693">
        <f t="shared" ca="1" si="70"/>
        <v>5307000</v>
      </c>
      <c r="AD58" s="693"/>
      <c r="AE58" s="693"/>
      <c r="AF58" s="693"/>
      <c r="AG58" s="693"/>
      <c r="AH58" s="702"/>
      <c r="AI58" s="5"/>
      <c r="AS58" s="6"/>
    </row>
    <row r="59" spans="1:45" x14ac:dyDescent="0.2">
      <c r="B59" s="5" t="s">
        <v>83</v>
      </c>
      <c r="C59" s="9"/>
      <c r="D59" s="9"/>
      <c r="E59" s="9"/>
      <c r="F59" s="9"/>
      <c r="G59" s="780">
        <f>H59/$H$10*1000</f>
        <v>75213.675213675218</v>
      </c>
      <c r="H59" s="781">
        <f>80000*(1+10%)</f>
        <v>88000</v>
      </c>
      <c r="I59" s="10"/>
      <c r="J59" s="134" t="s">
        <v>99</v>
      </c>
      <c r="K59" s="711"/>
      <c r="L59" s="711"/>
      <c r="M59" s="135"/>
      <c r="N59" s="135" t="s">
        <v>80</v>
      </c>
      <c r="O59" s="318">
        <v>0</v>
      </c>
      <c r="P59" s="68">
        <f>O59*SUM(G52:G53)</f>
        <v>0</v>
      </c>
      <c r="Q59" s="68">
        <f>P59*$H$10/10^3</f>
        <v>0</v>
      </c>
      <c r="R59" s="136" t="s">
        <v>98</v>
      </c>
      <c r="T59" s="99" t="s">
        <v>599</v>
      </c>
      <c r="U59" s="9">
        <f>'CF(M)'!A82</f>
        <v>82</v>
      </c>
      <c r="V59" s="27" t="str">
        <f t="shared" ref="V59" si="71">$V$5&amp;U59&amp;":"&amp;U59</f>
        <v>'CF(M)'!82:82</v>
      </c>
      <c r="W59" s="693">
        <f t="shared" ref="W59" ca="1" si="72">SUM(X59:AH59)</f>
        <v>8627500.0000000037</v>
      </c>
      <c r="X59" s="693">
        <f t="shared" ca="1" si="70"/>
        <v>0</v>
      </c>
      <c r="Y59" s="693">
        <f t="shared" ca="1" si="70"/>
        <v>1728333.333333334</v>
      </c>
      <c r="Z59" s="693">
        <f t="shared" ca="1" si="70"/>
        <v>1723611.1111111117</v>
      </c>
      <c r="AA59" s="693">
        <f t="shared" ca="1" si="70"/>
        <v>1723611.1111111117</v>
      </c>
      <c r="AB59" s="693">
        <f t="shared" ca="1" si="70"/>
        <v>1723611.1111111117</v>
      </c>
      <c r="AC59" s="693">
        <f t="shared" ca="1" si="70"/>
        <v>1728333.333333334</v>
      </c>
      <c r="AD59" s="693"/>
      <c r="AE59" s="693"/>
      <c r="AF59" s="693"/>
      <c r="AG59" s="693"/>
      <c r="AH59" s="702"/>
      <c r="AI59" s="5"/>
      <c r="AS59" s="6"/>
    </row>
    <row r="60" spans="1:45" x14ac:dyDescent="0.2">
      <c r="B60" s="8" t="s">
        <v>84</v>
      </c>
      <c r="C60" s="9"/>
      <c r="D60" s="9"/>
      <c r="E60" s="9"/>
      <c r="F60" s="9"/>
      <c r="G60" s="782">
        <f>H60/$H$10*1000</f>
        <v>47008.547008547015</v>
      </c>
      <c r="H60" s="781">
        <f>50000*(1+10%)</f>
        <v>55000.000000000007</v>
      </c>
      <c r="I60" s="10"/>
      <c r="J60" s="11" t="s">
        <v>100</v>
      </c>
      <c r="K60" s="223"/>
      <c r="L60" s="223"/>
      <c r="M60" s="6"/>
      <c r="N60" s="6"/>
      <c r="O60" s="6"/>
      <c r="P60" s="6"/>
      <c r="Q60" s="6"/>
      <c r="R60" s="7"/>
      <c r="T60" s="99" t="str">
        <f>'CF(M)'!C83</f>
        <v>Upfront Fee</v>
      </c>
      <c r="U60" s="9">
        <f>'CF(M)'!A83</f>
        <v>83</v>
      </c>
      <c r="V60" s="27" t="str">
        <f t="shared" ref="V60" si="73">$V$5&amp;U60&amp;":"&amp;U60</f>
        <v>'CF(M)'!83:83</v>
      </c>
      <c r="W60" s="693">
        <f t="shared" ref="W60" ca="1" si="74">SUM(X60:AH60)</f>
        <v>2300000</v>
      </c>
      <c r="X60" s="693">
        <f t="shared" ref="X60:AC64" ca="1" si="75">SUMIF(INDIRECT($V$6),X$6,INDIRECT($V60))</f>
        <v>2300000</v>
      </c>
      <c r="Y60" s="693">
        <f t="shared" ca="1" si="75"/>
        <v>0</v>
      </c>
      <c r="Z60" s="693">
        <f t="shared" ca="1" si="75"/>
        <v>0</v>
      </c>
      <c r="AA60" s="693">
        <f t="shared" ca="1" si="75"/>
        <v>0</v>
      </c>
      <c r="AB60" s="693">
        <f t="shared" ca="1" si="75"/>
        <v>0</v>
      </c>
      <c r="AC60" s="693">
        <f t="shared" ca="1" si="75"/>
        <v>0</v>
      </c>
      <c r="AD60" s="693"/>
      <c r="AE60" s="693"/>
      <c r="AF60" s="693"/>
      <c r="AG60" s="693"/>
      <c r="AH60" s="702"/>
      <c r="AI60" s="5"/>
      <c r="AS60" s="6"/>
    </row>
    <row r="61" spans="1:45" x14ac:dyDescent="0.2">
      <c r="B61" s="8" t="s">
        <v>567</v>
      </c>
      <c r="C61" s="119"/>
      <c r="D61" s="119"/>
      <c r="E61" s="119"/>
      <c r="F61" s="120"/>
      <c r="G61" s="783">
        <v>0</v>
      </c>
      <c r="H61" s="755">
        <f t="shared" ref="H61" si="76">G61*$H$10/10^3</f>
        <v>0</v>
      </c>
      <c r="I61" s="10"/>
      <c r="J61" s="99" t="s">
        <v>101</v>
      </c>
      <c r="K61" s="119"/>
      <c r="L61" s="119"/>
      <c r="M61" s="6"/>
      <c r="N61" s="6"/>
      <c r="O61" s="6"/>
      <c r="P61" s="60">
        <f>SUM(P62:P63)</f>
        <v>230000</v>
      </c>
      <c r="Q61" s="60">
        <f>P61*$H$10/10^3</f>
        <v>269100</v>
      </c>
      <c r="R61" s="7"/>
      <c r="T61" s="139" t="s">
        <v>66</v>
      </c>
      <c r="U61" s="34">
        <f>'CF(M)'!A84</f>
        <v>84</v>
      </c>
      <c r="V61" s="35" t="str">
        <f>$V$5&amp;U61&amp;":"&amp;U61</f>
        <v>'CF(M)'!84:84</v>
      </c>
      <c r="W61" s="695">
        <f ca="1">SUM(X61:AH61)</f>
        <v>0</v>
      </c>
      <c r="X61" s="695">
        <f t="shared" ca="1" si="75"/>
        <v>0</v>
      </c>
      <c r="Y61" s="695">
        <f t="shared" ca="1" si="75"/>
        <v>0</v>
      </c>
      <c r="Z61" s="695">
        <f t="shared" ca="1" si="75"/>
        <v>0</v>
      </c>
      <c r="AA61" s="695">
        <f t="shared" ca="1" si="75"/>
        <v>0</v>
      </c>
      <c r="AB61" s="695">
        <f t="shared" ca="1" si="75"/>
        <v>0</v>
      </c>
      <c r="AC61" s="695">
        <f t="shared" ca="1" si="75"/>
        <v>0</v>
      </c>
      <c r="AD61" s="695"/>
      <c r="AE61" s="695"/>
      <c r="AF61" s="695"/>
      <c r="AG61" s="695"/>
      <c r="AH61" s="703"/>
      <c r="AI61" s="5"/>
      <c r="AS61" s="6"/>
    </row>
    <row r="62" spans="1:45" x14ac:dyDescent="0.2">
      <c r="B62" s="8" t="s">
        <v>568</v>
      </c>
      <c r="C62" s="9"/>
      <c r="D62" s="9"/>
      <c r="E62" s="9"/>
      <c r="F62" s="9"/>
      <c r="G62" s="783">
        <v>0</v>
      </c>
      <c r="H62" s="755">
        <f>G62*$H$10/10^3</f>
        <v>0</v>
      </c>
      <c r="I62" s="10"/>
      <c r="J62" s="132" t="s">
        <v>102</v>
      </c>
      <c r="K62" s="710"/>
      <c r="L62" s="710"/>
      <c r="M62" s="6"/>
      <c r="N62" s="137" t="s">
        <v>103</v>
      </c>
      <c r="O62" s="138">
        <v>2E-3</v>
      </c>
      <c r="P62" s="60">
        <f>O62*G64</f>
        <v>230000</v>
      </c>
      <c r="Q62" s="60">
        <f>P62*$H$10/10^3</f>
        <v>269100</v>
      </c>
      <c r="R62" s="133" t="s">
        <v>104</v>
      </c>
      <c r="T62" s="11" t="s">
        <v>68</v>
      </c>
      <c r="U62" s="9">
        <f>'CF(M)'!A85</f>
        <v>85</v>
      </c>
      <c r="V62" s="27" t="str">
        <f>$V$5&amp;U62&amp;":"&amp;U62</f>
        <v>'CF(M)'!85:85</v>
      </c>
      <c r="W62" s="693">
        <f ca="1">SUM(X62:AH62)</f>
        <v>-115000000</v>
      </c>
      <c r="X62" s="693">
        <f t="shared" ca="1" si="75"/>
        <v>-115000000</v>
      </c>
      <c r="Y62" s="693">
        <f t="shared" ca="1" si="75"/>
        <v>0</v>
      </c>
      <c r="Z62" s="693">
        <f t="shared" ca="1" si="75"/>
        <v>0</v>
      </c>
      <c r="AA62" s="693">
        <f t="shared" ca="1" si="75"/>
        <v>0</v>
      </c>
      <c r="AB62" s="693">
        <f t="shared" ca="1" si="75"/>
        <v>0</v>
      </c>
      <c r="AC62" s="693">
        <f t="shared" ca="1" si="75"/>
        <v>0</v>
      </c>
      <c r="AD62" s="693"/>
      <c r="AE62" s="693"/>
      <c r="AF62" s="693"/>
      <c r="AG62" s="693"/>
      <c r="AH62" s="702"/>
      <c r="AI62" s="5"/>
      <c r="AS62" s="6"/>
    </row>
    <row r="63" spans="1:45" x14ac:dyDescent="0.2">
      <c r="A63" s="121"/>
      <c r="B63" s="8" t="s">
        <v>565</v>
      </c>
      <c r="C63" s="9"/>
      <c r="D63" s="9"/>
      <c r="E63" s="9"/>
      <c r="F63" s="9"/>
      <c r="G63" s="782">
        <f>H63/$H$10*1000</f>
        <v>-122222.22222222223</v>
      </c>
      <c r="H63" s="784">
        <f>-SUM(H59:H62)</f>
        <v>-143000</v>
      </c>
      <c r="I63" s="10"/>
      <c r="J63" s="132" t="s">
        <v>105</v>
      </c>
      <c r="K63" s="710"/>
      <c r="L63" s="710"/>
      <c r="M63" s="6"/>
      <c r="N63" s="137" t="s">
        <v>103</v>
      </c>
      <c r="O63" s="138">
        <v>0</v>
      </c>
      <c r="P63" s="60">
        <f>O63*$G$64</f>
        <v>0</v>
      </c>
      <c r="Q63" s="60">
        <f>P63*$H$10/10^3</f>
        <v>0</v>
      </c>
      <c r="R63" s="133" t="s">
        <v>104</v>
      </c>
      <c r="T63" s="108" t="s">
        <v>175</v>
      </c>
      <c r="U63" s="34">
        <f>'CF(M)'!A86</f>
        <v>86</v>
      </c>
      <c r="V63" s="35" t="str">
        <f>$V$5&amp;U63&amp;":"&amp;U63</f>
        <v>'CF(M)'!86:86</v>
      </c>
      <c r="W63" s="695">
        <f ca="1">SUM(X63:AH63)</f>
        <v>115000000</v>
      </c>
      <c r="X63" s="695">
        <f t="shared" ca="1" si="75"/>
        <v>0</v>
      </c>
      <c r="Y63" s="695">
        <f t="shared" ca="1" si="75"/>
        <v>0</v>
      </c>
      <c r="Z63" s="695">
        <f t="shared" ca="1" si="75"/>
        <v>0</v>
      </c>
      <c r="AA63" s="695">
        <f t="shared" ca="1" si="75"/>
        <v>0</v>
      </c>
      <c r="AB63" s="695">
        <f t="shared" ca="1" si="75"/>
        <v>0</v>
      </c>
      <c r="AC63" s="695">
        <f t="shared" ca="1" si="75"/>
        <v>115000000</v>
      </c>
      <c r="AD63" s="695"/>
      <c r="AE63" s="695"/>
      <c r="AF63" s="695"/>
      <c r="AG63" s="695"/>
      <c r="AH63" s="703"/>
      <c r="AI63" s="5"/>
      <c r="AS63" s="6"/>
    </row>
    <row r="64" spans="1:45" x14ac:dyDescent="0.2">
      <c r="B64" s="123" t="s">
        <v>88</v>
      </c>
      <c r="C64" s="64"/>
      <c r="D64" s="64"/>
      <c r="E64" s="64"/>
      <c r="F64" s="64"/>
      <c r="G64" s="704">
        <f>SUM(G58:G63)</f>
        <v>115000000</v>
      </c>
      <c r="H64" s="705">
        <f>G64*$H$10/10^3</f>
        <v>134550000</v>
      </c>
      <c r="I64" s="10"/>
      <c r="J64" s="139" t="s">
        <v>106</v>
      </c>
      <c r="K64" s="712"/>
      <c r="L64" s="712"/>
      <c r="M64" s="34"/>
      <c r="N64" s="140"/>
      <c r="O64" s="140"/>
      <c r="P64" s="140">
        <v>0</v>
      </c>
      <c r="Q64" s="68">
        <f>P64*$H$10/10^3</f>
        <v>0</v>
      </c>
      <c r="R64" s="136" t="s">
        <v>104</v>
      </c>
      <c r="T64" s="109" t="s">
        <v>70</v>
      </c>
      <c r="U64" s="110">
        <f>'CF(M)'!A87</f>
        <v>87</v>
      </c>
      <c r="V64" s="111" t="str">
        <f>$V$5&amp;U64&amp;":"&amp;U64</f>
        <v>'CF(M)'!87:87</v>
      </c>
      <c r="W64" s="704">
        <f ca="1">SUM(X64:AH64)</f>
        <v>37419000</v>
      </c>
      <c r="X64" s="704">
        <f t="shared" ca="1" si="75"/>
        <v>-112700000</v>
      </c>
      <c r="Y64" s="704">
        <f t="shared" ca="1" si="75"/>
        <v>7035333.333333334</v>
      </c>
      <c r="Z64" s="704">
        <f t="shared" ca="1" si="75"/>
        <v>7016111.1111111119</v>
      </c>
      <c r="AA64" s="704">
        <f t="shared" ca="1" si="75"/>
        <v>7016111.1111111119</v>
      </c>
      <c r="AB64" s="704">
        <f t="shared" ca="1" si="75"/>
        <v>7016111.1111111119</v>
      </c>
      <c r="AC64" s="704">
        <f t="shared" ca="1" si="75"/>
        <v>122035333.33333334</v>
      </c>
      <c r="AD64" s="704"/>
      <c r="AE64" s="704"/>
      <c r="AF64" s="704"/>
      <c r="AG64" s="704"/>
      <c r="AH64" s="705"/>
      <c r="AI64" s="5"/>
      <c r="AS64" s="6"/>
    </row>
    <row r="65" spans="2:45" x14ac:dyDescent="0.2">
      <c r="B65" s="815" t="s">
        <v>566</v>
      </c>
      <c r="C65" s="786" t="s">
        <v>572</v>
      </c>
      <c r="D65" s="137"/>
      <c r="E65" s="17" t="s">
        <v>571</v>
      </c>
      <c r="F65" s="785">
        <v>0.02</v>
      </c>
      <c r="G65" s="28">
        <f>F65*SUM(G52:G53)</f>
        <v>2300000</v>
      </c>
      <c r="H65" s="755">
        <f>G65*$H$10/10^3</f>
        <v>2691000</v>
      </c>
      <c r="I65" s="10"/>
      <c r="J65" s="5"/>
      <c r="K65" s="6"/>
      <c r="L65" s="6"/>
      <c r="M65" s="6"/>
      <c r="N65" s="6"/>
      <c r="O65" s="6"/>
      <c r="P65" s="6"/>
      <c r="Q65" s="6"/>
      <c r="R65" s="7"/>
      <c r="T65" s="8" t="s">
        <v>71</v>
      </c>
      <c r="U65" s="9"/>
      <c r="V65" s="9"/>
      <c r="W65" s="84">
        <f ca="1">-W57/X62*365/($H$33-X56)</f>
        <v>6.5005283072749345E-2</v>
      </c>
      <c r="X65" s="803">
        <f ca="1">-X57/X62</f>
        <v>0.02</v>
      </c>
      <c r="Y65" s="84">
        <f ca="1">-Y57/$X$62*365/(Y56-X56)</f>
        <v>6.1009661835748796E-2</v>
      </c>
      <c r="Z65" s="84">
        <f ca="1">-Z57/$X$62*365/(Z56-Y56)</f>
        <v>6.1009661835748803E-2</v>
      </c>
      <c r="AA65" s="84">
        <f ca="1">-AA57/$X$62*365/(AA56-Z56)</f>
        <v>6.1009661835748803E-2</v>
      </c>
      <c r="AB65" s="84">
        <f ca="1">-AB57/$X$62*365/(AB56-AA56)</f>
        <v>6.1009661835748803E-2</v>
      </c>
      <c r="AC65" s="84">
        <f ca="1">-AC57/$X$62*365/(AC56-AB56)</f>
        <v>6.1009661835748796E-2</v>
      </c>
      <c r="AD65" s="84"/>
      <c r="AE65" s="84"/>
      <c r="AF65" s="84"/>
      <c r="AG65" s="84"/>
      <c r="AH65" s="113"/>
      <c r="AI65" s="5"/>
      <c r="AS65" s="6"/>
    </row>
    <row r="66" spans="2:45" x14ac:dyDescent="0.2">
      <c r="B66" s="816"/>
      <c r="C66" s="6"/>
      <c r="D66" s="786"/>
      <c r="E66" s="6"/>
      <c r="F66" s="9"/>
      <c r="G66" s="317"/>
      <c r="H66" s="124"/>
      <c r="I66" s="10"/>
      <c r="J66" s="8"/>
      <c r="K66" s="9"/>
      <c r="L66" s="9"/>
      <c r="M66" s="9"/>
      <c r="N66" s="9"/>
      <c r="O66" s="9"/>
      <c r="P66" s="9"/>
      <c r="Q66" s="9"/>
      <c r="R66" s="41"/>
      <c r="T66" s="101" t="s">
        <v>74</v>
      </c>
      <c r="U66" s="34"/>
      <c r="V66" s="34"/>
      <c r="W66" s="116">
        <f>'CF(M)'!J89</f>
        <v>6.7724373936653148E-2</v>
      </c>
      <c r="X66" s="34"/>
      <c r="Y66" s="434"/>
      <c r="Z66" s="34"/>
      <c r="AA66" s="34"/>
      <c r="AB66" s="34"/>
      <c r="AC66" s="34"/>
      <c r="AD66" s="34"/>
      <c r="AE66" s="34"/>
      <c r="AF66" s="34"/>
      <c r="AG66" s="34"/>
      <c r="AH66" s="103"/>
      <c r="AI66" s="5"/>
      <c r="AS66" s="6"/>
    </row>
    <row r="67" spans="2:45" x14ac:dyDescent="0.2">
      <c r="B67" s="816"/>
      <c r="C67" s="6"/>
      <c r="D67" s="786"/>
      <c r="E67" s="6"/>
      <c r="F67" s="9"/>
      <c r="G67" s="317"/>
      <c r="H67" s="124"/>
      <c r="I67" s="10"/>
      <c r="J67" s="458" t="s">
        <v>107</v>
      </c>
      <c r="K67" s="459"/>
      <c r="L67" s="459"/>
      <c r="M67" s="459"/>
      <c r="N67" s="460"/>
      <c r="O67" s="460"/>
      <c r="P67" s="461"/>
      <c r="Q67" s="465"/>
      <c r="R67" s="462"/>
      <c r="T67" s="5"/>
      <c r="U67" s="6"/>
      <c r="V67" s="6"/>
      <c r="W67" s="9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/>
      <c r="AI67" s="5"/>
      <c r="AS67" s="6"/>
    </row>
    <row r="68" spans="2:45" x14ac:dyDescent="0.2">
      <c r="B68" s="8"/>
      <c r="C68" s="9"/>
      <c r="D68" s="9"/>
      <c r="E68" s="125"/>
      <c r="F68" s="125"/>
      <c r="G68" s="9"/>
      <c r="H68" s="29"/>
      <c r="I68" s="10"/>
      <c r="J68" s="8"/>
      <c r="K68" s="9"/>
      <c r="L68" s="9"/>
      <c r="M68" s="9"/>
      <c r="N68" s="9"/>
      <c r="O68" s="9"/>
      <c r="P68" s="6"/>
      <c r="Q68" s="9"/>
      <c r="R68" s="449"/>
      <c r="T68" s="5"/>
      <c r="U68" s="6"/>
      <c r="V68" s="6"/>
      <c r="W68" s="6"/>
      <c r="X68" s="6"/>
      <c r="Y68" s="315"/>
      <c r="Z68" s="6"/>
      <c r="AA68" s="6"/>
      <c r="AB68" s="6"/>
      <c r="AC68" s="6"/>
      <c r="AD68" s="6"/>
      <c r="AE68" s="6"/>
      <c r="AF68" s="6"/>
      <c r="AG68" s="6"/>
      <c r="AH68" s="7"/>
      <c r="AI68" s="5"/>
      <c r="AS68" s="6"/>
    </row>
    <row r="69" spans="2:45" x14ac:dyDescent="0.2">
      <c r="B69" s="130"/>
      <c r="C69" s="131"/>
      <c r="D69" s="131"/>
      <c r="E69" s="131"/>
      <c r="F69" s="131"/>
      <c r="G69" s="131"/>
      <c r="H69" s="29"/>
      <c r="I69" s="10"/>
      <c r="J69" s="5"/>
      <c r="K69" s="6"/>
      <c r="L69" s="6"/>
      <c r="M69" s="9"/>
      <c r="N69" s="141"/>
      <c r="O69" s="141"/>
      <c r="P69" s="6"/>
      <c r="Q69" s="141"/>
      <c r="R69" s="41"/>
      <c r="T69" s="524" t="s">
        <v>174</v>
      </c>
      <c r="U69" s="6"/>
      <c r="V69" s="15"/>
      <c r="W69" s="15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/>
      <c r="AI69" s="5"/>
      <c r="AS69" s="6"/>
    </row>
    <row r="70" spans="2:45" x14ac:dyDescent="0.2">
      <c r="B70" s="8"/>
      <c r="C70" s="9"/>
      <c r="D70" s="9"/>
      <c r="E70" s="9"/>
      <c r="F70" s="9"/>
      <c r="G70" s="9"/>
      <c r="H70" s="41"/>
      <c r="I70" s="10"/>
      <c r="J70" s="99" t="s">
        <v>108</v>
      </c>
      <c r="K70" s="119"/>
      <c r="L70" s="119"/>
      <c r="M70" s="6"/>
      <c r="N70" s="9"/>
      <c r="O70" s="60" t="b">
        <f ca="1">G58=-X62</f>
        <v>1</v>
      </c>
      <c r="P70" s="28"/>
      <c r="Q70" s="6"/>
      <c r="R70" s="41"/>
      <c r="T70" s="466">
        <v>1000</v>
      </c>
      <c r="U70" s="467">
        <f>ROW('CF(M)'!A10)</f>
        <v>10</v>
      </c>
      <c r="V70" s="467" t="str">
        <f>$V$5&amp;U70&amp;":"&amp;U70</f>
        <v>'CF(M)'!10:10</v>
      </c>
      <c r="W70" s="468"/>
      <c r="X70" s="469" t="s">
        <v>11</v>
      </c>
      <c r="Y70" s="469">
        <v>1</v>
      </c>
      <c r="Z70" s="469">
        <f t="shared" ref="Z70:AH70" si="77">Y70+1</f>
        <v>2</v>
      </c>
      <c r="AA70" s="469">
        <f t="shared" si="77"/>
        <v>3</v>
      </c>
      <c r="AB70" s="469">
        <f t="shared" si="77"/>
        <v>4</v>
      </c>
      <c r="AC70" s="469">
        <f t="shared" si="77"/>
        <v>5</v>
      </c>
      <c r="AD70" s="469">
        <f t="shared" si="77"/>
        <v>6</v>
      </c>
      <c r="AE70" s="469">
        <f t="shared" si="77"/>
        <v>7</v>
      </c>
      <c r="AF70" s="469">
        <f t="shared" si="77"/>
        <v>8</v>
      </c>
      <c r="AG70" s="469">
        <f t="shared" si="77"/>
        <v>9</v>
      </c>
      <c r="AH70" s="470">
        <f t="shared" si="77"/>
        <v>10</v>
      </c>
      <c r="AI70" s="5"/>
      <c r="AS70" s="6"/>
    </row>
    <row r="71" spans="2:45" x14ac:dyDescent="0.2">
      <c r="B71" s="8"/>
      <c r="C71" s="9"/>
      <c r="D71" s="9"/>
      <c r="E71" s="9"/>
      <c r="F71" s="9"/>
      <c r="G71" s="9"/>
      <c r="H71" s="41"/>
      <c r="I71" s="10"/>
      <c r="J71" s="99" t="s">
        <v>109</v>
      </c>
      <c r="K71" s="119"/>
      <c r="L71" s="119"/>
      <c r="M71" s="6"/>
      <c r="N71" s="9"/>
      <c r="O71" s="9" t="b">
        <f ca="1">G64*$H$10/1000=-X78</f>
        <v>1</v>
      </c>
      <c r="P71" s="28"/>
      <c r="Q71" s="6"/>
      <c r="R71" s="41"/>
      <c r="T71" s="471"/>
      <c r="U71" s="472"/>
      <c r="V71" s="472"/>
      <c r="W71" s="473" t="s">
        <v>23</v>
      </c>
      <c r="X71" s="474">
        <f>H5</f>
        <v>43708</v>
      </c>
      <c r="Y71" s="475">
        <f t="shared" ref="Y71:AG71" si="78">EOMONTH(X71,12)</f>
        <v>44074</v>
      </c>
      <c r="Z71" s="475">
        <f t="shared" si="78"/>
        <v>44439</v>
      </c>
      <c r="AA71" s="475">
        <f t="shared" si="78"/>
        <v>44804</v>
      </c>
      <c r="AB71" s="475">
        <f t="shared" si="78"/>
        <v>45169</v>
      </c>
      <c r="AC71" s="475">
        <f t="shared" si="78"/>
        <v>45535</v>
      </c>
      <c r="AD71" s="475">
        <f t="shared" si="78"/>
        <v>45900</v>
      </c>
      <c r="AE71" s="475">
        <f t="shared" si="78"/>
        <v>46265</v>
      </c>
      <c r="AF71" s="475">
        <f t="shared" si="78"/>
        <v>46630</v>
      </c>
      <c r="AG71" s="475">
        <f t="shared" si="78"/>
        <v>46996</v>
      </c>
      <c r="AH71" s="476">
        <f>H8</f>
        <v>45535</v>
      </c>
      <c r="AI71" s="5"/>
    </row>
    <row r="72" spans="2:45" x14ac:dyDescent="0.2">
      <c r="B72" s="8"/>
      <c r="C72" s="9"/>
      <c r="D72" s="9"/>
      <c r="E72" s="9"/>
      <c r="F72" s="9"/>
      <c r="G72" s="9"/>
      <c r="H72" s="41"/>
      <c r="I72" s="10"/>
      <c r="J72" s="236" t="s">
        <v>110</v>
      </c>
      <c r="K72" s="713"/>
      <c r="L72" s="713"/>
      <c r="M72" s="6"/>
      <c r="N72" s="6"/>
      <c r="O72" s="60">
        <f ca="1">W63-G52-G53</f>
        <v>0</v>
      </c>
      <c r="P72" s="6"/>
      <c r="Q72" s="6"/>
      <c r="R72" s="41"/>
      <c r="T72" s="104" t="s">
        <v>64</v>
      </c>
      <c r="U72" s="9">
        <f>'CF(M)'!A107</f>
        <v>107</v>
      </c>
      <c r="V72" s="27" t="str">
        <f t="shared" ref="V72:V73" si="79">$V$5&amp;U72&amp;":"&amp;U72</f>
        <v>'CF(M)'!107:107</v>
      </c>
      <c r="W72" s="696">
        <f t="shared" ref="W72:W73" ca="1" si="80">SUM(X72:AH72)</f>
        <v>42433255.479452059</v>
      </c>
      <c r="X72" s="696">
        <f t="shared" ref="X72:AC72" ca="1" si="81">SUM(X73:X77)</f>
        <v>2691000</v>
      </c>
      <c r="Y72" s="696">
        <f t="shared" ca="1" si="81"/>
        <v>7961502.7397260275</v>
      </c>
      <c r="Z72" s="696">
        <f t="shared" ca="1" si="81"/>
        <v>7939750</v>
      </c>
      <c r="AA72" s="696">
        <f t="shared" ca="1" si="81"/>
        <v>7939750</v>
      </c>
      <c r="AB72" s="696">
        <f t="shared" ca="1" si="81"/>
        <v>7939750</v>
      </c>
      <c r="AC72" s="696">
        <f t="shared" ca="1" si="81"/>
        <v>7961502.7397260275</v>
      </c>
      <c r="AD72" s="696"/>
      <c r="AE72" s="696"/>
      <c r="AF72" s="696"/>
      <c r="AG72" s="696"/>
      <c r="AH72" s="701"/>
      <c r="AI72" s="5"/>
    </row>
    <row r="73" spans="2:45" x14ac:dyDescent="0.2">
      <c r="B73" s="8"/>
      <c r="C73" s="9"/>
      <c r="D73" s="9"/>
      <c r="E73" s="9"/>
      <c r="F73" s="9"/>
      <c r="G73" s="9"/>
      <c r="H73" s="41"/>
      <c r="I73" s="10"/>
      <c r="J73" s="236" t="s">
        <v>111</v>
      </c>
      <c r="K73" s="713"/>
      <c r="L73" s="713"/>
      <c r="M73" s="6"/>
      <c r="N73" s="6"/>
      <c r="O73" s="60">
        <f ca="1">SUM(W78:W79)</f>
        <v>0</v>
      </c>
      <c r="P73" s="6"/>
      <c r="Q73" s="6"/>
      <c r="R73" s="41"/>
      <c r="T73" s="99" t="str">
        <f>'CF(M)'!C94</f>
        <v>이자수입</v>
      </c>
      <c r="U73" s="9">
        <f>'CF(M)'!A94</f>
        <v>94</v>
      </c>
      <c r="V73" s="27" t="str">
        <f t="shared" si="79"/>
        <v>'CF(M)'!94:94</v>
      </c>
      <c r="W73" s="693">
        <f t="shared" ca="1" si="80"/>
        <v>41089230</v>
      </c>
      <c r="X73" s="693">
        <f t="shared" ref="X73:AC76" ca="1" si="82">SUMIF(INDIRECT($V$70),X$6,INDIRECT($V73))</f>
        <v>0</v>
      </c>
      <c r="Y73" s="693">
        <f t="shared" ca="1" si="82"/>
        <v>8231340</v>
      </c>
      <c r="Z73" s="693">
        <f t="shared" ca="1" si="82"/>
        <v>8208850</v>
      </c>
      <c r="AA73" s="693">
        <f t="shared" ca="1" si="82"/>
        <v>8208850</v>
      </c>
      <c r="AB73" s="693">
        <f t="shared" ca="1" si="82"/>
        <v>8208850</v>
      </c>
      <c r="AC73" s="693">
        <f t="shared" ca="1" si="82"/>
        <v>8231340</v>
      </c>
      <c r="AD73" s="693"/>
      <c r="AE73" s="693"/>
      <c r="AF73" s="693"/>
      <c r="AG73" s="693"/>
      <c r="AH73" s="702"/>
      <c r="AI73" s="5"/>
    </row>
    <row r="74" spans="2:45" x14ac:dyDescent="0.2">
      <c r="B74" s="8"/>
      <c r="C74" s="9"/>
      <c r="D74" s="9"/>
      <c r="E74" s="9"/>
      <c r="F74" s="9"/>
      <c r="G74" s="9"/>
      <c r="H74" s="41"/>
      <c r="I74" s="10"/>
      <c r="J74" s="99" t="s">
        <v>112</v>
      </c>
      <c r="K74" s="119"/>
      <c r="L74" s="119"/>
      <c r="M74" s="6"/>
      <c r="N74" s="28">
        <f>H33-H36</f>
        <v>1827</v>
      </c>
      <c r="O74" s="60">
        <f>$N74/360*(G52*D40+G53*D41)</f>
        <v>35119000</v>
      </c>
      <c r="P74" s="28">
        <f ca="1">(W58+W59)-O74</f>
        <v>0</v>
      </c>
      <c r="Q74" s="6"/>
      <c r="R74" s="41"/>
      <c r="T74" s="99" t="str">
        <f>'CF(M)'!C95</f>
        <v>Upfront Fee</v>
      </c>
      <c r="U74" s="9">
        <f>'CF(M)'!A95</f>
        <v>95</v>
      </c>
      <c r="V74" s="27" t="str">
        <f t="shared" ref="V74" si="83">$V$5&amp;U74&amp;":"&amp;U74</f>
        <v>'CF(M)'!95:95</v>
      </c>
      <c r="W74" s="693">
        <f t="shared" ref="W74" ca="1" si="84">SUM(X74:AH74)</f>
        <v>2691000</v>
      </c>
      <c r="X74" s="693">
        <f t="shared" ca="1" si="82"/>
        <v>2691000</v>
      </c>
      <c r="Y74" s="693">
        <f t="shared" ca="1" si="82"/>
        <v>0</v>
      </c>
      <c r="Z74" s="693">
        <f t="shared" ca="1" si="82"/>
        <v>0</v>
      </c>
      <c r="AA74" s="693">
        <f t="shared" ca="1" si="82"/>
        <v>0</v>
      </c>
      <c r="AB74" s="693">
        <f t="shared" ca="1" si="82"/>
        <v>0</v>
      </c>
      <c r="AC74" s="693">
        <f t="shared" ca="1" si="82"/>
        <v>0</v>
      </c>
      <c r="AD74" s="693"/>
      <c r="AE74" s="693"/>
      <c r="AF74" s="693"/>
      <c r="AG74" s="693"/>
      <c r="AH74" s="702"/>
      <c r="AI74" s="5"/>
    </row>
    <row r="75" spans="2:45" x14ac:dyDescent="0.2">
      <c r="B75" s="8"/>
      <c r="C75" s="9"/>
      <c r="D75" s="9"/>
      <c r="E75" s="9"/>
      <c r="F75" s="9"/>
      <c r="G75" s="9"/>
      <c r="H75" s="41"/>
      <c r="I75" s="10"/>
      <c r="J75" s="99" t="s">
        <v>113</v>
      </c>
      <c r="K75" s="119"/>
      <c r="L75" s="119"/>
      <c r="M75" s="6"/>
      <c r="N75" s="6"/>
      <c r="O75" s="60">
        <f>(O74-O76)*$H$10/10^3</f>
        <v>41089230</v>
      </c>
      <c r="P75" s="60">
        <f ca="1">O75-W73</f>
        <v>0</v>
      </c>
      <c r="Q75" s="6"/>
      <c r="R75" s="41"/>
      <c r="T75" s="99" t="str">
        <f>'CF(M)'!C96</f>
        <v>KOR Fund Fee</v>
      </c>
      <c r="U75" s="6">
        <f>'CF(M)'!A96</f>
        <v>96</v>
      </c>
      <c r="V75" s="27" t="str">
        <f>$V$5&amp;U75&amp;":"&amp;U75</f>
        <v>'CF(M)'!96:96</v>
      </c>
      <c r="W75" s="693">
        <f t="shared" ref="W75" ca="1" si="85">SUM(X75:AH75)</f>
        <v>-1346974.5205479451</v>
      </c>
      <c r="X75" s="693">
        <f t="shared" ca="1" si="82"/>
        <v>0</v>
      </c>
      <c r="Y75" s="693">
        <f t="shared" ca="1" si="82"/>
        <v>-269837.26027397258</v>
      </c>
      <c r="Z75" s="693">
        <f t="shared" ca="1" si="82"/>
        <v>-269100</v>
      </c>
      <c r="AA75" s="693">
        <f t="shared" ca="1" si="82"/>
        <v>-269100</v>
      </c>
      <c r="AB75" s="693">
        <f t="shared" ca="1" si="82"/>
        <v>-269100</v>
      </c>
      <c r="AC75" s="693">
        <f t="shared" ca="1" si="82"/>
        <v>-269837.26027397258</v>
      </c>
      <c r="AD75" s="693"/>
      <c r="AE75" s="693"/>
      <c r="AF75" s="693"/>
      <c r="AG75" s="693"/>
      <c r="AH75" s="702"/>
      <c r="AI75" s="5"/>
    </row>
    <row r="76" spans="2:45" x14ac:dyDescent="0.2">
      <c r="B76" s="8"/>
      <c r="C76" s="9"/>
      <c r="D76" s="9"/>
      <c r="E76" s="9"/>
      <c r="F76" s="9"/>
      <c r="G76" s="9"/>
      <c r="H76" s="41"/>
      <c r="I76" s="10"/>
      <c r="J76" s="236" t="s">
        <v>114</v>
      </c>
      <c r="K76" s="713"/>
      <c r="L76" s="713"/>
      <c r="M76" s="6"/>
      <c r="N76" s="28">
        <f>N74</f>
        <v>1827</v>
      </c>
      <c r="O76" s="60">
        <f>(P57/360)*$N76</f>
        <v>0</v>
      </c>
      <c r="P76" s="28">
        <f ca="1">W61+O76</f>
        <v>0</v>
      </c>
      <c r="Q76" s="6"/>
      <c r="R76" s="41"/>
      <c r="T76" s="99" t="str">
        <f>'CF(M)'!C102</f>
        <v>Other Costs (KOR)</v>
      </c>
      <c r="U76" s="9">
        <f>'CF(M)'!A102</f>
        <v>102</v>
      </c>
      <c r="V76" s="27" t="str">
        <f>$V$5&amp;U76&amp;":"&amp;U76</f>
        <v>'CF(M)'!102:102</v>
      </c>
      <c r="W76" s="693">
        <f ca="1">SUM(X76:AH76)</f>
        <v>0</v>
      </c>
      <c r="X76" s="693">
        <f t="shared" ca="1" si="82"/>
        <v>0</v>
      </c>
      <c r="Y76" s="693">
        <f t="shared" ca="1" si="82"/>
        <v>0</v>
      </c>
      <c r="Z76" s="693">
        <f t="shared" ca="1" si="82"/>
        <v>0</v>
      </c>
      <c r="AA76" s="693">
        <f t="shared" ca="1" si="82"/>
        <v>0</v>
      </c>
      <c r="AB76" s="693">
        <f t="shared" ca="1" si="82"/>
        <v>0</v>
      </c>
      <c r="AC76" s="693">
        <f t="shared" ca="1" si="82"/>
        <v>0</v>
      </c>
      <c r="AD76" s="693"/>
      <c r="AE76" s="693"/>
      <c r="AF76" s="693"/>
      <c r="AG76" s="693"/>
      <c r="AH76" s="702"/>
      <c r="AI76" s="5"/>
    </row>
    <row r="77" spans="2:45" x14ac:dyDescent="0.2">
      <c r="B77" s="8"/>
      <c r="C77" s="9"/>
      <c r="D77" s="9"/>
      <c r="E77" s="9"/>
      <c r="F77" s="9"/>
      <c r="G77" s="9"/>
      <c r="H77" s="41"/>
      <c r="I77" s="10"/>
      <c r="J77" s="236" t="s">
        <v>101</v>
      </c>
      <c r="K77" s="713"/>
      <c r="L77" s="713"/>
      <c r="M77" s="6"/>
      <c r="N77" s="28">
        <f>H8-H5</f>
        <v>1827</v>
      </c>
      <c r="O77" s="60">
        <f>($N77/365)*P61*$H$10/1000</f>
        <v>1346974.5205479453</v>
      </c>
      <c r="P77" s="28" t="b">
        <f ca="1">W75=-O77</f>
        <v>1</v>
      </c>
      <c r="Q77" s="6"/>
      <c r="R77" s="41"/>
      <c r="T77" s="139" t="s">
        <v>86</v>
      </c>
      <c r="U77" s="34">
        <f>'CF(M)'!A108</f>
        <v>108</v>
      </c>
      <c r="V77" s="35" t="str">
        <f>$V$5&amp;U77&amp;":"&amp;U77</f>
        <v>'CF(M)'!108:108</v>
      </c>
      <c r="W77" s="695">
        <f ca="1">SUM(X77:AH77)</f>
        <v>0</v>
      </c>
      <c r="X77" s="695">
        <f t="shared" ref="X77:AC77" ca="1" si="86">-SUMIF(INDIRECT($V$70),X$6,INDIRECT($V77))</f>
        <v>0</v>
      </c>
      <c r="Y77" s="695">
        <f t="shared" ca="1" si="86"/>
        <v>0</v>
      </c>
      <c r="Z77" s="695">
        <f t="shared" ca="1" si="86"/>
        <v>0</v>
      </c>
      <c r="AA77" s="695">
        <f t="shared" ca="1" si="86"/>
        <v>0</v>
      </c>
      <c r="AB77" s="695">
        <f t="shared" ca="1" si="86"/>
        <v>0</v>
      </c>
      <c r="AC77" s="695">
        <f t="shared" ca="1" si="86"/>
        <v>0</v>
      </c>
      <c r="AD77" s="695"/>
      <c r="AE77" s="695"/>
      <c r="AF77" s="695"/>
      <c r="AG77" s="695"/>
      <c r="AH77" s="703"/>
      <c r="AI77" s="5"/>
    </row>
    <row r="78" spans="2:45" x14ac:dyDescent="0.2">
      <c r="B78" s="8"/>
      <c r="C78" s="9"/>
      <c r="D78" s="9"/>
      <c r="E78" s="9"/>
      <c r="F78" s="9"/>
      <c r="G78" s="9"/>
      <c r="H78" s="29"/>
      <c r="I78" s="10"/>
      <c r="J78" s="236" t="s">
        <v>115</v>
      </c>
      <c r="K78" s="713"/>
      <c r="L78" s="713"/>
      <c r="M78" s="6"/>
      <c r="N78" s="28">
        <f>N77</f>
        <v>1827</v>
      </c>
      <c r="O78" s="60">
        <f>($N78/365)*P64*$H$10/1000</f>
        <v>0</v>
      </c>
      <c r="P78" s="28">
        <f ca="1">W76+O78</f>
        <v>0</v>
      </c>
      <c r="Q78" s="28"/>
      <c r="R78" s="41"/>
      <c r="T78" s="11" t="s">
        <v>87</v>
      </c>
      <c r="U78" s="9">
        <f>'CF(M)'!A109</f>
        <v>109</v>
      </c>
      <c r="V78" s="27" t="str">
        <f>$V$5&amp;U78&amp;":"&amp;U78</f>
        <v>'CF(M)'!109:109</v>
      </c>
      <c r="W78" s="693">
        <f ca="1">SUM(X78:AH78)</f>
        <v>-134550000</v>
      </c>
      <c r="X78" s="693">
        <f t="shared" ref="X78:AC79" ca="1" si="87">-SUMIF(INDIRECT($V$6),X$6,INDIRECT($V78))</f>
        <v>-134550000</v>
      </c>
      <c r="Y78" s="693">
        <f t="shared" ca="1" si="87"/>
        <v>0</v>
      </c>
      <c r="Z78" s="693">
        <f t="shared" ca="1" si="87"/>
        <v>0</v>
      </c>
      <c r="AA78" s="693">
        <f t="shared" ca="1" si="87"/>
        <v>0</v>
      </c>
      <c r="AB78" s="693">
        <f t="shared" ca="1" si="87"/>
        <v>0</v>
      </c>
      <c r="AC78" s="693">
        <f t="shared" ca="1" si="87"/>
        <v>0</v>
      </c>
      <c r="AD78" s="693"/>
      <c r="AE78" s="693"/>
      <c r="AF78" s="693"/>
      <c r="AG78" s="693"/>
      <c r="AH78" s="702"/>
      <c r="AI78" s="5"/>
    </row>
    <row r="79" spans="2:45" x14ac:dyDescent="0.2">
      <c r="B79" s="8"/>
      <c r="C79" s="9"/>
      <c r="D79" s="9"/>
      <c r="E79" s="9"/>
      <c r="F79" s="9"/>
      <c r="G79" s="9"/>
      <c r="H79" s="41"/>
      <c r="I79" s="10"/>
      <c r="J79" s="100"/>
      <c r="K79" s="73"/>
      <c r="L79" s="73"/>
      <c r="M79" s="6"/>
      <c r="N79" s="28"/>
      <c r="O79" s="60"/>
      <c r="P79" s="28"/>
      <c r="Q79" s="6"/>
      <c r="R79" s="41"/>
      <c r="T79" s="108" t="s">
        <v>89</v>
      </c>
      <c r="U79" s="34">
        <f>'CF(M)'!A110</f>
        <v>110</v>
      </c>
      <c r="V79" s="35" t="str">
        <f>$V$5&amp;U79&amp;":"&amp;U79</f>
        <v>'CF(M)'!110:110</v>
      </c>
      <c r="W79" s="695">
        <f ca="1">SUM(X79:AH79)</f>
        <v>134550000</v>
      </c>
      <c r="X79" s="695">
        <f t="shared" ca="1" si="87"/>
        <v>0</v>
      </c>
      <c r="Y79" s="695">
        <f t="shared" ca="1" si="87"/>
        <v>0</v>
      </c>
      <c r="Z79" s="695">
        <f t="shared" ca="1" si="87"/>
        <v>0</v>
      </c>
      <c r="AA79" s="695">
        <f t="shared" ca="1" si="87"/>
        <v>0</v>
      </c>
      <c r="AB79" s="695">
        <f t="shared" ca="1" si="87"/>
        <v>0</v>
      </c>
      <c r="AC79" s="695">
        <f t="shared" ca="1" si="87"/>
        <v>134550000</v>
      </c>
      <c r="AD79" s="695"/>
      <c r="AE79" s="695"/>
      <c r="AF79" s="695"/>
      <c r="AG79" s="695"/>
      <c r="AH79" s="703"/>
      <c r="AI79" s="5"/>
    </row>
    <row r="80" spans="2:45" x14ac:dyDescent="0.2">
      <c r="B80" s="100"/>
      <c r="C80" s="73"/>
      <c r="D80" s="73"/>
      <c r="E80" s="73"/>
      <c r="F80" s="73"/>
      <c r="G80" s="73"/>
      <c r="H80" s="216"/>
      <c r="I80" s="10"/>
      <c r="J80" s="100"/>
      <c r="K80" s="73"/>
      <c r="L80" s="73"/>
      <c r="M80" s="9"/>
      <c r="N80" s="28"/>
      <c r="O80" s="60"/>
      <c r="P80" s="60"/>
      <c r="Q80" s="28"/>
      <c r="R80" s="29"/>
      <c r="T80" s="109" t="s">
        <v>90</v>
      </c>
      <c r="U80" s="64"/>
      <c r="V80" s="65"/>
      <c r="W80" s="706">
        <f ca="1">SUM(X80:AH80)</f>
        <v>42433255.479452059</v>
      </c>
      <c r="X80" s="706">
        <f t="shared" ref="X80:AC80" ca="1" si="88">X72+X78+X79</f>
        <v>-131859000</v>
      </c>
      <c r="Y80" s="706">
        <f t="shared" ca="1" si="88"/>
        <v>7961502.7397260275</v>
      </c>
      <c r="Z80" s="706">
        <f t="shared" ca="1" si="88"/>
        <v>7939750</v>
      </c>
      <c r="AA80" s="706">
        <f t="shared" ca="1" si="88"/>
        <v>7939750</v>
      </c>
      <c r="AB80" s="706">
        <f t="shared" ca="1" si="88"/>
        <v>7939750</v>
      </c>
      <c r="AC80" s="706">
        <f t="shared" ca="1" si="88"/>
        <v>142511502.73972604</v>
      </c>
      <c r="AD80" s="706"/>
      <c r="AE80" s="706"/>
      <c r="AF80" s="706"/>
      <c r="AG80" s="706"/>
      <c r="AH80" s="707"/>
      <c r="AI80" s="5"/>
    </row>
    <row r="81" spans="2:35" ht="12" thickBot="1" x14ac:dyDescent="0.25">
      <c r="B81" s="217"/>
      <c r="C81" s="218"/>
      <c r="D81" s="218"/>
      <c r="E81" s="218"/>
      <c r="F81" s="218"/>
      <c r="G81" s="218"/>
      <c r="H81" s="219"/>
      <c r="I81" s="10"/>
      <c r="J81" s="142"/>
      <c r="K81" s="143"/>
      <c r="L81" s="143"/>
      <c r="M81" s="143"/>
      <c r="N81" s="143"/>
      <c r="O81" s="143"/>
      <c r="P81" s="143"/>
      <c r="Q81" s="143"/>
      <c r="R81" s="144"/>
      <c r="T81" s="8" t="s">
        <v>92</v>
      </c>
      <c r="U81" s="9"/>
      <c r="V81" s="9"/>
      <c r="W81" s="84">
        <f ca="1">-W72/X78*365/($H$8-X71)</f>
        <v>6.3005283072749357E-2</v>
      </c>
      <c r="X81" s="804">
        <f ca="1">-X72/X78</f>
        <v>0.02</v>
      </c>
      <c r="Y81" s="84">
        <f ca="1">-Y72/$X$78*365/(Y71-X71)</f>
        <v>5.9009661835748801E-2</v>
      </c>
      <c r="Z81" s="84">
        <f ca="1">-Z72/$X$78*365/(Z71-Y71)</f>
        <v>5.9009661835748801E-2</v>
      </c>
      <c r="AA81" s="84">
        <f ca="1">-AA72/$X$78*365/(AA71-Z71)</f>
        <v>5.9009661835748801E-2</v>
      </c>
      <c r="AB81" s="84">
        <f ca="1">-AB72/$X$78*365/(AB71-AA71)</f>
        <v>5.9009661835748801E-2</v>
      </c>
      <c r="AC81" s="84">
        <f ca="1">-AC72/$X$78*365/(AC71-AB71)</f>
        <v>5.9009661835748801E-2</v>
      </c>
      <c r="AD81" s="98"/>
      <c r="AE81" s="98"/>
      <c r="AF81" s="98"/>
      <c r="AG81" s="98"/>
      <c r="AH81" s="124"/>
      <c r="AI81" s="5"/>
    </row>
    <row r="82" spans="2:35" x14ac:dyDescent="0.2">
      <c r="B82" s="54"/>
      <c r="C82" s="54"/>
      <c r="D82" s="54"/>
      <c r="E82" s="54"/>
      <c r="F82" s="54"/>
      <c r="G82" s="54"/>
      <c r="H82" s="54"/>
      <c r="I82" s="10"/>
      <c r="J82" s="10"/>
      <c r="K82" s="145"/>
      <c r="L82" s="145"/>
      <c r="M82" s="10"/>
      <c r="N82" s="10"/>
      <c r="O82" s="10"/>
      <c r="P82" s="10"/>
      <c r="Q82" s="10"/>
      <c r="R82" s="10"/>
      <c r="T82" s="101" t="s">
        <v>74</v>
      </c>
      <c r="U82" s="34"/>
      <c r="V82" s="34"/>
      <c r="W82" s="116">
        <f>'CF(M)'!K115</f>
        <v>6.5245327353477489E-2</v>
      </c>
      <c r="X82" s="34"/>
      <c r="Y82" s="434"/>
      <c r="Z82" s="34"/>
      <c r="AA82" s="34"/>
      <c r="AB82" s="34"/>
      <c r="AC82" s="34"/>
      <c r="AD82" s="34"/>
      <c r="AE82" s="34"/>
      <c r="AF82" s="34"/>
      <c r="AG82" s="34"/>
      <c r="AH82" s="103"/>
      <c r="AI82" s="5"/>
    </row>
    <row r="83" spans="2:35" ht="12" thickBot="1" x14ac:dyDescent="0.25">
      <c r="B83" s="54"/>
      <c r="C83" s="54"/>
      <c r="D83" s="54"/>
      <c r="E83" s="54"/>
      <c r="F83" s="54"/>
      <c r="G83" s="54"/>
      <c r="H83" s="54"/>
      <c r="I83" s="10"/>
      <c r="T83" s="233"/>
      <c r="U83" s="234"/>
      <c r="V83" s="234"/>
      <c r="W83" s="234"/>
      <c r="X83" s="234"/>
      <c r="Y83" s="234"/>
      <c r="Z83" s="234"/>
      <c r="AA83" s="234"/>
      <c r="AB83" s="234"/>
      <c r="AC83" s="234"/>
      <c r="AD83" s="234"/>
      <c r="AE83" s="234"/>
      <c r="AF83" s="234"/>
      <c r="AG83" s="234"/>
      <c r="AH83" s="235"/>
      <c r="AI83" s="5"/>
    </row>
    <row r="84" spans="2:35" x14ac:dyDescent="0.2">
      <c r="C84" s="54" t="s">
        <v>602</v>
      </c>
      <c r="D84" s="73" t="s">
        <v>603</v>
      </c>
      <c r="E84" s="54"/>
      <c r="F84" s="54"/>
      <c r="G84" s="54"/>
      <c r="H84" s="54"/>
      <c r="I84" s="10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2:35" x14ac:dyDescent="0.2">
      <c r="C85" s="73" t="s">
        <v>594</v>
      </c>
      <c r="D85" s="73" t="s">
        <v>597</v>
      </c>
      <c r="E85" s="54"/>
      <c r="F85" s="54"/>
      <c r="G85" s="54"/>
      <c r="H85" s="54"/>
      <c r="I85" s="10"/>
      <c r="M85" s="18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2:35" x14ac:dyDescent="0.2">
      <c r="C86" s="73" t="s">
        <v>595</v>
      </c>
      <c r="D86" s="73" t="s">
        <v>596</v>
      </c>
      <c r="E86" s="54"/>
      <c r="F86" s="54"/>
      <c r="G86" s="54"/>
      <c r="H86" s="54"/>
      <c r="I86" s="10"/>
      <c r="M86" s="18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2:35" x14ac:dyDescent="0.2">
      <c r="C87" s="73" t="s">
        <v>596</v>
      </c>
      <c r="D87" s="73" t="s">
        <v>604</v>
      </c>
      <c r="E87" s="54"/>
      <c r="F87" s="54"/>
      <c r="G87" s="54"/>
      <c r="H87" s="54"/>
      <c r="I87" s="10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2:35" x14ac:dyDescent="0.2">
      <c r="C88" s="31">
        <v>90000000</v>
      </c>
      <c r="D88" s="31">
        <f>C88</f>
        <v>90000000</v>
      </c>
      <c r="E88" s="54"/>
      <c r="F88" s="54"/>
      <c r="G88" s="54"/>
      <c r="H88" s="54"/>
      <c r="I88" s="10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2:35" x14ac:dyDescent="0.2">
      <c r="B89" s="54"/>
      <c r="C89" s="75">
        <v>25000000</v>
      </c>
      <c r="D89" s="75">
        <f>C89+C90</f>
        <v>85000000</v>
      </c>
      <c r="E89" s="54"/>
      <c r="F89" s="54"/>
      <c r="G89" s="54"/>
      <c r="H89" s="54"/>
      <c r="I89" s="10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2:35" x14ac:dyDescent="0.2">
      <c r="B90" s="54"/>
      <c r="C90" s="75">
        <v>60000000</v>
      </c>
      <c r="D90" s="75">
        <v>0</v>
      </c>
      <c r="E90" s="54"/>
      <c r="F90" s="54"/>
      <c r="G90" s="54"/>
      <c r="H90" s="54"/>
      <c r="I90" s="10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2:35" x14ac:dyDescent="0.2">
      <c r="B91" s="54"/>
      <c r="C91" s="843">
        <v>5.8000000000000003E-2</v>
      </c>
      <c r="D91" s="843">
        <v>5.8000000000000003E-2</v>
      </c>
      <c r="E91" s="54"/>
      <c r="F91" s="54"/>
      <c r="G91" s="54"/>
      <c r="H91" s="54"/>
      <c r="I91" s="10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2:35" x14ac:dyDescent="0.2">
      <c r="B92" s="54"/>
      <c r="C92" s="843">
        <v>6.8000000000000005E-2</v>
      </c>
      <c r="D92" s="843">
        <v>0</v>
      </c>
      <c r="E92" s="54"/>
      <c r="F92" s="54"/>
      <c r="G92" s="54"/>
      <c r="H92" s="54"/>
      <c r="I92" s="10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2:35" x14ac:dyDescent="0.2">
      <c r="B93" s="54"/>
      <c r="C93" s="843">
        <v>0</v>
      </c>
      <c r="D93" s="843">
        <v>0</v>
      </c>
      <c r="E93" s="54"/>
      <c r="F93" s="54"/>
      <c r="G93" s="54"/>
      <c r="H93" s="54"/>
      <c r="I93" s="10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2:35" x14ac:dyDescent="0.2">
      <c r="B94" s="54"/>
      <c r="C94" s="54"/>
      <c r="D94" s="54"/>
      <c r="E94" s="54"/>
      <c r="F94" s="54"/>
      <c r="G94" s="54"/>
      <c r="H94" s="54"/>
      <c r="I94" s="10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2:35" x14ac:dyDescent="0.2">
      <c r="B95" s="27"/>
      <c r="C95" s="27"/>
      <c r="D95" s="27"/>
      <c r="E95" s="27"/>
      <c r="F95" s="27"/>
      <c r="G95" s="27"/>
      <c r="H95" s="27"/>
      <c r="I95" s="10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2:35" x14ac:dyDescent="0.2">
      <c r="B96" s="27"/>
      <c r="C96" s="27"/>
      <c r="D96" s="27"/>
      <c r="E96" s="27"/>
      <c r="F96" s="27"/>
      <c r="G96" s="27"/>
      <c r="H96" s="27"/>
      <c r="I96" s="10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2:35" x14ac:dyDescent="0.2">
      <c r="B97" s="27"/>
      <c r="C97" s="27"/>
      <c r="D97" s="27"/>
      <c r="E97" s="27"/>
      <c r="F97" s="27"/>
      <c r="G97" s="27"/>
      <c r="H97" s="27"/>
      <c r="I97" s="10"/>
      <c r="J97" s="10"/>
      <c r="K97" s="145"/>
      <c r="L97" s="145"/>
      <c r="M97" s="10"/>
      <c r="N97" s="10"/>
      <c r="O97" s="10"/>
      <c r="P97" s="10"/>
      <c r="Q97" s="10"/>
      <c r="R97" s="10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2:35" x14ac:dyDescent="0.2">
      <c r="B98" s="27"/>
      <c r="C98" s="27"/>
      <c r="D98" s="27"/>
      <c r="E98" s="27"/>
      <c r="F98" s="27"/>
      <c r="G98" s="27"/>
      <c r="H98" s="27"/>
      <c r="I98" s="10"/>
      <c r="J98" s="10"/>
      <c r="K98" s="145"/>
      <c r="L98" s="145"/>
      <c r="M98" s="10"/>
      <c r="N98" s="10"/>
      <c r="O98" s="10"/>
      <c r="P98" s="10"/>
      <c r="Q98" s="10"/>
      <c r="R98" s="10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2:35" x14ac:dyDescent="0.2">
      <c r="I99" s="10"/>
      <c r="J99" s="10"/>
      <c r="K99" s="145"/>
      <c r="L99" s="145"/>
      <c r="M99" s="10"/>
      <c r="N99" s="10"/>
      <c r="O99" s="10"/>
      <c r="P99" s="10"/>
      <c r="Q99" s="10"/>
      <c r="R99" s="10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 spans="2:35" x14ac:dyDescent="0.2">
      <c r="I100" s="10"/>
      <c r="J100" s="10"/>
      <c r="K100" s="145"/>
      <c r="L100" s="145"/>
      <c r="M100" s="10"/>
      <c r="N100" s="10"/>
      <c r="O100" s="10"/>
      <c r="P100" s="10"/>
      <c r="Q100" s="10"/>
      <c r="R100" s="10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spans="2:35" hidden="1" x14ac:dyDescent="0.2">
      <c r="B101" s="10"/>
      <c r="C101" s="10"/>
      <c r="D101" s="10"/>
      <c r="E101" s="10"/>
      <c r="F101" s="10"/>
      <c r="G101" s="10"/>
      <c r="H101" s="10"/>
      <c r="I101" s="10"/>
      <c r="J101" s="10"/>
      <c r="K101" s="145"/>
      <c r="L101" s="145"/>
      <c r="M101" s="10"/>
      <c r="N101" s="10"/>
      <c r="O101" s="10"/>
      <c r="P101" s="10"/>
      <c r="Q101" s="10"/>
      <c r="R101" s="10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spans="2:35" hidden="1" x14ac:dyDescent="0.2">
      <c r="B102" s="10"/>
      <c r="C102" s="10"/>
      <c r="D102" s="10"/>
      <c r="E102" s="10"/>
      <c r="F102" s="10"/>
      <c r="G102" s="10"/>
      <c r="H102" s="10"/>
      <c r="I102" s="10"/>
      <c r="J102" s="10"/>
      <c r="K102" s="145"/>
      <c r="L102" s="145"/>
      <c r="M102" s="10"/>
      <c r="N102" s="10"/>
      <c r="O102" s="10"/>
      <c r="P102" s="10"/>
      <c r="Q102" s="10"/>
      <c r="R102" s="10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 spans="2:35" hidden="1" x14ac:dyDescent="0.2">
      <c r="B103" s="10"/>
      <c r="D103" s="10"/>
      <c r="E103" s="10"/>
      <c r="F103" s="10"/>
      <c r="G103" s="10"/>
      <c r="H103" s="10"/>
      <c r="I103" s="10"/>
      <c r="J103" s="10"/>
      <c r="K103" s="145"/>
      <c r="L103" s="145"/>
      <c r="M103" s="10"/>
      <c r="N103" s="10"/>
      <c r="O103" s="10"/>
      <c r="P103" s="10"/>
      <c r="Q103" s="10"/>
      <c r="R103" s="10"/>
      <c r="T103" s="6"/>
      <c r="U103" s="6"/>
      <c r="V103" s="6"/>
      <c r="W103" s="220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spans="2:35" hidden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45"/>
      <c r="L104" s="145"/>
      <c r="M104" s="10"/>
      <c r="N104" s="10"/>
      <c r="O104" s="10"/>
      <c r="P104" s="10"/>
      <c r="Q104" s="10"/>
      <c r="R104" s="10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spans="2:35" hidden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45"/>
      <c r="L105" s="145"/>
      <c r="M105" s="10"/>
      <c r="N105" s="10"/>
      <c r="O105" s="10"/>
      <c r="P105" s="10"/>
      <c r="Q105" s="10"/>
      <c r="R105" s="10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 spans="2:35" hidden="1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45"/>
      <c r="L106" s="145"/>
      <c r="M106" s="10"/>
      <c r="N106" s="10"/>
      <c r="O106" s="10"/>
      <c r="P106" s="10"/>
      <c r="Q106" s="10"/>
      <c r="R106" s="10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spans="2:35" hidden="1" x14ac:dyDescent="0.2">
      <c r="B107" s="10"/>
      <c r="C107" s="10"/>
      <c r="D107" s="10"/>
      <c r="E107" s="10"/>
      <c r="F107" s="10"/>
      <c r="G107" s="10"/>
      <c r="H107" s="10"/>
      <c r="I107" s="10"/>
      <c r="J107" s="10"/>
      <c r="K107" s="145"/>
      <c r="L107" s="145"/>
      <c r="M107" s="10"/>
      <c r="N107" s="10"/>
      <c r="O107" s="10"/>
      <c r="P107" s="10"/>
      <c r="Q107" s="10"/>
      <c r="R107" s="10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 spans="2:35" hidden="1" x14ac:dyDescent="0.2">
      <c r="B108" s="10"/>
      <c r="C108" s="10"/>
      <c r="D108" s="10"/>
      <c r="E108" s="10"/>
      <c r="F108" s="10"/>
      <c r="G108" s="10"/>
      <c r="H108" s="10"/>
      <c r="I108" s="10"/>
      <c r="J108" s="10"/>
      <c r="K108" s="145"/>
      <c r="L108" s="145"/>
      <c r="M108" s="10"/>
      <c r="N108" s="10"/>
      <c r="O108" s="10"/>
      <c r="P108" s="10"/>
      <c r="Q108" s="10"/>
      <c r="R108" s="10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spans="2:35" hidden="1" x14ac:dyDescent="0.2">
      <c r="B109" s="10"/>
      <c r="C109" s="10"/>
      <c r="D109" s="10"/>
      <c r="E109" s="10"/>
      <c r="F109" s="10"/>
      <c r="G109" s="10"/>
      <c r="H109" s="10"/>
      <c r="I109" s="10"/>
      <c r="J109" s="10"/>
      <c r="K109" s="145"/>
      <c r="L109" s="145"/>
      <c r="M109" s="10"/>
      <c r="N109" s="10"/>
      <c r="O109" s="10"/>
      <c r="P109" s="10"/>
      <c r="Q109" s="10"/>
      <c r="R109" s="10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spans="2:35" hidden="1" x14ac:dyDescent="0.2">
      <c r="B110" s="10"/>
      <c r="C110" s="10"/>
      <c r="D110" s="10"/>
      <c r="E110" s="10"/>
      <c r="F110" s="10"/>
      <c r="G110" s="10"/>
      <c r="H110" s="10"/>
      <c r="I110" s="10"/>
      <c r="J110" s="10"/>
      <c r="K110" s="145"/>
      <c r="L110" s="145"/>
      <c r="M110" s="10"/>
      <c r="N110" s="10"/>
      <c r="O110" s="10"/>
      <c r="P110" s="10"/>
      <c r="Q110" s="10"/>
      <c r="R110" s="10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 spans="2:35" hidden="1" x14ac:dyDescent="0.2">
      <c r="B111" s="10"/>
      <c r="C111" s="10"/>
      <c r="D111" s="10"/>
      <c r="E111" s="10"/>
      <c r="F111" s="10"/>
      <c r="G111" s="10"/>
      <c r="H111" s="10"/>
      <c r="I111" s="10"/>
      <c r="J111" s="10"/>
      <c r="K111" s="145"/>
      <c r="L111" s="145"/>
      <c r="M111" s="10"/>
      <c r="N111" s="10"/>
      <c r="O111" s="10"/>
      <c r="P111" s="10"/>
      <c r="Q111" s="10"/>
      <c r="R111" s="10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spans="2:35" hidden="1" x14ac:dyDescent="0.2">
      <c r="B112" s="10"/>
      <c r="C112" s="10"/>
      <c r="D112" s="10"/>
      <c r="E112" s="10"/>
      <c r="F112" s="10"/>
      <c r="G112" s="10"/>
      <c r="H112" s="10"/>
      <c r="I112" s="10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spans="2:34" hidden="1" x14ac:dyDescent="0.2">
      <c r="B113" s="10"/>
      <c r="C113" s="10"/>
      <c r="D113" s="10"/>
      <c r="E113" s="10"/>
      <c r="F113" s="10"/>
      <c r="G113" s="10"/>
      <c r="H113" s="10"/>
      <c r="I113" s="10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spans="2:34" hidden="1" x14ac:dyDescent="0.2">
      <c r="B114" s="10"/>
      <c r="C114" s="10"/>
      <c r="D114" s="10"/>
      <c r="E114" s="10"/>
      <c r="F114" s="10"/>
      <c r="G114" s="10"/>
      <c r="H114" s="10"/>
      <c r="I114" s="10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spans="2:34" hidden="1" x14ac:dyDescent="0.2">
      <c r="B115" s="10"/>
      <c r="C115" s="10"/>
      <c r="D115" s="10"/>
      <c r="E115" s="10"/>
      <c r="F115" s="10"/>
      <c r="G115" s="10"/>
      <c r="H115" s="10"/>
      <c r="I115" s="10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 spans="2:34" hidden="1" x14ac:dyDescent="0.2">
      <c r="B116" s="10"/>
      <c r="C116" s="10"/>
      <c r="D116" s="10"/>
      <c r="E116" s="10"/>
      <c r="F116" s="10"/>
      <c r="G116" s="10"/>
      <c r="H116" s="10"/>
      <c r="I116" s="10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spans="2:34" hidden="1" x14ac:dyDescent="0.2">
      <c r="B117" s="10"/>
      <c r="C117" s="10"/>
      <c r="D117" s="10"/>
      <c r="E117" s="10"/>
      <c r="F117" s="10"/>
      <c r="G117" s="10"/>
      <c r="H117" s="10"/>
      <c r="I117" s="10"/>
      <c r="J117" s="10"/>
      <c r="K117" s="145"/>
      <c r="L117" s="145"/>
      <c r="M117" s="10"/>
      <c r="N117" s="10"/>
      <c r="O117" s="10"/>
      <c r="P117" s="10"/>
      <c r="Q117" s="10"/>
      <c r="R117" s="10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spans="2:34" hidden="1" x14ac:dyDescent="0.2">
      <c r="B118" s="10"/>
      <c r="C118" s="10"/>
      <c r="D118" s="10"/>
      <c r="E118" s="10"/>
      <c r="F118" s="10"/>
      <c r="G118" s="10"/>
      <c r="H118" s="10"/>
      <c r="I118" s="10"/>
      <c r="J118" s="10"/>
      <c r="K118" s="145"/>
      <c r="L118" s="145"/>
      <c r="M118" s="10"/>
      <c r="N118" s="10"/>
      <c r="O118" s="10"/>
      <c r="P118" s="10"/>
      <c r="Q118" s="10"/>
      <c r="R118" s="10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 spans="2:34" hidden="1" x14ac:dyDescent="0.2">
      <c r="B119" s="10"/>
      <c r="C119" s="10"/>
      <c r="D119" s="10"/>
      <c r="E119" s="10"/>
      <c r="F119" s="10"/>
      <c r="G119" s="10"/>
      <c r="H119" s="10"/>
      <c r="I119" s="10"/>
      <c r="J119" s="10"/>
      <c r="K119" s="145"/>
      <c r="L119" s="145"/>
      <c r="M119" s="10"/>
      <c r="N119" s="10"/>
      <c r="O119" s="10"/>
      <c r="P119" s="10"/>
      <c r="Q119" s="10"/>
      <c r="R119" s="10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 spans="2:34" hidden="1" x14ac:dyDescent="0.2">
      <c r="B120" s="10"/>
      <c r="C120" s="10"/>
      <c r="D120" s="10"/>
      <c r="E120" s="10"/>
      <c r="F120" s="10"/>
      <c r="G120" s="10"/>
      <c r="H120" s="10"/>
      <c r="I120" s="10"/>
      <c r="J120" s="10"/>
      <c r="K120" s="145"/>
      <c r="L120" s="145"/>
      <c r="M120" s="10"/>
      <c r="N120" s="10"/>
      <c r="O120" s="10"/>
      <c r="P120" s="10"/>
      <c r="Q120" s="10"/>
      <c r="R120" s="10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spans="2:34" hidden="1" x14ac:dyDescent="0.2">
      <c r="B121" s="10"/>
      <c r="C121" s="10"/>
      <c r="D121" s="10"/>
      <c r="E121" s="10"/>
      <c r="F121" s="10"/>
      <c r="G121" s="10"/>
      <c r="H121" s="10"/>
      <c r="I121" s="10"/>
      <c r="J121" s="10"/>
      <c r="K121" s="145"/>
      <c r="L121" s="145"/>
      <c r="M121" s="10"/>
      <c r="N121" s="10"/>
      <c r="O121" s="10"/>
      <c r="P121" s="10"/>
      <c r="Q121" s="10"/>
      <c r="R121" s="10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spans="2:34" hidden="1" x14ac:dyDescent="0.2"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spans="2:34" hidden="1" x14ac:dyDescent="0.2"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spans="2:34" hidden="1" x14ac:dyDescent="0.2"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spans="2:34" hidden="1" x14ac:dyDescent="0.2"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spans="2:34" hidden="1" x14ac:dyDescent="0.2"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 spans="2:34" hidden="1" x14ac:dyDescent="0.2"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spans="2:34" hidden="1" x14ac:dyDescent="0.2"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spans="20:34" hidden="1" x14ac:dyDescent="0.2"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spans="20:34" hidden="1" x14ac:dyDescent="0.2"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spans="20:34" hidden="1" x14ac:dyDescent="0.2"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spans="20:34" hidden="1" x14ac:dyDescent="0.2"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spans="20:34" hidden="1" x14ac:dyDescent="0.2"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spans="20:34" hidden="1" x14ac:dyDescent="0.2"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spans="20:34" hidden="1" x14ac:dyDescent="0.2"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</sheetData>
  <phoneticPr fontId="2" type="noConversion"/>
  <conditionalFormatting sqref="Y49:AC49">
    <cfRule type="cellIs" dxfId="2" priority="1" operator="lessThan">
      <formula>1</formula>
    </cfRule>
  </conditionalFormatting>
  <dataValidations count="1">
    <dataValidation type="list" allowBlank="1" showInputMessage="1" showErrorMessage="1" sqref="R46">
      <formula1>"차주제공,감정평가"</formula1>
    </dataValidation>
  </dataValidations>
  <pageMargins left="0.7" right="0.7" top="0.75" bottom="0.75" header="0.3" footer="0.3"/>
  <pageSetup paperSize="9" orientation="landscape" horizont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B1:R27"/>
  <sheetViews>
    <sheetView workbookViewId="0">
      <selection activeCell="B1" sqref="B1"/>
    </sheetView>
  </sheetViews>
  <sheetFormatPr defaultRowHeight="16.5" x14ac:dyDescent="0.2"/>
  <cols>
    <col min="1" max="1" width="9.140625" style="883"/>
    <col min="2" max="2" width="21.85546875" style="883" customWidth="1"/>
    <col min="3" max="3" width="15.140625" style="883" customWidth="1"/>
    <col min="4" max="8" width="14" style="883" customWidth="1"/>
    <col min="9" max="16" width="9.140625" style="883"/>
    <col min="17" max="17" width="10.28515625" style="883" customWidth="1"/>
    <col min="18" max="18" width="10.140625" style="883" bestFit="1" customWidth="1"/>
    <col min="19" max="16384" width="9.140625" style="883"/>
  </cols>
  <sheetData>
    <row r="1" spans="2:18" x14ac:dyDescent="0.2">
      <c r="B1" s="883" t="s">
        <v>641</v>
      </c>
    </row>
    <row r="2" spans="2:18" x14ac:dyDescent="0.2">
      <c r="B2" s="883" t="s">
        <v>642</v>
      </c>
      <c r="C2" s="884">
        <v>3306.7434311348215</v>
      </c>
      <c r="E2" s="885"/>
      <c r="F2" s="886"/>
      <c r="M2" s="912" t="s">
        <v>666</v>
      </c>
      <c r="N2" s="912" t="s">
        <v>671</v>
      </c>
      <c r="O2" s="913" t="s">
        <v>672</v>
      </c>
      <c r="P2" s="912"/>
      <c r="Q2" s="914" t="s">
        <v>673</v>
      </c>
      <c r="R2" s="919"/>
    </row>
    <row r="3" spans="2:18" x14ac:dyDescent="0.2">
      <c r="B3" s="883" t="s">
        <v>643</v>
      </c>
      <c r="C3" s="887">
        <v>4.4999999999999998E-2</v>
      </c>
      <c r="M3" s="912" t="s">
        <v>667</v>
      </c>
      <c r="N3" s="915">
        <v>7906</v>
      </c>
      <c r="O3" s="913">
        <v>45.56</v>
      </c>
      <c r="P3" s="916">
        <v>1.6874074074074076E-2</v>
      </c>
      <c r="Q3" s="914">
        <f>N3*O3</f>
        <v>360197.36000000004</v>
      </c>
      <c r="R3" s="919"/>
    </row>
    <row r="4" spans="2:18" x14ac:dyDescent="0.2">
      <c r="E4" s="885"/>
      <c r="M4" s="912" t="s">
        <v>668</v>
      </c>
      <c r="N4" s="915">
        <v>8248</v>
      </c>
      <c r="O4" s="917">
        <f>C2</f>
        <v>3306.7434311348215</v>
      </c>
      <c r="P4" s="916">
        <v>1</v>
      </c>
      <c r="Q4" s="914">
        <f t="shared" ref="Q4:Q6" si="0">N4*O4</f>
        <v>27274019.820000008</v>
      </c>
      <c r="R4" s="919"/>
    </row>
    <row r="5" spans="2:18" x14ac:dyDescent="0.2">
      <c r="B5" s="883" t="s">
        <v>644</v>
      </c>
      <c r="C5" s="888">
        <f ca="1">'A&amp;R'!AC17+Q9</f>
        <v>60675468.97259105</v>
      </c>
      <c r="M5" s="912" t="s">
        <v>669</v>
      </c>
      <c r="N5" s="915">
        <v>6925</v>
      </c>
      <c r="O5" s="913">
        <v>185.37</v>
      </c>
      <c r="P5" s="916">
        <v>6.8655555555555553E-2</v>
      </c>
      <c r="Q5" s="914">
        <f t="shared" si="0"/>
        <v>1283687.25</v>
      </c>
      <c r="R5" s="919"/>
    </row>
    <row r="6" spans="2:18" x14ac:dyDescent="0.2">
      <c r="B6" s="883" t="s">
        <v>645</v>
      </c>
      <c r="C6" s="888">
        <f ca="1">C5/C3</f>
        <v>1348343754.9464679</v>
      </c>
      <c r="D6" s="883" t="s">
        <v>646</v>
      </c>
      <c r="M6" s="912" t="s">
        <v>670</v>
      </c>
      <c r="N6" s="915">
        <v>15559</v>
      </c>
      <c r="O6" s="913">
        <v>71.23</v>
      </c>
      <c r="P6" s="916">
        <v>2.6381481481481481E-2</v>
      </c>
      <c r="Q6" s="914">
        <f t="shared" si="0"/>
        <v>1108267.57</v>
      </c>
      <c r="R6" s="919"/>
    </row>
    <row r="7" spans="2:18" x14ac:dyDescent="0.2">
      <c r="B7" s="883" t="s">
        <v>647</v>
      </c>
      <c r="C7" s="888">
        <v>665000000</v>
      </c>
      <c r="M7" s="912" t="s">
        <v>177</v>
      </c>
      <c r="N7" s="915">
        <f>SUM(N3:N6)</f>
        <v>38638</v>
      </c>
      <c r="O7" s="913">
        <f>Q7/N7</f>
        <v>777.11506806770558</v>
      </c>
      <c r="P7" s="912"/>
      <c r="Q7" s="914">
        <f>SUM(Q3:Q6)</f>
        <v>30026172.000000007</v>
      </c>
      <c r="R7" s="919" t="s">
        <v>677</v>
      </c>
    </row>
    <row r="8" spans="2:18" x14ac:dyDescent="0.2">
      <c r="B8" s="883" t="s">
        <v>648</v>
      </c>
      <c r="C8" s="889">
        <f ca="1">C7/C6</f>
        <v>0.49319767126180808</v>
      </c>
      <c r="M8" s="532"/>
      <c r="N8" s="532"/>
      <c r="O8" s="532"/>
      <c r="P8" s="532"/>
      <c r="Q8" s="911">
        <f>Rent!O52</f>
        <v>28149537</v>
      </c>
      <c r="R8" s="919" t="s">
        <v>676</v>
      </c>
    </row>
    <row r="9" spans="2:18" x14ac:dyDescent="0.2">
      <c r="M9" s="919"/>
      <c r="N9" s="919"/>
      <c r="O9" s="919"/>
      <c r="P9" s="919"/>
      <c r="Q9" s="920">
        <f>Q7-Q8</f>
        <v>1876635.0000000075</v>
      </c>
      <c r="R9" s="919" t="s">
        <v>675</v>
      </c>
    </row>
    <row r="10" spans="2:18" x14ac:dyDescent="0.2">
      <c r="B10" s="890" t="s">
        <v>649</v>
      </c>
    </row>
    <row r="11" spans="2:18" x14ac:dyDescent="0.2">
      <c r="D11" s="891" t="s">
        <v>650</v>
      </c>
      <c r="E11" s="892"/>
      <c r="F11" s="892"/>
      <c r="G11" s="892"/>
      <c r="H11" s="892"/>
    </row>
    <row r="12" spans="2:18" x14ac:dyDescent="0.2">
      <c r="C12" s="893">
        <f ca="1">C8</f>
        <v>0.49319767126180808</v>
      </c>
      <c r="D12" s="894">
        <v>4000</v>
      </c>
      <c r="E12" s="895">
        <v>3306.7434311348215</v>
      </c>
      <c r="F12" s="895">
        <v>3000</v>
      </c>
      <c r="G12" s="895">
        <v>2400</v>
      </c>
      <c r="H12" s="895">
        <f>F12/2</f>
        <v>1500</v>
      </c>
    </row>
    <row r="13" spans="2:18" x14ac:dyDescent="0.2">
      <c r="B13" s="896" t="s">
        <v>651</v>
      </c>
      <c r="C13" s="897">
        <v>4.4999999999999998E-2</v>
      </c>
      <c r="D13" s="898">
        <f t="dataTable" ref="D13:H13" dt2D="1" dtr="1" r1="C2" r2="C3" ca="1"/>
        <v>0.45072217789474728</v>
      </c>
      <c r="E13" s="899">
        <v>0.49319767126180808</v>
      </c>
      <c r="F13" s="899">
        <v>0.51465764623243093</v>
      </c>
      <c r="G13" s="899">
        <v>0.56253543177432341</v>
      </c>
      <c r="H13" s="899">
        <v>0.65376327443102611</v>
      </c>
      <c r="I13" s="886"/>
    </row>
    <row r="14" spans="2:18" x14ac:dyDescent="0.2">
      <c r="B14" s="892"/>
      <c r="C14" s="900"/>
      <c r="D14" s="901"/>
      <c r="E14" s="902"/>
      <c r="F14" s="902"/>
      <c r="G14" s="902"/>
      <c r="H14" s="902"/>
      <c r="I14" s="886"/>
    </row>
    <row r="15" spans="2:18" x14ac:dyDescent="0.2">
      <c r="C15" s="883" t="s">
        <v>652</v>
      </c>
      <c r="D15" s="883" t="s">
        <v>653</v>
      </c>
    </row>
    <row r="16" spans="2:18" x14ac:dyDescent="0.2">
      <c r="C16" s="883" t="s">
        <v>654</v>
      </c>
    </row>
    <row r="19" spans="2:9" x14ac:dyDescent="0.2">
      <c r="B19" s="890" t="s">
        <v>655</v>
      </c>
      <c r="D19" s="883" t="s">
        <v>656</v>
      </c>
      <c r="E19" s="883" t="s">
        <v>657</v>
      </c>
      <c r="F19" s="883" t="s">
        <v>658</v>
      </c>
      <c r="G19" s="883" t="s">
        <v>659</v>
      </c>
      <c r="H19" s="883" t="s">
        <v>660</v>
      </c>
    </row>
    <row r="20" spans="2:9" x14ac:dyDescent="0.2">
      <c r="C20" s="903" t="s">
        <v>661</v>
      </c>
      <c r="D20" s="888">
        <f ca="1">'A&amp;R'!Y17</f>
        <v>46157936.460436001</v>
      </c>
      <c r="E20" s="888">
        <f ca="1">'A&amp;R'!Z17</f>
        <v>45851237.935099646</v>
      </c>
      <c r="F20" s="888">
        <f ca="1">'A&amp;R'!AA17</f>
        <v>56313904.614950076</v>
      </c>
      <c r="G20" s="888">
        <f ca="1">'A&amp;R'!AB17</f>
        <v>59344751.160156675</v>
      </c>
      <c r="H20" s="888">
        <f ca="1">C5</f>
        <v>60675468.97259105</v>
      </c>
      <c r="I20" s="904"/>
    </row>
    <row r="21" spans="2:9" x14ac:dyDescent="0.2">
      <c r="C21" s="903" t="s">
        <v>662</v>
      </c>
      <c r="D21" s="888">
        <f ca="1">'A&amp;R'!Y38+'A&amp;R'!Y39</f>
        <v>28690333.33333334</v>
      </c>
      <c r="E21" s="888">
        <f ca="1">'A&amp;R'!Z38+'A&amp;R'!Z39</f>
        <v>28611944.444444451</v>
      </c>
      <c r="F21" s="888">
        <f ca="1">'A&amp;R'!AA38+'A&amp;R'!AA39</f>
        <v>28611944.444444451</v>
      </c>
      <c r="G21" s="888">
        <f ca="1">'A&amp;R'!AB38+'A&amp;R'!AB39</f>
        <v>28611944.444444451</v>
      </c>
      <c r="H21" s="888">
        <f ca="1">'A&amp;R'!AC38+'A&amp;R'!AC39</f>
        <v>28690333.33333334</v>
      </c>
    </row>
    <row r="22" spans="2:9" x14ac:dyDescent="0.2">
      <c r="C22" s="905" t="s">
        <v>663</v>
      </c>
      <c r="D22" s="904">
        <f ca="1">D20/D21</f>
        <v>1.6088323521430909</v>
      </c>
      <c r="E22" s="904">
        <f ca="1">E20/E21</f>
        <v>1.6025208641142363</v>
      </c>
      <c r="F22" s="904">
        <f ca="1">F20/F21</f>
        <v>1.9681956507462912</v>
      </c>
      <c r="G22" s="904">
        <f ca="1">G20/G21</f>
        <v>2.0741250660326784</v>
      </c>
      <c r="H22" s="904">
        <f ca="1">H20/H21</f>
        <v>2.1148401542653521</v>
      </c>
    </row>
    <row r="23" spans="2:9" x14ac:dyDescent="0.2">
      <c r="C23" s="905"/>
      <c r="D23" s="904"/>
      <c r="E23" s="904"/>
      <c r="F23" s="904"/>
      <c r="G23" s="904"/>
      <c r="H23" s="904"/>
    </row>
    <row r="24" spans="2:9" x14ac:dyDescent="0.2">
      <c r="D24" s="891" t="s">
        <v>664</v>
      </c>
      <c r="E24" s="892"/>
      <c r="F24" s="892"/>
      <c r="G24" s="892"/>
      <c r="H24" s="892"/>
    </row>
    <row r="25" spans="2:9" x14ac:dyDescent="0.2">
      <c r="B25" s="883" t="s">
        <v>665</v>
      </c>
      <c r="C25" s="906">
        <f ca="1">H22</f>
        <v>2.1148401542653521</v>
      </c>
      <c r="D25" s="894">
        <v>4000</v>
      </c>
      <c r="E25" s="895">
        <v>3306.7434311348215</v>
      </c>
      <c r="F25" s="895">
        <v>3000</v>
      </c>
      <c r="G25" s="895">
        <v>2400</v>
      </c>
      <c r="H25" s="895">
        <v>1500</v>
      </c>
    </row>
    <row r="26" spans="2:9" x14ac:dyDescent="0.2">
      <c r="B26" s="896" t="s">
        <v>651</v>
      </c>
      <c r="C26" s="897">
        <v>4.4999999999999998E-2</v>
      </c>
      <c r="D26" s="907">
        <f t="dataTable" ref="D26:H26" dt2D="1" dtr="1" r1="C2" r2="C3" ca="1"/>
        <v>2.3141400408705963</v>
      </c>
      <c r="E26" s="908">
        <v>2.1148401542653521</v>
      </c>
      <c r="F26" s="908">
        <v>2.026656451740692</v>
      </c>
      <c r="G26" s="908">
        <v>1.8541662982627494</v>
      </c>
      <c r="H26" s="908">
        <v>1.5954310680458355</v>
      </c>
      <c r="I26" s="904"/>
    </row>
    <row r="27" spans="2:9" x14ac:dyDescent="0.2">
      <c r="B27" s="892"/>
      <c r="C27" s="900"/>
      <c r="D27" s="909"/>
      <c r="E27" s="910"/>
      <c r="F27" s="910"/>
      <c r="G27" s="910"/>
      <c r="H27" s="910"/>
      <c r="I27" s="904"/>
    </row>
  </sheetData>
  <phoneticPr fontId="2" type="noConversion"/>
  <conditionalFormatting sqref="D13:H14">
    <cfRule type="cellIs" dxfId="1" priority="1" operator="greaterThan">
      <formula>0.85</formula>
    </cfRule>
    <cfRule type="cellIs" dxfId="0" priority="2" operator="greaterThan">
      <formula>0.9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L256"/>
  <sheetViews>
    <sheetView showGridLines="0" zoomScaleNormal="100" workbookViewId="0">
      <selection activeCell="Q1" sqref="Q1"/>
    </sheetView>
  </sheetViews>
  <sheetFormatPr defaultColWidth="0" defaultRowHeight="11.25" outlineLevelCol="1" x14ac:dyDescent="0.2"/>
  <cols>
    <col min="1" max="1" width="3.5703125" style="532" customWidth="1"/>
    <col min="2" max="2" width="2.7109375" style="532" customWidth="1"/>
    <col min="3" max="3" width="6.7109375" style="532" customWidth="1"/>
    <col min="4" max="4" width="9.140625" style="532" customWidth="1"/>
    <col min="5" max="5" width="10.7109375" style="532" customWidth="1"/>
    <col min="6" max="9" width="10.28515625" style="532" customWidth="1"/>
    <col min="10" max="10" width="4" style="532" customWidth="1"/>
    <col min="11" max="11" width="16.28515625" style="532" customWidth="1"/>
    <col min="12" max="15" width="10.28515625" style="532" customWidth="1"/>
    <col min="16" max="16" width="4.140625" style="532" customWidth="1"/>
    <col min="17" max="18" width="3.7109375" style="532" customWidth="1"/>
    <col min="19" max="19" width="9.28515625" style="532" customWidth="1"/>
    <col min="20" max="20" width="10.28515625" style="532" customWidth="1"/>
    <col min="21" max="26" width="10.28515625" style="532" customWidth="1" outlineLevel="1"/>
    <col min="27" max="28" width="10" style="532" customWidth="1" outlineLevel="1"/>
    <col min="29" max="29" width="3.5703125" style="532" customWidth="1"/>
    <col min="30" max="31" width="12.28515625" style="532" customWidth="1"/>
    <col min="32" max="32" width="11.28515625" style="532" customWidth="1"/>
    <col min="33" max="37" width="10.7109375" style="532" customWidth="1"/>
    <col min="38" max="40" width="9.140625" style="532" customWidth="1"/>
    <col min="41" max="41" width="12.7109375" style="532" customWidth="1"/>
    <col min="42" max="42" width="9.140625" style="532" customWidth="1"/>
    <col min="43" max="44" width="10" style="532" bestFit="1" customWidth="1"/>
    <col min="45" max="51" width="9.140625" style="532" customWidth="1"/>
    <col min="52" max="52" width="12.5703125" style="532" customWidth="1"/>
    <col min="53" max="53" width="9.28515625" style="532" customWidth="1"/>
    <col min="54" max="59" width="10" style="532" bestFit="1" customWidth="1"/>
    <col min="60" max="64" width="9.140625" style="532" customWidth="1"/>
    <col min="65" max="16384" width="9.140625" style="532" hidden="1"/>
  </cols>
  <sheetData>
    <row r="1" spans="1:59" x14ac:dyDescent="0.2">
      <c r="A1" s="591" t="s">
        <v>345</v>
      </c>
      <c r="O1" s="533">
        <f>2291667+1999</f>
        <v>2293666</v>
      </c>
      <c r="Q1" s="610"/>
      <c r="S1" s="532">
        <f>COLUMN(S1)-COLUMN($S2)+1</f>
        <v>1</v>
      </c>
      <c r="T1" s="532">
        <f>COLUMN(T1)-COLUMN($S2)+1</f>
        <v>2</v>
      </c>
      <c r="U1" s="532">
        <f t="shared" ref="U1:AJ1" si="0">COLUMN(U1)-COLUMN($S2)+1</f>
        <v>3</v>
      </c>
      <c r="V1" s="532">
        <f t="shared" si="0"/>
        <v>4</v>
      </c>
      <c r="W1" s="532">
        <f t="shared" si="0"/>
        <v>5</v>
      </c>
      <c r="X1" s="532">
        <f t="shared" si="0"/>
        <v>6</v>
      </c>
      <c r="Y1" s="532">
        <f t="shared" si="0"/>
        <v>7</v>
      </c>
      <c r="Z1" s="532">
        <f t="shared" si="0"/>
        <v>8</v>
      </c>
      <c r="AA1" s="532">
        <f t="shared" si="0"/>
        <v>9</v>
      </c>
      <c r="AB1" s="532">
        <f t="shared" si="0"/>
        <v>10</v>
      </c>
      <c r="AC1" s="532">
        <f t="shared" si="0"/>
        <v>11</v>
      </c>
      <c r="AD1" s="532">
        <f t="shared" si="0"/>
        <v>12</v>
      </c>
      <c r="AE1" s="532">
        <f t="shared" si="0"/>
        <v>13</v>
      </c>
      <c r="AF1" s="532">
        <f t="shared" si="0"/>
        <v>14</v>
      </c>
      <c r="AG1" s="532">
        <f t="shared" si="0"/>
        <v>15</v>
      </c>
      <c r="AH1" s="532">
        <f t="shared" si="0"/>
        <v>16</v>
      </c>
      <c r="AI1" s="532">
        <f t="shared" si="0"/>
        <v>17</v>
      </c>
      <c r="AJ1" s="532">
        <f t="shared" si="0"/>
        <v>18</v>
      </c>
      <c r="AO1" s="533">
        <f>SUM(T4:T15)</f>
        <v>71967660</v>
      </c>
    </row>
    <row r="2" spans="1:59" x14ac:dyDescent="0.2">
      <c r="B2" s="532" t="s">
        <v>433</v>
      </c>
      <c r="K2" s="532" t="s">
        <v>434</v>
      </c>
      <c r="O2" s="533">
        <f>O1*12</f>
        <v>27523992</v>
      </c>
      <c r="X2" s="533">
        <f>SUM(AT16:AT21)</f>
        <v>597487.5</v>
      </c>
      <c r="Y2" s="533">
        <f>AT22</f>
        <v>40226.666666666664</v>
      </c>
      <c r="AA2" s="533">
        <f>AT15</f>
        <v>129000</v>
      </c>
      <c r="AB2" s="533">
        <f>SUM(AT4:AT14)</f>
        <v>642482.5</v>
      </c>
      <c r="AH2" s="548">
        <f>1-SUM(O11:O14)/O15</f>
        <v>0.75215867115262447</v>
      </c>
      <c r="AI2" s="548"/>
      <c r="AJ2" s="548"/>
      <c r="AL2" s="532" t="s">
        <v>432</v>
      </c>
      <c r="AT2" s="533"/>
      <c r="AY2" s="532" t="s">
        <v>456</v>
      </c>
      <c r="AZ2" s="532" t="s">
        <v>456</v>
      </c>
      <c r="BB2" s="532" t="s">
        <v>424</v>
      </c>
      <c r="BF2" s="532">
        <v>0</v>
      </c>
      <c r="BG2" s="532">
        <v>12</v>
      </c>
    </row>
    <row r="3" spans="1:59" x14ac:dyDescent="0.2">
      <c r="B3" s="590" t="s">
        <v>346</v>
      </c>
      <c r="C3" s="590" t="s">
        <v>347</v>
      </c>
      <c r="D3" s="590" t="s">
        <v>348</v>
      </c>
      <c r="E3" s="590" t="s">
        <v>349</v>
      </c>
      <c r="F3" s="590" t="s">
        <v>350</v>
      </c>
      <c r="G3" s="590" t="s">
        <v>351</v>
      </c>
      <c r="H3" s="590" t="s">
        <v>352</v>
      </c>
      <c r="I3" s="590" t="s">
        <v>353</v>
      </c>
      <c r="K3" s="534"/>
      <c r="L3" s="535" t="s">
        <v>354</v>
      </c>
      <c r="M3" s="535" t="s">
        <v>355</v>
      </c>
      <c r="N3" s="535" t="s">
        <v>356</v>
      </c>
      <c r="O3" s="535" t="s">
        <v>357</v>
      </c>
      <c r="Q3" s="536"/>
      <c r="R3" s="536"/>
      <c r="S3" s="534"/>
      <c r="T3" s="535" t="s">
        <v>358</v>
      </c>
      <c r="U3" s="537" t="s">
        <v>359</v>
      </c>
      <c r="V3" s="537" t="s">
        <v>360</v>
      </c>
      <c r="W3" s="537" t="s">
        <v>361</v>
      </c>
      <c r="X3" s="537" t="s">
        <v>362</v>
      </c>
      <c r="Y3" s="537" t="s">
        <v>363</v>
      </c>
      <c r="Z3" s="537" t="s">
        <v>364</v>
      </c>
      <c r="AA3" s="537" t="s">
        <v>365</v>
      </c>
      <c r="AB3" s="537" t="s">
        <v>366</v>
      </c>
      <c r="AD3" s="534" t="s">
        <v>425</v>
      </c>
      <c r="AE3" s="534" t="s">
        <v>426</v>
      </c>
      <c r="AF3" s="535" t="s">
        <v>428</v>
      </c>
      <c r="AG3" s="535" t="s">
        <v>429</v>
      </c>
      <c r="AH3" s="535" t="s">
        <v>436</v>
      </c>
      <c r="AI3" s="535" t="s">
        <v>418</v>
      </c>
      <c r="AJ3" s="535" t="s">
        <v>465</v>
      </c>
      <c r="AL3" s="534" t="str">
        <f>B3</f>
        <v>#</v>
      </c>
      <c r="AM3" s="534" t="str">
        <f>C3</f>
        <v>Space</v>
      </c>
      <c r="AN3" s="534" t="str">
        <f>D3</f>
        <v>Suite</v>
      </c>
      <c r="AO3" s="534" t="str">
        <f>E3</f>
        <v>Tenant</v>
      </c>
      <c r="AP3" s="534" t="str">
        <f>F3</f>
        <v>In Place SF</v>
      </c>
      <c r="AQ3" s="535" t="s">
        <v>420</v>
      </c>
      <c r="AR3" s="535" t="str">
        <f>G3</f>
        <v>LCD</v>
      </c>
      <c r="AS3" s="535" t="s">
        <v>416</v>
      </c>
      <c r="AT3" s="535" t="s">
        <v>435</v>
      </c>
      <c r="AU3" s="535" t="s">
        <v>417</v>
      </c>
      <c r="AV3" s="535" t="s">
        <v>419</v>
      </c>
      <c r="AW3" s="535" t="s">
        <v>418</v>
      </c>
      <c r="AX3" s="535" t="s">
        <v>464</v>
      </c>
      <c r="AY3" s="535" t="s">
        <v>457</v>
      </c>
      <c r="AZ3" s="535" t="s">
        <v>458</v>
      </c>
      <c r="BB3" s="535" t="s">
        <v>420</v>
      </c>
      <c r="BC3" s="535" t="s">
        <v>421</v>
      </c>
      <c r="BD3" s="535" t="s">
        <v>422</v>
      </c>
      <c r="BE3" s="535" t="s">
        <v>423</v>
      </c>
      <c r="BF3" s="535" t="s">
        <v>459</v>
      </c>
      <c r="BG3" s="535" t="s">
        <v>460</v>
      </c>
    </row>
    <row r="4" spans="1:59" x14ac:dyDescent="0.2">
      <c r="B4" s="538">
        <v>1</v>
      </c>
      <c r="C4" s="532" t="s">
        <v>367</v>
      </c>
      <c r="D4" s="539">
        <v>105</v>
      </c>
      <c r="E4" s="538" t="s">
        <v>359</v>
      </c>
      <c r="F4" s="533">
        <v>8248</v>
      </c>
      <c r="G4" s="540">
        <v>41456</v>
      </c>
      <c r="H4" s="540">
        <v>47299</v>
      </c>
      <c r="I4" s="533">
        <f t="shared" ref="I4:I33" si="1">(H4-G4)/365</f>
        <v>16.008219178082193</v>
      </c>
      <c r="K4" s="532" t="s">
        <v>359</v>
      </c>
      <c r="L4" s="533">
        <f t="shared" ref="L4:N13" si="2">SUMIFS($F$4:$F$41,$E$4:$E$41,$K4,$C$4:$C$41,L$3)</f>
        <v>30732</v>
      </c>
      <c r="M4" s="533">
        <f t="shared" si="2"/>
        <v>0</v>
      </c>
      <c r="N4" s="533">
        <f t="shared" si="2"/>
        <v>7906</v>
      </c>
      <c r="O4" s="533">
        <f t="shared" ref="O4:O10" si="3">SUM(L4:N4)</f>
        <v>38638</v>
      </c>
      <c r="Q4" s="533">
        <v>1</v>
      </c>
      <c r="R4" s="533">
        <f>INT((Q4-1)/12)+1</f>
        <v>1</v>
      </c>
      <c r="S4" s="541">
        <v>43677</v>
      </c>
      <c r="T4" s="533">
        <f>SUM(U4:AB4)</f>
        <v>5925259.5</v>
      </c>
      <c r="U4" s="542">
        <f>2291667+1999</f>
        <v>2293666</v>
      </c>
      <c r="V4" s="542">
        <v>1801138</v>
      </c>
      <c r="W4" s="542">
        <f>7132+137943</f>
        <v>145075</v>
      </c>
      <c r="X4" s="542">
        <f>101391+93089+69068+143651+51385+35035</f>
        <v>493619</v>
      </c>
      <c r="Y4" s="542">
        <v>33690</v>
      </c>
      <c r="Z4" s="542">
        <v>412378</v>
      </c>
      <c r="AA4" s="542">
        <v>103211</v>
      </c>
      <c r="AB4" s="533">
        <f t="shared" ref="AB4:AB35" si="4">AB$2*(1+$AN$24)^($R4-1)</f>
        <v>642482.5</v>
      </c>
      <c r="AC4" s="533"/>
      <c r="AD4" s="533">
        <f t="shared" ref="AD4:AD35" si="5">SUMIFS($AT$4:$AT$22,$BB$4:$BB$22,"&lt;="&amp;$S4,$BC$4:$BC$22,"&gt;="&amp;$S4)*(1+$AN$24)^($R4-1)</f>
        <v>0</v>
      </c>
      <c r="AE4" s="533">
        <f t="shared" ref="AE4:AE35" si="6">SUMIFS($AT$4:$AT$22,$BD$4:$BD$22,"&lt;="&amp;$S4,$BE$4:$BE$22,"&gt;="&amp;$S4)*(1+$AN$24)^($R4-1)</f>
        <v>0</v>
      </c>
      <c r="AF4" s="533">
        <f>$O$15-SUMIFS($AP$4:$AP$22,$BB$4:$BB$22,"&lt;="&amp;$S4,$BC$4:$BC$22,"&gt;="&amp;$S4)</f>
        <v>340024</v>
      </c>
      <c r="AG4" s="548">
        <f t="shared" ref="AG4:AG35" si="7">AF4/$O$17</f>
        <v>1.0117082082424596</v>
      </c>
      <c r="AH4" s="548">
        <f>AG4-AH$2</f>
        <v>0.25954953708983508</v>
      </c>
      <c r="AI4" s="533">
        <f t="shared" ref="AI4:AI35" si="8">SUMIFS($AY$4:$AY$22,$BF$4:$BF$22,"&lt;="&amp;$S4,$BG$4:$BG$22,"&gt;="&amp;$S4)*(1+$AN$24)^($R4-1)</f>
        <v>0</v>
      </c>
      <c r="AJ4" s="533">
        <f>SUMIFS($AZ$4:$AZ$22,$BF$4:$BF$22,"&lt;="&amp;$S4,$BG$4:$BG$22,"&gt;="&amp;$S4)</f>
        <v>0</v>
      </c>
      <c r="AK4" s="643"/>
      <c r="AL4" s="538">
        <f t="shared" ref="AL4:AP6" si="9">B16</f>
        <v>13</v>
      </c>
      <c r="AM4" s="538" t="str">
        <f t="shared" si="9"/>
        <v>Retail</v>
      </c>
      <c r="AN4" s="539">
        <f t="shared" si="9"/>
        <v>215</v>
      </c>
      <c r="AO4" s="538" t="str">
        <f t="shared" si="9"/>
        <v>Porters Locker Room</v>
      </c>
      <c r="AP4" s="533">
        <f t="shared" si="9"/>
        <v>563</v>
      </c>
      <c r="AQ4" s="562">
        <f>AN25+1</f>
        <v>43709</v>
      </c>
      <c r="AR4" s="620">
        <v>73020</v>
      </c>
      <c r="AS4" s="608"/>
      <c r="AT4" s="533">
        <f t="shared" ref="AT4:AT22" si="10">AP4*AS4/12</f>
        <v>0</v>
      </c>
      <c r="AU4" s="607"/>
      <c r="AV4" s="607"/>
      <c r="AW4" s="608"/>
      <c r="AX4" s="608"/>
      <c r="AY4" s="594"/>
      <c r="AZ4" s="594"/>
      <c r="BB4" s="540">
        <f>EOMONTH(AQ4,0)</f>
        <v>43738</v>
      </c>
      <c r="BC4" s="540">
        <f>EOMONTH(AR4,-1)</f>
        <v>73019</v>
      </c>
      <c r="BD4" s="540">
        <f t="shared" ref="BD4:BD22" si="11">EOMONTH(AR4,0)</f>
        <v>73050</v>
      </c>
      <c r="BE4" s="540">
        <f t="shared" ref="BE4:BE22" si="12">EOMONTH(BD4,AU4-1)</f>
        <v>73019</v>
      </c>
      <c r="BF4" s="540">
        <f t="shared" ref="BF4:BF22" si="13">EOMONTH(BC4,$BF$2)</f>
        <v>73019</v>
      </c>
      <c r="BG4" s="540">
        <f t="shared" ref="BG4:BG22" si="14">EOMONTH(BF4,$BG$2-1)</f>
        <v>73354</v>
      </c>
    </row>
    <row r="5" spans="1:59" x14ac:dyDescent="0.2">
      <c r="B5" s="538">
        <v>2</v>
      </c>
      <c r="C5" s="532" t="s">
        <v>368</v>
      </c>
      <c r="D5" s="539">
        <v>30</v>
      </c>
      <c r="E5" s="538" t="s">
        <v>359</v>
      </c>
      <c r="F5" s="533">
        <v>7436</v>
      </c>
      <c r="G5" s="540">
        <v>41456</v>
      </c>
      <c r="H5" s="540">
        <v>47299</v>
      </c>
      <c r="I5" s="533">
        <f t="shared" si="1"/>
        <v>16.008219178082193</v>
      </c>
      <c r="K5" s="538" t="s">
        <v>360</v>
      </c>
      <c r="L5" s="533">
        <f t="shared" si="2"/>
        <v>12501</v>
      </c>
      <c r="M5" s="533">
        <f t="shared" si="2"/>
        <v>0</v>
      </c>
      <c r="N5" s="533">
        <f t="shared" si="2"/>
        <v>1503</v>
      </c>
      <c r="O5" s="533">
        <f t="shared" si="3"/>
        <v>14004</v>
      </c>
      <c r="Q5" s="533">
        <f>Q4+1</f>
        <v>2</v>
      </c>
      <c r="R5" s="533">
        <f t="shared" ref="R5:R68" si="15">INT((Q5-1)/12)+1</f>
        <v>1</v>
      </c>
      <c r="S5" s="540">
        <f>EOMONTH(S4,1)</f>
        <v>43708</v>
      </c>
      <c r="T5" s="533">
        <f t="shared" ref="T5:T68" si="16">SUM(U5:AB5)</f>
        <v>5925259.5</v>
      </c>
      <c r="U5" s="533">
        <f t="shared" ref="U5:AA20" si="17">U4</f>
        <v>2293666</v>
      </c>
      <c r="V5" s="533">
        <f t="shared" si="17"/>
        <v>1801138</v>
      </c>
      <c r="W5" s="533">
        <f t="shared" si="17"/>
        <v>145075</v>
      </c>
      <c r="X5" s="533">
        <f t="shared" si="17"/>
        <v>493619</v>
      </c>
      <c r="Y5" s="533">
        <f t="shared" si="17"/>
        <v>33690</v>
      </c>
      <c r="Z5" s="533">
        <f t="shared" si="17"/>
        <v>412378</v>
      </c>
      <c r="AA5" s="533">
        <f t="shared" si="17"/>
        <v>103211</v>
      </c>
      <c r="AB5" s="533">
        <f t="shared" si="4"/>
        <v>642482.5</v>
      </c>
      <c r="AC5" s="533"/>
      <c r="AD5" s="533">
        <f t="shared" si="5"/>
        <v>0</v>
      </c>
      <c r="AE5" s="533">
        <f t="shared" si="6"/>
        <v>0</v>
      </c>
      <c r="AF5" s="533">
        <f t="shared" ref="AF5:AF68" si="18">$O$15-SUMIFS($AP$4:$AP$22,$BB$4:$BB$22,"&lt;="&amp;$S5,$BC$4:$BC$22,"&gt;="&amp;$S5)</f>
        <v>340024</v>
      </c>
      <c r="AG5" s="548">
        <f t="shared" si="7"/>
        <v>1.0117082082424596</v>
      </c>
      <c r="AH5" s="548">
        <f t="shared" ref="AH5:AH68" si="19">AG5-AH$2</f>
        <v>0.25954953708983508</v>
      </c>
      <c r="AI5" s="533">
        <f t="shared" si="8"/>
        <v>0</v>
      </c>
      <c r="AJ5" s="533">
        <f t="shared" ref="AJ5:AJ35" si="20">SUMIFS($AZ$4:$AZ$22,$BF$4:$BF$22,"&lt;="&amp;$S5,$BG$4:$BG$22,"&gt;="&amp;$S5)*(1+$AN$24)^($R5-1)</f>
        <v>0</v>
      </c>
      <c r="AL5" s="538">
        <f t="shared" si="9"/>
        <v>14</v>
      </c>
      <c r="AM5" s="538" t="str">
        <f t="shared" si="9"/>
        <v>Retail</v>
      </c>
      <c r="AN5" s="539">
        <f t="shared" si="9"/>
        <v>250</v>
      </c>
      <c r="AO5" s="538" t="str">
        <f t="shared" si="9"/>
        <v>Security</v>
      </c>
      <c r="AP5" s="533">
        <f t="shared" si="9"/>
        <v>1042</v>
      </c>
      <c r="AQ5" s="562">
        <f t="shared" ref="AQ5:AQ14" si="21">AQ4</f>
        <v>43709</v>
      </c>
      <c r="AR5" s="620">
        <f>AR4</f>
        <v>73020</v>
      </c>
      <c r="AS5" s="608"/>
      <c r="AT5" s="533">
        <f t="shared" si="10"/>
        <v>0</v>
      </c>
      <c r="AU5" s="607"/>
      <c r="AV5" s="607"/>
      <c r="AW5" s="608"/>
      <c r="AX5" s="608"/>
      <c r="AY5" s="594"/>
      <c r="AZ5" s="594"/>
      <c r="BB5" s="540">
        <f t="shared" ref="BB5:BB22" si="22">EOMONTH(AQ5,0)</f>
        <v>43738</v>
      </c>
      <c r="BC5" s="540">
        <f t="shared" ref="BC5:BC22" si="23">EOMONTH(AR5,-1)</f>
        <v>73019</v>
      </c>
      <c r="BD5" s="540">
        <f t="shared" si="11"/>
        <v>73050</v>
      </c>
      <c r="BE5" s="540">
        <f t="shared" si="12"/>
        <v>73019</v>
      </c>
      <c r="BF5" s="540">
        <f t="shared" si="13"/>
        <v>73019</v>
      </c>
      <c r="BG5" s="540">
        <f t="shared" si="14"/>
        <v>73354</v>
      </c>
    </row>
    <row r="6" spans="1:59" x14ac:dyDescent="0.2">
      <c r="B6" s="538">
        <v>3</v>
      </c>
      <c r="C6" s="532" t="s">
        <v>368</v>
      </c>
      <c r="D6" s="539" t="s">
        <v>369</v>
      </c>
      <c r="E6" s="538" t="s">
        <v>359</v>
      </c>
      <c r="F6" s="533">
        <v>470</v>
      </c>
      <c r="G6" s="540">
        <v>42125</v>
      </c>
      <c r="H6" s="540">
        <v>47299</v>
      </c>
      <c r="I6" s="533">
        <f t="shared" si="1"/>
        <v>14.175342465753424</v>
      </c>
      <c r="K6" s="538" t="s">
        <v>361</v>
      </c>
      <c r="L6" s="533">
        <f t="shared" si="2"/>
        <v>0</v>
      </c>
      <c r="M6" s="533">
        <f t="shared" si="2"/>
        <v>24388</v>
      </c>
      <c r="N6" s="533">
        <f t="shared" si="2"/>
        <v>0</v>
      </c>
      <c r="O6" s="533">
        <f t="shared" si="3"/>
        <v>24388</v>
      </c>
      <c r="Q6" s="533">
        <f t="shared" ref="Q6:Q60" si="24">Q5+1</f>
        <v>3</v>
      </c>
      <c r="R6" s="533">
        <f t="shared" si="15"/>
        <v>1</v>
      </c>
      <c r="S6" s="540">
        <f t="shared" ref="S6:S60" si="25">EOMONTH(S5,1)</f>
        <v>43738</v>
      </c>
      <c r="T6" s="533">
        <f t="shared" si="16"/>
        <v>5925259.5</v>
      </c>
      <c r="U6" s="533">
        <f t="shared" si="17"/>
        <v>2293666</v>
      </c>
      <c r="V6" s="533">
        <f>V5</f>
        <v>1801138</v>
      </c>
      <c r="W6" s="533">
        <f t="shared" si="17"/>
        <v>145075</v>
      </c>
      <c r="X6" s="533">
        <f t="shared" si="17"/>
        <v>493619</v>
      </c>
      <c r="Y6" s="533">
        <f t="shared" si="17"/>
        <v>33690</v>
      </c>
      <c r="Z6" s="533">
        <f t="shared" si="17"/>
        <v>412378</v>
      </c>
      <c r="AA6" s="533">
        <f t="shared" si="17"/>
        <v>103211</v>
      </c>
      <c r="AB6" s="533">
        <f t="shared" si="4"/>
        <v>642482.5</v>
      </c>
      <c r="AC6" s="533"/>
      <c r="AD6" s="533">
        <f t="shared" si="5"/>
        <v>642482.5</v>
      </c>
      <c r="AE6" s="533">
        <f t="shared" si="6"/>
        <v>0</v>
      </c>
      <c r="AF6" s="533">
        <f t="shared" si="18"/>
        <v>255752</v>
      </c>
      <c r="AG6" s="548">
        <f t="shared" si="7"/>
        <v>0.76096510150585117</v>
      </c>
      <c r="AH6" s="548">
        <f t="shared" si="19"/>
        <v>8.8064303532267019E-3</v>
      </c>
      <c r="AI6" s="533">
        <f t="shared" si="8"/>
        <v>0</v>
      </c>
      <c r="AJ6" s="533">
        <f t="shared" si="20"/>
        <v>0</v>
      </c>
      <c r="AL6" s="552">
        <f t="shared" si="9"/>
        <v>15</v>
      </c>
      <c r="AM6" s="552" t="str">
        <f t="shared" si="9"/>
        <v>Office</v>
      </c>
      <c r="AN6" s="553">
        <f t="shared" si="9"/>
        <v>510</v>
      </c>
      <c r="AO6" s="552" t="str">
        <f t="shared" si="9"/>
        <v>Management Office</v>
      </c>
      <c r="AP6" s="554">
        <f t="shared" si="9"/>
        <v>2330</v>
      </c>
      <c r="AQ6" s="616">
        <f t="shared" si="21"/>
        <v>43709</v>
      </c>
      <c r="AR6" s="621">
        <f>AR5</f>
        <v>73020</v>
      </c>
      <c r="AS6" s="613"/>
      <c r="AT6" s="554">
        <f t="shared" si="10"/>
        <v>0</v>
      </c>
      <c r="AU6" s="614"/>
      <c r="AV6" s="614"/>
      <c r="AW6" s="613"/>
      <c r="AX6" s="613"/>
      <c r="AY6" s="665"/>
      <c r="AZ6" s="665"/>
      <c r="BB6" s="540">
        <f t="shared" si="22"/>
        <v>43738</v>
      </c>
      <c r="BC6" s="540">
        <f t="shared" si="23"/>
        <v>73019</v>
      </c>
      <c r="BD6" s="540">
        <f t="shared" si="11"/>
        <v>73050</v>
      </c>
      <c r="BE6" s="540">
        <f t="shared" si="12"/>
        <v>73019</v>
      </c>
      <c r="BF6" s="540">
        <f t="shared" si="13"/>
        <v>73019</v>
      </c>
      <c r="BG6" s="540">
        <f t="shared" si="14"/>
        <v>73354</v>
      </c>
    </row>
    <row r="7" spans="1:59" x14ac:dyDescent="0.2">
      <c r="B7" s="538">
        <v>4</v>
      </c>
      <c r="C7" s="532" t="s">
        <v>367</v>
      </c>
      <c r="D7" s="539">
        <v>201</v>
      </c>
      <c r="E7" s="538" t="s">
        <v>359</v>
      </c>
      <c r="F7" s="533">
        <v>6925</v>
      </c>
      <c r="G7" s="540">
        <v>41456</v>
      </c>
      <c r="H7" s="540">
        <v>47299</v>
      </c>
      <c r="I7" s="533">
        <f t="shared" si="1"/>
        <v>16.008219178082193</v>
      </c>
      <c r="K7" s="538" t="s">
        <v>362</v>
      </c>
      <c r="L7" s="533">
        <f t="shared" si="2"/>
        <v>0</v>
      </c>
      <c r="M7" s="533">
        <f t="shared" si="2"/>
        <v>84516</v>
      </c>
      <c r="N7" s="533">
        <f t="shared" si="2"/>
        <v>0</v>
      </c>
      <c r="O7" s="533">
        <f t="shared" si="3"/>
        <v>84516</v>
      </c>
      <c r="Q7" s="533">
        <f t="shared" si="24"/>
        <v>4</v>
      </c>
      <c r="R7" s="533">
        <f t="shared" si="15"/>
        <v>1</v>
      </c>
      <c r="S7" s="540">
        <f t="shared" si="25"/>
        <v>43769</v>
      </c>
      <c r="T7" s="533">
        <f t="shared" si="16"/>
        <v>5925259.5</v>
      </c>
      <c r="U7" s="533">
        <f t="shared" si="17"/>
        <v>2293666</v>
      </c>
      <c r="V7" s="533">
        <f>V6</f>
        <v>1801138</v>
      </c>
      <c r="W7" s="533">
        <f t="shared" si="17"/>
        <v>145075</v>
      </c>
      <c r="X7" s="533">
        <f t="shared" si="17"/>
        <v>493619</v>
      </c>
      <c r="Y7" s="533">
        <f t="shared" si="17"/>
        <v>33690</v>
      </c>
      <c r="Z7" s="533">
        <f t="shared" si="17"/>
        <v>412378</v>
      </c>
      <c r="AA7" s="533">
        <f t="shared" si="17"/>
        <v>103211</v>
      </c>
      <c r="AB7" s="533">
        <f t="shared" si="4"/>
        <v>642482.5</v>
      </c>
      <c r="AC7" s="533"/>
      <c r="AD7" s="533">
        <f t="shared" si="5"/>
        <v>642482.5</v>
      </c>
      <c r="AE7" s="533">
        <f t="shared" si="6"/>
        <v>0</v>
      </c>
      <c r="AF7" s="533">
        <f t="shared" si="18"/>
        <v>255752</v>
      </c>
      <c r="AG7" s="548">
        <f t="shared" si="7"/>
        <v>0.76096510150585117</v>
      </c>
      <c r="AH7" s="548">
        <f t="shared" si="19"/>
        <v>8.8064303532267019E-3</v>
      </c>
      <c r="AI7" s="533">
        <f t="shared" si="8"/>
        <v>0</v>
      </c>
      <c r="AJ7" s="533">
        <f t="shared" si="20"/>
        <v>0</v>
      </c>
      <c r="AL7" s="532">
        <f t="shared" ref="AL7:AP14" si="26">B34</f>
        <v>31</v>
      </c>
      <c r="AM7" s="532" t="str">
        <f t="shared" si="26"/>
        <v>Office</v>
      </c>
      <c r="AN7" s="539">
        <f t="shared" si="26"/>
        <v>700</v>
      </c>
      <c r="AO7" s="538" t="str">
        <f t="shared" si="26"/>
        <v>Vacant</v>
      </c>
      <c r="AP7" s="533">
        <f t="shared" si="26"/>
        <v>22832</v>
      </c>
      <c r="AQ7" s="562">
        <f t="shared" si="21"/>
        <v>43709</v>
      </c>
      <c r="AR7" s="615">
        <f t="shared" ref="AR7:AR12" si="27">EDATE(AQ7,AV7)</f>
        <v>44075</v>
      </c>
      <c r="AS7" s="608">
        <f>'A&amp;R'!N26</f>
        <v>80</v>
      </c>
      <c r="AT7" s="533">
        <f t="shared" si="10"/>
        <v>152213.33333333334</v>
      </c>
      <c r="AU7" s="607">
        <f>'A&amp;R'!O26</f>
        <v>12</v>
      </c>
      <c r="AV7" s="607">
        <f>'A&amp;R'!P26</f>
        <v>12</v>
      </c>
      <c r="AW7" s="608">
        <f>'A&amp;R'!Q26</f>
        <v>100</v>
      </c>
      <c r="AX7" s="592">
        <f>'A&amp;R'!R26</f>
        <v>0.04</v>
      </c>
      <c r="AY7" s="594">
        <f t="shared" ref="AY7:AY22" si="28">AW7*AP7/$BG$2</f>
        <v>190266.66666666666</v>
      </c>
      <c r="AZ7" s="594">
        <f t="shared" ref="AZ7:AZ22" si="29">(AX7*AT7*120)/$BG$2</f>
        <v>60885.333333333336</v>
      </c>
      <c r="BB7" s="540">
        <f t="shared" si="22"/>
        <v>43738</v>
      </c>
      <c r="BC7" s="540">
        <f t="shared" si="23"/>
        <v>44074</v>
      </c>
      <c r="BD7" s="540">
        <f t="shared" si="11"/>
        <v>44104</v>
      </c>
      <c r="BE7" s="540">
        <f t="shared" si="12"/>
        <v>44439</v>
      </c>
      <c r="BF7" s="540">
        <f t="shared" si="13"/>
        <v>44074</v>
      </c>
      <c r="BG7" s="540">
        <f t="shared" si="14"/>
        <v>44408</v>
      </c>
    </row>
    <row r="8" spans="1:59" x14ac:dyDescent="0.2">
      <c r="B8" s="538">
        <v>5</v>
      </c>
      <c r="C8" s="532" t="s">
        <v>367</v>
      </c>
      <c r="D8" s="539">
        <v>301</v>
      </c>
      <c r="E8" s="538" t="s">
        <v>359</v>
      </c>
      <c r="F8" s="533">
        <v>15559</v>
      </c>
      <c r="G8" s="540">
        <v>41456</v>
      </c>
      <c r="H8" s="540">
        <v>47299</v>
      </c>
      <c r="I8" s="533">
        <f t="shared" si="1"/>
        <v>16.008219178082193</v>
      </c>
      <c r="K8" s="538" t="s">
        <v>363</v>
      </c>
      <c r="L8" s="533">
        <f t="shared" si="2"/>
        <v>0</v>
      </c>
      <c r="M8" s="533">
        <f t="shared" si="2"/>
        <v>6034</v>
      </c>
      <c r="N8" s="533">
        <f t="shared" si="2"/>
        <v>0</v>
      </c>
      <c r="O8" s="533">
        <f t="shared" si="3"/>
        <v>6034</v>
      </c>
      <c r="Q8" s="533">
        <f t="shared" si="24"/>
        <v>5</v>
      </c>
      <c r="R8" s="533">
        <f t="shared" si="15"/>
        <v>1</v>
      </c>
      <c r="S8" s="540">
        <f t="shared" si="25"/>
        <v>43799</v>
      </c>
      <c r="T8" s="533">
        <f t="shared" si="16"/>
        <v>5925259.5</v>
      </c>
      <c r="U8" s="533">
        <f t="shared" si="17"/>
        <v>2293666</v>
      </c>
      <c r="V8" s="533">
        <f>V7</f>
        <v>1801138</v>
      </c>
      <c r="W8" s="533">
        <f t="shared" si="17"/>
        <v>145075</v>
      </c>
      <c r="X8" s="533">
        <f t="shared" si="17"/>
        <v>493619</v>
      </c>
      <c r="Y8" s="533">
        <f t="shared" si="17"/>
        <v>33690</v>
      </c>
      <c r="Z8" s="533">
        <f t="shared" si="17"/>
        <v>412378</v>
      </c>
      <c r="AA8" s="533">
        <f t="shared" si="17"/>
        <v>103211</v>
      </c>
      <c r="AB8" s="533">
        <f t="shared" si="4"/>
        <v>642482.5</v>
      </c>
      <c r="AC8" s="533"/>
      <c r="AD8" s="533">
        <f t="shared" si="5"/>
        <v>642482.5</v>
      </c>
      <c r="AE8" s="533">
        <f t="shared" si="6"/>
        <v>0</v>
      </c>
      <c r="AF8" s="533">
        <f t="shared" si="18"/>
        <v>255752</v>
      </c>
      <c r="AG8" s="548">
        <f t="shared" si="7"/>
        <v>0.76096510150585117</v>
      </c>
      <c r="AH8" s="548">
        <f t="shared" si="19"/>
        <v>8.8064303532267019E-3</v>
      </c>
      <c r="AI8" s="533">
        <f t="shared" si="8"/>
        <v>0</v>
      </c>
      <c r="AJ8" s="533">
        <f t="shared" si="20"/>
        <v>0</v>
      </c>
      <c r="AL8" s="532">
        <f t="shared" si="26"/>
        <v>32</v>
      </c>
      <c r="AM8" s="532" t="str">
        <f t="shared" si="26"/>
        <v>Office</v>
      </c>
      <c r="AN8" s="539">
        <f t="shared" si="26"/>
        <v>1605</v>
      </c>
      <c r="AO8" s="538" t="str">
        <f t="shared" si="26"/>
        <v>Vacant</v>
      </c>
      <c r="AP8" s="533">
        <f t="shared" si="26"/>
        <v>7967</v>
      </c>
      <c r="AQ8" s="562">
        <f t="shared" si="21"/>
        <v>43709</v>
      </c>
      <c r="AR8" s="615">
        <f t="shared" si="27"/>
        <v>44075</v>
      </c>
      <c r="AS8" s="608">
        <f>'A&amp;R'!N27</f>
        <v>110</v>
      </c>
      <c r="AT8" s="533">
        <f t="shared" si="10"/>
        <v>73030.833333333328</v>
      </c>
      <c r="AU8" s="607">
        <f>'A&amp;R'!O27</f>
        <v>12</v>
      </c>
      <c r="AV8" s="607">
        <f>'A&amp;R'!P27</f>
        <v>12</v>
      </c>
      <c r="AW8" s="608">
        <f>'A&amp;R'!Q27</f>
        <v>100</v>
      </c>
      <c r="AX8" s="592">
        <f>'A&amp;R'!R27</f>
        <v>0.04</v>
      </c>
      <c r="AY8" s="594">
        <f t="shared" si="28"/>
        <v>66391.666666666672</v>
      </c>
      <c r="AZ8" s="594">
        <f t="shared" si="29"/>
        <v>29212.333333333332</v>
      </c>
      <c r="BB8" s="540">
        <f t="shared" si="22"/>
        <v>43738</v>
      </c>
      <c r="BC8" s="540">
        <f t="shared" si="23"/>
        <v>44074</v>
      </c>
      <c r="BD8" s="540">
        <f t="shared" si="11"/>
        <v>44104</v>
      </c>
      <c r="BE8" s="540">
        <f t="shared" si="12"/>
        <v>44439</v>
      </c>
      <c r="BF8" s="540">
        <f t="shared" si="13"/>
        <v>44074</v>
      </c>
      <c r="BG8" s="540">
        <f t="shared" si="14"/>
        <v>44408</v>
      </c>
    </row>
    <row r="9" spans="1:59" x14ac:dyDescent="0.2">
      <c r="B9" s="538">
        <v>6</v>
      </c>
      <c r="C9" s="532" t="s">
        <v>367</v>
      </c>
      <c r="D9" s="539">
        <v>101</v>
      </c>
      <c r="E9" s="538" t="s">
        <v>360</v>
      </c>
      <c r="F9" s="533">
        <v>3691</v>
      </c>
      <c r="G9" s="540">
        <v>39513</v>
      </c>
      <c r="H9" s="540">
        <v>47483</v>
      </c>
      <c r="I9" s="533">
        <f t="shared" si="1"/>
        <v>21.835616438356166</v>
      </c>
      <c r="K9" s="538" t="s">
        <v>364</v>
      </c>
      <c r="L9" s="533">
        <f t="shared" si="2"/>
        <v>0</v>
      </c>
      <c r="M9" s="533">
        <f t="shared" si="2"/>
        <v>70142</v>
      </c>
      <c r="N9" s="533">
        <f t="shared" si="2"/>
        <v>830</v>
      </c>
      <c r="O9" s="533">
        <f t="shared" si="3"/>
        <v>70972</v>
      </c>
      <c r="Q9" s="533">
        <f t="shared" si="24"/>
        <v>6</v>
      </c>
      <c r="R9" s="533">
        <f t="shared" si="15"/>
        <v>1</v>
      </c>
      <c r="S9" s="540">
        <f t="shared" si="25"/>
        <v>43830</v>
      </c>
      <c r="T9" s="533">
        <f t="shared" si="16"/>
        <v>5925259.5</v>
      </c>
      <c r="U9" s="533">
        <f t="shared" si="17"/>
        <v>2293666</v>
      </c>
      <c r="V9" s="533">
        <f>V8</f>
        <v>1801138</v>
      </c>
      <c r="W9" s="533">
        <f t="shared" si="17"/>
        <v>145075</v>
      </c>
      <c r="X9" s="533">
        <f t="shared" si="17"/>
        <v>493619</v>
      </c>
      <c r="Y9" s="533">
        <f t="shared" si="17"/>
        <v>33690</v>
      </c>
      <c r="Z9" s="533">
        <f t="shared" si="17"/>
        <v>412378</v>
      </c>
      <c r="AA9" s="533">
        <f t="shared" si="17"/>
        <v>103211</v>
      </c>
      <c r="AB9" s="533">
        <f t="shared" si="4"/>
        <v>642482.5</v>
      </c>
      <c r="AC9" s="533"/>
      <c r="AD9" s="533">
        <f t="shared" si="5"/>
        <v>642482.5</v>
      </c>
      <c r="AE9" s="533">
        <f t="shared" si="6"/>
        <v>0</v>
      </c>
      <c r="AF9" s="533">
        <f t="shared" si="18"/>
        <v>255752</v>
      </c>
      <c r="AG9" s="548">
        <f t="shared" si="7"/>
        <v>0.76096510150585117</v>
      </c>
      <c r="AH9" s="548">
        <f t="shared" si="19"/>
        <v>8.8064303532267019E-3</v>
      </c>
      <c r="AI9" s="533">
        <f t="shared" si="8"/>
        <v>0</v>
      </c>
      <c r="AJ9" s="533">
        <f t="shared" si="20"/>
        <v>0</v>
      </c>
      <c r="AL9" s="532">
        <f t="shared" si="26"/>
        <v>33</v>
      </c>
      <c r="AM9" s="532" t="str">
        <f t="shared" si="26"/>
        <v>Office</v>
      </c>
      <c r="AN9" s="539">
        <f t="shared" si="26"/>
        <v>1700</v>
      </c>
      <c r="AO9" s="538" t="str">
        <f t="shared" si="26"/>
        <v>Vacant</v>
      </c>
      <c r="AP9" s="533">
        <f t="shared" si="26"/>
        <v>15757</v>
      </c>
      <c r="AQ9" s="562">
        <f t="shared" si="21"/>
        <v>43709</v>
      </c>
      <c r="AR9" s="615">
        <f t="shared" si="27"/>
        <v>44075</v>
      </c>
      <c r="AS9" s="608">
        <f>'A&amp;R'!N28</f>
        <v>110</v>
      </c>
      <c r="AT9" s="533">
        <f t="shared" si="10"/>
        <v>144439.16666666666</v>
      </c>
      <c r="AU9" s="607">
        <f>'A&amp;R'!O28</f>
        <v>12</v>
      </c>
      <c r="AV9" s="607">
        <f>'A&amp;R'!P28</f>
        <v>12</v>
      </c>
      <c r="AW9" s="608">
        <f>'A&amp;R'!Q28</f>
        <v>100</v>
      </c>
      <c r="AX9" s="592">
        <f>'A&amp;R'!R28</f>
        <v>0.04</v>
      </c>
      <c r="AY9" s="594">
        <f t="shared" si="28"/>
        <v>131308.33333333334</v>
      </c>
      <c r="AZ9" s="594">
        <f t="shared" si="29"/>
        <v>57775.666666666664</v>
      </c>
      <c r="BB9" s="540">
        <f t="shared" si="22"/>
        <v>43738</v>
      </c>
      <c r="BC9" s="540">
        <f t="shared" si="23"/>
        <v>44074</v>
      </c>
      <c r="BD9" s="540">
        <f t="shared" si="11"/>
        <v>44104</v>
      </c>
      <c r="BE9" s="540">
        <f t="shared" si="12"/>
        <v>44439</v>
      </c>
      <c r="BF9" s="540">
        <f t="shared" si="13"/>
        <v>44074</v>
      </c>
      <c r="BG9" s="540">
        <f t="shared" si="14"/>
        <v>44408</v>
      </c>
    </row>
    <row r="10" spans="1:59" x14ac:dyDescent="0.2">
      <c r="B10" s="538">
        <v>7</v>
      </c>
      <c r="C10" s="532" t="s">
        <v>367</v>
      </c>
      <c r="D10" s="539" t="s">
        <v>370</v>
      </c>
      <c r="E10" s="538" t="s">
        <v>360</v>
      </c>
      <c r="F10" s="533">
        <v>6197</v>
      </c>
      <c r="G10" s="540">
        <v>39513</v>
      </c>
      <c r="H10" s="540">
        <v>47483</v>
      </c>
      <c r="I10" s="533">
        <f t="shared" si="1"/>
        <v>21.835616438356166</v>
      </c>
      <c r="K10" s="543" t="s">
        <v>365</v>
      </c>
      <c r="L10" s="544">
        <f t="shared" si="2"/>
        <v>0</v>
      </c>
      <c r="M10" s="544">
        <f t="shared" si="2"/>
        <v>17200</v>
      </c>
      <c r="N10" s="544">
        <f t="shared" si="2"/>
        <v>0</v>
      </c>
      <c r="O10" s="544">
        <f t="shared" si="3"/>
        <v>17200</v>
      </c>
      <c r="P10" s="545"/>
      <c r="Q10" s="533">
        <f t="shared" si="24"/>
        <v>7</v>
      </c>
      <c r="R10" s="533">
        <f t="shared" si="15"/>
        <v>1</v>
      </c>
      <c r="S10" s="540">
        <f t="shared" si="25"/>
        <v>43861</v>
      </c>
      <c r="T10" s="533">
        <f t="shared" si="16"/>
        <v>6069350.5</v>
      </c>
      <c r="U10" s="533">
        <f t="shared" si="17"/>
        <v>2293666</v>
      </c>
      <c r="V10" s="542">
        <v>1945229</v>
      </c>
      <c r="W10" s="533">
        <f t="shared" si="17"/>
        <v>145075</v>
      </c>
      <c r="X10" s="533">
        <f t="shared" si="17"/>
        <v>493619</v>
      </c>
      <c r="Y10" s="533">
        <f t="shared" si="17"/>
        <v>33690</v>
      </c>
      <c r="Z10" s="533">
        <f t="shared" si="17"/>
        <v>412378</v>
      </c>
      <c r="AA10" s="533">
        <f t="shared" si="17"/>
        <v>103211</v>
      </c>
      <c r="AB10" s="533">
        <f t="shared" si="4"/>
        <v>642482.5</v>
      </c>
      <c r="AC10" s="533"/>
      <c r="AD10" s="533">
        <f t="shared" si="5"/>
        <v>642482.5</v>
      </c>
      <c r="AE10" s="533">
        <f t="shared" si="6"/>
        <v>0</v>
      </c>
      <c r="AF10" s="533">
        <f t="shared" si="18"/>
        <v>255752</v>
      </c>
      <c r="AG10" s="548">
        <f t="shared" si="7"/>
        <v>0.76096510150585117</v>
      </c>
      <c r="AH10" s="548">
        <f t="shared" si="19"/>
        <v>8.8064303532267019E-3</v>
      </c>
      <c r="AI10" s="533">
        <f t="shared" si="8"/>
        <v>0</v>
      </c>
      <c r="AJ10" s="533">
        <f t="shared" si="20"/>
        <v>0</v>
      </c>
      <c r="AL10" s="532">
        <f t="shared" si="26"/>
        <v>34</v>
      </c>
      <c r="AM10" s="532" t="str">
        <f t="shared" si="26"/>
        <v>Office</v>
      </c>
      <c r="AN10" s="539">
        <f t="shared" si="26"/>
        <v>1800</v>
      </c>
      <c r="AO10" s="538" t="str">
        <f t="shared" si="26"/>
        <v>Vacant</v>
      </c>
      <c r="AP10" s="594">
        <f t="shared" si="26"/>
        <v>9848</v>
      </c>
      <c r="AQ10" s="617">
        <f t="shared" si="21"/>
        <v>43709</v>
      </c>
      <c r="AR10" s="615">
        <f t="shared" si="27"/>
        <v>44075</v>
      </c>
      <c r="AS10" s="608">
        <f>'A&amp;R'!N29</f>
        <v>110</v>
      </c>
      <c r="AT10" s="533">
        <f t="shared" si="10"/>
        <v>90273.333333333328</v>
      </c>
      <c r="AU10" s="607">
        <f>'A&amp;R'!O29</f>
        <v>12</v>
      </c>
      <c r="AV10" s="607">
        <f>'A&amp;R'!P29</f>
        <v>12</v>
      </c>
      <c r="AW10" s="608">
        <f>'A&amp;R'!Q29</f>
        <v>100</v>
      </c>
      <c r="AX10" s="592">
        <f>'A&amp;R'!R29</f>
        <v>0.04</v>
      </c>
      <c r="AY10" s="594">
        <f t="shared" si="28"/>
        <v>82066.666666666672</v>
      </c>
      <c r="AZ10" s="594">
        <f t="shared" si="29"/>
        <v>36109.333333333336</v>
      </c>
      <c r="BA10" s="594"/>
      <c r="BB10" s="540">
        <f t="shared" si="22"/>
        <v>43738</v>
      </c>
      <c r="BC10" s="540">
        <f t="shared" si="23"/>
        <v>44074</v>
      </c>
      <c r="BD10" s="540">
        <f t="shared" si="11"/>
        <v>44104</v>
      </c>
      <c r="BE10" s="540">
        <f t="shared" si="12"/>
        <v>44439</v>
      </c>
      <c r="BF10" s="540">
        <f t="shared" si="13"/>
        <v>44074</v>
      </c>
      <c r="BG10" s="540">
        <f t="shared" si="14"/>
        <v>44408</v>
      </c>
    </row>
    <row r="11" spans="1:59" x14ac:dyDescent="0.2">
      <c r="B11" s="538">
        <v>8</v>
      </c>
      <c r="C11" s="532" t="s">
        <v>367</v>
      </c>
      <c r="D11" s="539">
        <v>220</v>
      </c>
      <c r="E11" s="538" t="s">
        <v>360</v>
      </c>
      <c r="F11" s="533">
        <v>88</v>
      </c>
      <c r="G11" s="540">
        <v>39722</v>
      </c>
      <c r="H11" s="540">
        <v>47483</v>
      </c>
      <c r="I11" s="533">
        <f t="shared" si="1"/>
        <v>21.263013698630136</v>
      </c>
      <c r="K11" s="532" t="s">
        <v>371</v>
      </c>
      <c r="L11" s="544">
        <f t="shared" si="2"/>
        <v>563</v>
      </c>
      <c r="M11" s="544">
        <f t="shared" si="2"/>
        <v>0</v>
      </c>
      <c r="N11" s="544">
        <f t="shared" si="2"/>
        <v>0</v>
      </c>
      <c r="O11" s="544">
        <f>SUM(L11:N11)</f>
        <v>563</v>
      </c>
      <c r="Q11" s="533">
        <f t="shared" si="24"/>
        <v>8</v>
      </c>
      <c r="R11" s="533">
        <f t="shared" si="15"/>
        <v>1</v>
      </c>
      <c r="S11" s="540">
        <f t="shared" si="25"/>
        <v>43890</v>
      </c>
      <c r="T11" s="533">
        <f t="shared" si="16"/>
        <v>6069350.5</v>
      </c>
      <c r="U11" s="533">
        <f t="shared" si="17"/>
        <v>2293666</v>
      </c>
      <c r="V11" s="533">
        <f>V10</f>
        <v>1945229</v>
      </c>
      <c r="W11" s="533">
        <f t="shared" si="17"/>
        <v>145075</v>
      </c>
      <c r="X11" s="533">
        <f t="shared" si="17"/>
        <v>493619</v>
      </c>
      <c r="Y11" s="533">
        <f>Y10</f>
        <v>33690</v>
      </c>
      <c r="Z11" s="533">
        <f t="shared" si="17"/>
        <v>412378</v>
      </c>
      <c r="AA11" s="533">
        <f t="shared" si="17"/>
        <v>103211</v>
      </c>
      <c r="AB11" s="533">
        <f t="shared" si="4"/>
        <v>642482.5</v>
      </c>
      <c r="AC11" s="533"/>
      <c r="AD11" s="533">
        <f t="shared" si="5"/>
        <v>642482.5</v>
      </c>
      <c r="AE11" s="533">
        <f t="shared" si="6"/>
        <v>0</v>
      </c>
      <c r="AF11" s="533">
        <f t="shared" si="18"/>
        <v>255752</v>
      </c>
      <c r="AG11" s="548">
        <f t="shared" si="7"/>
        <v>0.76096510150585117</v>
      </c>
      <c r="AH11" s="548">
        <f t="shared" si="19"/>
        <v>8.8064303532267019E-3</v>
      </c>
      <c r="AI11" s="533">
        <f t="shared" si="8"/>
        <v>0</v>
      </c>
      <c r="AJ11" s="533">
        <f t="shared" si="20"/>
        <v>0</v>
      </c>
      <c r="AL11" s="532">
        <f t="shared" si="26"/>
        <v>35</v>
      </c>
      <c r="AM11" s="532" t="str">
        <f t="shared" si="26"/>
        <v>Storage</v>
      </c>
      <c r="AN11" s="539">
        <f t="shared" si="26"/>
        <v>40</v>
      </c>
      <c r="AO11" s="538" t="str">
        <f t="shared" si="26"/>
        <v>Vacant</v>
      </c>
      <c r="AP11" s="533">
        <f t="shared" si="26"/>
        <v>886</v>
      </c>
      <c r="AQ11" s="562">
        <f t="shared" si="21"/>
        <v>43709</v>
      </c>
      <c r="AR11" s="615">
        <f t="shared" si="27"/>
        <v>44075</v>
      </c>
      <c r="AS11" s="608">
        <f>'A&amp;R'!N30</f>
        <v>50</v>
      </c>
      <c r="AT11" s="533">
        <f t="shared" si="10"/>
        <v>3691.6666666666665</v>
      </c>
      <c r="AU11" s="607">
        <f>'A&amp;R'!O30</f>
        <v>12</v>
      </c>
      <c r="AV11" s="607">
        <f>'A&amp;R'!P30</f>
        <v>12</v>
      </c>
      <c r="AW11" s="608">
        <f>'A&amp;R'!Q30</f>
        <v>100</v>
      </c>
      <c r="AX11" s="592">
        <f>'A&amp;R'!R30</f>
        <v>0.04</v>
      </c>
      <c r="AY11" s="594">
        <f t="shared" si="28"/>
        <v>7383.333333333333</v>
      </c>
      <c r="AZ11" s="594">
        <f t="shared" si="29"/>
        <v>1476.6666666666667</v>
      </c>
      <c r="BA11" s="594"/>
      <c r="BB11" s="540">
        <f t="shared" si="22"/>
        <v>43738</v>
      </c>
      <c r="BC11" s="540">
        <f t="shared" si="23"/>
        <v>44074</v>
      </c>
      <c r="BD11" s="540">
        <f t="shared" si="11"/>
        <v>44104</v>
      </c>
      <c r="BE11" s="540">
        <f t="shared" si="12"/>
        <v>44439</v>
      </c>
      <c r="BF11" s="540">
        <f t="shared" si="13"/>
        <v>44074</v>
      </c>
      <c r="BG11" s="540">
        <f t="shared" si="14"/>
        <v>44408</v>
      </c>
    </row>
    <row r="12" spans="1:59" x14ac:dyDescent="0.2">
      <c r="B12" s="538">
        <v>9</v>
      </c>
      <c r="C12" s="532" t="s">
        <v>367</v>
      </c>
      <c r="D12" s="539">
        <v>102</v>
      </c>
      <c r="E12" s="538" t="s">
        <v>360</v>
      </c>
      <c r="F12" s="533">
        <v>2525</v>
      </c>
      <c r="G12" s="540">
        <v>40274</v>
      </c>
      <c r="H12" s="540">
        <v>47483</v>
      </c>
      <c r="I12" s="533">
        <f t="shared" si="1"/>
        <v>19.75068493150685</v>
      </c>
      <c r="K12" s="532" t="s">
        <v>372</v>
      </c>
      <c r="L12" s="544">
        <f t="shared" si="2"/>
        <v>1042</v>
      </c>
      <c r="M12" s="544">
        <f t="shared" si="2"/>
        <v>0</v>
      </c>
      <c r="N12" s="544">
        <f t="shared" si="2"/>
        <v>0</v>
      </c>
      <c r="O12" s="544">
        <f>SUM(L12:N12)</f>
        <v>1042</v>
      </c>
      <c r="Q12" s="533">
        <f t="shared" si="24"/>
        <v>9</v>
      </c>
      <c r="R12" s="533">
        <f t="shared" si="15"/>
        <v>1</v>
      </c>
      <c r="S12" s="540">
        <f t="shared" si="25"/>
        <v>43921</v>
      </c>
      <c r="T12" s="533">
        <f t="shared" si="16"/>
        <v>6069350.5</v>
      </c>
      <c r="U12" s="533">
        <f t="shared" si="17"/>
        <v>2293666</v>
      </c>
      <c r="V12" s="533">
        <f t="shared" si="17"/>
        <v>1945229</v>
      </c>
      <c r="W12" s="533">
        <f t="shared" si="17"/>
        <v>145075</v>
      </c>
      <c r="X12" s="533">
        <f t="shared" si="17"/>
        <v>493619</v>
      </c>
      <c r="Y12" s="533">
        <f t="shared" si="17"/>
        <v>33690</v>
      </c>
      <c r="Z12" s="533">
        <f t="shared" si="17"/>
        <v>412378</v>
      </c>
      <c r="AA12" s="533">
        <f t="shared" si="17"/>
        <v>103211</v>
      </c>
      <c r="AB12" s="533">
        <f t="shared" si="4"/>
        <v>642482.5</v>
      </c>
      <c r="AC12" s="533"/>
      <c r="AD12" s="533">
        <f t="shared" si="5"/>
        <v>642482.5</v>
      </c>
      <c r="AE12" s="533">
        <f t="shared" si="6"/>
        <v>0</v>
      </c>
      <c r="AF12" s="533">
        <f t="shared" si="18"/>
        <v>255752</v>
      </c>
      <c r="AG12" s="548">
        <f t="shared" si="7"/>
        <v>0.76096510150585117</v>
      </c>
      <c r="AH12" s="548">
        <f t="shared" si="19"/>
        <v>8.8064303532267019E-3</v>
      </c>
      <c r="AI12" s="533">
        <f>SUMIFS($AY$4:$AY$22,$BF$4:$BF$22,"&lt;="&amp;$S12,$BG$4:$BG$22,"&gt;="&amp;$S12)*(1+$AN$24)^($R12-1)</f>
        <v>0</v>
      </c>
      <c r="AJ12" s="533">
        <f t="shared" si="20"/>
        <v>0</v>
      </c>
      <c r="AL12" s="532">
        <f t="shared" si="26"/>
        <v>36</v>
      </c>
      <c r="AM12" s="532" t="str">
        <f t="shared" si="26"/>
        <v>Office</v>
      </c>
      <c r="AN12" s="539">
        <f t="shared" si="26"/>
        <v>1601</v>
      </c>
      <c r="AO12" s="538" t="str">
        <f t="shared" si="26"/>
        <v>Vacant</v>
      </c>
      <c r="AP12" s="533">
        <f t="shared" si="26"/>
        <v>10075</v>
      </c>
      <c r="AQ12" s="562">
        <f t="shared" si="21"/>
        <v>43709</v>
      </c>
      <c r="AR12" s="615">
        <f t="shared" si="27"/>
        <v>44075</v>
      </c>
      <c r="AS12" s="608">
        <f>'A&amp;R'!N31</f>
        <v>110</v>
      </c>
      <c r="AT12" s="533">
        <f t="shared" si="10"/>
        <v>92354.166666666672</v>
      </c>
      <c r="AU12" s="607">
        <f>'A&amp;R'!O31</f>
        <v>12</v>
      </c>
      <c r="AV12" s="607">
        <f>'A&amp;R'!P31</f>
        <v>12</v>
      </c>
      <c r="AW12" s="608">
        <f>'A&amp;R'!Q31</f>
        <v>100</v>
      </c>
      <c r="AX12" s="592">
        <f>'A&amp;R'!R31</f>
        <v>0.04</v>
      </c>
      <c r="AY12" s="594">
        <f t="shared" si="28"/>
        <v>83958.333333333328</v>
      </c>
      <c r="AZ12" s="594">
        <f t="shared" si="29"/>
        <v>36941.666666666672</v>
      </c>
      <c r="BA12" s="594"/>
      <c r="BB12" s="540">
        <f t="shared" si="22"/>
        <v>43738</v>
      </c>
      <c r="BC12" s="540">
        <f t="shared" si="23"/>
        <v>44074</v>
      </c>
      <c r="BD12" s="540">
        <f t="shared" si="11"/>
        <v>44104</v>
      </c>
      <c r="BE12" s="540">
        <f t="shared" si="12"/>
        <v>44439</v>
      </c>
      <c r="BF12" s="540">
        <f t="shared" si="13"/>
        <v>44074</v>
      </c>
      <c r="BG12" s="540">
        <f t="shared" si="14"/>
        <v>44408</v>
      </c>
    </row>
    <row r="13" spans="1:59" x14ac:dyDescent="0.2">
      <c r="B13" s="538">
        <v>10</v>
      </c>
      <c r="C13" s="532" t="s">
        <v>368</v>
      </c>
      <c r="D13" s="539">
        <v>10</v>
      </c>
      <c r="E13" s="538" t="s">
        <v>360</v>
      </c>
      <c r="F13" s="533">
        <v>1503</v>
      </c>
      <c r="G13" s="540">
        <v>40274</v>
      </c>
      <c r="H13" s="540">
        <v>47483</v>
      </c>
      <c r="I13" s="533">
        <f t="shared" si="1"/>
        <v>19.75068493150685</v>
      </c>
      <c r="K13" s="532" t="s">
        <v>373</v>
      </c>
      <c r="L13" s="544">
        <f t="shared" si="2"/>
        <v>0</v>
      </c>
      <c r="M13" s="544">
        <f t="shared" si="2"/>
        <v>2330</v>
      </c>
      <c r="N13" s="544">
        <f t="shared" si="2"/>
        <v>0</v>
      </c>
      <c r="O13" s="544">
        <f>SUM(L13:N13)</f>
        <v>2330</v>
      </c>
      <c r="Q13" s="533">
        <f t="shared" si="24"/>
        <v>10</v>
      </c>
      <c r="R13" s="533">
        <f t="shared" si="15"/>
        <v>1</v>
      </c>
      <c r="S13" s="540">
        <f t="shared" si="25"/>
        <v>43951</v>
      </c>
      <c r="T13" s="533">
        <f t="shared" si="16"/>
        <v>6069350.5</v>
      </c>
      <c r="U13" s="533">
        <f t="shared" si="17"/>
        <v>2293666</v>
      </c>
      <c r="V13" s="533">
        <f t="shared" si="17"/>
        <v>1945229</v>
      </c>
      <c r="W13" s="533">
        <f t="shared" si="17"/>
        <v>145075</v>
      </c>
      <c r="X13" s="533">
        <f t="shared" si="17"/>
        <v>493619</v>
      </c>
      <c r="Y13" s="533">
        <f t="shared" si="17"/>
        <v>33690</v>
      </c>
      <c r="Z13" s="533">
        <f t="shared" si="17"/>
        <v>412378</v>
      </c>
      <c r="AA13" s="533">
        <f t="shared" si="17"/>
        <v>103211</v>
      </c>
      <c r="AB13" s="533">
        <f t="shared" si="4"/>
        <v>642482.5</v>
      </c>
      <c r="AC13" s="533"/>
      <c r="AD13" s="533">
        <f t="shared" si="5"/>
        <v>642482.5</v>
      </c>
      <c r="AE13" s="533">
        <f t="shared" si="6"/>
        <v>0</v>
      </c>
      <c r="AF13" s="533">
        <f t="shared" si="18"/>
        <v>255752</v>
      </c>
      <c r="AG13" s="548">
        <f t="shared" si="7"/>
        <v>0.76096510150585117</v>
      </c>
      <c r="AH13" s="548">
        <f t="shared" si="19"/>
        <v>8.8064303532267019E-3</v>
      </c>
      <c r="AI13" s="533">
        <f t="shared" si="8"/>
        <v>0</v>
      </c>
      <c r="AJ13" s="533">
        <f t="shared" si="20"/>
        <v>0</v>
      </c>
      <c r="AL13" s="557">
        <f t="shared" si="26"/>
        <v>37</v>
      </c>
      <c r="AM13" s="557" t="str">
        <f t="shared" si="26"/>
        <v>Office</v>
      </c>
      <c r="AN13" s="558">
        <f t="shared" si="26"/>
        <v>501</v>
      </c>
      <c r="AO13" s="543" t="str">
        <f t="shared" si="26"/>
        <v>Vacant</v>
      </c>
      <c r="AP13" s="544">
        <f t="shared" si="26"/>
        <v>10961</v>
      </c>
      <c r="AQ13" s="611">
        <f t="shared" si="21"/>
        <v>43709</v>
      </c>
      <c r="AR13" s="615">
        <f t="shared" ref="AR13:AR14" si="30">EDATE(AQ13,AV13)</f>
        <v>44075</v>
      </c>
      <c r="AS13" s="608">
        <f>'A&amp;R'!N32</f>
        <v>80</v>
      </c>
      <c r="AT13" s="533">
        <f t="shared" si="10"/>
        <v>73073.333333333328</v>
      </c>
      <c r="AU13" s="607">
        <f>'A&amp;R'!O32</f>
        <v>12</v>
      </c>
      <c r="AV13" s="607">
        <f>'A&amp;R'!P32</f>
        <v>12</v>
      </c>
      <c r="AW13" s="608">
        <f>'A&amp;R'!Q32</f>
        <v>100</v>
      </c>
      <c r="AX13" s="592">
        <f>'A&amp;R'!R32</f>
        <v>0.04</v>
      </c>
      <c r="AY13" s="594">
        <f t="shared" si="28"/>
        <v>91341.666666666672</v>
      </c>
      <c r="AZ13" s="594">
        <f t="shared" si="29"/>
        <v>29229.333333333332</v>
      </c>
      <c r="BA13" s="594"/>
      <c r="BB13" s="540">
        <f t="shared" si="22"/>
        <v>43738</v>
      </c>
      <c r="BC13" s="540">
        <f t="shared" si="23"/>
        <v>44074</v>
      </c>
      <c r="BD13" s="540">
        <f t="shared" si="11"/>
        <v>44104</v>
      </c>
      <c r="BE13" s="540">
        <f t="shared" si="12"/>
        <v>44439</v>
      </c>
      <c r="BF13" s="540">
        <f t="shared" si="13"/>
        <v>44074</v>
      </c>
      <c r="BG13" s="540">
        <f t="shared" si="14"/>
        <v>44408</v>
      </c>
    </row>
    <row r="14" spans="1:59" x14ac:dyDescent="0.2">
      <c r="B14" s="538">
        <v>11</v>
      </c>
      <c r="C14" s="532" t="s">
        <v>367</v>
      </c>
      <c r="D14" s="539" t="s">
        <v>374</v>
      </c>
      <c r="E14" s="538" t="s">
        <v>360</v>
      </c>
      <c r="F14" s="533">
        <v>0</v>
      </c>
      <c r="G14" s="540">
        <v>40664</v>
      </c>
      <c r="H14" s="540">
        <v>47483</v>
      </c>
      <c r="I14" s="533">
        <f t="shared" si="1"/>
        <v>18.682191780821917</v>
      </c>
      <c r="K14" s="532" t="s">
        <v>375</v>
      </c>
      <c r="L14" s="544">
        <f>SUMIFS($F$4:$F$41,$E$4:$E$41,$K14,$C$4:$C$41,L$3)</f>
        <v>0</v>
      </c>
      <c r="M14" s="544">
        <f>SUMIFS($F$4:$F$41,$E$4:$E$41,$K14,$C$4:$C$41,M$3)</f>
        <v>79451</v>
      </c>
      <c r="N14" s="544">
        <f>SUMIFS($F$4:$F$41,$E$4:$E$41,$K14,$C$4:$C$41,N$3)</f>
        <v>886</v>
      </c>
      <c r="O14" s="533">
        <f>SUM(L14:N14)</f>
        <v>80337</v>
      </c>
      <c r="Q14" s="533">
        <f t="shared" si="24"/>
        <v>11</v>
      </c>
      <c r="R14" s="533">
        <f t="shared" si="15"/>
        <v>1</v>
      </c>
      <c r="S14" s="540">
        <f t="shared" si="25"/>
        <v>43982</v>
      </c>
      <c r="T14" s="533">
        <f t="shared" si="16"/>
        <v>6069350.5</v>
      </c>
      <c r="U14" s="533">
        <f t="shared" si="17"/>
        <v>2293666</v>
      </c>
      <c r="V14" s="533">
        <f t="shared" si="17"/>
        <v>1945229</v>
      </c>
      <c r="W14" s="533">
        <f t="shared" si="17"/>
        <v>145075</v>
      </c>
      <c r="X14" s="533">
        <f t="shared" si="17"/>
        <v>493619</v>
      </c>
      <c r="Y14" s="533">
        <f t="shared" si="17"/>
        <v>33690</v>
      </c>
      <c r="Z14" s="533">
        <f t="shared" si="17"/>
        <v>412378</v>
      </c>
      <c r="AA14" s="533">
        <f t="shared" si="17"/>
        <v>103211</v>
      </c>
      <c r="AB14" s="533">
        <f t="shared" si="4"/>
        <v>642482.5</v>
      </c>
      <c r="AC14" s="533"/>
      <c r="AD14" s="533">
        <f t="shared" si="5"/>
        <v>642482.5</v>
      </c>
      <c r="AE14" s="533">
        <f t="shared" si="6"/>
        <v>0</v>
      </c>
      <c r="AF14" s="533">
        <f t="shared" si="18"/>
        <v>255752</v>
      </c>
      <c r="AG14" s="548">
        <f t="shared" si="7"/>
        <v>0.76096510150585117</v>
      </c>
      <c r="AH14" s="548">
        <f t="shared" si="19"/>
        <v>8.8064303532267019E-3</v>
      </c>
      <c r="AI14" s="533">
        <f t="shared" si="8"/>
        <v>0</v>
      </c>
      <c r="AJ14" s="533">
        <f t="shared" si="20"/>
        <v>0</v>
      </c>
      <c r="AL14" s="549">
        <f t="shared" si="26"/>
        <v>38</v>
      </c>
      <c r="AM14" s="549" t="str">
        <f t="shared" si="26"/>
        <v>Office</v>
      </c>
      <c r="AN14" s="553">
        <f t="shared" si="26"/>
        <v>502</v>
      </c>
      <c r="AO14" s="552" t="str">
        <f t="shared" si="26"/>
        <v>Vacant</v>
      </c>
      <c r="AP14" s="554">
        <f t="shared" si="26"/>
        <v>2011</v>
      </c>
      <c r="AQ14" s="616">
        <f t="shared" si="21"/>
        <v>43709</v>
      </c>
      <c r="AR14" s="667">
        <f t="shared" si="30"/>
        <v>44075</v>
      </c>
      <c r="AS14" s="613">
        <f>'A&amp;R'!N33</f>
        <v>80</v>
      </c>
      <c r="AT14" s="554">
        <f t="shared" si="10"/>
        <v>13406.666666666666</v>
      </c>
      <c r="AU14" s="614">
        <f>'A&amp;R'!O33</f>
        <v>12</v>
      </c>
      <c r="AV14" s="614">
        <f>'A&amp;R'!P33</f>
        <v>12</v>
      </c>
      <c r="AW14" s="613">
        <f>'A&amp;R'!Q33</f>
        <v>100</v>
      </c>
      <c r="AX14" s="664">
        <f>'A&amp;R'!R33</f>
        <v>0.04</v>
      </c>
      <c r="AY14" s="665">
        <f t="shared" si="28"/>
        <v>16758.333333333332</v>
      </c>
      <c r="AZ14" s="665">
        <f t="shared" si="29"/>
        <v>5362.666666666667</v>
      </c>
      <c r="BA14" s="668"/>
      <c r="BB14" s="540">
        <f t="shared" si="22"/>
        <v>43738</v>
      </c>
      <c r="BC14" s="540">
        <f t="shared" si="23"/>
        <v>44074</v>
      </c>
      <c r="BD14" s="540">
        <f t="shared" si="11"/>
        <v>44104</v>
      </c>
      <c r="BE14" s="540">
        <f t="shared" si="12"/>
        <v>44439</v>
      </c>
      <c r="BF14" s="540">
        <f t="shared" si="13"/>
        <v>44074</v>
      </c>
      <c r="BG14" s="540">
        <f t="shared" si="14"/>
        <v>44408</v>
      </c>
    </row>
    <row r="15" spans="1:59" x14ac:dyDescent="0.2">
      <c r="B15" s="538">
        <v>12</v>
      </c>
      <c r="C15" s="532" t="s">
        <v>367</v>
      </c>
      <c r="D15" s="539" t="s">
        <v>376</v>
      </c>
      <c r="E15" s="538" t="s">
        <v>360</v>
      </c>
      <c r="F15" s="533">
        <v>0</v>
      </c>
      <c r="G15" s="540">
        <v>40664</v>
      </c>
      <c r="H15" s="540">
        <v>47483</v>
      </c>
      <c r="I15" s="533">
        <f t="shared" si="1"/>
        <v>18.682191780821917</v>
      </c>
      <c r="K15" s="546" t="s">
        <v>377</v>
      </c>
      <c r="L15" s="547">
        <f>SUM(L4:L14)</f>
        <v>44838</v>
      </c>
      <c r="M15" s="547">
        <f>SUM(M4:M14)</f>
        <v>284061</v>
      </c>
      <c r="N15" s="547">
        <f>SUM(N4:N14)</f>
        <v>11125</v>
      </c>
      <c r="O15" s="547">
        <f>SUM(L15:N15)</f>
        <v>340024</v>
      </c>
      <c r="Q15" s="554">
        <f t="shared" si="24"/>
        <v>12</v>
      </c>
      <c r="R15" s="554">
        <f t="shared" si="15"/>
        <v>1</v>
      </c>
      <c r="S15" s="555">
        <f t="shared" si="25"/>
        <v>44012</v>
      </c>
      <c r="T15" s="554">
        <f t="shared" si="16"/>
        <v>6069350.5</v>
      </c>
      <c r="U15" s="554">
        <f t="shared" si="17"/>
        <v>2293666</v>
      </c>
      <c r="V15" s="554">
        <f t="shared" si="17"/>
        <v>1945229</v>
      </c>
      <c r="W15" s="554">
        <f t="shared" si="17"/>
        <v>145075</v>
      </c>
      <c r="X15" s="554">
        <f t="shared" si="17"/>
        <v>493619</v>
      </c>
      <c r="Y15" s="554">
        <f t="shared" si="17"/>
        <v>33690</v>
      </c>
      <c r="Z15" s="554">
        <f t="shared" si="17"/>
        <v>412378</v>
      </c>
      <c r="AA15" s="554">
        <f t="shared" si="17"/>
        <v>103211</v>
      </c>
      <c r="AB15" s="554">
        <f t="shared" si="4"/>
        <v>642482.5</v>
      </c>
      <c r="AC15" s="554"/>
      <c r="AD15" s="554">
        <f t="shared" si="5"/>
        <v>642482.5</v>
      </c>
      <c r="AE15" s="554">
        <f t="shared" si="6"/>
        <v>0</v>
      </c>
      <c r="AF15" s="554">
        <f t="shared" si="18"/>
        <v>255752</v>
      </c>
      <c r="AG15" s="550">
        <f t="shared" si="7"/>
        <v>0.76096510150585117</v>
      </c>
      <c r="AH15" s="550">
        <f t="shared" si="19"/>
        <v>8.8064303532267019E-3</v>
      </c>
      <c r="AI15" s="554">
        <f t="shared" si="8"/>
        <v>0</v>
      </c>
      <c r="AJ15" s="554">
        <f t="shared" si="20"/>
        <v>0</v>
      </c>
      <c r="AL15" s="557">
        <f>B33</f>
        <v>30</v>
      </c>
      <c r="AM15" s="557" t="str">
        <f>C33</f>
        <v>Office</v>
      </c>
      <c r="AN15" s="558">
        <f>D33</f>
        <v>1500</v>
      </c>
      <c r="AO15" s="543" t="str">
        <f>E33</f>
        <v>Sandler Capital</v>
      </c>
      <c r="AP15" s="544">
        <f>F33</f>
        <v>17200</v>
      </c>
      <c r="AQ15" s="611">
        <f>H33+1</f>
        <v>44013</v>
      </c>
      <c r="AR15" s="615">
        <f t="shared" ref="AR15:AR22" si="31">EDATE(AQ15,AV15)</f>
        <v>44378</v>
      </c>
      <c r="AS15" s="608">
        <f>'A&amp;R'!N34</f>
        <v>90</v>
      </c>
      <c r="AT15" s="533">
        <f t="shared" si="10"/>
        <v>129000</v>
      </c>
      <c r="AU15" s="607">
        <f>'A&amp;R'!O34</f>
        <v>12</v>
      </c>
      <c r="AV15" s="607">
        <f>'A&amp;R'!P34</f>
        <v>12</v>
      </c>
      <c r="AW15" s="608">
        <f>'A&amp;R'!Q34</f>
        <v>100</v>
      </c>
      <c r="AX15" s="592">
        <f>'A&amp;R'!R34</f>
        <v>0.04</v>
      </c>
      <c r="AY15" s="594">
        <f t="shared" si="28"/>
        <v>143333.33333333334</v>
      </c>
      <c r="AZ15" s="594">
        <f t="shared" si="29"/>
        <v>51600</v>
      </c>
      <c r="BA15" s="594"/>
      <c r="BB15" s="540">
        <f t="shared" si="22"/>
        <v>44043</v>
      </c>
      <c r="BC15" s="540">
        <f t="shared" si="23"/>
        <v>44377</v>
      </c>
      <c r="BD15" s="540">
        <f t="shared" si="11"/>
        <v>44408</v>
      </c>
      <c r="BE15" s="540">
        <f t="shared" si="12"/>
        <v>44742</v>
      </c>
      <c r="BF15" s="540">
        <f t="shared" si="13"/>
        <v>44377</v>
      </c>
      <c r="BG15" s="540">
        <f t="shared" si="14"/>
        <v>44712</v>
      </c>
    </row>
    <row r="16" spans="1:59" x14ac:dyDescent="0.2">
      <c r="B16" s="595">
        <v>13</v>
      </c>
      <c r="C16" s="596" t="s">
        <v>367</v>
      </c>
      <c r="D16" s="597">
        <v>215</v>
      </c>
      <c r="E16" s="595" t="s">
        <v>371</v>
      </c>
      <c r="F16" s="598">
        <v>563</v>
      </c>
      <c r="G16" s="599"/>
      <c r="H16" s="599">
        <v>54423</v>
      </c>
      <c r="I16" s="598"/>
      <c r="K16" s="549" t="s">
        <v>378</v>
      </c>
      <c r="L16" s="550">
        <f>1-L14/L15</f>
        <v>1</v>
      </c>
      <c r="M16" s="550">
        <f>1-M14/M15</f>
        <v>0.72030303350336722</v>
      </c>
      <c r="N16" s="550">
        <f>1-N14/N15</f>
        <v>0.92035955056179775</v>
      </c>
      <c r="O16" s="550">
        <f>1-O14/O15</f>
        <v>0.7637313836670353</v>
      </c>
      <c r="Q16" s="533">
        <f t="shared" si="24"/>
        <v>13</v>
      </c>
      <c r="R16" s="533">
        <f t="shared" si="15"/>
        <v>2</v>
      </c>
      <c r="S16" s="540">
        <f t="shared" si="25"/>
        <v>44043</v>
      </c>
      <c r="T16" s="533">
        <f t="shared" si="16"/>
        <v>6118283.9749999996</v>
      </c>
      <c r="U16" s="533">
        <f t="shared" si="17"/>
        <v>2293666</v>
      </c>
      <c r="V16" s="533">
        <f t="shared" si="17"/>
        <v>1945229</v>
      </c>
      <c r="W16" s="533">
        <f t="shared" si="17"/>
        <v>145075</v>
      </c>
      <c r="X16" s="533">
        <f t="shared" si="17"/>
        <v>493619</v>
      </c>
      <c r="Y16" s="533">
        <f t="shared" si="17"/>
        <v>33690</v>
      </c>
      <c r="Z16" s="533">
        <f t="shared" si="17"/>
        <v>412378</v>
      </c>
      <c r="AA16" s="551">
        <f t="shared" ref="AA16:AA47" si="32">AA$2*(1+$AN$24)^($R16-1)</f>
        <v>132870</v>
      </c>
      <c r="AB16" s="533">
        <f t="shared" si="4"/>
        <v>661756.97499999998</v>
      </c>
      <c r="AC16" s="533"/>
      <c r="AD16" s="533">
        <f t="shared" si="5"/>
        <v>794626.97499999998</v>
      </c>
      <c r="AE16" s="533">
        <f t="shared" si="6"/>
        <v>0</v>
      </c>
      <c r="AF16" s="533">
        <f t="shared" si="18"/>
        <v>238552</v>
      </c>
      <c r="AG16" s="548">
        <f t="shared" si="7"/>
        <v>0.70978818110679021</v>
      </c>
      <c r="AH16" s="548">
        <f t="shared" si="19"/>
        <v>-4.2370490045834264E-2</v>
      </c>
      <c r="AI16" s="533">
        <f t="shared" si="8"/>
        <v>0</v>
      </c>
      <c r="AJ16" s="533">
        <f t="shared" si="20"/>
        <v>0</v>
      </c>
      <c r="AL16" s="538">
        <f t="shared" ref="AL16:AP22" si="33">B21</f>
        <v>18</v>
      </c>
      <c r="AM16" s="538" t="str">
        <f t="shared" si="33"/>
        <v>Office</v>
      </c>
      <c r="AN16" s="539">
        <f t="shared" si="33"/>
        <v>1400</v>
      </c>
      <c r="AO16" s="538" t="str">
        <f t="shared" si="33"/>
        <v>SunTrust Banks</v>
      </c>
      <c r="AP16" s="533">
        <f t="shared" si="33"/>
        <v>18025</v>
      </c>
      <c r="AQ16" s="562">
        <f>H21+1</f>
        <v>45413</v>
      </c>
      <c r="AR16" s="615">
        <f t="shared" si="31"/>
        <v>45536</v>
      </c>
      <c r="AS16" s="608">
        <f>'A&amp;R'!N35</f>
        <v>90</v>
      </c>
      <c r="AT16" s="533">
        <f t="shared" si="10"/>
        <v>135187.5</v>
      </c>
      <c r="AU16" s="607">
        <f>'A&amp;R'!O35</f>
        <v>8</v>
      </c>
      <c r="AV16" s="607">
        <f>'A&amp;R'!P35</f>
        <v>4</v>
      </c>
      <c r="AW16" s="608">
        <f>'A&amp;R'!Q35</f>
        <v>65</v>
      </c>
      <c r="AX16" s="592">
        <f>'A&amp;R'!R35</f>
        <v>2.5999999999999999E-2</v>
      </c>
      <c r="AY16" s="594">
        <f t="shared" si="28"/>
        <v>97635.416666666672</v>
      </c>
      <c r="AZ16" s="594">
        <f t="shared" si="29"/>
        <v>35148.75</v>
      </c>
      <c r="BA16" s="594"/>
      <c r="BB16" s="540">
        <f t="shared" si="22"/>
        <v>45443</v>
      </c>
      <c r="BC16" s="540">
        <f t="shared" si="23"/>
        <v>45535</v>
      </c>
      <c r="BD16" s="540">
        <f t="shared" si="11"/>
        <v>45565</v>
      </c>
      <c r="BE16" s="540">
        <f t="shared" si="12"/>
        <v>45777</v>
      </c>
      <c r="BF16" s="540">
        <f t="shared" si="13"/>
        <v>45535</v>
      </c>
      <c r="BG16" s="540">
        <f t="shared" si="14"/>
        <v>45869</v>
      </c>
    </row>
    <row r="17" spans="2:59" x14ac:dyDescent="0.2">
      <c r="B17" s="600">
        <v>14</v>
      </c>
      <c r="C17" s="601" t="s">
        <v>367</v>
      </c>
      <c r="D17" s="602">
        <v>250</v>
      </c>
      <c r="E17" s="600" t="s">
        <v>372</v>
      </c>
      <c r="F17" s="603">
        <v>1042</v>
      </c>
      <c r="G17" s="604"/>
      <c r="H17" s="604">
        <v>54423</v>
      </c>
      <c r="I17" s="603"/>
      <c r="O17" s="533">
        <f>O15-SUM(O11:O13)</f>
        <v>336089</v>
      </c>
      <c r="Q17" s="533">
        <f t="shared" si="24"/>
        <v>14</v>
      </c>
      <c r="R17" s="533">
        <f t="shared" si="15"/>
        <v>2</v>
      </c>
      <c r="S17" s="540">
        <f t="shared" si="25"/>
        <v>44074</v>
      </c>
      <c r="T17" s="533">
        <f t="shared" si="16"/>
        <v>6118283.9749999996</v>
      </c>
      <c r="U17" s="533">
        <f t="shared" si="17"/>
        <v>2293666</v>
      </c>
      <c r="V17" s="533">
        <f t="shared" si="17"/>
        <v>1945229</v>
      </c>
      <c r="W17" s="533">
        <f t="shared" si="17"/>
        <v>145075</v>
      </c>
      <c r="X17" s="533">
        <f t="shared" si="17"/>
        <v>493619</v>
      </c>
      <c r="Y17" s="533">
        <f t="shared" si="17"/>
        <v>33690</v>
      </c>
      <c r="Z17" s="533">
        <f t="shared" si="17"/>
        <v>412378</v>
      </c>
      <c r="AA17" s="533">
        <f t="shared" si="32"/>
        <v>132870</v>
      </c>
      <c r="AB17" s="533">
        <f t="shared" si="4"/>
        <v>661756.97499999998</v>
      </c>
      <c r="AC17" s="533"/>
      <c r="AD17" s="533">
        <f t="shared" si="5"/>
        <v>794626.97499999998</v>
      </c>
      <c r="AE17" s="533">
        <f t="shared" si="6"/>
        <v>0</v>
      </c>
      <c r="AF17" s="533">
        <f t="shared" si="18"/>
        <v>238552</v>
      </c>
      <c r="AG17" s="548">
        <f t="shared" si="7"/>
        <v>0.70978818110679021</v>
      </c>
      <c r="AH17" s="548">
        <f t="shared" si="19"/>
        <v>-4.2370490045834264E-2</v>
      </c>
      <c r="AI17" s="533">
        <f t="shared" si="8"/>
        <v>689559.25</v>
      </c>
      <c r="AJ17" s="533">
        <f t="shared" si="20"/>
        <v>264702.78999999998</v>
      </c>
      <c r="AL17" s="538">
        <f t="shared" si="33"/>
        <v>19</v>
      </c>
      <c r="AM17" s="538" t="str">
        <f t="shared" si="33"/>
        <v>Office</v>
      </c>
      <c r="AN17" s="539" t="str">
        <f t="shared" si="33"/>
        <v>601‐602</v>
      </c>
      <c r="AO17" s="538" t="str">
        <f t="shared" si="33"/>
        <v>SunTrust Banks</v>
      </c>
      <c r="AP17" s="533">
        <f t="shared" si="33"/>
        <v>16798</v>
      </c>
      <c r="AQ17" s="562">
        <f>AQ16</f>
        <v>45413</v>
      </c>
      <c r="AR17" s="615">
        <f t="shared" si="31"/>
        <v>45536</v>
      </c>
      <c r="AS17" s="608">
        <f>'A&amp;R'!N36</f>
        <v>80</v>
      </c>
      <c r="AT17" s="533">
        <f t="shared" si="10"/>
        <v>111986.66666666667</v>
      </c>
      <c r="AU17" s="607">
        <f>'A&amp;R'!O36</f>
        <v>8</v>
      </c>
      <c r="AV17" s="607">
        <f>'A&amp;R'!P36</f>
        <v>4</v>
      </c>
      <c r="AW17" s="608">
        <f>'A&amp;R'!Q36</f>
        <v>65</v>
      </c>
      <c r="AX17" s="592">
        <f>'A&amp;R'!R36</f>
        <v>2.5999999999999999E-2</v>
      </c>
      <c r="AY17" s="594">
        <f t="shared" si="28"/>
        <v>90989.166666666672</v>
      </c>
      <c r="AZ17" s="594">
        <f t="shared" si="29"/>
        <v>29116.533333333329</v>
      </c>
      <c r="BA17" s="594"/>
      <c r="BB17" s="540">
        <f t="shared" si="22"/>
        <v>45443</v>
      </c>
      <c r="BC17" s="540">
        <f t="shared" si="23"/>
        <v>45535</v>
      </c>
      <c r="BD17" s="540">
        <f t="shared" si="11"/>
        <v>45565</v>
      </c>
      <c r="BE17" s="540">
        <f t="shared" si="12"/>
        <v>45777</v>
      </c>
      <c r="BF17" s="540">
        <f t="shared" si="13"/>
        <v>45535</v>
      </c>
      <c r="BG17" s="540">
        <f t="shared" si="14"/>
        <v>45869</v>
      </c>
    </row>
    <row r="18" spans="2:59" x14ac:dyDescent="0.2">
      <c r="B18" s="595">
        <v>15</v>
      </c>
      <c r="C18" s="596" t="s">
        <v>379</v>
      </c>
      <c r="D18" s="597">
        <v>510</v>
      </c>
      <c r="E18" s="595" t="s">
        <v>373</v>
      </c>
      <c r="F18" s="598">
        <v>2330</v>
      </c>
      <c r="G18" s="599"/>
      <c r="H18" s="599">
        <v>54423</v>
      </c>
      <c r="I18" s="598"/>
      <c r="O18" s="548">
        <f>1-O14/O17</f>
        <v>0.76096510150585117</v>
      </c>
      <c r="Q18" s="533">
        <f t="shared" si="24"/>
        <v>15</v>
      </c>
      <c r="R18" s="533">
        <f t="shared" si="15"/>
        <v>2</v>
      </c>
      <c r="S18" s="540">
        <f t="shared" si="25"/>
        <v>44104</v>
      </c>
      <c r="T18" s="533">
        <f t="shared" si="16"/>
        <v>6118283.9749999996</v>
      </c>
      <c r="U18" s="533">
        <f t="shared" si="17"/>
        <v>2293666</v>
      </c>
      <c r="V18" s="533">
        <f t="shared" si="17"/>
        <v>1945229</v>
      </c>
      <c r="W18" s="533">
        <f t="shared" si="17"/>
        <v>145075</v>
      </c>
      <c r="X18" s="533">
        <f t="shared" si="17"/>
        <v>493619</v>
      </c>
      <c r="Y18" s="533">
        <f t="shared" si="17"/>
        <v>33690</v>
      </c>
      <c r="Z18" s="533">
        <f t="shared" si="17"/>
        <v>412378</v>
      </c>
      <c r="AA18" s="533">
        <f t="shared" si="32"/>
        <v>132870</v>
      </c>
      <c r="AB18" s="533">
        <f t="shared" si="4"/>
        <v>661756.97499999998</v>
      </c>
      <c r="AC18" s="533"/>
      <c r="AD18" s="533">
        <f t="shared" si="5"/>
        <v>132870</v>
      </c>
      <c r="AE18" s="533">
        <f t="shared" si="6"/>
        <v>661756.97499999998</v>
      </c>
      <c r="AF18" s="533">
        <f t="shared" si="18"/>
        <v>318889</v>
      </c>
      <c r="AG18" s="548">
        <f t="shared" si="7"/>
        <v>0.94882307960093903</v>
      </c>
      <c r="AH18" s="548">
        <f t="shared" si="19"/>
        <v>0.19666440844831456</v>
      </c>
      <c r="AI18" s="533">
        <f t="shared" si="8"/>
        <v>689559.25</v>
      </c>
      <c r="AJ18" s="533">
        <f t="shared" si="20"/>
        <v>264702.78999999998</v>
      </c>
      <c r="AL18" s="538">
        <f t="shared" si="33"/>
        <v>20</v>
      </c>
      <c r="AM18" s="538" t="str">
        <f t="shared" si="33"/>
        <v>Office</v>
      </c>
      <c r="AN18" s="539" t="str">
        <f t="shared" si="33"/>
        <v>405‐410</v>
      </c>
      <c r="AO18" s="538" t="str">
        <f t="shared" si="33"/>
        <v>SunTrust Banks</v>
      </c>
      <c r="AP18" s="533">
        <f t="shared" si="33"/>
        <v>12357</v>
      </c>
      <c r="AQ18" s="562">
        <f t="shared" ref="AQ18:AQ21" si="34">AQ17</f>
        <v>45413</v>
      </c>
      <c r="AR18" s="615">
        <f t="shared" si="31"/>
        <v>45536</v>
      </c>
      <c r="AS18" s="608">
        <f>'A&amp;R'!N37</f>
        <v>80</v>
      </c>
      <c r="AT18" s="533">
        <f t="shared" si="10"/>
        <v>82380</v>
      </c>
      <c r="AU18" s="607">
        <f>'A&amp;R'!O37</f>
        <v>8</v>
      </c>
      <c r="AV18" s="607">
        <f>'A&amp;R'!P37</f>
        <v>4</v>
      </c>
      <c r="AW18" s="608">
        <f>'A&amp;R'!Q37</f>
        <v>65</v>
      </c>
      <c r="AX18" s="592">
        <f>'A&amp;R'!R37</f>
        <v>2.5999999999999999E-2</v>
      </c>
      <c r="AY18" s="594">
        <f t="shared" si="28"/>
        <v>66933.75</v>
      </c>
      <c r="AZ18" s="594">
        <f t="shared" si="29"/>
        <v>21418.799999999999</v>
      </c>
      <c r="BA18" s="594"/>
      <c r="BB18" s="540">
        <f t="shared" si="22"/>
        <v>45443</v>
      </c>
      <c r="BC18" s="540">
        <f t="shared" si="23"/>
        <v>45535</v>
      </c>
      <c r="BD18" s="540">
        <f t="shared" si="11"/>
        <v>45565</v>
      </c>
      <c r="BE18" s="540">
        <f t="shared" si="12"/>
        <v>45777</v>
      </c>
      <c r="BF18" s="540">
        <f t="shared" si="13"/>
        <v>45535</v>
      </c>
      <c r="BG18" s="540">
        <f t="shared" si="14"/>
        <v>45869</v>
      </c>
    </row>
    <row r="19" spans="2:59" x14ac:dyDescent="0.2">
      <c r="B19" s="538">
        <v>16</v>
      </c>
      <c r="C19" s="532" t="s">
        <v>379</v>
      </c>
      <c r="D19" s="539">
        <v>402</v>
      </c>
      <c r="E19" s="538" t="s">
        <v>361</v>
      </c>
      <c r="F19" s="533">
        <v>1556</v>
      </c>
      <c r="G19" s="540">
        <v>38728</v>
      </c>
      <c r="H19" s="540">
        <v>45900</v>
      </c>
      <c r="I19" s="533">
        <f t="shared" si="1"/>
        <v>19.649315068493152</v>
      </c>
      <c r="O19" s="548"/>
      <c r="Q19" s="533">
        <f t="shared" si="24"/>
        <v>16</v>
      </c>
      <c r="R19" s="533">
        <f t="shared" si="15"/>
        <v>2</v>
      </c>
      <c r="S19" s="540">
        <f t="shared" si="25"/>
        <v>44135</v>
      </c>
      <c r="T19" s="533">
        <f t="shared" si="16"/>
        <v>6118283.9749999996</v>
      </c>
      <c r="U19" s="533">
        <f t="shared" si="17"/>
        <v>2293666</v>
      </c>
      <c r="V19" s="533">
        <f t="shared" si="17"/>
        <v>1945229</v>
      </c>
      <c r="W19" s="533">
        <f t="shared" si="17"/>
        <v>145075</v>
      </c>
      <c r="X19" s="533">
        <f t="shared" si="17"/>
        <v>493619</v>
      </c>
      <c r="Y19" s="533">
        <f t="shared" si="17"/>
        <v>33690</v>
      </c>
      <c r="Z19" s="533">
        <f t="shared" si="17"/>
        <v>412378</v>
      </c>
      <c r="AA19" s="533">
        <f t="shared" si="32"/>
        <v>132870</v>
      </c>
      <c r="AB19" s="533">
        <f t="shared" si="4"/>
        <v>661756.97499999998</v>
      </c>
      <c r="AC19" s="533"/>
      <c r="AD19" s="533">
        <f t="shared" si="5"/>
        <v>132870</v>
      </c>
      <c r="AE19" s="533">
        <f t="shared" si="6"/>
        <v>661756.97499999998</v>
      </c>
      <c r="AF19" s="533">
        <f t="shared" si="18"/>
        <v>318889</v>
      </c>
      <c r="AG19" s="548">
        <f t="shared" si="7"/>
        <v>0.94882307960093903</v>
      </c>
      <c r="AH19" s="548">
        <f t="shared" si="19"/>
        <v>0.19666440844831456</v>
      </c>
      <c r="AI19" s="533">
        <f t="shared" si="8"/>
        <v>689559.25</v>
      </c>
      <c r="AJ19" s="533">
        <f t="shared" si="20"/>
        <v>264702.78999999998</v>
      </c>
      <c r="AL19" s="538">
        <f t="shared" si="33"/>
        <v>21</v>
      </c>
      <c r="AM19" s="538" t="str">
        <f t="shared" si="33"/>
        <v>Office</v>
      </c>
      <c r="AN19" s="539">
        <f t="shared" si="33"/>
        <v>1200</v>
      </c>
      <c r="AO19" s="538" t="str">
        <f t="shared" si="33"/>
        <v>SunTrust Banks</v>
      </c>
      <c r="AP19" s="533">
        <f t="shared" si="33"/>
        <v>22832</v>
      </c>
      <c r="AQ19" s="562">
        <f t="shared" si="34"/>
        <v>45413</v>
      </c>
      <c r="AR19" s="615">
        <f t="shared" si="31"/>
        <v>45536</v>
      </c>
      <c r="AS19" s="608">
        <f>'A&amp;R'!N38</f>
        <v>90</v>
      </c>
      <c r="AT19" s="533">
        <f t="shared" si="10"/>
        <v>171240</v>
      </c>
      <c r="AU19" s="607">
        <f>'A&amp;R'!O38</f>
        <v>8</v>
      </c>
      <c r="AV19" s="607">
        <f>'A&amp;R'!P38</f>
        <v>4</v>
      </c>
      <c r="AW19" s="608">
        <f>'A&amp;R'!Q38</f>
        <v>65</v>
      </c>
      <c r="AX19" s="592">
        <f>'A&amp;R'!R38</f>
        <v>2.5999999999999999E-2</v>
      </c>
      <c r="AY19" s="594">
        <f t="shared" si="28"/>
        <v>123673.33333333333</v>
      </c>
      <c r="AZ19" s="594">
        <f t="shared" si="29"/>
        <v>44522.399999999994</v>
      </c>
      <c r="BA19" s="594"/>
      <c r="BB19" s="540">
        <f t="shared" si="22"/>
        <v>45443</v>
      </c>
      <c r="BC19" s="540">
        <f t="shared" si="23"/>
        <v>45535</v>
      </c>
      <c r="BD19" s="540">
        <f t="shared" si="11"/>
        <v>45565</v>
      </c>
      <c r="BE19" s="540">
        <f t="shared" si="12"/>
        <v>45777</v>
      </c>
      <c r="BF19" s="540">
        <f t="shared" si="13"/>
        <v>45535</v>
      </c>
      <c r="BG19" s="540">
        <f t="shared" si="14"/>
        <v>45869</v>
      </c>
    </row>
    <row r="20" spans="2:59" x14ac:dyDescent="0.2">
      <c r="B20" s="538">
        <v>17</v>
      </c>
      <c r="C20" s="532" t="s">
        <v>379</v>
      </c>
      <c r="D20" s="539">
        <v>1100</v>
      </c>
      <c r="E20" s="538" t="s">
        <v>361</v>
      </c>
      <c r="F20" s="533">
        <v>22832</v>
      </c>
      <c r="G20" s="540">
        <v>38615</v>
      </c>
      <c r="H20" s="540">
        <v>45900</v>
      </c>
      <c r="I20" s="533">
        <f t="shared" si="1"/>
        <v>19.958904109589042</v>
      </c>
      <c r="Q20" s="533">
        <f t="shared" si="24"/>
        <v>17</v>
      </c>
      <c r="R20" s="533">
        <f t="shared" si="15"/>
        <v>2</v>
      </c>
      <c r="S20" s="540">
        <f t="shared" si="25"/>
        <v>44165</v>
      </c>
      <c r="T20" s="533">
        <f t="shared" si="16"/>
        <v>6118283.9749999996</v>
      </c>
      <c r="U20" s="533">
        <f t="shared" si="17"/>
        <v>2293666</v>
      </c>
      <c r="V20" s="533">
        <f t="shared" si="17"/>
        <v>1945229</v>
      </c>
      <c r="W20" s="533">
        <f t="shared" si="17"/>
        <v>145075</v>
      </c>
      <c r="X20" s="533">
        <f t="shared" si="17"/>
        <v>493619</v>
      </c>
      <c r="Y20" s="533">
        <f t="shared" si="17"/>
        <v>33690</v>
      </c>
      <c r="Z20" s="533">
        <f t="shared" si="17"/>
        <v>412378</v>
      </c>
      <c r="AA20" s="533">
        <f t="shared" si="32"/>
        <v>132870</v>
      </c>
      <c r="AB20" s="533">
        <f t="shared" si="4"/>
        <v>661756.97499999998</v>
      </c>
      <c r="AC20" s="533"/>
      <c r="AD20" s="533">
        <f t="shared" si="5"/>
        <v>132870</v>
      </c>
      <c r="AE20" s="533">
        <f t="shared" si="6"/>
        <v>661756.97499999998</v>
      </c>
      <c r="AF20" s="533">
        <f t="shared" si="18"/>
        <v>318889</v>
      </c>
      <c r="AG20" s="548">
        <f t="shared" si="7"/>
        <v>0.94882307960093903</v>
      </c>
      <c r="AH20" s="548">
        <f t="shared" si="19"/>
        <v>0.19666440844831456</v>
      </c>
      <c r="AI20" s="533">
        <f t="shared" si="8"/>
        <v>689559.25</v>
      </c>
      <c r="AJ20" s="533">
        <f t="shared" si="20"/>
        <v>264702.78999999998</v>
      </c>
      <c r="AL20" s="538">
        <f t="shared" si="33"/>
        <v>22</v>
      </c>
      <c r="AM20" s="538" t="str">
        <f t="shared" si="33"/>
        <v>Office</v>
      </c>
      <c r="AN20" s="539">
        <f t="shared" si="33"/>
        <v>401</v>
      </c>
      <c r="AO20" s="538" t="str">
        <f t="shared" si="33"/>
        <v>SunTrust Banks</v>
      </c>
      <c r="AP20" s="533">
        <f t="shared" si="33"/>
        <v>8624</v>
      </c>
      <c r="AQ20" s="562">
        <f t="shared" si="34"/>
        <v>45413</v>
      </c>
      <c r="AR20" s="615">
        <f t="shared" si="31"/>
        <v>45536</v>
      </c>
      <c r="AS20" s="608">
        <f>'A&amp;R'!N39</f>
        <v>80</v>
      </c>
      <c r="AT20" s="533">
        <f t="shared" si="10"/>
        <v>57493.333333333336</v>
      </c>
      <c r="AU20" s="607">
        <f>'A&amp;R'!O39</f>
        <v>8</v>
      </c>
      <c r="AV20" s="607">
        <f>'A&amp;R'!P39</f>
        <v>4</v>
      </c>
      <c r="AW20" s="608">
        <f>'A&amp;R'!Q39</f>
        <v>65</v>
      </c>
      <c r="AX20" s="592">
        <f>'A&amp;R'!R39</f>
        <v>2.5999999999999999E-2</v>
      </c>
      <c r="AY20" s="594">
        <f t="shared" si="28"/>
        <v>46713.333333333336</v>
      </c>
      <c r="AZ20" s="594">
        <f t="shared" si="29"/>
        <v>14948.266666666665</v>
      </c>
      <c r="BA20" s="594"/>
      <c r="BB20" s="540">
        <f t="shared" si="22"/>
        <v>45443</v>
      </c>
      <c r="BC20" s="540">
        <f t="shared" si="23"/>
        <v>45535</v>
      </c>
      <c r="BD20" s="540">
        <f t="shared" si="11"/>
        <v>45565</v>
      </c>
      <c r="BE20" s="540">
        <f t="shared" si="12"/>
        <v>45777</v>
      </c>
      <c r="BF20" s="540">
        <f t="shared" si="13"/>
        <v>45535</v>
      </c>
      <c r="BG20" s="540">
        <f t="shared" si="14"/>
        <v>45869</v>
      </c>
    </row>
    <row r="21" spans="2:59" x14ac:dyDescent="0.2">
      <c r="B21" s="538">
        <v>18</v>
      </c>
      <c r="C21" s="532" t="s">
        <v>379</v>
      </c>
      <c r="D21" s="539">
        <v>1400</v>
      </c>
      <c r="E21" s="538" t="s">
        <v>362</v>
      </c>
      <c r="F21" s="533">
        <v>18025</v>
      </c>
      <c r="G21" s="540">
        <v>38292</v>
      </c>
      <c r="H21" s="556">
        <v>45412</v>
      </c>
      <c r="I21" s="533">
        <f t="shared" si="1"/>
        <v>19.506849315068493</v>
      </c>
      <c r="L21" s="533"/>
      <c r="Q21" s="533">
        <f t="shared" si="24"/>
        <v>18</v>
      </c>
      <c r="R21" s="533">
        <f t="shared" si="15"/>
        <v>2</v>
      </c>
      <c r="S21" s="540">
        <f t="shared" si="25"/>
        <v>44196</v>
      </c>
      <c r="T21" s="533">
        <f t="shared" si="16"/>
        <v>6118283.9749999996</v>
      </c>
      <c r="U21" s="533">
        <f t="shared" ref="U21:Z36" si="35">U20</f>
        <v>2293666</v>
      </c>
      <c r="V21" s="533">
        <f t="shared" si="35"/>
        <v>1945229</v>
      </c>
      <c r="W21" s="533">
        <f t="shared" si="35"/>
        <v>145075</v>
      </c>
      <c r="X21" s="533">
        <f t="shared" si="35"/>
        <v>493619</v>
      </c>
      <c r="Y21" s="533">
        <f t="shared" si="35"/>
        <v>33690</v>
      </c>
      <c r="Z21" s="533">
        <f t="shared" si="35"/>
        <v>412378</v>
      </c>
      <c r="AA21" s="533">
        <f t="shared" si="32"/>
        <v>132870</v>
      </c>
      <c r="AB21" s="533">
        <f t="shared" si="4"/>
        <v>661756.97499999998</v>
      </c>
      <c r="AC21" s="533"/>
      <c r="AD21" s="533">
        <f t="shared" si="5"/>
        <v>132870</v>
      </c>
      <c r="AE21" s="533">
        <f t="shared" si="6"/>
        <v>661756.97499999998</v>
      </c>
      <c r="AF21" s="533">
        <f t="shared" si="18"/>
        <v>318889</v>
      </c>
      <c r="AG21" s="548">
        <f t="shared" si="7"/>
        <v>0.94882307960093903</v>
      </c>
      <c r="AH21" s="548">
        <f t="shared" si="19"/>
        <v>0.19666440844831456</v>
      </c>
      <c r="AI21" s="533">
        <f t="shared" si="8"/>
        <v>689559.25</v>
      </c>
      <c r="AJ21" s="533">
        <f t="shared" si="20"/>
        <v>264702.78999999998</v>
      </c>
      <c r="AL21" s="538">
        <f t="shared" si="33"/>
        <v>23</v>
      </c>
      <c r="AM21" s="538" t="str">
        <f t="shared" si="33"/>
        <v>Office</v>
      </c>
      <c r="AN21" s="539">
        <f t="shared" si="33"/>
        <v>545</v>
      </c>
      <c r="AO21" s="538" t="str">
        <f t="shared" si="33"/>
        <v>SunTrust Banks</v>
      </c>
      <c r="AP21" s="533">
        <f t="shared" si="33"/>
        <v>5880</v>
      </c>
      <c r="AQ21" s="562">
        <f t="shared" si="34"/>
        <v>45413</v>
      </c>
      <c r="AR21" s="615">
        <f t="shared" si="31"/>
        <v>45536</v>
      </c>
      <c r="AS21" s="608">
        <f>'A&amp;R'!N40</f>
        <v>80</v>
      </c>
      <c r="AT21" s="533">
        <f t="shared" si="10"/>
        <v>39200</v>
      </c>
      <c r="AU21" s="607">
        <f>'A&amp;R'!O40</f>
        <v>8</v>
      </c>
      <c r="AV21" s="607">
        <f>'A&amp;R'!P40</f>
        <v>4</v>
      </c>
      <c r="AW21" s="608">
        <f>'A&amp;R'!Q40</f>
        <v>65</v>
      </c>
      <c r="AX21" s="592">
        <f>'A&amp;R'!R40</f>
        <v>2.5999999999999999E-2</v>
      </c>
      <c r="AY21" s="594">
        <f t="shared" si="28"/>
        <v>31850</v>
      </c>
      <c r="AZ21" s="594">
        <f t="shared" si="29"/>
        <v>10191.999999999998</v>
      </c>
      <c r="BA21" s="594"/>
      <c r="BB21" s="540">
        <f t="shared" si="22"/>
        <v>45443</v>
      </c>
      <c r="BC21" s="540">
        <f t="shared" si="23"/>
        <v>45535</v>
      </c>
      <c r="BD21" s="540">
        <f t="shared" si="11"/>
        <v>45565</v>
      </c>
      <c r="BE21" s="540">
        <f t="shared" si="12"/>
        <v>45777</v>
      </c>
      <c r="BF21" s="540">
        <f t="shared" si="13"/>
        <v>45535</v>
      </c>
      <c r="BG21" s="540">
        <f t="shared" si="14"/>
        <v>45869</v>
      </c>
    </row>
    <row r="22" spans="2:59" x14ac:dyDescent="0.2">
      <c r="B22" s="538">
        <v>19</v>
      </c>
      <c r="C22" s="532" t="s">
        <v>379</v>
      </c>
      <c r="D22" s="539" t="s">
        <v>380</v>
      </c>
      <c r="E22" s="538" t="s">
        <v>362</v>
      </c>
      <c r="F22" s="533">
        <v>16798</v>
      </c>
      <c r="G22" s="540">
        <v>41827</v>
      </c>
      <c r="H22" s="556">
        <v>45412</v>
      </c>
      <c r="I22" s="533">
        <f t="shared" si="1"/>
        <v>9.8219178082191778</v>
      </c>
      <c r="L22" s="533"/>
      <c r="Q22" s="533">
        <f t="shared" si="24"/>
        <v>19</v>
      </c>
      <c r="R22" s="533">
        <f t="shared" si="15"/>
        <v>2</v>
      </c>
      <c r="S22" s="540">
        <f t="shared" si="25"/>
        <v>44227</v>
      </c>
      <c r="T22" s="533">
        <f t="shared" si="16"/>
        <v>6254449.9749999996</v>
      </c>
      <c r="U22" s="533">
        <f t="shared" si="35"/>
        <v>2293666</v>
      </c>
      <c r="V22" s="542">
        <v>2081395</v>
      </c>
      <c r="W22" s="533">
        <f t="shared" si="35"/>
        <v>145075</v>
      </c>
      <c r="X22" s="533">
        <f t="shared" si="35"/>
        <v>493619</v>
      </c>
      <c r="Y22" s="533">
        <f t="shared" si="35"/>
        <v>33690</v>
      </c>
      <c r="Z22" s="533">
        <f t="shared" si="35"/>
        <v>412378</v>
      </c>
      <c r="AA22" s="533">
        <f t="shared" si="32"/>
        <v>132870</v>
      </c>
      <c r="AB22" s="533">
        <f t="shared" si="4"/>
        <v>661756.97499999998</v>
      </c>
      <c r="AC22" s="533"/>
      <c r="AD22" s="533">
        <f t="shared" si="5"/>
        <v>132870</v>
      </c>
      <c r="AE22" s="533">
        <f t="shared" si="6"/>
        <v>661756.97499999998</v>
      </c>
      <c r="AF22" s="533">
        <f t="shared" si="18"/>
        <v>318889</v>
      </c>
      <c r="AG22" s="548">
        <f t="shared" si="7"/>
        <v>0.94882307960093903</v>
      </c>
      <c r="AH22" s="548">
        <f t="shared" si="19"/>
        <v>0.19666440844831456</v>
      </c>
      <c r="AI22" s="533">
        <f t="shared" si="8"/>
        <v>689559.25</v>
      </c>
      <c r="AJ22" s="533">
        <f t="shared" si="20"/>
        <v>264702.78999999998</v>
      </c>
      <c r="AL22" s="538">
        <f t="shared" si="33"/>
        <v>24</v>
      </c>
      <c r="AM22" s="538" t="str">
        <f t="shared" si="33"/>
        <v>Office</v>
      </c>
      <c r="AN22" s="539">
        <f t="shared" si="33"/>
        <v>605</v>
      </c>
      <c r="AO22" s="538" t="str">
        <f t="shared" si="33"/>
        <v>Catalyst Investors</v>
      </c>
      <c r="AP22" s="533">
        <f t="shared" si="33"/>
        <v>6034</v>
      </c>
      <c r="AQ22" s="562">
        <f>H27+1</f>
        <v>45261</v>
      </c>
      <c r="AR22" s="615">
        <f t="shared" si="31"/>
        <v>45383</v>
      </c>
      <c r="AS22" s="608">
        <f>'A&amp;R'!N41</f>
        <v>80</v>
      </c>
      <c r="AT22" s="533">
        <f t="shared" si="10"/>
        <v>40226.666666666664</v>
      </c>
      <c r="AU22" s="607">
        <f>'A&amp;R'!O41</f>
        <v>8</v>
      </c>
      <c r="AV22" s="607">
        <f>'A&amp;R'!P41</f>
        <v>4</v>
      </c>
      <c r="AW22" s="608">
        <f>'A&amp;R'!Q41</f>
        <v>65</v>
      </c>
      <c r="AX22" s="592">
        <f>'A&amp;R'!R41</f>
        <v>2.5999999999999999E-2</v>
      </c>
      <c r="AY22" s="594">
        <f t="shared" si="28"/>
        <v>32684.166666666668</v>
      </c>
      <c r="AZ22" s="594">
        <f t="shared" si="29"/>
        <v>10458.933333333332</v>
      </c>
      <c r="BA22" s="594"/>
      <c r="BB22" s="555">
        <f t="shared" si="22"/>
        <v>45291</v>
      </c>
      <c r="BC22" s="555">
        <f t="shared" si="23"/>
        <v>45382</v>
      </c>
      <c r="BD22" s="555">
        <f t="shared" si="11"/>
        <v>45412</v>
      </c>
      <c r="BE22" s="555">
        <f t="shared" si="12"/>
        <v>45626</v>
      </c>
      <c r="BF22" s="555">
        <f t="shared" si="13"/>
        <v>45382</v>
      </c>
      <c r="BG22" s="555">
        <f t="shared" si="14"/>
        <v>45716</v>
      </c>
    </row>
    <row r="23" spans="2:59" x14ac:dyDescent="0.2">
      <c r="B23" s="538">
        <v>20</v>
      </c>
      <c r="C23" s="532" t="s">
        <v>379</v>
      </c>
      <c r="D23" s="539" t="s">
        <v>381</v>
      </c>
      <c r="E23" s="538" t="s">
        <v>362</v>
      </c>
      <c r="F23" s="533">
        <v>12357</v>
      </c>
      <c r="G23" s="540">
        <v>42154</v>
      </c>
      <c r="H23" s="556">
        <v>45412</v>
      </c>
      <c r="I23" s="533">
        <f t="shared" si="1"/>
        <v>8.9260273972602739</v>
      </c>
      <c r="L23" s="533"/>
      <c r="M23" s="533"/>
      <c r="Q23" s="533">
        <f t="shared" si="24"/>
        <v>20</v>
      </c>
      <c r="R23" s="533">
        <f t="shared" si="15"/>
        <v>2</v>
      </c>
      <c r="S23" s="540">
        <f t="shared" si="25"/>
        <v>44255</v>
      </c>
      <c r="T23" s="533">
        <f t="shared" si="16"/>
        <v>6254449.9749999996</v>
      </c>
      <c r="U23" s="533">
        <f t="shared" si="35"/>
        <v>2293666</v>
      </c>
      <c r="V23" s="533">
        <f>V22</f>
        <v>2081395</v>
      </c>
      <c r="W23" s="533">
        <f t="shared" si="35"/>
        <v>145075</v>
      </c>
      <c r="X23" s="533">
        <f t="shared" si="35"/>
        <v>493619</v>
      </c>
      <c r="Y23" s="533">
        <f t="shared" si="35"/>
        <v>33690</v>
      </c>
      <c r="Z23" s="533">
        <f t="shared" si="35"/>
        <v>412378</v>
      </c>
      <c r="AA23" s="533">
        <f t="shared" si="32"/>
        <v>132870</v>
      </c>
      <c r="AB23" s="533">
        <f t="shared" si="4"/>
        <v>661756.97499999998</v>
      </c>
      <c r="AC23" s="533"/>
      <c r="AD23" s="533">
        <f t="shared" si="5"/>
        <v>132870</v>
      </c>
      <c r="AE23" s="533">
        <f t="shared" si="6"/>
        <v>661756.97499999998</v>
      </c>
      <c r="AF23" s="533">
        <f t="shared" si="18"/>
        <v>318889</v>
      </c>
      <c r="AG23" s="548">
        <f t="shared" si="7"/>
        <v>0.94882307960093903</v>
      </c>
      <c r="AH23" s="548">
        <f t="shared" si="19"/>
        <v>0.19666440844831456</v>
      </c>
      <c r="AI23" s="533">
        <f t="shared" si="8"/>
        <v>689559.25</v>
      </c>
      <c r="AJ23" s="533">
        <f t="shared" si="20"/>
        <v>264702.78999999998</v>
      </c>
      <c r="AX23" s="548"/>
      <c r="AY23" s="666"/>
      <c r="AZ23" s="666"/>
      <c r="BA23" s="666"/>
    </row>
    <row r="24" spans="2:59" x14ac:dyDescent="0.2">
      <c r="B24" s="538">
        <v>21</v>
      </c>
      <c r="C24" s="532" t="s">
        <v>379</v>
      </c>
      <c r="D24" s="539">
        <v>1200</v>
      </c>
      <c r="E24" s="538" t="s">
        <v>362</v>
      </c>
      <c r="F24" s="533">
        <v>22832</v>
      </c>
      <c r="G24" s="540">
        <v>42430</v>
      </c>
      <c r="H24" s="556">
        <v>45412</v>
      </c>
      <c r="I24" s="533">
        <f t="shared" si="1"/>
        <v>8.169863013698631</v>
      </c>
      <c r="L24" s="533"/>
      <c r="M24" s="593"/>
      <c r="Q24" s="533">
        <f t="shared" si="24"/>
        <v>21</v>
      </c>
      <c r="R24" s="533">
        <f t="shared" si="15"/>
        <v>2</v>
      </c>
      <c r="S24" s="540">
        <f t="shared" si="25"/>
        <v>44286</v>
      </c>
      <c r="T24" s="533">
        <f t="shared" si="16"/>
        <v>6254449.9749999996</v>
      </c>
      <c r="U24" s="533">
        <f t="shared" si="35"/>
        <v>2293666</v>
      </c>
      <c r="V24" s="533">
        <f t="shared" si="35"/>
        <v>2081395</v>
      </c>
      <c r="W24" s="533">
        <f t="shared" si="35"/>
        <v>145075</v>
      </c>
      <c r="X24" s="533">
        <f t="shared" si="35"/>
        <v>493619</v>
      </c>
      <c r="Y24" s="533">
        <f t="shared" si="35"/>
        <v>33690</v>
      </c>
      <c r="Z24" s="533">
        <f t="shared" si="35"/>
        <v>412378</v>
      </c>
      <c r="AA24" s="533">
        <f t="shared" si="32"/>
        <v>132870</v>
      </c>
      <c r="AB24" s="533">
        <f t="shared" si="4"/>
        <v>661756.97499999998</v>
      </c>
      <c r="AC24" s="533"/>
      <c r="AD24" s="533">
        <f t="shared" si="5"/>
        <v>132870</v>
      </c>
      <c r="AE24" s="533">
        <f t="shared" si="6"/>
        <v>661756.97499999998</v>
      </c>
      <c r="AF24" s="533">
        <f t="shared" si="18"/>
        <v>318889</v>
      </c>
      <c r="AG24" s="548">
        <f t="shared" si="7"/>
        <v>0.94882307960093903</v>
      </c>
      <c r="AH24" s="548">
        <f t="shared" si="19"/>
        <v>0.19666440844831456</v>
      </c>
      <c r="AI24" s="533">
        <f t="shared" si="8"/>
        <v>689559.25</v>
      </c>
      <c r="AJ24" s="533">
        <f t="shared" si="20"/>
        <v>264702.78999999998</v>
      </c>
      <c r="AL24" s="532" t="s">
        <v>413</v>
      </c>
      <c r="AN24" s="592">
        <f>'A&amp;R'!N44</f>
        <v>0.03</v>
      </c>
      <c r="AY24" s="666"/>
      <c r="AZ24" s="666"/>
      <c r="BA24" s="666"/>
    </row>
    <row r="25" spans="2:59" x14ac:dyDescent="0.2">
      <c r="B25" s="538">
        <v>22</v>
      </c>
      <c r="C25" s="532" t="s">
        <v>379</v>
      </c>
      <c r="D25" s="539">
        <v>401</v>
      </c>
      <c r="E25" s="538" t="s">
        <v>362</v>
      </c>
      <c r="F25" s="533">
        <v>8624</v>
      </c>
      <c r="G25" s="540">
        <v>43055</v>
      </c>
      <c r="H25" s="556">
        <v>45412</v>
      </c>
      <c r="I25" s="533">
        <f t="shared" si="1"/>
        <v>6.4575342465753423</v>
      </c>
      <c r="L25" s="533"/>
      <c r="Q25" s="533">
        <f t="shared" si="24"/>
        <v>22</v>
      </c>
      <c r="R25" s="533">
        <f t="shared" si="15"/>
        <v>2</v>
      </c>
      <c r="S25" s="540">
        <f t="shared" si="25"/>
        <v>44316</v>
      </c>
      <c r="T25" s="533">
        <f t="shared" si="16"/>
        <v>6254449.9749999996</v>
      </c>
      <c r="U25" s="533">
        <f t="shared" si="35"/>
        <v>2293666</v>
      </c>
      <c r="V25" s="533">
        <f t="shared" si="35"/>
        <v>2081395</v>
      </c>
      <c r="W25" s="533">
        <f t="shared" si="35"/>
        <v>145075</v>
      </c>
      <c r="X25" s="533">
        <f t="shared" si="35"/>
        <v>493619</v>
      </c>
      <c r="Y25" s="533">
        <f t="shared" si="35"/>
        <v>33690</v>
      </c>
      <c r="Z25" s="533">
        <f t="shared" si="35"/>
        <v>412378</v>
      </c>
      <c r="AA25" s="533">
        <f t="shared" si="32"/>
        <v>132870</v>
      </c>
      <c r="AB25" s="533">
        <f t="shared" si="4"/>
        <v>661756.97499999998</v>
      </c>
      <c r="AC25" s="533"/>
      <c r="AD25" s="533">
        <f t="shared" si="5"/>
        <v>132870</v>
      </c>
      <c r="AE25" s="533">
        <f t="shared" si="6"/>
        <v>661756.97499999998</v>
      </c>
      <c r="AF25" s="533">
        <f t="shared" si="18"/>
        <v>318889</v>
      </c>
      <c r="AG25" s="548">
        <f t="shared" si="7"/>
        <v>0.94882307960093903</v>
      </c>
      <c r="AH25" s="548">
        <f t="shared" si="19"/>
        <v>0.19666440844831456</v>
      </c>
      <c r="AI25" s="533">
        <f t="shared" si="8"/>
        <v>689559.25</v>
      </c>
      <c r="AJ25" s="533">
        <f t="shared" si="20"/>
        <v>264702.78999999998</v>
      </c>
      <c r="AL25" s="532" t="s">
        <v>427</v>
      </c>
      <c r="AN25" s="612">
        <f>'A&amp;R'!H5</f>
        <v>43708</v>
      </c>
      <c r="AY25" s="666"/>
      <c r="AZ25" s="666"/>
      <c r="BA25" s="666"/>
    </row>
    <row r="26" spans="2:59" x14ac:dyDescent="0.2">
      <c r="B26" s="538">
        <v>23</v>
      </c>
      <c r="C26" s="532" t="s">
        <v>379</v>
      </c>
      <c r="D26" s="539">
        <v>545</v>
      </c>
      <c r="E26" s="538" t="s">
        <v>362</v>
      </c>
      <c r="F26" s="533">
        <v>5880</v>
      </c>
      <c r="G26" s="540">
        <v>43374</v>
      </c>
      <c r="H26" s="556">
        <v>45412</v>
      </c>
      <c r="I26" s="533">
        <f t="shared" si="1"/>
        <v>5.5835616438356164</v>
      </c>
      <c r="M26" s="533"/>
      <c r="Q26" s="533">
        <f t="shared" si="24"/>
        <v>23</v>
      </c>
      <c r="R26" s="533">
        <f t="shared" si="15"/>
        <v>2</v>
      </c>
      <c r="S26" s="540">
        <f t="shared" si="25"/>
        <v>44347</v>
      </c>
      <c r="T26" s="533">
        <f t="shared" si="16"/>
        <v>6254449.9749999996</v>
      </c>
      <c r="U26" s="533">
        <f t="shared" si="35"/>
        <v>2293666</v>
      </c>
      <c r="V26" s="533">
        <f t="shared" si="35"/>
        <v>2081395</v>
      </c>
      <c r="W26" s="533">
        <f t="shared" si="35"/>
        <v>145075</v>
      </c>
      <c r="X26" s="533">
        <f t="shared" si="35"/>
        <v>493619</v>
      </c>
      <c r="Y26" s="533">
        <f t="shared" si="35"/>
        <v>33690</v>
      </c>
      <c r="Z26" s="533">
        <f t="shared" si="35"/>
        <v>412378</v>
      </c>
      <c r="AA26" s="533">
        <f t="shared" si="32"/>
        <v>132870</v>
      </c>
      <c r="AB26" s="533">
        <f t="shared" si="4"/>
        <v>661756.97499999998</v>
      </c>
      <c r="AC26" s="533"/>
      <c r="AD26" s="533">
        <f t="shared" si="5"/>
        <v>132870</v>
      </c>
      <c r="AE26" s="533">
        <f t="shared" si="6"/>
        <v>661756.97499999998</v>
      </c>
      <c r="AF26" s="533">
        <f t="shared" si="18"/>
        <v>318889</v>
      </c>
      <c r="AG26" s="548">
        <f t="shared" si="7"/>
        <v>0.94882307960093903</v>
      </c>
      <c r="AH26" s="548">
        <f t="shared" si="19"/>
        <v>0.19666440844831456</v>
      </c>
      <c r="AI26" s="533">
        <f t="shared" si="8"/>
        <v>689559.25</v>
      </c>
      <c r="AJ26" s="533">
        <f t="shared" si="20"/>
        <v>264702.78999999998</v>
      </c>
      <c r="AT26" s="646">
        <v>0.02</v>
      </c>
      <c r="AU26" s="646">
        <v>0.7</v>
      </c>
      <c r="AW26" s="548"/>
      <c r="AY26" s="666"/>
      <c r="AZ26" s="666"/>
      <c r="BA26" s="666"/>
    </row>
    <row r="27" spans="2:59" x14ac:dyDescent="0.2">
      <c r="B27" s="538">
        <v>24</v>
      </c>
      <c r="C27" s="532" t="s">
        <v>379</v>
      </c>
      <c r="D27" s="539">
        <v>605</v>
      </c>
      <c r="E27" s="538" t="s">
        <v>363</v>
      </c>
      <c r="F27" s="533">
        <v>6034</v>
      </c>
      <c r="G27" s="540">
        <v>37200</v>
      </c>
      <c r="H27" s="540">
        <v>45260</v>
      </c>
      <c r="I27" s="533">
        <f t="shared" si="1"/>
        <v>22.082191780821919</v>
      </c>
      <c r="Q27" s="554">
        <f t="shared" si="24"/>
        <v>24</v>
      </c>
      <c r="R27" s="554">
        <f t="shared" si="15"/>
        <v>2</v>
      </c>
      <c r="S27" s="555">
        <f t="shared" si="25"/>
        <v>44377</v>
      </c>
      <c r="T27" s="554">
        <f t="shared" si="16"/>
        <v>6254449.9749999996</v>
      </c>
      <c r="U27" s="554">
        <f t="shared" si="35"/>
        <v>2293666</v>
      </c>
      <c r="V27" s="554">
        <f t="shared" si="35"/>
        <v>2081395</v>
      </c>
      <c r="W27" s="554">
        <f t="shared" si="35"/>
        <v>145075</v>
      </c>
      <c r="X27" s="554">
        <f t="shared" si="35"/>
        <v>493619</v>
      </c>
      <c r="Y27" s="554">
        <f t="shared" si="35"/>
        <v>33690</v>
      </c>
      <c r="Z27" s="554">
        <f t="shared" si="35"/>
        <v>412378</v>
      </c>
      <c r="AA27" s="554">
        <f t="shared" si="32"/>
        <v>132870</v>
      </c>
      <c r="AB27" s="554">
        <f t="shared" si="4"/>
        <v>661756.97499999998</v>
      </c>
      <c r="AC27" s="554"/>
      <c r="AD27" s="554">
        <f t="shared" si="5"/>
        <v>132870</v>
      </c>
      <c r="AE27" s="554">
        <f t="shared" si="6"/>
        <v>661756.97499999998</v>
      </c>
      <c r="AF27" s="554">
        <f t="shared" si="18"/>
        <v>318889</v>
      </c>
      <c r="AG27" s="550">
        <f t="shared" si="7"/>
        <v>0.94882307960093903</v>
      </c>
      <c r="AH27" s="550">
        <f t="shared" si="19"/>
        <v>0.19666440844831456</v>
      </c>
      <c r="AI27" s="554">
        <f t="shared" si="8"/>
        <v>837192.58333333337</v>
      </c>
      <c r="AJ27" s="554">
        <f t="shared" si="20"/>
        <v>317850.79000000004</v>
      </c>
      <c r="AT27" s="646">
        <v>0.04</v>
      </c>
      <c r="AU27" s="646">
        <f>1-AU26</f>
        <v>0.30000000000000004</v>
      </c>
      <c r="AY27" s="666"/>
      <c r="AZ27" s="666"/>
      <c r="BA27" s="666"/>
    </row>
    <row r="28" spans="2:59" x14ac:dyDescent="0.2">
      <c r="B28" s="538">
        <v>25</v>
      </c>
      <c r="C28" s="532" t="s">
        <v>379</v>
      </c>
      <c r="D28" s="539">
        <v>800</v>
      </c>
      <c r="E28" s="538" t="s">
        <v>364</v>
      </c>
      <c r="F28" s="533">
        <v>22832</v>
      </c>
      <c r="G28" s="540">
        <v>31048</v>
      </c>
      <c r="H28" s="540">
        <v>48852</v>
      </c>
      <c r="I28" s="533">
        <f t="shared" si="1"/>
        <v>48.778082191780825</v>
      </c>
      <c r="M28" s="609"/>
      <c r="Q28" s="533">
        <f t="shared" si="24"/>
        <v>25</v>
      </c>
      <c r="R28" s="533">
        <f t="shared" si="15"/>
        <v>3</v>
      </c>
      <c r="S28" s="540">
        <f t="shared" si="25"/>
        <v>44408</v>
      </c>
      <c r="T28" s="533">
        <f t="shared" si="16"/>
        <v>6278288.7842499996</v>
      </c>
      <c r="U28" s="533">
        <f t="shared" si="35"/>
        <v>2293666</v>
      </c>
      <c r="V28" s="533">
        <f t="shared" si="35"/>
        <v>2081395</v>
      </c>
      <c r="W28" s="533">
        <f t="shared" si="35"/>
        <v>145075</v>
      </c>
      <c r="X28" s="533">
        <f t="shared" si="35"/>
        <v>493619</v>
      </c>
      <c r="Y28" s="533">
        <f t="shared" si="35"/>
        <v>33690</v>
      </c>
      <c r="Z28" s="533">
        <f t="shared" si="35"/>
        <v>412378</v>
      </c>
      <c r="AA28" s="533">
        <f t="shared" si="32"/>
        <v>136856.1</v>
      </c>
      <c r="AB28" s="533">
        <f t="shared" si="4"/>
        <v>681609.68424999993</v>
      </c>
      <c r="AC28" s="533"/>
      <c r="AD28" s="533">
        <f t="shared" si="5"/>
        <v>0</v>
      </c>
      <c r="AE28" s="533">
        <f t="shared" si="6"/>
        <v>818465.78424999991</v>
      </c>
      <c r="AF28" s="533">
        <f t="shared" si="18"/>
        <v>336089</v>
      </c>
      <c r="AG28" s="548">
        <f t="shared" si="7"/>
        <v>1</v>
      </c>
      <c r="AH28" s="548">
        <f t="shared" si="19"/>
        <v>0.24784132884737553</v>
      </c>
      <c r="AI28" s="533">
        <f t="shared" si="8"/>
        <v>862308.36083333334</v>
      </c>
      <c r="AJ28" s="533">
        <f t="shared" si="20"/>
        <v>327386.3137</v>
      </c>
      <c r="AN28" s="578"/>
      <c r="AO28" s="578"/>
      <c r="AU28" s="532">
        <f>SUMPRODUCT(AT26:AT27,AU26:AU27)</f>
        <v>2.6000000000000002E-2</v>
      </c>
    </row>
    <row r="29" spans="2:59" x14ac:dyDescent="0.2">
      <c r="B29" s="538">
        <v>26</v>
      </c>
      <c r="C29" s="532" t="s">
        <v>379</v>
      </c>
      <c r="D29" s="539">
        <v>900</v>
      </c>
      <c r="E29" s="538" t="s">
        <v>364</v>
      </c>
      <c r="F29" s="533">
        <v>22832</v>
      </c>
      <c r="G29" s="540">
        <v>31048</v>
      </c>
      <c r="H29" s="540">
        <v>48852</v>
      </c>
      <c r="I29" s="533">
        <f t="shared" si="1"/>
        <v>48.778082191780825</v>
      </c>
      <c r="Q29" s="533">
        <f t="shared" si="24"/>
        <v>26</v>
      </c>
      <c r="R29" s="533">
        <f t="shared" si="15"/>
        <v>3</v>
      </c>
      <c r="S29" s="540">
        <f t="shared" si="25"/>
        <v>44439</v>
      </c>
      <c r="T29" s="533">
        <f t="shared" si="16"/>
        <v>6278288.7842499996</v>
      </c>
      <c r="U29" s="533">
        <f t="shared" si="35"/>
        <v>2293666</v>
      </c>
      <c r="V29" s="533">
        <f t="shared" si="35"/>
        <v>2081395</v>
      </c>
      <c r="W29" s="533">
        <f t="shared" si="35"/>
        <v>145075</v>
      </c>
      <c r="X29" s="533">
        <f t="shared" si="35"/>
        <v>493619</v>
      </c>
      <c r="Y29" s="533">
        <f t="shared" si="35"/>
        <v>33690</v>
      </c>
      <c r="Z29" s="533">
        <f t="shared" si="35"/>
        <v>412378</v>
      </c>
      <c r="AA29" s="533">
        <f t="shared" si="32"/>
        <v>136856.1</v>
      </c>
      <c r="AB29" s="533">
        <f t="shared" si="4"/>
        <v>681609.68424999993</v>
      </c>
      <c r="AC29" s="533"/>
      <c r="AD29" s="533">
        <f t="shared" si="5"/>
        <v>0</v>
      </c>
      <c r="AE29" s="533">
        <f t="shared" si="6"/>
        <v>818465.78424999991</v>
      </c>
      <c r="AF29" s="533">
        <f t="shared" si="18"/>
        <v>336089</v>
      </c>
      <c r="AG29" s="548">
        <f t="shared" si="7"/>
        <v>1</v>
      </c>
      <c r="AH29" s="548">
        <f t="shared" si="19"/>
        <v>0.24784132884737553</v>
      </c>
      <c r="AI29" s="533">
        <f t="shared" si="8"/>
        <v>152062.33333333334</v>
      </c>
      <c r="AJ29" s="533">
        <f t="shared" si="20"/>
        <v>54742.439999999995</v>
      </c>
      <c r="AL29" s="534" t="s">
        <v>554</v>
      </c>
      <c r="AM29" s="534" t="s">
        <v>553</v>
      </c>
    </row>
    <row r="30" spans="2:59" x14ac:dyDescent="0.2">
      <c r="B30" s="538">
        <v>27</v>
      </c>
      <c r="C30" s="532" t="s">
        <v>368</v>
      </c>
      <c r="D30" s="539">
        <v>20</v>
      </c>
      <c r="E30" s="538" t="s">
        <v>364</v>
      </c>
      <c r="F30" s="533">
        <v>830</v>
      </c>
      <c r="G30" s="540">
        <v>33604</v>
      </c>
      <c r="H30" s="540">
        <v>48852</v>
      </c>
      <c r="I30" s="533">
        <f t="shared" si="1"/>
        <v>41.775342465753425</v>
      </c>
      <c r="Q30" s="533">
        <f t="shared" si="24"/>
        <v>27</v>
      </c>
      <c r="R30" s="533">
        <f t="shared" si="15"/>
        <v>3</v>
      </c>
      <c r="S30" s="540">
        <f t="shared" si="25"/>
        <v>44469</v>
      </c>
      <c r="T30" s="533">
        <f t="shared" si="16"/>
        <v>6289401.7842499996</v>
      </c>
      <c r="U30" s="533">
        <f t="shared" si="35"/>
        <v>2293666</v>
      </c>
      <c r="V30" s="533">
        <f t="shared" si="35"/>
        <v>2081395</v>
      </c>
      <c r="W30" s="542">
        <f>7780+148408</f>
        <v>156188</v>
      </c>
      <c r="X30" s="533">
        <f t="shared" si="35"/>
        <v>493619</v>
      </c>
      <c r="Y30" s="533">
        <f t="shared" si="35"/>
        <v>33690</v>
      </c>
      <c r="Z30" s="533">
        <f t="shared" si="35"/>
        <v>412378</v>
      </c>
      <c r="AA30" s="533">
        <f t="shared" si="32"/>
        <v>136856.1</v>
      </c>
      <c r="AB30" s="533">
        <f t="shared" si="4"/>
        <v>681609.68424999993</v>
      </c>
      <c r="AC30" s="533"/>
      <c r="AD30" s="533">
        <f t="shared" si="5"/>
        <v>0</v>
      </c>
      <c r="AE30" s="533">
        <f t="shared" si="6"/>
        <v>136856.1</v>
      </c>
      <c r="AF30" s="533">
        <f t="shared" si="18"/>
        <v>336089</v>
      </c>
      <c r="AG30" s="548">
        <f t="shared" si="7"/>
        <v>1</v>
      </c>
      <c r="AH30" s="548">
        <f t="shared" si="19"/>
        <v>0.24784132884737553</v>
      </c>
      <c r="AI30" s="533">
        <f t="shared" si="8"/>
        <v>152062.33333333334</v>
      </c>
      <c r="AJ30" s="533">
        <f t="shared" si="20"/>
        <v>54742.439999999995</v>
      </c>
      <c r="AL30" s="547">
        <v>1</v>
      </c>
      <c r="AM30" s="762">
        <f>AVERAGE(AG4:AG15)</f>
        <v>0.80275561929528605</v>
      </c>
    </row>
    <row r="31" spans="2:59" x14ac:dyDescent="0.2">
      <c r="B31" s="538">
        <v>28</v>
      </c>
      <c r="C31" s="532" t="s">
        <v>379</v>
      </c>
      <c r="D31" s="539">
        <v>1000</v>
      </c>
      <c r="E31" s="538" t="s">
        <v>364</v>
      </c>
      <c r="F31" s="533">
        <v>22832</v>
      </c>
      <c r="G31" s="540">
        <v>37469</v>
      </c>
      <c r="H31" s="540">
        <v>48852</v>
      </c>
      <c r="I31" s="533">
        <f t="shared" si="1"/>
        <v>31.186301369863013</v>
      </c>
      <c r="Q31" s="533">
        <f t="shared" si="24"/>
        <v>28</v>
      </c>
      <c r="R31" s="533">
        <f t="shared" si="15"/>
        <v>3</v>
      </c>
      <c r="S31" s="540">
        <f t="shared" si="25"/>
        <v>44500</v>
      </c>
      <c r="T31" s="533">
        <f t="shared" si="16"/>
        <v>6289401.7842499996</v>
      </c>
      <c r="U31" s="533">
        <f t="shared" si="35"/>
        <v>2293666</v>
      </c>
      <c r="V31" s="533">
        <f t="shared" si="35"/>
        <v>2081395</v>
      </c>
      <c r="W31" s="533">
        <f>W30</f>
        <v>156188</v>
      </c>
      <c r="X31" s="533">
        <f t="shared" si="35"/>
        <v>493619</v>
      </c>
      <c r="Y31" s="533">
        <f t="shared" si="35"/>
        <v>33690</v>
      </c>
      <c r="Z31" s="533">
        <f t="shared" si="35"/>
        <v>412378</v>
      </c>
      <c r="AA31" s="533">
        <f t="shared" si="32"/>
        <v>136856.1</v>
      </c>
      <c r="AB31" s="533">
        <f t="shared" si="4"/>
        <v>681609.68424999993</v>
      </c>
      <c r="AC31" s="533"/>
      <c r="AD31" s="533">
        <f t="shared" si="5"/>
        <v>0</v>
      </c>
      <c r="AE31" s="533">
        <f t="shared" si="6"/>
        <v>136856.1</v>
      </c>
      <c r="AF31" s="533">
        <f t="shared" si="18"/>
        <v>336089</v>
      </c>
      <c r="AG31" s="548">
        <f t="shared" si="7"/>
        <v>1</v>
      </c>
      <c r="AH31" s="548">
        <f t="shared" si="19"/>
        <v>0.24784132884737553</v>
      </c>
      <c r="AI31" s="533">
        <f t="shared" si="8"/>
        <v>152062.33333333334</v>
      </c>
      <c r="AJ31" s="533">
        <f t="shared" si="20"/>
        <v>54742.439999999995</v>
      </c>
      <c r="AL31" s="544">
        <f>AL30+1</f>
        <v>2</v>
      </c>
      <c r="AM31" s="763">
        <f>AVERAGE(AG16:AG27)</f>
        <v>0.90898392985191412</v>
      </c>
    </row>
    <row r="32" spans="2:59" x14ac:dyDescent="0.2">
      <c r="B32" s="538">
        <v>29</v>
      </c>
      <c r="C32" s="532" t="s">
        <v>379</v>
      </c>
      <c r="D32" s="539">
        <v>540</v>
      </c>
      <c r="E32" s="538" t="s">
        <v>364</v>
      </c>
      <c r="F32" s="533">
        <v>1646</v>
      </c>
      <c r="G32" s="540">
        <v>37469</v>
      </c>
      <c r="H32" s="540">
        <v>48852</v>
      </c>
      <c r="I32" s="533">
        <f t="shared" si="1"/>
        <v>31.186301369863013</v>
      </c>
      <c r="Q32" s="533">
        <f t="shared" si="24"/>
        <v>29</v>
      </c>
      <c r="R32" s="533">
        <f t="shared" si="15"/>
        <v>3</v>
      </c>
      <c r="S32" s="540">
        <f t="shared" si="25"/>
        <v>44530</v>
      </c>
      <c r="T32" s="533">
        <f t="shared" si="16"/>
        <v>6289401.7842499996</v>
      </c>
      <c r="U32" s="533">
        <f t="shared" si="35"/>
        <v>2293666</v>
      </c>
      <c r="V32" s="533">
        <f t="shared" si="35"/>
        <v>2081395</v>
      </c>
      <c r="W32" s="533">
        <f t="shared" si="35"/>
        <v>156188</v>
      </c>
      <c r="X32" s="533">
        <f t="shared" si="35"/>
        <v>493619</v>
      </c>
      <c r="Y32" s="533">
        <f t="shared" si="35"/>
        <v>33690</v>
      </c>
      <c r="Z32" s="533">
        <f t="shared" si="35"/>
        <v>412378</v>
      </c>
      <c r="AA32" s="533">
        <f t="shared" si="32"/>
        <v>136856.1</v>
      </c>
      <c r="AB32" s="533">
        <f t="shared" si="4"/>
        <v>681609.68424999993</v>
      </c>
      <c r="AC32" s="533"/>
      <c r="AD32" s="533">
        <f t="shared" si="5"/>
        <v>0</v>
      </c>
      <c r="AE32" s="533">
        <f t="shared" si="6"/>
        <v>136856.1</v>
      </c>
      <c r="AF32" s="533">
        <f t="shared" si="18"/>
        <v>336089</v>
      </c>
      <c r="AG32" s="548">
        <f t="shared" si="7"/>
        <v>1</v>
      </c>
      <c r="AH32" s="548">
        <f t="shared" si="19"/>
        <v>0.24784132884737553</v>
      </c>
      <c r="AI32" s="533">
        <f t="shared" si="8"/>
        <v>152062.33333333334</v>
      </c>
      <c r="AJ32" s="533">
        <f t="shared" si="20"/>
        <v>54742.439999999995</v>
      </c>
      <c r="AL32" s="544">
        <f t="shared" ref="AL32:AL35" si="36">AL31+1</f>
        <v>3</v>
      </c>
      <c r="AM32" s="763">
        <f>AVERAGE(AG28:AG39)</f>
        <v>1</v>
      </c>
      <c r="AV32" s="532" t="s">
        <v>461</v>
      </c>
      <c r="AW32" s="532" t="s">
        <v>462</v>
      </c>
      <c r="AX32" s="532" t="s">
        <v>463</v>
      </c>
      <c r="AY32" s="532" t="s">
        <v>464</v>
      </c>
    </row>
    <row r="33" spans="2:51" x14ac:dyDescent="0.2">
      <c r="B33" s="538">
        <v>30</v>
      </c>
      <c r="C33" s="532" t="s">
        <v>379</v>
      </c>
      <c r="D33" s="539">
        <v>1500</v>
      </c>
      <c r="E33" s="538" t="s">
        <v>365</v>
      </c>
      <c r="F33" s="533">
        <v>17200</v>
      </c>
      <c r="G33" s="540">
        <v>38169</v>
      </c>
      <c r="H33" s="540">
        <v>44012</v>
      </c>
      <c r="I33" s="533">
        <f t="shared" si="1"/>
        <v>16.008219178082193</v>
      </c>
      <c r="Q33" s="533">
        <f t="shared" si="24"/>
        <v>30</v>
      </c>
      <c r="R33" s="533">
        <f t="shared" si="15"/>
        <v>3</v>
      </c>
      <c r="S33" s="540">
        <f t="shared" si="25"/>
        <v>44561</v>
      </c>
      <c r="T33" s="533">
        <f t="shared" si="16"/>
        <v>6330713.7842499996</v>
      </c>
      <c r="U33" s="533">
        <f t="shared" si="35"/>
        <v>2293666</v>
      </c>
      <c r="V33" s="533">
        <f t="shared" si="35"/>
        <v>2081395</v>
      </c>
      <c r="W33" s="533">
        <f t="shared" si="35"/>
        <v>156188</v>
      </c>
      <c r="X33" s="533">
        <f t="shared" si="35"/>
        <v>493619</v>
      </c>
      <c r="Y33" s="533">
        <f t="shared" si="35"/>
        <v>33690</v>
      </c>
      <c r="Z33" s="542">
        <v>453690</v>
      </c>
      <c r="AA33" s="533">
        <f t="shared" si="32"/>
        <v>136856.1</v>
      </c>
      <c r="AB33" s="533">
        <f t="shared" si="4"/>
        <v>681609.68424999993</v>
      </c>
      <c r="AC33" s="533"/>
      <c r="AD33" s="533">
        <f t="shared" si="5"/>
        <v>0</v>
      </c>
      <c r="AE33" s="533">
        <f t="shared" si="6"/>
        <v>136856.1</v>
      </c>
      <c r="AF33" s="533">
        <f t="shared" si="18"/>
        <v>336089</v>
      </c>
      <c r="AG33" s="548">
        <f t="shared" si="7"/>
        <v>1</v>
      </c>
      <c r="AH33" s="548">
        <f t="shared" si="19"/>
        <v>0.24784132884737553</v>
      </c>
      <c r="AI33" s="533">
        <f t="shared" si="8"/>
        <v>152062.33333333334</v>
      </c>
      <c r="AJ33" s="533">
        <f t="shared" si="20"/>
        <v>54742.439999999995</v>
      </c>
      <c r="AL33" s="544">
        <f t="shared" si="36"/>
        <v>4</v>
      </c>
      <c r="AM33" s="763">
        <f>AVERAGE(AG40:AG51)</f>
        <v>1</v>
      </c>
      <c r="AU33" s="646">
        <v>0.7</v>
      </c>
      <c r="AV33" s="669">
        <v>0</v>
      </c>
      <c r="AW33" s="669">
        <v>6</v>
      </c>
      <c r="AX33" s="669">
        <v>50</v>
      </c>
      <c r="AY33" s="548">
        <v>0.02</v>
      </c>
    </row>
    <row r="34" spans="2:51" x14ac:dyDescent="0.2">
      <c r="B34" s="538">
        <v>31</v>
      </c>
      <c r="C34" s="532" t="s">
        <v>379</v>
      </c>
      <c r="D34" s="539">
        <v>700</v>
      </c>
      <c r="E34" s="538" t="s">
        <v>375</v>
      </c>
      <c r="F34" s="533">
        <v>22832</v>
      </c>
      <c r="G34" s="540"/>
      <c r="H34" s="540"/>
      <c r="Q34" s="533">
        <f t="shared" si="24"/>
        <v>31</v>
      </c>
      <c r="R34" s="533">
        <f t="shared" si="15"/>
        <v>3</v>
      </c>
      <c r="S34" s="540">
        <f t="shared" si="25"/>
        <v>44592</v>
      </c>
      <c r="T34" s="533">
        <f t="shared" si="16"/>
        <v>6455597.7842499996</v>
      </c>
      <c r="U34" s="533">
        <f t="shared" si="35"/>
        <v>2293666</v>
      </c>
      <c r="V34" s="542">
        <v>2206279</v>
      </c>
      <c r="W34" s="533">
        <f t="shared" si="35"/>
        <v>156188</v>
      </c>
      <c r="X34" s="533">
        <f t="shared" si="35"/>
        <v>493619</v>
      </c>
      <c r="Y34" s="533">
        <f t="shared" si="35"/>
        <v>33690</v>
      </c>
      <c r="Z34" s="533">
        <f t="shared" si="35"/>
        <v>453690</v>
      </c>
      <c r="AA34" s="533">
        <f t="shared" si="32"/>
        <v>136856.1</v>
      </c>
      <c r="AB34" s="533">
        <f t="shared" si="4"/>
        <v>681609.68424999993</v>
      </c>
      <c r="AC34" s="533"/>
      <c r="AD34" s="533">
        <f t="shared" si="5"/>
        <v>0</v>
      </c>
      <c r="AE34" s="533">
        <f t="shared" si="6"/>
        <v>136856.1</v>
      </c>
      <c r="AF34" s="533">
        <f t="shared" si="18"/>
        <v>336089</v>
      </c>
      <c r="AG34" s="548">
        <f t="shared" si="7"/>
        <v>1</v>
      </c>
      <c r="AH34" s="548">
        <f t="shared" si="19"/>
        <v>0.24784132884737553</v>
      </c>
      <c r="AI34" s="533">
        <f t="shared" si="8"/>
        <v>152062.33333333334</v>
      </c>
      <c r="AJ34" s="533">
        <f t="shared" si="20"/>
        <v>54742.439999999995</v>
      </c>
      <c r="AL34" s="544">
        <f t="shared" si="36"/>
        <v>5</v>
      </c>
      <c r="AM34" s="763">
        <f>AVERAGE(AG52:AG63)</f>
        <v>0.95210395659086322</v>
      </c>
      <c r="AU34" s="646">
        <v>0.3</v>
      </c>
      <c r="AV34" s="669">
        <v>8</v>
      </c>
      <c r="AW34" s="669">
        <v>12</v>
      </c>
      <c r="AX34" s="669">
        <v>100</v>
      </c>
      <c r="AY34" s="548">
        <v>0.04</v>
      </c>
    </row>
    <row r="35" spans="2:51" x14ac:dyDescent="0.2">
      <c r="B35" s="538">
        <v>32</v>
      </c>
      <c r="C35" s="532" t="s">
        <v>379</v>
      </c>
      <c r="D35" s="539">
        <v>1605</v>
      </c>
      <c r="E35" s="538" t="s">
        <v>382</v>
      </c>
      <c r="F35" s="533">
        <v>7967</v>
      </c>
      <c r="G35" s="540"/>
      <c r="H35" s="540"/>
      <c r="Q35" s="533">
        <f t="shared" si="24"/>
        <v>32</v>
      </c>
      <c r="R35" s="533">
        <f t="shared" si="15"/>
        <v>3</v>
      </c>
      <c r="S35" s="540">
        <f t="shared" si="25"/>
        <v>44620</v>
      </c>
      <c r="T35" s="533">
        <f t="shared" si="16"/>
        <v>6455597.7842499996</v>
      </c>
      <c r="U35" s="533">
        <f t="shared" si="35"/>
        <v>2293666</v>
      </c>
      <c r="V35" s="533">
        <f>V34</f>
        <v>2206279</v>
      </c>
      <c r="W35" s="533">
        <f t="shared" si="35"/>
        <v>156188</v>
      </c>
      <c r="X35" s="533">
        <f t="shared" si="35"/>
        <v>493619</v>
      </c>
      <c r="Y35" s="533">
        <f t="shared" si="35"/>
        <v>33690</v>
      </c>
      <c r="Z35" s="533">
        <f t="shared" si="35"/>
        <v>453690</v>
      </c>
      <c r="AA35" s="533">
        <f t="shared" si="32"/>
        <v>136856.1</v>
      </c>
      <c r="AB35" s="533">
        <f t="shared" si="4"/>
        <v>681609.68424999993</v>
      </c>
      <c r="AC35" s="533"/>
      <c r="AD35" s="533">
        <f t="shared" si="5"/>
        <v>0</v>
      </c>
      <c r="AE35" s="533">
        <f t="shared" si="6"/>
        <v>136856.1</v>
      </c>
      <c r="AF35" s="533">
        <f t="shared" si="18"/>
        <v>336089</v>
      </c>
      <c r="AG35" s="548">
        <f t="shared" si="7"/>
        <v>1</v>
      </c>
      <c r="AH35" s="548">
        <f t="shared" si="19"/>
        <v>0.24784132884737553</v>
      </c>
      <c r="AI35" s="533">
        <f t="shared" si="8"/>
        <v>152062.33333333334</v>
      </c>
      <c r="AJ35" s="533">
        <f t="shared" si="20"/>
        <v>54742.439999999995</v>
      </c>
      <c r="AL35" s="554">
        <f t="shared" si="36"/>
        <v>6</v>
      </c>
      <c r="AM35" s="550">
        <f>AVERAGE(AG64:AG75)</f>
        <v>0.95808848251504808</v>
      </c>
      <c r="AV35" s="669">
        <f>SUMPRODUCT($AU$33:$AU$34,AV33:AV34)</f>
        <v>2.4</v>
      </c>
      <c r="AW35" s="669">
        <f t="shared" ref="AW35:AY35" si="37">SUMPRODUCT($AU$33:$AU$34,AW33:AW34)</f>
        <v>7.7999999999999989</v>
      </c>
      <c r="AX35" s="669">
        <f t="shared" si="37"/>
        <v>65</v>
      </c>
      <c r="AY35" s="548">
        <f t="shared" si="37"/>
        <v>2.5999999999999999E-2</v>
      </c>
    </row>
    <row r="36" spans="2:51" x14ac:dyDescent="0.2">
      <c r="B36" s="538">
        <v>33</v>
      </c>
      <c r="C36" s="532" t="s">
        <v>379</v>
      </c>
      <c r="D36" s="539">
        <v>1700</v>
      </c>
      <c r="E36" s="538" t="s">
        <v>383</v>
      </c>
      <c r="F36" s="533">
        <v>15757</v>
      </c>
      <c r="G36" s="540"/>
      <c r="H36" s="540"/>
      <c r="K36" s="538"/>
      <c r="L36" s="538"/>
      <c r="M36" s="538"/>
      <c r="N36" s="538"/>
      <c r="O36" s="538"/>
      <c r="P36" s="538"/>
      <c r="Q36" s="533">
        <f t="shared" si="24"/>
        <v>33</v>
      </c>
      <c r="R36" s="533">
        <f t="shared" si="15"/>
        <v>3</v>
      </c>
      <c r="S36" s="540">
        <f t="shared" si="25"/>
        <v>44651</v>
      </c>
      <c r="T36" s="533">
        <f t="shared" si="16"/>
        <v>6455597.7842499996</v>
      </c>
      <c r="U36" s="533">
        <f t="shared" si="35"/>
        <v>2293666</v>
      </c>
      <c r="V36" s="533">
        <f t="shared" si="35"/>
        <v>2206279</v>
      </c>
      <c r="W36" s="533">
        <f t="shared" si="35"/>
        <v>156188</v>
      </c>
      <c r="X36" s="533">
        <f t="shared" si="35"/>
        <v>493619</v>
      </c>
      <c r="Y36" s="533">
        <f t="shared" si="35"/>
        <v>33690</v>
      </c>
      <c r="Z36" s="533">
        <f t="shared" si="35"/>
        <v>453690</v>
      </c>
      <c r="AA36" s="533">
        <f t="shared" si="32"/>
        <v>136856.1</v>
      </c>
      <c r="AB36" s="533">
        <f t="shared" ref="AB36:AB67" si="38">AB$2*(1+$AN$24)^($R36-1)</f>
        <v>681609.68424999993</v>
      </c>
      <c r="AC36" s="533"/>
      <c r="AD36" s="533">
        <f t="shared" ref="AD36:AD67" si="39">SUMIFS($AT$4:$AT$22,$BB$4:$BB$22,"&lt;="&amp;$S36,$BC$4:$BC$22,"&gt;="&amp;$S36)*(1+$AN$24)^($R36-1)</f>
        <v>0</v>
      </c>
      <c r="AE36" s="533">
        <f t="shared" ref="AE36:AE67" si="40">SUMIFS($AT$4:$AT$22,$BD$4:$BD$22,"&lt;="&amp;$S36,$BE$4:$BE$22,"&gt;="&amp;$S36)*(1+$AN$24)^($R36-1)</f>
        <v>136856.1</v>
      </c>
      <c r="AF36" s="533">
        <f t="shared" si="18"/>
        <v>336089</v>
      </c>
      <c r="AG36" s="548">
        <f t="shared" ref="AG36:AG67" si="41">AF36/$O$17</f>
        <v>1</v>
      </c>
      <c r="AH36" s="548">
        <f t="shared" si="19"/>
        <v>0.24784132884737553</v>
      </c>
      <c r="AI36" s="533">
        <f t="shared" ref="AI36:AI67" si="42">SUMIFS($AY$4:$AY$22,$BF$4:$BF$22,"&lt;="&amp;$S36,$BG$4:$BG$22,"&gt;="&amp;$S36)*(1+$AN$24)^($R36-1)</f>
        <v>152062.33333333334</v>
      </c>
      <c r="AJ36" s="533">
        <f t="shared" ref="AJ36:AJ67" si="43">SUMIFS($AZ$4:$AZ$22,$BF$4:$BF$22,"&lt;="&amp;$S36,$BG$4:$BG$22,"&gt;="&amp;$S36)*(1+$AN$24)^($R36-1)</f>
        <v>54742.439999999995</v>
      </c>
      <c r="AR36" s="593">
        <v>1297200</v>
      </c>
      <c r="AS36" s="593">
        <v>8703912</v>
      </c>
    </row>
    <row r="37" spans="2:51" x14ac:dyDescent="0.2">
      <c r="B37" s="538">
        <v>34</v>
      </c>
      <c r="C37" s="532" t="s">
        <v>379</v>
      </c>
      <c r="D37" s="539">
        <v>1800</v>
      </c>
      <c r="E37" s="538" t="s">
        <v>383</v>
      </c>
      <c r="F37" s="594">
        <v>9848</v>
      </c>
      <c r="G37" s="540"/>
      <c r="H37" s="540"/>
      <c r="Q37" s="533">
        <f t="shared" si="24"/>
        <v>34</v>
      </c>
      <c r="R37" s="533">
        <f t="shared" si="15"/>
        <v>3</v>
      </c>
      <c r="S37" s="540">
        <f t="shared" si="25"/>
        <v>44681</v>
      </c>
      <c r="T37" s="533">
        <f t="shared" si="16"/>
        <v>6455597.7842499996</v>
      </c>
      <c r="U37" s="533">
        <f t="shared" ref="U37:Z52" si="44">U36</f>
        <v>2293666</v>
      </c>
      <c r="V37" s="533">
        <f t="shared" si="44"/>
        <v>2206279</v>
      </c>
      <c r="W37" s="533">
        <f t="shared" si="44"/>
        <v>156188</v>
      </c>
      <c r="X37" s="533">
        <f t="shared" si="44"/>
        <v>493619</v>
      </c>
      <c r="Y37" s="533">
        <f t="shared" si="44"/>
        <v>33690</v>
      </c>
      <c r="Z37" s="533">
        <f t="shared" si="44"/>
        <v>453690</v>
      </c>
      <c r="AA37" s="533">
        <f t="shared" si="32"/>
        <v>136856.1</v>
      </c>
      <c r="AB37" s="533">
        <f t="shared" si="38"/>
        <v>681609.68424999993</v>
      </c>
      <c r="AC37" s="533"/>
      <c r="AD37" s="533">
        <f t="shared" si="39"/>
        <v>0</v>
      </c>
      <c r="AE37" s="533">
        <f t="shared" si="40"/>
        <v>136856.1</v>
      </c>
      <c r="AF37" s="533">
        <f t="shared" si="18"/>
        <v>336089</v>
      </c>
      <c r="AG37" s="548">
        <f t="shared" si="41"/>
        <v>1</v>
      </c>
      <c r="AH37" s="548">
        <f t="shared" si="19"/>
        <v>0.24784132884737553</v>
      </c>
      <c r="AI37" s="533">
        <f t="shared" si="42"/>
        <v>152062.33333333334</v>
      </c>
      <c r="AJ37" s="533">
        <f t="shared" si="43"/>
        <v>54742.439999999995</v>
      </c>
    </row>
    <row r="38" spans="2:51" x14ac:dyDescent="0.2">
      <c r="B38" s="538">
        <v>35</v>
      </c>
      <c r="C38" s="532" t="s">
        <v>368</v>
      </c>
      <c r="D38" s="539">
        <v>40</v>
      </c>
      <c r="E38" s="538" t="s">
        <v>384</v>
      </c>
      <c r="F38" s="533">
        <v>886</v>
      </c>
      <c r="G38" s="540"/>
      <c r="H38" s="540"/>
      <c r="Q38" s="533">
        <f t="shared" si="24"/>
        <v>35</v>
      </c>
      <c r="R38" s="533">
        <f t="shared" si="15"/>
        <v>3</v>
      </c>
      <c r="S38" s="540">
        <f t="shared" si="25"/>
        <v>44712</v>
      </c>
      <c r="T38" s="533">
        <f t="shared" si="16"/>
        <v>6455597.7842499996</v>
      </c>
      <c r="U38" s="533">
        <f t="shared" si="44"/>
        <v>2293666</v>
      </c>
      <c r="V38" s="533">
        <f t="shared" si="44"/>
        <v>2206279</v>
      </c>
      <c r="W38" s="533">
        <f t="shared" si="44"/>
        <v>156188</v>
      </c>
      <c r="X38" s="533">
        <f t="shared" si="44"/>
        <v>493619</v>
      </c>
      <c r="Y38" s="533">
        <f t="shared" si="44"/>
        <v>33690</v>
      </c>
      <c r="Z38" s="533">
        <f t="shared" si="44"/>
        <v>453690</v>
      </c>
      <c r="AA38" s="533">
        <f t="shared" si="32"/>
        <v>136856.1</v>
      </c>
      <c r="AB38" s="533">
        <f t="shared" si="38"/>
        <v>681609.68424999993</v>
      </c>
      <c r="AC38" s="533"/>
      <c r="AD38" s="533">
        <f t="shared" si="39"/>
        <v>0</v>
      </c>
      <c r="AE38" s="533">
        <f t="shared" si="40"/>
        <v>136856.1</v>
      </c>
      <c r="AF38" s="533">
        <f t="shared" si="18"/>
        <v>336089</v>
      </c>
      <c r="AG38" s="548">
        <f t="shared" si="41"/>
        <v>1</v>
      </c>
      <c r="AH38" s="548">
        <f t="shared" si="19"/>
        <v>0.24784132884737553</v>
      </c>
      <c r="AI38" s="533">
        <f t="shared" si="42"/>
        <v>152062.33333333334</v>
      </c>
      <c r="AJ38" s="533">
        <f t="shared" si="43"/>
        <v>54742.439999999995</v>
      </c>
    </row>
    <row r="39" spans="2:51" x14ac:dyDescent="0.2">
      <c r="B39" s="538">
        <v>36</v>
      </c>
      <c r="C39" s="532" t="s">
        <v>379</v>
      </c>
      <c r="D39" s="539">
        <v>1601</v>
      </c>
      <c r="E39" s="538" t="s">
        <v>384</v>
      </c>
      <c r="F39" s="533">
        <v>10075</v>
      </c>
      <c r="G39" s="540"/>
      <c r="H39" s="540"/>
      <c r="Q39" s="554">
        <f t="shared" si="24"/>
        <v>36</v>
      </c>
      <c r="R39" s="554">
        <f t="shared" si="15"/>
        <v>3</v>
      </c>
      <c r="S39" s="555">
        <f t="shared" si="25"/>
        <v>44742</v>
      </c>
      <c r="T39" s="554">
        <f t="shared" si="16"/>
        <v>6455597.7842499996</v>
      </c>
      <c r="U39" s="554">
        <f t="shared" si="44"/>
        <v>2293666</v>
      </c>
      <c r="V39" s="554">
        <f t="shared" si="44"/>
        <v>2206279</v>
      </c>
      <c r="W39" s="554">
        <f t="shared" si="44"/>
        <v>156188</v>
      </c>
      <c r="X39" s="554">
        <f t="shared" si="44"/>
        <v>493619</v>
      </c>
      <c r="Y39" s="554">
        <f t="shared" si="44"/>
        <v>33690</v>
      </c>
      <c r="Z39" s="554">
        <f t="shared" si="44"/>
        <v>453690</v>
      </c>
      <c r="AA39" s="554">
        <f t="shared" si="32"/>
        <v>136856.1</v>
      </c>
      <c r="AB39" s="554">
        <f t="shared" si="38"/>
        <v>681609.68424999993</v>
      </c>
      <c r="AC39" s="554"/>
      <c r="AD39" s="554">
        <f t="shared" si="39"/>
        <v>0</v>
      </c>
      <c r="AE39" s="554">
        <f t="shared" si="40"/>
        <v>136856.1</v>
      </c>
      <c r="AF39" s="554">
        <f t="shared" si="18"/>
        <v>336089</v>
      </c>
      <c r="AG39" s="550">
        <f t="shared" si="41"/>
        <v>1</v>
      </c>
      <c r="AH39" s="550">
        <f t="shared" si="19"/>
        <v>0.24784132884737553</v>
      </c>
      <c r="AI39" s="554">
        <f t="shared" si="42"/>
        <v>0</v>
      </c>
      <c r="AJ39" s="554">
        <f t="shared" si="43"/>
        <v>0</v>
      </c>
    </row>
    <row r="40" spans="2:51" x14ac:dyDescent="0.2">
      <c r="B40" s="543">
        <v>37</v>
      </c>
      <c r="C40" s="557" t="s">
        <v>379</v>
      </c>
      <c r="D40" s="558">
        <v>501</v>
      </c>
      <c r="E40" s="543" t="s">
        <v>383</v>
      </c>
      <c r="F40" s="544">
        <v>10961</v>
      </c>
      <c r="G40" s="559"/>
      <c r="H40" s="559"/>
      <c r="I40" s="557"/>
      <c r="Q40" s="533">
        <f t="shared" si="24"/>
        <v>37</v>
      </c>
      <c r="R40" s="533">
        <f t="shared" si="15"/>
        <v>4</v>
      </c>
      <c r="S40" s="540">
        <f t="shared" si="25"/>
        <v>44773</v>
      </c>
      <c r="T40" s="533">
        <f t="shared" si="16"/>
        <v>6480151.7577775</v>
      </c>
      <c r="U40" s="533">
        <f t="shared" si="44"/>
        <v>2293666</v>
      </c>
      <c r="V40" s="533">
        <f t="shared" si="44"/>
        <v>2206279</v>
      </c>
      <c r="W40" s="533">
        <f t="shared" si="44"/>
        <v>156188</v>
      </c>
      <c r="X40" s="533">
        <f t="shared" si="44"/>
        <v>493619</v>
      </c>
      <c r="Y40" s="533">
        <f t="shared" si="44"/>
        <v>33690</v>
      </c>
      <c r="Z40" s="533">
        <f t="shared" si="44"/>
        <v>453690</v>
      </c>
      <c r="AA40" s="533">
        <f t="shared" si="32"/>
        <v>140961.783</v>
      </c>
      <c r="AB40" s="533">
        <f t="shared" si="38"/>
        <v>702057.97477750003</v>
      </c>
      <c r="AC40" s="533"/>
      <c r="AD40" s="533">
        <f t="shared" si="39"/>
        <v>0</v>
      </c>
      <c r="AE40" s="533">
        <f t="shared" si="40"/>
        <v>0</v>
      </c>
      <c r="AF40" s="533">
        <f t="shared" si="18"/>
        <v>336089</v>
      </c>
      <c r="AG40" s="548">
        <f t="shared" si="41"/>
        <v>1</v>
      </c>
      <c r="AH40" s="548">
        <f t="shared" si="19"/>
        <v>0.24784132884737553</v>
      </c>
      <c r="AI40" s="533">
        <f t="shared" si="42"/>
        <v>0</v>
      </c>
      <c r="AJ40" s="533">
        <f t="shared" si="43"/>
        <v>0</v>
      </c>
    </row>
    <row r="41" spans="2:51" x14ac:dyDescent="0.2">
      <c r="B41" s="552">
        <v>38</v>
      </c>
      <c r="C41" s="549" t="s">
        <v>379</v>
      </c>
      <c r="D41" s="553">
        <v>502</v>
      </c>
      <c r="E41" s="552" t="s">
        <v>382</v>
      </c>
      <c r="F41" s="554">
        <v>2011</v>
      </c>
      <c r="G41" s="555"/>
      <c r="H41" s="555"/>
      <c r="I41" s="549"/>
      <c r="Q41" s="533">
        <f t="shared" si="24"/>
        <v>38</v>
      </c>
      <c r="R41" s="533">
        <f t="shared" si="15"/>
        <v>4</v>
      </c>
      <c r="S41" s="540">
        <f t="shared" si="25"/>
        <v>44804</v>
      </c>
      <c r="T41" s="533">
        <f t="shared" si="16"/>
        <v>6480151.7577775</v>
      </c>
      <c r="U41" s="533">
        <f t="shared" si="44"/>
        <v>2293666</v>
      </c>
      <c r="V41" s="533">
        <f t="shared" si="44"/>
        <v>2206279</v>
      </c>
      <c r="W41" s="533">
        <f t="shared" si="44"/>
        <v>156188</v>
      </c>
      <c r="X41" s="533">
        <f t="shared" si="44"/>
        <v>493619</v>
      </c>
      <c r="Y41" s="533">
        <f t="shared" si="44"/>
        <v>33690</v>
      </c>
      <c r="Z41" s="533">
        <f t="shared" si="44"/>
        <v>453690</v>
      </c>
      <c r="AA41" s="533">
        <f t="shared" si="32"/>
        <v>140961.783</v>
      </c>
      <c r="AB41" s="533">
        <f t="shared" si="38"/>
        <v>702057.97477750003</v>
      </c>
      <c r="AC41" s="533"/>
      <c r="AD41" s="533">
        <f t="shared" si="39"/>
        <v>0</v>
      </c>
      <c r="AE41" s="533">
        <f t="shared" si="40"/>
        <v>0</v>
      </c>
      <c r="AF41" s="533">
        <f t="shared" si="18"/>
        <v>336089</v>
      </c>
      <c r="AG41" s="548">
        <f t="shared" si="41"/>
        <v>1</v>
      </c>
      <c r="AH41" s="548">
        <f t="shared" si="19"/>
        <v>0.24784132884737553</v>
      </c>
      <c r="AI41" s="533">
        <f t="shared" si="42"/>
        <v>0</v>
      </c>
      <c r="AJ41" s="533">
        <f t="shared" si="43"/>
        <v>0</v>
      </c>
    </row>
    <row r="42" spans="2:51" x14ac:dyDescent="0.2">
      <c r="B42" s="538"/>
      <c r="Q42" s="533">
        <f t="shared" si="24"/>
        <v>39</v>
      </c>
      <c r="R42" s="533">
        <f t="shared" si="15"/>
        <v>4</v>
      </c>
      <c r="S42" s="540">
        <f t="shared" si="25"/>
        <v>44834</v>
      </c>
      <c r="T42" s="533">
        <f t="shared" si="16"/>
        <v>6480151.7577775</v>
      </c>
      <c r="U42" s="533">
        <f t="shared" si="44"/>
        <v>2293666</v>
      </c>
      <c r="V42" s="533">
        <f t="shared" si="44"/>
        <v>2206279</v>
      </c>
      <c r="W42" s="533">
        <f t="shared" si="44"/>
        <v>156188</v>
      </c>
      <c r="X42" s="533">
        <f t="shared" si="44"/>
        <v>493619</v>
      </c>
      <c r="Y42" s="533">
        <f t="shared" si="44"/>
        <v>33690</v>
      </c>
      <c r="Z42" s="533">
        <f t="shared" si="44"/>
        <v>453690</v>
      </c>
      <c r="AA42" s="533">
        <f t="shared" si="32"/>
        <v>140961.783</v>
      </c>
      <c r="AB42" s="533">
        <f t="shared" si="38"/>
        <v>702057.97477750003</v>
      </c>
      <c r="AC42" s="533"/>
      <c r="AD42" s="533">
        <f t="shared" si="39"/>
        <v>0</v>
      </c>
      <c r="AE42" s="533">
        <f t="shared" si="40"/>
        <v>0</v>
      </c>
      <c r="AF42" s="533">
        <f t="shared" si="18"/>
        <v>336089</v>
      </c>
      <c r="AG42" s="548">
        <f t="shared" si="41"/>
        <v>1</v>
      </c>
      <c r="AH42" s="548">
        <f t="shared" si="19"/>
        <v>0.24784132884737553</v>
      </c>
      <c r="AI42" s="533">
        <f t="shared" si="42"/>
        <v>0</v>
      </c>
      <c r="AJ42" s="533">
        <f t="shared" si="43"/>
        <v>0</v>
      </c>
    </row>
    <row r="43" spans="2:51" x14ac:dyDescent="0.2">
      <c r="B43" s="538"/>
      <c r="Q43" s="533">
        <f t="shared" si="24"/>
        <v>40</v>
      </c>
      <c r="R43" s="533">
        <f t="shared" si="15"/>
        <v>4</v>
      </c>
      <c r="S43" s="540">
        <f t="shared" si="25"/>
        <v>44865</v>
      </c>
      <c r="T43" s="533">
        <f t="shared" si="16"/>
        <v>6480151.7577775</v>
      </c>
      <c r="U43" s="533">
        <f t="shared" si="44"/>
        <v>2293666</v>
      </c>
      <c r="V43" s="533">
        <f t="shared" si="44"/>
        <v>2206279</v>
      </c>
      <c r="W43" s="533">
        <f t="shared" si="44"/>
        <v>156188</v>
      </c>
      <c r="X43" s="533">
        <f t="shared" si="44"/>
        <v>493619</v>
      </c>
      <c r="Y43" s="533">
        <f t="shared" si="44"/>
        <v>33690</v>
      </c>
      <c r="Z43" s="533">
        <f t="shared" si="44"/>
        <v>453690</v>
      </c>
      <c r="AA43" s="533">
        <f t="shared" si="32"/>
        <v>140961.783</v>
      </c>
      <c r="AB43" s="533">
        <f t="shared" si="38"/>
        <v>702057.97477750003</v>
      </c>
      <c r="AC43" s="533"/>
      <c r="AD43" s="533">
        <f t="shared" si="39"/>
        <v>0</v>
      </c>
      <c r="AE43" s="533">
        <f t="shared" si="40"/>
        <v>0</v>
      </c>
      <c r="AF43" s="533">
        <f t="shared" si="18"/>
        <v>336089</v>
      </c>
      <c r="AG43" s="548">
        <f t="shared" si="41"/>
        <v>1</v>
      </c>
      <c r="AH43" s="548">
        <f t="shared" si="19"/>
        <v>0.24784132884737553</v>
      </c>
      <c r="AI43" s="533">
        <f t="shared" si="42"/>
        <v>0</v>
      </c>
      <c r="AJ43" s="533">
        <f t="shared" si="43"/>
        <v>0</v>
      </c>
    </row>
    <row r="44" spans="2:51" x14ac:dyDescent="0.2">
      <c r="D44" s="538"/>
      <c r="E44" s="560"/>
      <c r="F44" s="561"/>
      <c r="G44" s="562"/>
      <c r="H44" s="562"/>
      <c r="I44" s="562"/>
      <c r="J44" s="562"/>
      <c r="K44" s="562"/>
      <c r="L44" s="562"/>
      <c r="M44" s="562"/>
      <c r="N44" s="562"/>
      <c r="O44" s="562"/>
      <c r="P44" s="562"/>
      <c r="Q44" s="533">
        <f t="shared" si="24"/>
        <v>41</v>
      </c>
      <c r="R44" s="533">
        <f t="shared" si="15"/>
        <v>4</v>
      </c>
      <c r="S44" s="540">
        <f t="shared" si="25"/>
        <v>44895</v>
      </c>
      <c r="T44" s="533">
        <f t="shared" si="16"/>
        <v>6480151.7577775</v>
      </c>
      <c r="U44" s="533">
        <f t="shared" si="44"/>
        <v>2293666</v>
      </c>
      <c r="V44" s="533">
        <f t="shared" si="44"/>
        <v>2206279</v>
      </c>
      <c r="W44" s="533">
        <f t="shared" si="44"/>
        <v>156188</v>
      </c>
      <c r="X44" s="533">
        <f t="shared" si="44"/>
        <v>493619</v>
      </c>
      <c r="Y44" s="533">
        <f t="shared" si="44"/>
        <v>33690</v>
      </c>
      <c r="Z44" s="533">
        <f t="shared" si="44"/>
        <v>453690</v>
      </c>
      <c r="AA44" s="533">
        <f t="shared" si="32"/>
        <v>140961.783</v>
      </c>
      <c r="AB44" s="533">
        <f t="shared" si="38"/>
        <v>702057.97477750003</v>
      </c>
      <c r="AC44" s="533"/>
      <c r="AD44" s="533">
        <f t="shared" si="39"/>
        <v>0</v>
      </c>
      <c r="AE44" s="533">
        <f t="shared" si="40"/>
        <v>0</v>
      </c>
      <c r="AF44" s="533">
        <f t="shared" si="18"/>
        <v>336089</v>
      </c>
      <c r="AG44" s="548">
        <f t="shared" si="41"/>
        <v>1</v>
      </c>
      <c r="AH44" s="548">
        <f t="shared" si="19"/>
        <v>0.24784132884737553</v>
      </c>
      <c r="AI44" s="533">
        <f t="shared" si="42"/>
        <v>0</v>
      </c>
      <c r="AJ44" s="533">
        <f t="shared" si="43"/>
        <v>0</v>
      </c>
    </row>
    <row r="45" spans="2:51" x14ac:dyDescent="0.2">
      <c r="D45" s="538"/>
      <c r="Q45" s="533">
        <f t="shared" si="24"/>
        <v>42</v>
      </c>
      <c r="R45" s="533">
        <f t="shared" si="15"/>
        <v>4</v>
      </c>
      <c r="S45" s="540">
        <f t="shared" si="25"/>
        <v>44926</v>
      </c>
      <c r="T45" s="533">
        <f t="shared" si="16"/>
        <v>6480151.7577775</v>
      </c>
      <c r="U45" s="533">
        <f t="shared" si="44"/>
        <v>2293666</v>
      </c>
      <c r="V45" s="533">
        <f t="shared" si="44"/>
        <v>2206279</v>
      </c>
      <c r="W45" s="533">
        <f t="shared" si="44"/>
        <v>156188</v>
      </c>
      <c r="X45" s="533">
        <f t="shared" si="44"/>
        <v>493619</v>
      </c>
      <c r="Y45" s="533">
        <f t="shared" si="44"/>
        <v>33690</v>
      </c>
      <c r="Z45" s="533">
        <f t="shared" si="44"/>
        <v>453690</v>
      </c>
      <c r="AA45" s="533">
        <f t="shared" si="32"/>
        <v>140961.783</v>
      </c>
      <c r="AB45" s="533">
        <f t="shared" si="38"/>
        <v>702057.97477750003</v>
      </c>
      <c r="AC45" s="533"/>
      <c r="AD45" s="533">
        <f t="shared" si="39"/>
        <v>0</v>
      </c>
      <c r="AE45" s="533">
        <f t="shared" si="40"/>
        <v>0</v>
      </c>
      <c r="AF45" s="533">
        <f t="shared" si="18"/>
        <v>336089</v>
      </c>
      <c r="AG45" s="548">
        <f t="shared" si="41"/>
        <v>1</v>
      </c>
      <c r="AH45" s="548">
        <f t="shared" si="19"/>
        <v>0.24784132884737553</v>
      </c>
      <c r="AI45" s="533">
        <f t="shared" si="42"/>
        <v>0</v>
      </c>
      <c r="AJ45" s="533">
        <f t="shared" si="43"/>
        <v>0</v>
      </c>
    </row>
    <row r="46" spans="2:51" x14ac:dyDescent="0.2">
      <c r="D46" s="538"/>
      <c r="Q46" s="533">
        <f t="shared" si="24"/>
        <v>43</v>
      </c>
      <c r="R46" s="533">
        <f t="shared" si="15"/>
        <v>4</v>
      </c>
      <c r="S46" s="540">
        <f t="shared" si="25"/>
        <v>44957</v>
      </c>
      <c r="T46" s="533">
        <f t="shared" si="16"/>
        <v>6590465.7577775</v>
      </c>
      <c r="U46" s="533">
        <f t="shared" si="44"/>
        <v>2293666</v>
      </c>
      <c r="V46" s="542">
        <v>2316593</v>
      </c>
      <c r="W46" s="533">
        <f t="shared" si="44"/>
        <v>156188</v>
      </c>
      <c r="X46" s="533">
        <f t="shared" si="44"/>
        <v>493619</v>
      </c>
      <c r="Y46" s="533">
        <f t="shared" si="44"/>
        <v>33690</v>
      </c>
      <c r="Z46" s="533">
        <f t="shared" si="44"/>
        <v>453690</v>
      </c>
      <c r="AA46" s="533">
        <f t="shared" si="32"/>
        <v>140961.783</v>
      </c>
      <c r="AB46" s="533">
        <f t="shared" si="38"/>
        <v>702057.97477750003</v>
      </c>
      <c r="AC46" s="533"/>
      <c r="AD46" s="533">
        <f t="shared" si="39"/>
        <v>0</v>
      </c>
      <c r="AE46" s="533">
        <f t="shared" si="40"/>
        <v>0</v>
      </c>
      <c r="AF46" s="533">
        <f t="shared" si="18"/>
        <v>336089</v>
      </c>
      <c r="AG46" s="548">
        <f t="shared" si="41"/>
        <v>1</v>
      </c>
      <c r="AH46" s="548">
        <f t="shared" si="19"/>
        <v>0.24784132884737553</v>
      </c>
      <c r="AI46" s="533">
        <f t="shared" si="42"/>
        <v>0</v>
      </c>
      <c r="AJ46" s="533">
        <f t="shared" si="43"/>
        <v>0</v>
      </c>
    </row>
    <row r="47" spans="2:51" x14ac:dyDescent="0.2">
      <c r="Q47" s="533">
        <f t="shared" si="24"/>
        <v>44</v>
      </c>
      <c r="R47" s="533">
        <f t="shared" si="15"/>
        <v>4</v>
      </c>
      <c r="S47" s="540">
        <f t="shared" si="25"/>
        <v>44985</v>
      </c>
      <c r="T47" s="533">
        <f t="shared" si="16"/>
        <v>6590465.7577775</v>
      </c>
      <c r="U47" s="533">
        <f t="shared" si="44"/>
        <v>2293666</v>
      </c>
      <c r="V47" s="533">
        <f>V46</f>
        <v>2316593</v>
      </c>
      <c r="W47" s="533">
        <f t="shared" si="44"/>
        <v>156188</v>
      </c>
      <c r="X47" s="533">
        <f t="shared" si="44"/>
        <v>493619</v>
      </c>
      <c r="Y47" s="533">
        <f t="shared" si="44"/>
        <v>33690</v>
      </c>
      <c r="Z47" s="533">
        <f t="shared" si="44"/>
        <v>453690</v>
      </c>
      <c r="AA47" s="533">
        <f t="shared" si="32"/>
        <v>140961.783</v>
      </c>
      <c r="AB47" s="533">
        <f t="shared" si="38"/>
        <v>702057.97477750003</v>
      </c>
      <c r="AC47" s="533"/>
      <c r="AD47" s="533">
        <f t="shared" si="39"/>
        <v>0</v>
      </c>
      <c r="AE47" s="533">
        <f t="shared" si="40"/>
        <v>0</v>
      </c>
      <c r="AF47" s="533">
        <f t="shared" si="18"/>
        <v>336089</v>
      </c>
      <c r="AG47" s="548">
        <f t="shared" si="41"/>
        <v>1</v>
      </c>
      <c r="AH47" s="548">
        <f t="shared" si="19"/>
        <v>0.24784132884737553</v>
      </c>
      <c r="AI47" s="533">
        <f t="shared" si="42"/>
        <v>0</v>
      </c>
      <c r="AJ47" s="533">
        <f t="shared" si="43"/>
        <v>0</v>
      </c>
    </row>
    <row r="48" spans="2:51" x14ac:dyDescent="0.2">
      <c r="Q48" s="533">
        <f t="shared" si="24"/>
        <v>45</v>
      </c>
      <c r="R48" s="533">
        <f t="shared" si="15"/>
        <v>4</v>
      </c>
      <c r="S48" s="540">
        <f t="shared" si="25"/>
        <v>45016</v>
      </c>
      <c r="T48" s="533">
        <f t="shared" si="16"/>
        <v>6590465.7577775</v>
      </c>
      <c r="U48" s="533">
        <f t="shared" si="44"/>
        <v>2293666</v>
      </c>
      <c r="V48" s="533">
        <f t="shared" si="44"/>
        <v>2316593</v>
      </c>
      <c r="W48" s="533">
        <f t="shared" si="44"/>
        <v>156188</v>
      </c>
      <c r="X48" s="533">
        <f t="shared" si="44"/>
        <v>493619</v>
      </c>
      <c r="Y48" s="533">
        <f t="shared" si="44"/>
        <v>33690</v>
      </c>
      <c r="Z48" s="533">
        <f t="shared" si="44"/>
        <v>453690</v>
      </c>
      <c r="AA48" s="533">
        <f t="shared" ref="AA48:AA111" si="45">AA$2*(1+$AN$24)^($R48-1)</f>
        <v>140961.783</v>
      </c>
      <c r="AB48" s="533">
        <f t="shared" si="38"/>
        <v>702057.97477750003</v>
      </c>
      <c r="AC48" s="533"/>
      <c r="AD48" s="533">
        <f t="shared" si="39"/>
        <v>0</v>
      </c>
      <c r="AE48" s="533">
        <f t="shared" si="40"/>
        <v>0</v>
      </c>
      <c r="AF48" s="533">
        <f t="shared" si="18"/>
        <v>336089</v>
      </c>
      <c r="AG48" s="548">
        <f t="shared" si="41"/>
        <v>1</v>
      </c>
      <c r="AH48" s="548">
        <f t="shared" si="19"/>
        <v>0.24784132884737553</v>
      </c>
      <c r="AI48" s="533">
        <f t="shared" si="42"/>
        <v>0</v>
      </c>
      <c r="AJ48" s="533">
        <f t="shared" si="43"/>
        <v>0</v>
      </c>
    </row>
    <row r="49" spans="2:36" x14ac:dyDescent="0.2">
      <c r="Q49" s="533">
        <f t="shared" si="24"/>
        <v>46</v>
      </c>
      <c r="R49" s="533">
        <f t="shared" si="15"/>
        <v>4</v>
      </c>
      <c r="S49" s="540">
        <f t="shared" si="25"/>
        <v>45046</v>
      </c>
      <c r="T49" s="533">
        <f t="shared" si="16"/>
        <v>6590465.7577775</v>
      </c>
      <c r="U49" s="533">
        <f t="shared" si="44"/>
        <v>2293666</v>
      </c>
      <c r="V49" s="533">
        <f t="shared" si="44"/>
        <v>2316593</v>
      </c>
      <c r="W49" s="533">
        <f t="shared" si="44"/>
        <v>156188</v>
      </c>
      <c r="X49" s="533">
        <f t="shared" si="44"/>
        <v>493619</v>
      </c>
      <c r="Y49" s="533">
        <f t="shared" si="44"/>
        <v>33690</v>
      </c>
      <c r="Z49" s="533">
        <f t="shared" si="44"/>
        <v>453690</v>
      </c>
      <c r="AA49" s="533">
        <f t="shared" si="45"/>
        <v>140961.783</v>
      </c>
      <c r="AB49" s="533">
        <f t="shared" si="38"/>
        <v>702057.97477750003</v>
      </c>
      <c r="AC49" s="533"/>
      <c r="AD49" s="533">
        <f t="shared" si="39"/>
        <v>0</v>
      </c>
      <c r="AE49" s="533">
        <f t="shared" si="40"/>
        <v>0</v>
      </c>
      <c r="AF49" s="533">
        <f t="shared" si="18"/>
        <v>336089</v>
      </c>
      <c r="AG49" s="548">
        <f t="shared" si="41"/>
        <v>1</v>
      </c>
      <c r="AH49" s="548">
        <f t="shared" si="19"/>
        <v>0.24784132884737553</v>
      </c>
      <c r="AI49" s="533">
        <f t="shared" si="42"/>
        <v>0</v>
      </c>
      <c r="AJ49" s="533">
        <f t="shared" si="43"/>
        <v>0</v>
      </c>
    </row>
    <row r="50" spans="2:36" x14ac:dyDescent="0.2">
      <c r="Q50" s="533">
        <f t="shared" si="24"/>
        <v>47</v>
      </c>
      <c r="R50" s="533">
        <f t="shared" si="15"/>
        <v>4</v>
      </c>
      <c r="S50" s="540">
        <f t="shared" si="25"/>
        <v>45077</v>
      </c>
      <c r="T50" s="533">
        <f t="shared" si="16"/>
        <v>6590465.7577775</v>
      </c>
      <c r="U50" s="533">
        <f t="shared" si="44"/>
        <v>2293666</v>
      </c>
      <c r="V50" s="533">
        <f t="shared" si="44"/>
        <v>2316593</v>
      </c>
      <c r="W50" s="533">
        <f t="shared" si="44"/>
        <v>156188</v>
      </c>
      <c r="X50" s="533">
        <f t="shared" si="44"/>
        <v>493619</v>
      </c>
      <c r="Y50" s="533">
        <f t="shared" si="44"/>
        <v>33690</v>
      </c>
      <c r="Z50" s="533">
        <f t="shared" si="44"/>
        <v>453690</v>
      </c>
      <c r="AA50" s="533">
        <f t="shared" si="45"/>
        <v>140961.783</v>
      </c>
      <c r="AB50" s="533">
        <f t="shared" si="38"/>
        <v>702057.97477750003</v>
      </c>
      <c r="AC50" s="533"/>
      <c r="AD50" s="533">
        <f t="shared" si="39"/>
        <v>0</v>
      </c>
      <c r="AE50" s="533">
        <f t="shared" si="40"/>
        <v>0</v>
      </c>
      <c r="AF50" s="533">
        <f t="shared" si="18"/>
        <v>336089</v>
      </c>
      <c r="AG50" s="548">
        <f t="shared" si="41"/>
        <v>1</v>
      </c>
      <c r="AH50" s="548">
        <f t="shared" si="19"/>
        <v>0.24784132884737553</v>
      </c>
      <c r="AI50" s="533">
        <f t="shared" si="42"/>
        <v>0</v>
      </c>
      <c r="AJ50" s="533">
        <f t="shared" si="43"/>
        <v>0</v>
      </c>
    </row>
    <row r="51" spans="2:36" x14ac:dyDescent="0.2">
      <c r="Q51" s="554">
        <f t="shared" si="24"/>
        <v>48</v>
      </c>
      <c r="R51" s="554">
        <f t="shared" si="15"/>
        <v>4</v>
      </c>
      <c r="S51" s="555">
        <f t="shared" si="25"/>
        <v>45107</v>
      </c>
      <c r="T51" s="554">
        <f t="shared" si="16"/>
        <v>6590465.7577775</v>
      </c>
      <c r="U51" s="554">
        <f t="shared" ref="U51:U60" si="46">U50</f>
        <v>2293666</v>
      </c>
      <c r="V51" s="554">
        <f t="shared" si="44"/>
        <v>2316593</v>
      </c>
      <c r="W51" s="554">
        <f t="shared" si="44"/>
        <v>156188</v>
      </c>
      <c r="X51" s="554">
        <f t="shared" si="44"/>
        <v>493619</v>
      </c>
      <c r="Y51" s="554">
        <f t="shared" si="44"/>
        <v>33690</v>
      </c>
      <c r="Z51" s="554">
        <f t="shared" si="44"/>
        <v>453690</v>
      </c>
      <c r="AA51" s="554">
        <f t="shared" si="45"/>
        <v>140961.783</v>
      </c>
      <c r="AB51" s="554">
        <f t="shared" si="38"/>
        <v>702057.97477750003</v>
      </c>
      <c r="AC51" s="554"/>
      <c r="AD51" s="554">
        <f t="shared" si="39"/>
        <v>0</v>
      </c>
      <c r="AE51" s="554">
        <f t="shared" si="40"/>
        <v>0</v>
      </c>
      <c r="AF51" s="554">
        <f t="shared" si="18"/>
        <v>336089</v>
      </c>
      <c r="AG51" s="550">
        <f t="shared" si="41"/>
        <v>1</v>
      </c>
      <c r="AH51" s="550">
        <f t="shared" si="19"/>
        <v>0.24784132884737553</v>
      </c>
      <c r="AI51" s="554">
        <f t="shared" si="42"/>
        <v>0</v>
      </c>
      <c r="AJ51" s="554">
        <f t="shared" si="43"/>
        <v>0</v>
      </c>
    </row>
    <row r="52" spans="2:36" x14ac:dyDescent="0.2">
      <c r="O52" s="533">
        <f>SUM(U52:U63)</f>
        <v>28149537</v>
      </c>
      <c r="Q52" s="533">
        <f t="shared" si="24"/>
        <v>49</v>
      </c>
      <c r="R52" s="533">
        <f t="shared" si="15"/>
        <v>5</v>
      </c>
      <c r="S52" s="540">
        <f t="shared" si="25"/>
        <v>45138</v>
      </c>
      <c r="T52" s="533">
        <f t="shared" si="16"/>
        <v>6615756.3505108254</v>
      </c>
      <c r="U52" s="533">
        <f t="shared" si="46"/>
        <v>2293666</v>
      </c>
      <c r="V52" s="533">
        <f t="shared" si="44"/>
        <v>2316593</v>
      </c>
      <c r="W52" s="533">
        <f t="shared" si="44"/>
        <v>156188</v>
      </c>
      <c r="X52" s="533">
        <f t="shared" si="44"/>
        <v>493619</v>
      </c>
      <c r="Y52" s="533">
        <f t="shared" si="44"/>
        <v>33690</v>
      </c>
      <c r="Z52" s="533">
        <f t="shared" si="44"/>
        <v>453690</v>
      </c>
      <c r="AA52" s="533">
        <f t="shared" si="45"/>
        <v>145190.63648999998</v>
      </c>
      <c r="AB52" s="533">
        <f t="shared" si="38"/>
        <v>723119.71402082499</v>
      </c>
      <c r="AC52" s="533"/>
      <c r="AD52" s="533">
        <f t="shared" si="39"/>
        <v>0</v>
      </c>
      <c r="AE52" s="533">
        <f t="shared" si="40"/>
        <v>0</v>
      </c>
      <c r="AF52" s="533">
        <f t="shared" si="18"/>
        <v>336089</v>
      </c>
      <c r="AG52" s="548">
        <f t="shared" si="41"/>
        <v>1</v>
      </c>
      <c r="AH52" s="548">
        <f t="shared" si="19"/>
        <v>0.24784132884737553</v>
      </c>
      <c r="AI52" s="533">
        <f t="shared" si="42"/>
        <v>0</v>
      </c>
      <c r="AJ52" s="533">
        <f t="shared" si="43"/>
        <v>0</v>
      </c>
    </row>
    <row r="53" spans="2:36" x14ac:dyDescent="0.2">
      <c r="O53" s="918" t="s">
        <v>674</v>
      </c>
      <c r="Q53" s="533">
        <f t="shared" si="24"/>
        <v>50</v>
      </c>
      <c r="R53" s="533">
        <f t="shared" si="15"/>
        <v>5</v>
      </c>
      <c r="S53" s="540">
        <f t="shared" si="25"/>
        <v>45169</v>
      </c>
      <c r="T53" s="533">
        <f t="shared" si="16"/>
        <v>6615756.3505108254</v>
      </c>
      <c r="U53" s="533">
        <f t="shared" si="46"/>
        <v>2293666</v>
      </c>
      <c r="V53" s="533">
        <f t="shared" ref="U53:Z68" si="47">V52</f>
        <v>2316593</v>
      </c>
      <c r="W53" s="533">
        <f t="shared" si="47"/>
        <v>156188</v>
      </c>
      <c r="X53" s="533">
        <f t="shared" si="47"/>
        <v>493619</v>
      </c>
      <c r="Y53" s="533">
        <f t="shared" si="47"/>
        <v>33690</v>
      </c>
      <c r="Z53" s="533">
        <f t="shared" si="47"/>
        <v>453690</v>
      </c>
      <c r="AA53" s="533">
        <f t="shared" si="45"/>
        <v>145190.63648999998</v>
      </c>
      <c r="AB53" s="533">
        <f t="shared" si="38"/>
        <v>723119.71402082499</v>
      </c>
      <c r="AC53" s="533"/>
      <c r="AD53" s="533">
        <f t="shared" si="39"/>
        <v>0</v>
      </c>
      <c r="AE53" s="533">
        <f t="shared" si="40"/>
        <v>0</v>
      </c>
      <c r="AF53" s="533">
        <f t="shared" si="18"/>
        <v>336089</v>
      </c>
      <c r="AG53" s="548">
        <f t="shared" si="41"/>
        <v>1</v>
      </c>
      <c r="AH53" s="548">
        <f t="shared" si="19"/>
        <v>0.24784132884737553</v>
      </c>
      <c r="AI53" s="533">
        <f t="shared" si="42"/>
        <v>0</v>
      </c>
      <c r="AJ53" s="533">
        <f t="shared" si="43"/>
        <v>0</v>
      </c>
    </row>
    <row r="54" spans="2:36" x14ac:dyDescent="0.2">
      <c r="O54" s="545"/>
      <c r="Q54" s="533">
        <f t="shared" si="24"/>
        <v>51</v>
      </c>
      <c r="R54" s="533">
        <f t="shared" si="15"/>
        <v>5</v>
      </c>
      <c r="S54" s="540">
        <f t="shared" si="25"/>
        <v>45199</v>
      </c>
      <c r="T54" s="533">
        <f t="shared" si="16"/>
        <v>6615756.3505108254</v>
      </c>
      <c r="U54" s="533">
        <f t="shared" si="46"/>
        <v>2293666</v>
      </c>
      <c r="V54" s="533">
        <f t="shared" si="47"/>
        <v>2316593</v>
      </c>
      <c r="W54" s="533">
        <f t="shared" si="47"/>
        <v>156188</v>
      </c>
      <c r="X54" s="533">
        <f t="shared" si="47"/>
        <v>493619</v>
      </c>
      <c r="Y54" s="533">
        <f t="shared" si="47"/>
        <v>33690</v>
      </c>
      <c r="Z54" s="533">
        <f t="shared" si="47"/>
        <v>453690</v>
      </c>
      <c r="AA54" s="533">
        <f t="shared" si="45"/>
        <v>145190.63648999998</v>
      </c>
      <c r="AB54" s="533">
        <f t="shared" si="38"/>
        <v>723119.71402082499</v>
      </c>
      <c r="AC54" s="533"/>
      <c r="AD54" s="533">
        <f t="shared" si="39"/>
        <v>0</v>
      </c>
      <c r="AE54" s="533">
        <f t="shared" si="40"/>
        <v>0</v>
      </c>
      <c r="AF54" s="533">
        <f t="shared" si="18"/>
        <v>336089</v>
      </c>
      <c r="AG54" s="548">
        <f t="shared" si="41"/>
        <v>1</v>
      </c>
      <c r="AH54" s="548">
        <f t="shared" si="19"/>
        <v>0.24784132884737553</v>
      </c>
      <c r="AI54" s="533">
        <f t="shared" si="42"/>
        <v>0</v>
      </c>
      <c r="AJ54" s="533">
        <f t="shared" si="43"/>
        <v>0</v>
      </c>
    </row>
    <row r="55" spans="2:36" x14ac:dyDescent="0.2">
      <c r="O55" s="533"/>
      <c r="Q55" s="533">
        <f t="shared" si="24"/>
        <v>52</v>
      </c>
      <c r="R55" s="533">
        <f t="shared" si="15"/>
        <v>5</v>
      </c>
      <c r="S55" s="540">
        <f t="shared" si="25"/>
        <v>45230</v>
      </c>
      <c r="T55" s="533">
        <f t="shared" si="16"/>
        <v>6615756.3505108254</v>
      </c>
      <c r="U55" s="533">
        <f t="shared" si="46"/>
        <v>2293666</v>
      </c>
      <c r="V55" s="533">
        <f t="shared" si="47"/>
        <v>2316593</v>
      </c>
      <c r="W55" s="533">
        <f t="shared" si="47"/>
        <v>156188</v>
      </c>
      <c r="X55" s="533">
        <f t="shared" si="47"/>
        <v>493619</v>
      </c>
      <c r="Y55" s="533">
        <f t="shared" si="47"/>
        <v>33690</v>
      </c>
      <c r="Z55" s="533">
        <f t="shared" si="47"/>
        <v>453690</v>
      </c>
      <c r="AA55" s="533">
        <f t="shared" si="45"/>
        <v>145190.63648999998</v>
      </c>
      <c r="AB55" s="533">
        <f t="shared" si="38"/>
        <v>723119.71402082499</v>
      </c>
      <c r="AC55" s="533"/>
      <c r="AD55" s="533">
        <f t="shared" si="39"/>
        <v>0</v>
      </c>
      <c r="AE55" s="533">
        <f t="shared" si="40"/>
        <v>0</v>
      </c>
      <c r="AF55" s="533">
        <f t="shared" si="18"/>
        <v>336089</v>
      </c>
      <c r="AG55" s="548">
        <f t="shared" si="41"/>
        <v>1</v>
      </c>
      <c r="AH55" s="548">
        <f t="shared" si="19"/>
        <v>0.24784132884737553</v>
      </c>
      <c r="AI55" s="533">
        <f t="shared" si="42"/>
        <v>0</v>
      </c>
      <c r="AJ55" s="533">
        <f t="shared" si="43"/>
        <v>0</v>
      </c>
    </row>
    <row r="56" spans="2:36" x14ac:dyDescent="0.2">
      <c r="B56" s="538"/>
      <c r="Q56" s="533">
        <f t="shared" si="24"/>
        <v>53</v>
      </c>
      <c r="R56" s="533">
        <f t="shared" si="15"/>
        <v>5</v>
      </c>
      <c r="S56" s="540">
        <f t="shared" si="25"/>
        <v>45260</v>
      </c>
      <c r="T56" s="533">
        <f t="shared" si="16"/>
        <v>6615756.3505108254</v>
      </c>
      <c r="U56" s="533">
        <f t="shared" si="46"/>
        <v>2293666</v>
      </c>
      <c r="V56" s="533">
        <f t="shared" si="47"/>
        <v>2316593</v>
      </c>
      <c r="W56" s="533">
        <f t="shared" si="47"/>
        <v>156188</v>
      </c>
      <c r="X56" s="533">
        <f t="shared" si="47"/>
        <v>493619</v>
      </c>
      <c r="Y56" s="533">
        <f t="shared" si="47"/>
        <v>33690</v>
      </c>
      <c r="Z56" s="533">
        <f t="shared" si="47"/>
        <v>453690</v>
      </c>
      <c r="AA56" s="533">
        <f t="shared" si="45"/>
        <v>145190.63648999998</v>
      </c>
      <c r="AB56" s="533">
        <f t="shared" si="38"/>
        <v>723119.71402082499</v>
      </c>
      <c r="AC56" s="533"/>
      <c r="AD56" s="533">
        <f t="shared" si="39"/>
        <v>0</v>
      </c>
      <c r="AE56" s="533">
        <f t="shared" si="40"/>
        <v>0</v>
      </c>
      <c r="AF56" s="533">
        <f t="shared" si="18"/>
        <v>336089</v>
      </c>
      <c r="AG56" s="548">
        <f t="shared" si="41"/>
        <v>1</v>
      </c>
      <c r="AH56" s="548">
        <f t="shared" si="19"/>
        <v>0.24784132884737553</v>
      </c>
      <c r="AI56" s="533">
        <f t="shared" si="42"/>
        <v>0</v>
      </c>
      <c r="AJ56" s="533">
        <f t="shared" si="43"/>
        <v>0</v>
      </c>
    </row>
    <row r="57" spans="2:36" x14ac:dyDescent="0.2">
      <c r="Q57" s="533">
        <f t="shared" si="24"/>
        <v>54</v>
      </c>
      <c r="R57" s="533">
        <f t="shared" si="15"/>
        <v>5</v>
      </c>
      <c r="S57" s="540">
        <f t="shared" si="25"/>
        <v>45291</v>
      </c>
      <c r="T57" s="533">
        <f t="shared" si="16"/>
        <v>6627341.8182410924</v>
      </c>
      <c r="U57" s="533">
        <f t="shared" si="46"/>
        <v>2293666</v>
      </c>
      <c r="V57" s="533">
        <f t="shared" si="47"/>
        <v>2316593</v>
      </c>
      <c r="W57" s="533">
        <f t="shared" si="47"/>
        <v>156188</v>
      </c>
      <c r="X57" s="533">
        <f t="shared" si="47"/>
        <v>493619</v>
      </c>
      <c r="Y57" s="551">
        <f t="shared" ref="Y57:Y120" si="48">Y$2*(1+$AN$24)^($R57-1)</f>
        <v>45275.467730266661</v>
      </c>
      <c r="Z57" s="533">
        <f t="shared" si="47"/>
        <v>453690</v>
      </c>
      <c r="AA57" s="533">
        <f t="shared" si="45"/>
        <v>145190.63648999998</v>
      </c>
      <c r="AB57" s="533">
        <f t="shared" si="38"/>
        <v>723119.71402082499</v>
      </c>
      <c r="AC57" s="533"/>
      <c r="AD57" s="533">
        <f t="shared" si="39"/>
        <v>45275.467730266661</v>
      </c>
      <c r="AE57" s="533">
        <f t="shared" si="40"/>
        <v>0</v>
      </c>
      <c r="AF57" s="533">
        <f t="shared" si="18"/>
        <v>330055</v>
      </c>
      <c r="AG57" s="548">
        <f t="shared" si="41"/>
        <v>0.98204642222744576</v>
      </c>
      <c r="AH57" s="548">
        <f t="shared" si="19"/>
        <v>0.22988775107482129</v>
      </c>
      <c r="AI57" s="533">
        <f t="shared" si="42"/>
        <v>0</v>
      </c>
      <c r="AJ57" s="533">
        <f t="shared" si="43"/>
        <v>0</v>
      </c>
    </row>
    <row r="58" spans="2:36" x14ac:dyDescent="0.2">
      <c r="N58" s="563"/>
      <c r="Q58" s="533">
        <f t="shared" si="24"/>
        <v>55</v>
      </c>
      <c r="R58" s="533">
        <f t="shared" si="15"/>
        <v>5</v>
      </c>
      <c r="S58" s="540">
        <f t="shared" si="25"/>
        <v>45322</v>
      </c>
      <c r="T58" s="533">
        <f t="shared" si="16"/>
        <v>6720004.8182410924</v>
      </c>
      <c r="U58" s="533">
        <f t="shared" si="46"/>
        <v>2293666</v>
      </c>
      <c r="V58" s="542">
        <v>2409256</v>
      </c>
      <c r="W58" s="533">
        <f t="shared" si="47"/>
        <v>156188</v>
      </c>
      <c r="X58" s="533">
        <f t="shared" si="47"/>
        <v>493619</v>
      </c>
      <c r="Y58" s="533">
        <f t="shared" si="48"/>
        <v>45275.467730266661</v>
      </c>
      <c r="Z58" s="533">
        <f t="shared" si="47"/>
        <v>453690</v>
      </c>
      <c r="AA58" s="533">
        <f t="shared" si="45"/>
        <v>145190.63648999998</v>
      </c>
      <c r="AB58" s="533">
        <f t="shared" si="38"/>
        <v>723119.71402082499</v>
      </c>
      <c r="AC58" s="533"/>
      <c r="AD58" s="533">
        <f t="shared" si="39"/>
        <v>45275.467730266661</v>
      </c>
      <c r="AE58" s="533">
        <f t="shared" si="40"/>
        <v>0</v>
      </c>
      <c r="AF58" s="533">
        <f t="shared" si="18"/>
        <v>330055</v>
      </c>
      <c r="AG58" s="548">
        <f t="shared" si="41"/>
        <v>0.98204642222744576</v>
      </c>
      <c r="AH58" s="548">
        <f t="shared" si="19"/>
        <v>0.22988775107482129</v>
      </c>
      <c r="AI58" s="533">
        <f t="shared" si="42"/>
        <v>0</v>
      </c>
      <c r="AJ58" s="533">
        <f t="shared" si="43"/>
        <v>0</v>
      </c>
    </row>
    <row r="59" spans="2:36" x14ac:dyDescent="0.2">
      <c r="Q59" s="533">
        <f t="shared" si="24"/>
        <v>56</v>
      </c>
      <c r="R59" s="533">
        <f t="shared" si="15"/>
        <v>5</v>
      </c>
      <c r="S59" s="540">
        <f t="shared" si="25"/>
        <v>45351</v>
      </c>
      <c r="T59" s="533">
        <f t="shared" si="16"/>
        <v>6720004.8182410924</v>
      </c>
      <c r="U59" s="533">
        <f t="shared" si="46"/>
        <v>2293666</v>
      </c>
      <c r="V59" s="533">
        <f>V58</f>
        <v>2409256</v>
      </c>
      <c r="W59" s="533">
        <f t="shared" si="47"/>
        <v>156188</v>
      </c>
      <c r="X59" s="533">
        <f t="shared" si="47"/>
        <v>493619</v>
      </c>
      <c r="Y59" s="533">
        <f t="shared" si="48"/>
        <v>45275.467730266661</v>
      </c>
      <c r="Z59" s="533">
        <f t="shared" si="47"/>
        <v>453690</v>
      </c>
      <c r="AA59" s="533">
        <f t="shared" si="45"/>
        <v>145190.63648999998</v>
      </c>
      <c r="AB59" s="533">
        <f t="shared" si="38"/>
        <v>723119.71402082499</v>
      </c>
      <c r="AC59" s="533"/>
      <c r="AD59" s="533">
        <f t="shared" si="39"/>
        <v>45275.467730266661</v>
      </c>
      <c r="AE59" s="533">
        <f t="shared" si="40"/>
        <v>0</v>
      </c>
      <c r="AF59" s="533">
        <f t="shared" si="18"/>
        <v>330055</v>
      </c>
      <c r="AG59" s="548">
        <f t="shared" si="41"/>
        <v>0.98204642222744576</v>
      </c>
      <c r="AH59" s="548">
        <f t="shared" si="19"/>
        <v>0.22988775107482129</v>
      </c>
      <c r="AI59" s="533">
        <f t="shared" si="42"/>
        <v>0</v>
      </c>
      <c r="AJ59" s="533">
        <f t="shared" si="43"/>
        <v>0</v>
      </c>
    </row>
    <row r="60" spans="2:36" x14ac:dyDescent="0.2">
      <c r="Q60" s="533">
        <f t="shared" si="24"/>
        <v>57</v>
      </c>
      <c r="R60" s="533">
        <f t="shared" si="15"/>
        <v>5</v>
      </c>
      <c r="S60" s="540">
        <f t="shared" si="25"/>
        <v>45382</v>
      </c>
      <c r="T60" s="533">
        <f t="shared" si="16"/>
        <v>6720004.8182410924</v>
      </c>
      <c r="U60" s="533">
        <f t="shared" si="46"/>
        <v>2293666</v>
      </c>
      <c r="V60" s="533">
        <f t="shared" si="47"/>
        <v>2409256</v>
      </c>
      <c r="W60" s="533">
        <f t="shared" si="47"/>
        <v>156188</v>
      </c>
      <c r="X60" s="533">
        <f t="shared" si="47"/>
        <v>493619</v>
      </c>
      <c r="Y60" s="533">
        <f t="shared" si="48"/>
        <v>45275.467730266661</v>
      </c>
      <c r="Z60" s="533">
        <f t="shared" si="47"/>
        <v>453690</v>
      </c>
      <c r="AA60" s="533">
        <f t="shared" si="45"/>
        <v>145190.63648999998</v>
      </c>
      <c r="AB60" s="533">
        <f t="shared" si="38"/>
        <v>723119.71402082499</v>
      </c>
      <c r="AC60" s="533"/>
      <c r="AD60" s="533">
        <f t="shared" si="39"/>
        <v>45275.467730266661</v>
      </c>
      <c r="AE60" s="533">
        <f t="shared" si="40"/>
        <v>0</v>
      </c>
      <c r="AF60" s="533">
        <f t="shared" si="18"/>
        <v>330055</v>
      </c>
      <c r="AG60" s="548">
        <f t="shared" si="41"/>
        <v>0.98204642222744576</v>
      </c>
      <c r="AH60" s="548">
        <f t="shared" si="19"/>
        <v>0.22988775107482129</v>
      </c>
      <c r="AI60" s="533">
        <f t="shared" si="42"/>
        <v>36786.317530841668</v>
      </c>
      <c r="AJ60" s="533">
        <f t="shared" si="43"/>
        <v>11771.621609869331</v>
      </c>
    </row>
    <row r="61" spans="2:36" x14ac:dyDescent="0.2">
      <c r="Q61" s="533">
        <f>Q60+1</f>
        <v>58</v>
      </c>
      <c r="R61" s="533">
        <f t="shared" si="15"/>
        <v>5</v>
      </c>
      <c r="S61" s="540">
        <f>EOMONTH(S60,1)</f>
        <v>45412</v>
      </c>
      <c r="T61" s="533">
        <f t="shared" si="16"/>
        <v>6928519.8182410924</v>
      </c>
      <c r="U61" s="542">
        <f>2500000+2181</f>
        <v>2502181</v>
      </c>
      <c r="V61" s="533">
        <f t="shared" si="47"/>
        <v>2409256</v>
      </c>
      <c r="W61" s="533">
        <f t="shared" si="47"/>
        <v>156188</v>
      </c>
      <c r="X61" s="533">
        <f t="shared" si="47"/>
        <v>493619</v>
      </c>
      <c r="Y61" s="533">
        <f t="shared" si="48"/>
        <v>45275.467730266661</v>
      </c>
      <c r="Z61" s="533">
        <f t="shared" si="47"/>
        <v>453690</v>
      </c>
      <c r="AA61" s="533">
        <f t="shared" si="45"/>
        <v>145190.63648999998</v>
      </c>
      <c r="AB61" s="533">
        <f t="shared" si="38"/>
        <v>723119.71402082499</v>
      </c>
      <c r="AC61" s="533"/>
      <c r="AD61" s="533">
        <f t="shared" si="39"/>
        <v>0</v>
      </c>
      <c r="AE61" s="533">
        <f t="shared" si="40"/>
        <v>45275.467730266661</v>
      </c>
      <c r="AF61" s="533">
        <f t="shared" si="18"/>
        <v>336089</v>
      </c>
      <c r="AG61" s="548">
        <f t="shared" si="41"/>
        <v>1</v>
      </c>
      <c r="AH61" s="548">
        <f t="shared" si="19"/>
        <v>0.24784132884737553</v>
      </c>
      <c r="AI61" s="533">
        <f t="shared" si="42"/>
        <v>36786.317530841668</v>
      </c>
      <c r="AJ61" s="533">
        <f t="shared" si="43"/>
        <v>11771.621609869331</v>
      </c>
    </row>
    <row r="62" spans="2:36" x14ac:dyDescent="0.2">
      <c r="Q62" s="533">
        <f>Q61+1</f>
        <v>59</v>
      </c>
      <c r="R62" s="533">
        <f t="shared" si="15"/>
        <v>5</v>
      </c>
      <c r="S62" s="540">
        <f>EOMONTH(S61,1)</f>
        <v>45443</v>
      </c>
      <c r="T62" s="533">
        <f t="shared" si="16"/>
        <v>7107378.2633559676</v>
      </c>
      <c r="U62" s="533">
        <f t="shared" ref="U62:U63" si="49">U61</f>
        <v>2502181</v>
      </c>
      <c r="V62" s="533">
        <f t="shared" si="47"/>
        <v>2409256</v>
      </c>
      <c r="W62" s="533">
        <f t="shared" si="47"/>
        <v>156188</v>
      </c>
      <c r="X62" s="551">
        <f t="shared" ref="X62:Y121" si="50">X$2*(1+$AN$24)^($R62-1)</f>
        <v>672477.44511487498</v>
      </c>
      <c r="Y62" s="533">
        <f t="shared" si="48"/>
        <v>45275.467730266661</v>
      </c>
      <c r="Z62" s="533">
        <f t="shared" si="47"/>
        <v>453690</v>
      </c>
      <c r="AA62" s="533">
        <f t="shared" si="45"/>
        <v>145190.63648999998</v>
      </c>
      <c r="AB62" s="533">
        <f t="shared" si="38"/>
        <v>723119.71402082499</v>
      </c>
      <c r="AC62" s="533"/>
      <c r="AD62" s="533">
        <f t="shared" si="39"/>
        <v>672477.44511487498</v>
      </c>
      <c r="AE62" s="533">
        <f t="shared" si="40"/>
        <v>45275.467730266661</v>
      </c>
      <c r="AF62" s="533">
        <f t="shared" si="18"/>
        <v>251573</v>
      </c>
      <c r="AG62" s="548">
        <f t="shared" si="41"/>
        <v>0.74853089509028858</v>
      </c>
      <c r="AH62" s="548">
        <f t="shared" si="19"/>
        <v>-3.6277760623358857E-3</v>
      </c>
      <c r="AI62" s="533">
        <f t="shared" si="42"/>
        <v>36786.317530841668</v>
      </c>
      <c r="AJ62" s="533">
        <f t="shared" si="43"/>
        <v>11771.621609869331</v>
      </c>
    </row>
    <row r="63" spans="2:36" x14ac:dyDescent="0.2">
      <c r="Q63" s="554">
        <f>Q62+1</f>
        <v>60</v>
      </c>
      <c r="R63" s="554">
        <f t="shared" si="15"/>
        <v>5</v>
      </c>
      <c r="S63" s="555">
        <f>EOMONTH(S62,1)</f>
        <v>45473</v>
      </c>
      <c r="T63" s="554">
        <f t="shared" si="16"/>
        <v>7107378.2633559676</v>
      </c>
      <c r="U63" s="554">
        <f t="shared" si="49"/>
        <v>2502181</v>
      </c>
      <c r="V63" s="554">
        <f t="shared" si="47"/>
        <v>2409256</v>
      </c>
      <c r="W63" s="554">
        <f t="shared" si="47"/>
        <v>156188</v>
      </c>
      <c r="X63" s="554">
        <f t="shared" si="50"/>
        <v>672477.44511487498</v>
      </c>
      <c r="Y63" s="554">
        <f t="shared" si="48"/>
        <v>45275.467730266661</v>
      </c>
      <c r="Z63" s="554">
        <f t="shared" si="47"/>
        <v>453690</v>
      </c>
      <c r="AA63" s="554">
        <f t="shared" si="45"/>
        <v>145190.63648999998</v>
      </c>
      <c r="AB63" s="554">
        <f t="shared" si="38"/>
        <v>723119.71402082499</v>
      </c>
      <c r="AC63" s="554"/>
      <c r="AD63" s="554">
        <f t="shared" si="39"/>
        <v>672477.44511487498</v>
      </c>
      <c r="AE63" s="554">
        <f t="shared" si="40"/>
        <v>45275.467730266661</v>
      </c>
      <c r="AF63" s="554">
        <f t="shared" si="18"/>
        <v>251573</v>
      </c>
      <c r="AG63" s="550">
        <f t="shared" si="41"/>
        <v>0.74853089509028858</v>
      </c>
      <c r="AH63" s="550">
        <f t="shared" si="19"/>
        <v>-3.6277760623358857E-3</v>
      </c>
      <c r="AI63" s="554">
        <f t="shared" si="42"/>
        <v>36786.317530841668</v>
      </c>
      <c r="AJ63" s="554">
        <f t="shared" si="43"/>
        <v>11771.621609869331</v>
      </c>
    </row>
    <row r="64" spans="2:36" x14ac:dyDescent="0.2">
      <c r="Q64" s="533">
        <f t="shared" ref="Q64:Q127" si="51">Q63+1</f>
        <v>61</v>
      </c>
      <c r="R64" s="533">
        <f t="shared" si="15"/>
        <v>6</v>
      </c>
      <c r="S64" s="540">
        <f t="shared" ref="S64:S127" si="52">EOMONTH(S63,1)</f>
        <v>45504</v>
      </c>
      <c r="T64" s="533">
        <f t="shared" si="16"/>
        <v>7154960.1612566449</v>
      </c>
      <c r="U64" s="533">
        <f t="shared" si="47"/>
        <v>2502181</v>
      </c>
      <c r="V64" s="533">
        <f t="shared" si="47"/>
        <v>2409256</v>
      </c>
      <c r="W64" s="533">
        <f t="shared" si="47"/>
        <v>156188</v>
      </c>
      <c r="X64" s="533">
        <f t="shared" si="50"/>
        <v>692651.76846832118</v>
      </c>
      <c r="Y64" s="533">
        <f t="shared" si="48"/>
        <v>46633.731762174655</v>
      </c>
      <c r="Z64" s="533">
        <f t="shared" si="47"/>
        <v>453690</v>
      </c>
      <c r="AA64" s="533">
        <f t="shared" si="45"/>
        <v>149546.35558469998</v>
      </c>
      <c r="AB64" s="533">
        <f t="shared" si="38"/>
        <v>744813.30544144963</v>
      </c>
      <c r="AC64" s="533"/>
      <c r="AD64" s="533">
        <f t="shared" si="39"/>
        <v>692651.76846832118</v>
      </c>
      <c r="AE64" s="533">
        <f t="shared" si="40"/>
        <v>46633.731762174655</v>
      </c>
      <c r="AF64" s="533">
        <f t="shared" si="18"/>
        <v>251573</v>
      </c>
      <c r="AG64" s="548">
        <f t="shared" si="41"/>
        <v>0.74853089509028858</v>
      </c>
      <c r="AH64" s="548">
        <f t="shared" si="19"/>
        <v>-3.6277760623358857E-3</v>
      </c>
      <c r="AI64" s="533">
        <f t="shared" si="42"/>
        <v>37889.907056766911</v>
      </c>
      <c r="AJ64" s="533">
        <f t="shared" si="43"/>
        <v>12124.77025816541</v>
      </c>
    </row>
    <row r="65" spans="17:36" x14ac:dyDescent="0.2">
      <c r="Q65" s="533">
        <f t="shared" si="51"/>
        <v>62</v>
      </c>
      <c r="R65" s="533">
        <f t="shared" si="15"/>
        <v>6</v>
      </c>
      <c r="S65" s="540">
        <f t="shared" si="52"/>
        <v>45535</v>
      </c>
      <c r="T65" s="533">
        <f t="shared" si="16"/>
        <v>7154960.1612566449</v>
      </c>
      <c r="U65" s="533">
        <f t="shared" si="47"/>
        <v>2502181</v>
      </c>
      <c r="V65" s="533">
        <f t="shared" si="47"/>
        <v>2409256</v>
      </c>
      <c r="W65" s="533">
        <f t="shared" si="47"/>
        <v>156188</v>
      </c>
      <c r="X65" s="533">
        <f t="shared" si="50"/>
        <v>692651.76846832118</v>
      </c>
      <c r="Y65" s="533">
        <f t="shared" si="48"/>
        <v>46633.731762174655</v>
      </c>
      <c r="Z65" s="533">
        <f t="shared" si="47"/>
        <v>453690</v>
      </c>
      <c r="AA65" s="533">
        <f t="shared" si="45"/>
        <v>149546.35558469998</v>
      </c>
      <c r="AB65" s="533">
        <f t="shared" si="38"/>
        <v>744813.30544144963</v>
      </c>
      <c r="AD65" s="533">
        <f t="shared" si="39"/>
        <v>692651.76846832118</v>
      </c>
      <c r="AE65" s="533">
        <f t="shared" si="40"/>
        <v>46633.731762174655</v>
      </c>
      <c r="AF65" s="533">
        <f t="shared" si="18"/>
        <v>251573</v>
      </c>
      <c r="AG65" s="548">
        <f t="shared" si="41"/>
        <v>0.74853089509028858</v>
      </c>
      <c r="AH65" s="548">
        <f t="shared" si="19"/>
        <v>-3.6277760623358857E-3</v>
      </c>
      <c r="AI65" s="533">
        <f t="shared" si="42"/>
        <v>568599.78190093534</v>
      </c>
      <c r="AJ65" s="533">
        <f t="shared" si="43"/>
        <v>192214.2300599289</v>
      </c>
    </row>
    <row r="66" spans="17:36" x14ac:dyDescent="0.2">
      <c r="Q66" s="533">
        <f t="shared" si="51"/>
        <v>63</v>
      </c>
      <c r="R66" s="533">
        <f t="shared" si="15"/>
        <v>6</v>
      </c>
      <c r="S66" s="540">
        <f t="shared" si="52"/>
        <v>45565</v>
      </c>
      <c r="T66" s="533">
        <f t="shared" si="16"/>
        <v>7154960.1612566449</v>
      </c>
      <c r="U66" s="533">
        <f t="shared" si="47"/>
        <v>2502181</v>
      </c>
      <c r="V66" s="533">
        <f t="shared" si="47"/>
        <v>2409256</v>
      </c>
      <c r="W66" s="533">
        <f t="shared" si="47"/>
        <v>156188</v>
      </c>
      <c r="X66" s="533">
        <f t="shared" si="50"/>
        <v>692651.76846832118</v>
      </c>
      <c r="Y66" s="533">
        <f t="shared" si="48"/>
        <v>46633.731762174655</v>
      </c>
      <c r="Z66" s="533">
        <f t="shared" si="47"/>
        <v>453690</v>
      </c>
      <c r="AA66" s="533">
        <f t="shared" si="45"/>
        <v>149546.35558469998</v>
      </c>
      <c r="AB66" s="533">
        <f t="shared" si="38"/>
        <v>744813.30544144963</v>
      </c>
      <c r="AD66" s="533">
        <f t="shared" si="39"/>
        <v>0</v>
      </c>
      <c r="AE66" s="533">
        <f t="shared" si="40"/>
        <v>739285.50023049582</v>
      </c>
      <c r="AF66" s="533">
        <f t="shared" si="18"/>
        <v>336089</v>
      </c>
      <c r="AG66" s="548">
        <f t="shared" si="41"/>
        <v>1</v>
      </c>
      <c r="AH66" s="548">
        <f t="shared" si="19"/>
        <v>0.24784132884737553</v>
      </c>
      <c r="AI66" s="533">
        <f t="shared" si="42"/>
        <v>568599.78190093534</v>
      </c>
      <c r="AJ66" s="533">
        <f t="shared" si="43"/>
        <v>192214.2300599289</v>
      </c>
    </row>
    <row r="67" spans="17:36" x14ac:dyDescent="0.2">
      <c r="Q67" s="533">
        <f t="shared" si="51"/>
        <v>64</v>
      </c>
      <c r="R67" s="533">
        <f t="shared" si="15"/>
        <v>6</v>
      </c>
      <c r="S67" s="540">
        <f t="shared" si="52"/>
        <v>45596</v>
      </c>
      <c r="T67" s="533">
        <f t="shared" si="16"/>
        <v>7154960.1612566449</v>
      </c>
      <c r="U67" s="533">
        <f t="shared" si="47"/>
        <v>2502181</v>
      </c>
      <c r="V67" s="533">
        <f t="shared" si="47"/>
        <v>2409256</v>
      </c>
      <c r="W67" s="533">
        <f t="shared" si="47"/>
        <v>156188</v>
      </c>
      <c r="X67" s="533">
        <f t="shared" si="50"/>
        <v>692651.76846832118</v>
      </c>
      <c r="Y67" s="533">
        <f t="shared" si="48"/>
        <v>46633.731762174655</v>
      </c>
      <c r="Z67" s="533">
        <f t="shared" si="47"/>
        <v>453690</v>
      </c>
      <c r="AA67" s="533">
        <f t="shared" si="45"/>
        <v>149546.35558469998</v>
      </c>
      <c r="AB67" s="533">
        <f t="shared" si="38"/>
        <v>744813.30544144963</v>
      </c>
      <c r="AD67" s="533">
        <f t="shared" si="39"/>
        <v>0</v>
      </c>
      <c r="AE67" s="533">
        <f t="shared" si="40"/>
        <v>739285.50023049582</v>
      </c>
      <c r="AF67" s="533">
        <f t="shared" si="18"/>
        <v>336089</v>
      </c>
      <c r="AG67" s="548">
        <f t="shared" si="41"/>
        <v>1</v>
      </c>
      <c r="AH67" s="548">
        <f t="shared" si="19"/>
        <v>0.24784132884737553</v>
      </c>
      <c r="AI67" s="533">
        <f t="shared" si="42"/>
        <v>568599.78190093534</v>
      </c>
      <c r="AJ67" s="533">
        <f t="shared" si="43"/>
        <v>192214.2300599289</v>
      </c>
    </row>
    <row r="68" spans="17:36" x14ac:dyDescent="0.2">
      <c r="Q68" s="533">
        <f t="shared" si="51"/>
        <v>65</v>
      </c>
      <c r="R68" s="533">
        <f t="shared" si="15"/>
        <v>6</v>
      </c>
      <c r="S68" s="540">
        <f t="shared" si="52"/>
        <v>45626</v>
      </c>
      <c r="T68" s="533">
        <f t="shared" si="16"/>
        <v>7154960.1612566449</v>
      </c>
      <c r="U68" s="533">
        <f t="shared" si="47"/>
        <v>2502181</v>
      </c>
      <c r="V68" s="533">
        <f t="shared" si="47"/>
        <v>2409256</v>
      </c>
      <c r="W68" s="533">
        <f t="shared" si="47"/>
        <v>156188</v>
      </c>
      <c r="X68" s="533">
        <f t="shared" si="50"/>
        <v>692651.76846832118</v>
      </c>
      <c r="Y68" s="533">
        <f t="shared" si="48"/>
        <v>46633.731762174655</v>
      </c>
      <c r="Z68" s="533">
        <f t="shared" si="47"/>
        <v>453690</v>
      </c>
      <c r="AA68" s="533">
        <f t="shared" si="45"/>
        <v>149546.35558469998</v>
      </c>
      <c r="AB68" s="533">
        <f t="shared" ref="AB68:AB131" si="53">AB$2*(1+$AN$24)^($R68-1)</f>
        <v>744813.30544144963</v>
      </c>
      <c r="AD68" s="533">
        <f t="shared" ref="AD68:AD131" si="54">SUMIFS($AT$4:$AT$22,$BB$4:$BB$22,"&lt;="&amp;$S68,$BC$4:$BC$22,"&gt;="&amp;$S68)*(1+$AN$24)^($R68-1)</f>
        <v>0</v>
      </c>
      <c r="AE68" s="533">
        <f t="shared" ref="AE68:AE131" si="55">SUMIFS($AT$4:$AT$22,$BD$4:$BD$22,"&lt;="&amp;$S68,$BE$4:$BE$22,"&gt;="&amp;$S68)*(1+$AN$24)^($R68-1)</f>
        <v>739285.50023049582</v>
      </c>
      <c r="AF68" s="533">
        <f t="shared" si="18"/>
        <v>336089</v>
      </c>
      <c r="AG68" s="548">
        <f t="shared" ref="AG68:AG75" si="56">AF68/$O$17</f>
        <v>1</v>
      </c>
      <c r="AH68" s="548">
        <f t="shared" si="19"/>
        <v>0.24784132884737553</v>
      </c>
      <c r="AI68" s="533">
        <f t="shared" ref="AI68:AI131" si="57">SUMIFS($AY$4:$AY$22,$BF$4:$BF$22,"&lt;="&amp;$S68,$BG$4:$BG$22,"&gt;="&amp;$S68)*(1+$AN$24)^($R68-1)</f>
        <v>568599.78190093534</v>
      </c>
      <c r="AJ68" s="533">
        <f t="shared" ref="AJ68:AJ131" si="58">SUMIFS($AZ$4:$AZ$22,$BF$4:$BF$22,"&lt;="&amp;$S68,$BG$4:$BG$22,"&gt;="&amp;$S68)*(1+$AN$24)^($R68-1)</f>
        <v>192214.2300599289</v>
      </c>
    </row>
    <row r="69" spans="17:36" x14ac:dyDescent="0.2">
      <c r="Q69" s="533">
        <f t="shared" si="51"/>
        <v>66</v>
      </c>
      <c r="R69" s="533">
        <f t="shared" ref="R69:R75" si="59">INT((Q69-1)/12)+1</f>
        <v>6</v>
      </c>
      <c r="S69" s="540">
        <f t="shared" si="52"/>
        <v>45657</v>
      </c>
      <c r="T69" s="533">
        <f t="shared" ref="T69:T75" si="60">SUM(U69:AB69)</f>
        <v>7154960.1612566449</v>
      </c>
      <c r="U69" s="533">
        <f t="shared" ref="U69:Z75" si="61">U68</f>
        <v>2502181</v>
      </c>
      <c r="V69" s="533">
        <f t="shared" si="61"/>
        <v>2409256</v>
      </c>
      <c r="W69" s="533">
        <f t="shared" si="61"/>
        <v>156188</v>
      </c>
      <c r="X69" s="533">
        <f t="shared" si="50"/>
        <v>692651.76846832118</v>
      </c>
      <c r="Y69" s="533">
        <f t="shared" si="48"/>
        <v>46633.731762174655</v>
      </c>
      <c r="Z69" s="533">
        <f t="shared" si="61"/>
        <v>453690</v>
      </c>
      <c r="AA69" s="533">
        <f t="shared" si="45"/>
        <v>149546.35558469998</v>
      </c>
      <c r="AB69" s="533">
        <f t="shared" si="53"/>
        <v>744813.30544144963</v>
      </c>
      <c r="AD69" s="533">
        <f t="shared" si="54"/>
        <v>0</v>
      </c>
      <c r="AE69" s="533">
        <f t="shared" si="55"/>
        <v>692651.76846832118</v>
      </c>
      <c r="AF69" s="533">
        <f t="shared" ref="AF69:AF132" si="62">$O$15-SUMIFS($AP$4:$AP$22,$BB$4:$BB$22,"&lt;="&amp;$S69,$BC$4:$BC$22,"&gt;="&amp;$S69)</f>
        <v>336089</v>
      </c>
      <c r="AG69" s="548">
        <f t="shared" si="56"/>
        <v>1</v>
      </c>
      <c r="AH69" s="548">
        <f t="shared" ref="AH69:AH75" si="63">AG69-AH$2</f>
        <v>0.24784132884737553</v>
      </c>
      <c r="AI69" s="533">
        <f t="shared" si="57"/>
        <v>568599.78190093534</v>
      </c>
      <c r="AJ69" s="533">
        <f t="shared" si="58"/>
        <v>192214.2300599289</v>
      </c>
    </row>
    <row r="70" spans="17:36" x14ac:dyDescent="0.2">
      <c r="Q70" s="533">
        <f t="shared" si="51"/>
        <v>67</v>
      </c>
      <c r="R70" s="533">
        <f t="shared" si="59"/>
        <v>6</v>
      </c>
      <c r="S70" s="540">
        <f t="shared" si="52"/>
        <v>45688</v>
      </c>
      <c r="T70" s="533">
        <f t="shared" si="60"/>
        <v>7227238.1612566449</v>
      </c>
      <c r="U70" s="533">
        <f t="shared" si="61"/>
        <v>2502181</v>
      </c>
      <c r="V70" s="542">
        <v>2481534</v>
      </c>
      <c r="W70" s="533">
        <f t="shared" si="61"/>
        <v>156188</v>
      </c>
      <c r="X70" s="533">
        <f t="shared" si="50"/>
        <v>692651.76846832118</v>
      </c>
      <c r="Y70" s="533">
        <f t="shared" si="48"/>
        <v>46633.731762174655</v>
      </c>
      <c r="Z70" s="533">
        <f t="shared" si="61"/>
        <v>453690</v>
      </c>
      <c r="AA70" s="533">
        <f t="shared" si="45"/>
        <v>149546.35558469998</v>
      </c>
      <c r="AB70" s="533">
        <f t="shared" si="53"/>
        <v>744813.30544144963</v>
      </c>
      <c r="AD70" s="533">
        <f t="shared" si="54"/>
        <v>0</v>
      </c>
      <c r="AE70" s="533">
        <f t="shared" si="55"/>
        <v>692651.76846832118</v>
      </c>
      <c r="AF70" s="533">
        <f t="shared" si="62"/>
        <v>336089</v>
      </c>
      <c r="AG70" s="548">
        <f t="shared" si="56"/>
        <v>1</v>
      </c>
      <c r="AH70" s="548">
        <f t="shared" si="63"/>
        <v>0.24784132884737553</v>
      </c>
      <c r="AI70" s="533">
        <f t="shared" si="57"/>
        <v>568599.78190093534</v>
      </c>
      <c r="AJ70" s="533">
        <f t="shared" si="58"/>
        <v>192214.2300599289</v>
      </c>
    </row>
    <row r="71" spans="17:36" x14ac:dyDescent="0.2">
      <c r="Q71" s="533">
        <f t="shared" si="51"/>
        <v>68</v>
      </c>
      <c r="R71" s="533">
        <f t="shared" si="59"/>
        <v>6</v>
      </c>
      <c r="S71" s="540">
        <f t="shared" si="52"/>
        <v>45716</v>
      </c>
      <c r="T71" s="533">
        <f t="shared" si="60"/>
        <v>7227238.1612566449</v>
      </c>
      <c r="U71" s="533">
        <f t="shared" si="61"/>
        <v>2502181</v>
      </c>
      <c r="V71" s="533">
        <f>V70</f>
        <v>2481534</v>
      </c>
      <c r="W71" s="533">
        <f t="shared" si="61"/>
        <v>156188</v>
      </c>
      <c r="X71" s="533">
        <f t="shared" si="50"/>
        <v>692651.76846832118</v>
      </c>
      <c r="Y71" s="533">
        <f t="shared" si="48"/>
        <v>46633.731762174655</v>
      </c>
      <c r="Z71" s="533">
        <f t="shared" si="61"/>
        <v>453690</v>
      </c>
      <c r="AA71" s="533">
        <f t="shared" si="45"/>
        <v>149546.35558469998</v>
      </c>
      <c r="AB71" s="533">
        <f t="shared" si="53"/>
        <v>744813.30544144963</v>
      </c>
      <c r="AD71" s="533">
        <f t="shared" si="54"/>
        <v>0</v>
      </c>
      <c r="AE71" s="533">
        <f t="shared" si="55"/>
        <v>692651.76846832118</v>
      </c>
      <c r="AF71" s="533">
        <f t="shared" si="62"/>
        <v>336089</v>
      </c>
      <c r="AG71" s="548">
        <f t="shared" si="56"/>
        <v>1</v>
      </c>
      <c r="AH71" s="548">
        <f t="shared" si="63"/>
        <v>0.24784132884737553</v>
      </c>
      <c r="AI71" s="533">
        <f t="shared" si="57"/>
        <v>568599.78190093534</v>
      </c>
      <c r="AJ71" s="533">
        <f t="shared" si="58"/>
        <v>192214.2300599289</v>
      </c>
    </row>
    <row r="72" spans="17:36" x14ac:dyDescent="0.2">
      <c r="Q72" s="533">
        <f t="shared" si="51"/>
        <v>69</v>
      </c>
      <c r="R72" s="533">
        <f t="shared" si="59"/>
        <v>6</v>
      </c>
      <c r="S72" s="540">
        <f t="shared" si="52"/>
        <v>45747</v>
      </c>
      <c r="T72" s="533">
        <f t="shared" si="60"/>
        <v>7227238.1612566449</v>
      </c>
      <c r="U72" s="533">
        <f t="shared" si="61"/>
        <v>2502181</v>
      </c>
      <c r="V72" s="533">
        <f>V71</f>
        <v>2481534</v>
      </c>
      <c r="W72" s="533">
        <f t="shared" si="61"/>
        <v>156188</v>
      </c>
      <c r="X72" s="533">
        <f t="shared" si="50"/>
        <v>692651.76846832118</v>
      </c>
      <c r="Y72" s="533">
        <f t="shared" si="48"/>
        <v>46633.731762174655</v>
      </c>
      <c r="Z72" s="533">
        <f t="shared" si="61"/>
        <v>453690</v>
      </c>
      <c r="AA72" s="533">
        <f t="shared" si="45"/>
        <v>149546.35558469998</v>
      </c>
      <c r="AB72" s="533">
        <f t="shared" si="53"/>
        <v>744813.30544144963</v>
      </c>
      <c r="AD72" s="533">
        <f t="shared" si="54"/>
        <v>0</v>
      </c>
      <c r="AE72" s="533">
        <f t="shared" si="55"/>
        <v>692651.76846832118</v>
      </c>
      <c r="AF72" s="533">
        <f t="shared" si="62"/>
        <v>336089</v>
      </c>
      <c r="AG72" s="548">
        <f t="shared" si="56"/>
        <v>1</v>
      </c>
      <c r="AH72" s="548">
        <f t="shared" si="63"/>
        <v>0.24784132884737553</v>
      </c>
      <c r="AI72" s="533">
        <f t="shared" si="57"/>
        <v>530709.87484416843</v>
      </c>
      <c r="AJ72" s="533">
        <f t="shared" si="58"/>
        <v>180089.4598017635</v>
      </c>
    </row>
    <row r="73" spans="17:36" x14ac:dyDescent="0.2">
      <c r="Q73" s="533">
        <f t="shared" si="51"/>
        <v>70</v>
      </c>
      <c r="R73" s="533">
        <f t="shared" si="59"/>
        <v>6</v>
      </c>
      <c r="S73" s="540">
        <f t="shared" si="52"/>
        <v>45777</v>
      </c>
      <c r="T73" s="533">
        <f t="shared" si="60"/>
        <v>7227238.1612566449</v>
      </c>
      <c r="U73" s="533">
        <f t="shared" si="61"/>
        <v>2502181</v>
      </c>
      <c r="V73" s="533">
        <f>V72</f>
        <v>2481534</v>
      </c>
      <c r="W73" s="533">
        <f t="shared" si="61"/>
        <v>156188</v>
      </c>
      <c r="X73" s="533">
        <f t="shared" si="50"/>
        <v>692651.76846832118</v>
      </c>
      <c r="Y73" s="533">
        <f t="shared" si="48"/>
        <v>46633.731762174655</v>
      </c>
      <c r="Z73" s="533">
        <f t="shared" si="61"/>
        <v>453690</v>
      </c>
      <c r="AA73" s="533">
        <f t="shared" si="45"/>
        <v>149546.35558469998</v>
      </c>
      <c r="AB73" s="533">
        <f t="shared" si="53"/>
        <v>744813.30544144963</v>
      </c>
      <c r="AD73" s="533">
        <f t="shared" si="54"/>
        <v>0</v>
      </c>
      <c r="AE73" s="533">
        <f t="shared" si="55"/>
        <v>692651.76846832118</v>
      </c>
      <c r="AF73" s="533">
        <f t="shared" si="62"/>
        <v>336089</v>
      </c>
      <c r="AG73" s="548">
        <f t="shared" si="56"/>
        <v>1</v>
      </c>
      <c r="AH73" s="548">
        <f t="shared" si="63"/>
        <v>0.24784132884737553</v>
      </c>
      <c r="AI73" s="533">
        <f t="shared" si="57"/>
        <v>530709.87484416843</v>
      </c>
      <c r="AJ73" s="533">
        <f t="shared" si="58"/>
        <v>180089.4598017635</v>
      </c>
    </row>
    <row r="74" spans="17:36" x14ac:dyDescent="0.2">
      <c r="Q74" s="533">
        <f t="shared" si="51"/>
        <v>71</v>
      </c>
      <c r="R74" s="533">
        <f t="shared" si="59"/>
        <v>6</v>
      </c>
      <c r="S74" s="540">
        <f t="shared" si="52"/>
        <v>45808</v>
      </c>
      <c r="T74" s="533">
        <f t="shared" si="60"/>
        <v>7227238.1612566449</v>
      </c>
      <c r="U74" s="533">
        <f t="shared" si="61"/>
        <v>2502181</v>
      </c>
      <c r="V74" s="533">
        <f>V73</f>
        <v>2481534</v>
      </c>
      <c r="W74" s="533">
        <f t="shared" si="61"/>
        <v>156188</v>
      </c>
      <c r="X74" s="533">
        <f t="shared" si="50"/>
        <v>692651.76846832118</v>
      </c>
      <c r="Y74" s="533">
        <f t="shared" si="48"/>
        <v>46633.731762174655</v>
      </c>
      <c r="Z74" s="533">
        <f t="shared" si="61"/>
        <v>453690</v>
      </c>
      <c r="AA74" s="533">
        <f t="shared" si="45"/>
        <v>149546.35558469998</v>
      </c>
      <c r="AB74" s="533">
        <f t="shared" si="53"/>
        <v>744813.30544144963</v>
      </c>
      <c r="AD74" s="533">
        <f t="shared" si="54"/>
        <v>0</v>
      </c>
      <c r="AE74" s="533">
        <f t="shared" si="55"/>
        <v>0</v>
      </c>
      <c r="AF74" s="533">
        <f t="shared" si="62"/>
        <v>336089</v>
      </c>
      <c r="AG74" s="548">
        <f t="shared" si="56"/>
        <v>1</v>
      </c>
      <c r="AH74" s="548">
        <f t="shared" si="63"/>
        <v>0.24784132884737553</v>
      </c>
      <c r="AI74" s="533">
        <f t="shared" si="57"/>
        <v>530709.87484416843</v>
      </c>
      <c r="AJ74" s="533">
        <f t="shared" si="58"/>
        <v>180089.4598017635</v>
      </c>
    </row>
    <row r="75" spans="17:36" x14ac:dyDescent="0.2">
      <c r="Q75" s="554">
        <f t="shared" si="51"/>
        <v>72</v>
      </c>
      <c r="R75" s="554">
        <f t="shared" si="59"/>
        <v>6</v>
      </c>
      <c r="S75" s="555">
        <f t="shared" si="52"/>
        <v>45838</v>
      </c>
      <c r="T75" s="554">
        <f t="shared" si="60"/>
        <v>7227238.1612566449</v>
      </c>
      <c r="U75" s="554">
        <f t="shared" si="61"/>
        <v>2502181</v>
      </c>
      <c r="V75" s="554">
        <f>V74</f>
        <v>2481534</v>
      </c>
      <c r="W75" s="554">
        <f t="shared" si="61"/>
        <v>156188</v>
      </c>
      <c r="X75" s="554">
        <f t="shared" si="50"/>
        <v>692651.76846832118</v>
      </c>
      <c r="Y75" s="554">
        <f t="shared" si="48"/>
        <v>46633.731762174655</v>
      </c>
      <c r="Z75" s="554">
        <f t="shared" si="61"/>
        <v>453690</v>
      </c>
      <c r="AA75" s="554">
        <f t="shared" si="45"/>
        <v>149546.35558469998</v>
      </c>
      <c r="AB75" s="554">
        <f t="shared" si="53"/>
        <v>744813.30544144963</v>
      </c>
      <c r="AC75" s="549"/>
      <c r="AD75" s="554">
        <f t="shared" si="54"/>
        <v>0</v>
      </c>
      <c r="AE75" s="554">
        <f t="shared" si="55"/>
        <v>0</v>
      </c>
      <c r="AF75" s="554">
        <f t="shared" si="62"/>
        <v>336089</v>
      </c>
      <c r="AG75" s="550">
        <f t="shared" si="56"/>
        <v>1</v>
      </c>
      <c r="AH75" s="550">
        <f t="shared" si="63"/>
        <v>0.24784132884737553</v>
      </c>
      <c r="AI75" s="554">
        <f t="shared" si="57"/>
        <v>530709.87484416843</v>
      </c>
      <c r="AJ75" s="554">
        <f t="shared" si="58"/>
        <v>180089.4598017635</v>
      </c>
    </row>
    <row r="76" spans="17:36" x14ac:dyDescent="0.2">
      <c r="Q76" s="533">
        <f t="shared" si="51"/>
        <v>73</v>
      </c>
      <c r="R76" s="533">
        <f t="shared" ref="R76:R139" si="64">INT((Q76-1)/12)+1</f>
        <v>7</v>
      </c>
      <c r="S76" s="540">
        <f t="shared" si="52"/>
        <v>45869</v>
      </c>
      <c r="T76" s="533">
        <f t="shared" ref="T76:T139" si="65">SUM(U76:AB76)</f>
        <v>7276247.5160943437</v>
      </c>
      <c r="U76" s="533">
        <f t="shared" ref="U76:W76" si="66">U75</f>
        <v>2502181</v>
      </c>
      <c r="V76" s="533">
        <f t="shared" si="66"/>
        <v>2481534</v>
      </c>
      <c r="W76" s="533">
        <f t="shared" si="66"/>
        <v>156188</v>
      </c>
      <c r="X76" s="533">
        <f t="shared" si="50"/>
        <v>713431.3215223708</v>
      </c>
      <c r="Y76" s="533">
        <f t="shared" si="48"/>
        <v>48032.743715039898</v>
      </c>
      <c r="Z76" s="533">
        <f t="shared" ref="Z76" si="67">Z75</f>
        <v>453690</v>
      </c>
      <c r="AA76" s="533">
        <f t="shared" si="45"/>
        <v>154032.74625224099</v>
      </c>
      <c r="AB76" s="533">
        <f t="shared" si="53"/>
        <v>767157.70460469322</v>
      </c>
      <c r="AD76" s="533">
        <f t="shared" si="54"/>
        <v>0</v>
      </c>
      <c r="AE76" s="533">
        <f t="shared" si="55"/>
        <v>0</v>
      </c>
      <c r="AF76" s="533">
        <f t="shared" si="62"/>
        <v>336089</v>
      </c>
      <c r="AG76" s="548">
        <f t="shared" ref="AG76:AG139" si="68">AF76/$O$17</f>
        <v>1</v>
      </c>
      <c r="AH76" s="548">
        <f t="shared" ref="AH76:AH139" si="69">AG76-AH$2</f>
        <v>0.24784132884737553</v>
      </c>
      <c r="AI76" s="533">
        <f t="shared" si="57"/>
        <v>546631.17108949355</v>
      </c>
      <c r="AJ76" s="533">
        <f t="shared" si="58"/>
        <v>185492.14359581642</v>
      </c>
    </row>
    <row r="77" spans="17:36" x14ac:dyDescent="0.2">
      <c r="Q77" s="533">
        <f t="shared" si="51"/>
        <v>74</v>
      </c>
      <c r="R77" s="533">
        <f t="shared" si="64"/>
        <v>7</v>
      </c>
      <c r="S77" s="540">
        <f t="shared" si="52"/>
        <v>45900</v>
      </c>
      <c r="T77" s="533">
        <f t="shared" si="65"/>
        <v>7276247.5160943437</v>
      </c>
      <c r="U77" s="533">
        <f t="shared" ref="U77:W77" si="70">U76</f>
        <v>2502181</v>
      </c>
      <c r="V77" s="533">
        <f t="shared" si="70"/>
        <v>2481534</v>
      </c>
      <c r="W77" s="533">
        <f t="shared" si="70"/>
        <v>156188</v>
      </c>
      <c r="X77" s="533">
        <f t="shared" si="50"/>
        <v>713431.3215223708</v>
      </c>
      <c r="Y77" s="533">
        <f t="shared" si="48"/>
        <v>48032.743715039898</v>
      </c>
      <c r="Z77" s="533">
        <f t="shared" ref="Z77" si="71">Z76</f>
        <v>453690</v>
      </c>
      <c r="AA77" s="533">
        <f t="shared" si="45"/>
        <v>154032.74625224099</v>
      </c>
      <c r="AB77" s="533">
        <f t="shared" si="53"/>
        <v>767157.70460469322</v>
      </c>
      <c r="AD77" s="533">
        <f t="shared" si="54"/>
        <v>0</v>
      </c>
      <c r="AE77" s="533">
        <f t="shared" si="55"/>
        <v>0</v>
      </c>
      <c r="AF77" s="533">
        <f t="shared" si="62"/>
        <v>336089</v>
      </c>
      <c r="AG77" s="548">
        <f t="shared" si="68"/>
        <v>1</v>
      </c>
      <c r="AH77" s="548">
        <f t="shared" si="69"/>
        <v>0.24784132884737553</v>
      </c>
      <c r="AI77" s="533">
        <f t="shared" si="57"/>
        <v>0</v>
      </c>
      <c r="AJ77" s="533">
        <f t="shared" si="58"/>
        <v>0</v>
      </c>
    </row>
    <row r="78" spans="17:36" x14ac:dyDescent="0.2">
      <c r="Q78" s="533">
        <f t="shared" si="51"/>
        <v>75</v>
      </c>
      <c r="R78" s="533">
        <f t="shared" si="64"/>
        <v>7</v>
      </c>
      <c r="S78" s="540">
        <f t="shared" si="52"/>
        <v>45930</v>
      </c>
      <c r="T78" s="533">
        <f t="shared" si="65"/>
        <v>7276247.5160943437</v>
      </c>
      <c r="U78" s="533">
        <f t="shared" ref="U78:W78" si="72">U77</f>
        <v>2502181</v>
      </c>
      <c r="V78" s="533">
        <f t="shared" si="72"/>
        <v>2481534</v>
      </c>
      <c r="W78" s="533">
        <f t="shared" si="72"/>
        <v>156188</v>
      </c>
      <c r="X78" s="533">
        <f t="shared" si="50"/>
        <v>713431.3215223708</v>
      </c>
      <c r="Y78" s="533">
        <f t="shared" si="48"/>
        <v>48032.743715039898</v>
      </c>
      <c r="Z78" s="533">
        <f t="shared" ref="Z78" si="73">Z77</f>
        <v>453690</v>
      </c>
      <c r="AA78" s="533">
        <f t="shared" si="45"/>
        <v>154032.74625224099</v>
      </c>
      <c r="AB78" s="533">
        <f t="shared" si="53"/>
        <v>767157.70460469322</v>
      </c>
      <c r="AD78" s="533">
        <f t="shared" si="54"/>
        <v>0</v>
      </c>
      <c r="AE78" s="533">
        <f t="shared" si="55"/>
        <v>0</v>
      </c>
      <c r="AF78" s="533">
        <f t="shared" si="62"/>
        <v>336089</v>
      </c>
      <c r="AG78" s="548">
        <f t="shared" si="68"/>
        <v>1</v>
      </c>
      <c r="AH78" s="548">
        <f t="shared" si="69"/>
        <v>0.24784132884737553</v>
      </c>
      <c r="AI78" s="533">
        <f t="shared" si="57"/>
        <v>0</v>
      </c>
      <c r="AJ78" s="533">
        <f t="shared" si="58"/>
        <v>0</v>
      </c>
    </row>
    <row r="79" spans="17:36" x14ac:dyDescent="0.2">
      <c r="Q79" s="533">
        <f t="shared" si="51"/>
        <v>76</v>
      </c>
      <c r="R79" s="533">
        <f t="shared" si="64"/>
        <v>7</v>
      </c>
      <c r="S79" s="540">
        <f t="shared" si="52"/>
        <v>45961</v>
      </c>
      <c r="T79" s="533">
        <f t="shared" si="65"/>
        <v>7276247.5160943437</v>
      </c>
      <c r="U79" s="533">
        <f t="shared" ref="U79:W79" si="74">U78</f>
        <v>2502181</v>
      </c>
      <c r="V79" s="533">
        <f t="shared" si="74"/>
        <v>2481534</v>
      </c>
      <c r="W79" s="533">
        <f t="shared" si="74"/>
        <v>156188</v>
      </c>
      <c r="X79" s="533">
        <f t="shared" si="50"/>
        <v>713431.3215223708</v>
      </c>
      <c r="Y79" s="533">
        <f t="shared" si="48"/>
        <v>48032.743715039898</v>
      </c>
      <c r="Z79" s="533">
        <f t="shared" ref="Z79" si="75">Z78</f>
        <v>453690</v>
      </c>
      <c r="AA79" s="533">
        <f t="shared" si="45"/>
        <v>154032.74625224099</v>
      </c>
      <c r="AB79" s="533">
        <f t="shared" si="53"/>
        <v>767157.70460469322</v>
      </c>
      <c r="AD79" s="533">
        <f t="shared" si="54"/>
        <v>0</v>
      </c>
      <c r="AE79" s="533">
        <f t="shared" si="55"/>
        <v>0</v>
      </c>
      <c r="AF79" s="533">
        <f t="shared" si="62"/>
        <v>336089</v>
      </c>
      <c r="AG79" s="548">
        <f t="shared" si="68"/>
        <v>1</v>
      </c>
      <c r="AH79" s="548">
        <f t="shared" si="69"/>
        <v>0.24784132884737553</v>
      </c>
      <c r="AI79" s="533">
        <f t="shared" si="57"/>
        <v>0</v>
      </c>
      <c r="AJ79" s="533">
        <f t="shared" si="58"/>
        <v>0</v>
      </c>
    </row>
    <row r="80" spans="17:36" x14ac:dyDescent="0.2">
      <c r="Q80" s="533">
        <f t="shared" si="51"/>
        <v>77</v>
      </c>
      <c r="R80" s="533">
        <f t="shared" si="64"/>
        <v>7</v>
      </c>
      <c r="S80" s="540">
        <f t="shared" si="52"/>
        <v>45991</v>
      </c>
      <c r="T80" s="533">
        <f t="shared" si="65"/>
        <v>7276247.5160943437</v>
      </c>
      <c r="U80" s="533">
        <f t="shared" ref="U80:W80" si="76">U79</f>
        <v>2502181</v>
      </c>
      <c r="V80" s="533">
        <f t="shared" si="76"/>
        <v>2481534</v>
      </c>
      <c r="W80" s="533">
        <f t="shared" si="76"/>
        <v>156188</v>
      </c>
      <c r="X80" s="533">
        <f t="shared" si="50"/>
        <v>713431.3215223708</v>
      </c>
      <c r="Y80" s="533">
        <f t="shared" si="48"/>
        <v>48032.743715039898</v>
      </c>
      <c r="Z80" s="533">
        <f t="shared" ref="Z80" si="77">Z79</f>
        <v>453690</v>
      </c>
      <c r="AA80" s="533">
        <f t="shared" si="45"/>
        <v>154032.74625224099</v>
      </c>
      <c r="AB80" s="533">
        <f t="shared" si="53"/>
        <v>767157.70460469322</v>
      </c>
      <c r="AD80" s="533">
        <f t="shared" si="54"/>
        <v>0</v>
      </c>
      <c r="AE80" s="533">
        <f t="shared" si="55"/>
        <v>0</v>
      </c>
      <c r="AF80" s="533">
        <f t="shared" si="62"/>
        <v>336089</v>
      </c>
      <c r="AG80" s="548">
        <f t="shared" si="68"/>
        <v>1</v>
      </c>
      <c r="AH80" s="548">
        <f t="shared" si="69"/>
        <v>0.24784132884737553</v>
      </c>
      <c r="AI80" s="533">
        <f t="shared" si="57"/>
        <v>0</v>
      </c>
      <c r="AJ80" s="533">
        <f t="shared" si="58"/>
        <v>0</v>
      </c>
    </row>
    <row r="81" spans="17:36" x14ac:dyDescent="0.2">
      <c r="Q81" s="533">
        <f t="shared" si="51"/>
        <v>78</v>
      </c>
      <c r="R81" s="533">
        <f t="shared" si="64"/>
        <v>7</v>
      </c>
      <c r="S81" s="540">
        <f t="shared" si="52"/>
        <v>46022</v>
      </c>
      <c r="T81" s="533">
        <f t="shared" si="65"/>
        <v>7276247.5160943437</v>
      </c>
      <c r="U81" s="533">
        <f t="shared" ref="U81:W81" si="78">U80</f>
        <v>2502181</v>
      </c>
      <c r="V81" s="533">
        <f t="shared" si="78"/>
        <v>2481534</v>
      </c>
      <c r="W81" s="533">
        <f t="shared" si="78"/>
        <v>156188</v>
      </c>
      <c r="X81" s="533">
        <f t="shared" si="50"/>
        <v>713431.3215223708</v>
      </c>
      <c r="Y81" s="533">
        <f t="shared" si="48"/>
        <v>48032.743715039898</v>
      </c>
      <c r="Z81" s="533">
        <f t="shared" ref="Z81" si="79">Z80</f>
        <v>453690</v>
      </c>
      <c r="AA81" s="533">
        <f t="shared" si="45"/>
        <v>154032.74625224099</v>
      </c>
      <c r="AB81" s="533">
        <f t="shared" si="53"/>
        <v>767157.70460469322</v>
      </c>
      <c r="AD81" s="533">
        <f t="shared" si="54"/>
        <v>0</v>
      </c>
      <c r="AE81" s="533">
        <f t="shared" si="55"/>
        <v>0</v>
      </c>
      <c r="AF81" s="533">
        <f t="shared" si="62"/>
        <v>336089</v>
      </c>
      <c r="AG81" s="548">
        <f t="shared" si="68"/>
        <v>1</v>
      </c>
      <c r="AH81" s="548">
        <f t="shared" si="69"/>
        <v>0.24784132884737553</v>
      </c>
      <c r="AI81" s="533">
        <f t="shared" si="57"/>
        <v>0</v>
      </c>
      <c r="AJ81" s="533">
        <f t="shared" si="58"/>
        <v>0</v>
      </c>
    </row>
    <row r="82" spans="17:36" x14ac:dyDescent="0.2">
      <c r="Q82" s="533">
        <f t="shared" si="51"/>
        <v>79</v>
      </c>
      <c r="R82" s="533">
        <f t="shared" si="64"/>
        <v>7</v>
      </c>
      <c r="S82" s="540">
        <f t="shared" si="52"/>
        <v>46053</v>
      </c>
      <c r="T82" s="533">
        <f t="shared" si="65"/>
        <v>7350693.5160943437</v>
      </c>
      <c r="U82" s="533">
        <f t="shared" ref="U82:W82" si="80">U81</f>
        <v>2502181</v>
      </c>
      <c r="V82" s="542">
        <v>2555980</v>
      </c>
      <c r="W82" s="533">
        <f t="shared" si="80"/>
        <v>156188</v>
      </c>
      <c r="X82" s="533">
        <f t="shared" si="50"/>
        <v>713431.3215223708</v>
      </c>
      <c r="Y82" s="533">
        <f t="shared" si="48"/>
        <v>48032.743715039898</v>
      </c>
      <c r="Z82" s="533">
        <f t="shared" ref="Z82" si="81">Z81</f>
        <v>453690</v>
      </c>
      <c r="AA82" s="533">
        <f t="shared" si="45"/>
        <v>154032.74625224099</v>
      </c>
      <c r="AB82" s="533">
        <f t="shared" si="53"/>
        <v>767157.70460469322</v>
      </c>
      <c r="AD82" s="533">
        <f t="shared" si="54"/>
        <v>0</v>
      </c>
      <c r="AE82" s="533">
        <f t="shared" si="55"/>
        <v>0</v>
      </c>
      <c r="AF82" s="533">
        <f t="shared" si="62"/>
        <v>336089</v>
      </c>
      <c r="AG82" s="548">
        <f t="shared" si="68"/>
        <v>1</v>
      </c>
      <c r="AH82" s="548">
        <f t="shared" si="69"/>
        <v>0.24784132884737553</v>
      </c>
      <c r="AI82" s="533">
        <f t="shared" si="57"/>
        <v>0</v>
      </c>
      <c r="AJ82" s="533">
        <f t="shared" si="58"/>
        <v>0</v>
      </c>
    </row>
    <row r="83" spans="17:36" x14ac:dyDescent="0.2">
      <c r="Q83" s="533">
        <f t="shared" si="51"/>
        <v>80</v>
      </c>
      <c r="R83" s="533">
        <f t="shared" si="64"/>
        <v>7</v>
      </c>
      <c r="S83" s="540">
        <f t="shared" si="52"/>
        <v>46081</v>
      </c>
      <c r="T83" s="533">
        <f t="shared" si="65"/>
        <v>7350693.5160943437</v>
      </c>
      <c r="U83" s="533">
        <f t="shared" ref="U83:W83" si="82">U82</f>
        <v>2502181</v>
      </c>
      <c r="V83" s="533">
        <f t="shared" si="82"/>
        <v>2555980</v>
      </c>
      <c r="W83" s="533">
        <f t="shared" si="82"/>
        <v>156188</v>
      </c>
      <c r="X83" s="533">
        <f t="shared" si="50"/>
        <v>713431.3215223708</v>
      </c>
      <c r="Y83" s="533">
        <f t="shared" si="48"/>
        <v>48032.743715039898</v>
      </c>
      <c r="Z83" s="533">
        <f t="shared" ref="Z83" si="83">Z82</f>
        <v>453690</v>
      </c>
      <c r="AA83" s="533">
        <f t="shared" si="45"/>
        <v>154032.74625224099</v>
      </c>
      <c r="AB83" s="533">
        <f t="shared" si="53"/>
        <v>767157.70460469322</v>
      </c>
      <c r="AD83" s="533">
        <f t="shared" si="54"/>
        <v>0</v>
      </c>
      <c r="AE83" s="533">
        <f t="shared" si="55"/>
        <v>0</v>
      </c>
      <c r="AF83" s="533">
        <f t="shared" si="62"/>
        <v>336089</v>
      </c>
      <c r="AG83" s="548">
        <f t="shared" si="68"/>
        <v>1</v>
      </c>
      <c r="AH83" s="548">
        <f t="shared" si="69"/>
        <v>0.24784132884737553</v>
      </c>
      <c r="AI83" s="533">
        <f t="shared" si="57"/>
        <v>0</v>
      </c>
      <c r="AJ83" s="533">
        <f t="shared" si="58"/>
        <v>0</v>
      </c>
    </row>
    <row r="84" spans="17:36" x14ac:dyDescent="0.2">
      <c r="Q84" s="533">
        <f t="shared" si="51"/>
        <v>81</v>
      </c>
      <c r="R84" s="533">
        <f t="shared" si="64"/>
        <v>7</v>
      </c>
      <c r="S84" s="540">
        <f t="shared" si="52"/>
        <v>46112</v>
      </c>
      <c r="T84" s="533">
        <f t="shared" si="65"/>
        <v>7350693.5160943437</v>
      </c>
      <c r="U84" s="533">
        <f t="shared" ref="U84:W84" si="84">U83</f>
        <v>2502181</v>
      </c>
      <c r="V84" s="533">
        <f t="shared" si="84"/>
        <v>2555980</v>
      </c>
      <c r="W84" s="533">
        <f t="shared" si="84"/>
        <v>156188</v>
      </c>
      <c r="X84" s="533">
        <f t="shared" si="50"/>
        <v>713431.3215223708</v>
      </c>
      <c r="Y84" s="533">
        <f t="shared" si="48"/>
        <v>48032.743715039898</v>
      </c>
      <c r="Z84" s="533">
        <f t="shared" ref="Z84" si="85">Z83</f>
        <v>453690</v>
      </c>
      <c r="AA84" s="533">
        <f t="shared" si="45"/>
        <v>154032.74625224099</v>
      </c>
      <c r="AB84" s="533">
        <f t="shared" si="53"/>
        <v>767157.70460469322</v>
      </c>
      <c r="AD84" s="533">
        <f t="shared" si="54"/>
        <v>0</v>
      </c>
      <c r="AE84" s="533">
        <f t="shared" si="55"/>
        <v>0</v>
      </c>
      <c r="AF84" s="533">
        <f t="shared" si="62"/>
        <v>336089</v>
      </c>
      <c r="AG84" s="548">
        <f t="shared" si="68"/>
        <v>1</v>
      </c>
      <c r="AH84" s="548">
        <f t="shared" si="69"/>
        <v>0.24784132884737553</v>
      </c>
      <c r="AI84" s="533">
        <f t="shared" si="57"/>
        <v>0</v>
      </c>
      <c r="AJ84" s="533">
        <f t="shared" si="58"/>
        <v>0</v>
      </c>
    </row>
    <row r="85" spans="17:36" x14ac:dyDescent="0.2">
      <c r="Q85" s="533">
        <f t="shared" si="51"/>
        <v>82</v>
      </c>
      <c r="R85" s="533">
        <f t="shared" si="64"/>
        <v>7</v>
      </c>
      <c r="S85" s="540">
        <f t="shared" si="52"/>
        <v>46142</v>
      </c>
      <c r="T85" s="533">
        <f t="shared" si="65"/>
        <v>7350693.5160943437</v>
      </c>
      <c r="U85" s="533">
        <f t="shared" ref="U85:W85" si="86">U84</f>
        <v>2502181</v>
      </c>
      <c r="V85" s="533">
        <f t="shared" si="86"/>
        <v>2555980</v>
      </c>
      <c r="W85" s="533">
        <f t="shared" si="86"/>
        <v>156188</v>
      </c>
      <c r="X85" s="533">
        <f t="shared" si="50"/>
        <v>713431.3215223708</v>
      </c>
      <c r="Y85" s="533">
        <f t="shared" si="48"/>
        <v>48032.743715039898</v>
      </c>
      <c r="Z85" s="533">
        <f t="shared" ref="Z85" si="87">Z84</f>
        <v>453690</v>
      </c>
      <c r="AA85" s="533">
        <f t="shared" si="45"/>
        <v>154032.74625224099</v>
      </c>
      <c r="AB85" s="533">
        <f t="shared" si="53"/>
        <v>767157.70460469322</v>
      </c>
      <c r="AD85" s="533">
        <f t="shared" si="54"/>
        <v>0</v>
      </c>
      <c r="AE85" s="533">
        <f t="shared" si="55"/>
        <v>0</v>
      </c>
      <c r="AF85" s="533">
        <f t="shared" si="62"/>
        <v>336089</v>
      </c>
      <c r="AG85" s="548">
        <f t="shared" si="68"/>
        <v>1</v>
      </c>
      <c r="AH85" s="548">
        <f t="shared" si="69"/>
        <v>0.24784132884737553</v>
      </c>
      <c r="AI85" s="533">
        <f t="shared" si="57"/>
        <v>0</v>
      </c>
      <c r="AJ85" s="533">
        <f t="shared" si="58"/>
        <v>0</v>
      </c>
    </row>
    <row r="86" spans="17:36" x14ac:dyDescent="0.2">
      <c r="Q86" s="533">
        <f t="shared" si="51"/>
        <v>83</v>
      </c>
      <c r="R86" s="533">
        <f t="shared" si="64"/>
        <v>7</v>
      </c>
      <c r="S86" s="540">
        <f t="shared" si="52"/>
        <v>46173</v>
      </c>
      <c r="T86" s="533">
        <f t="shared" si="65"/>
        <v>7350693.5160943437</v>
      </c>
      <c r="U86" s="533">
        <f t="shared" ref="U86:W86" si="88">U85</f>
        <v>2502181</v>
      </c>
      <c r="V86" s="533">
        <f t="shared" si="88"/>
        <v>2555980</v>
      </c>
      <c r="W86" s="533">
        <f t="shared" si="88"/>
        <v>156188</v>
      </c>
      <c r="X86" s="533">
        <f t="shared" si="50"/>
        <v>713431.3215223708</v>
      </c>
      <c r="Y86" s="533">
        <f t="shared" si="48"/>
        <v>48032.743715039898</v>
      </c>
      <c r="Z86" s="533">
        <f t="shared" ref="Z86" si="89">Z85</f>
        <v>453690</v>
      </c>
      <c r="AA86" s="533">
        <f t="shared" si="45"/>
        <v>154032.74625224099</v>
      </c>
      <c r="AB86" s="533">
        <f t="shared" si="53"/>
        <v>767157.70460469322</v>
      </c>
      <c r="AD86" s="533">
        <f t="shared" si="54"/>
        <v>0</v>
      </c>
      <c r="AE86" s="533">
        <f t="shared" si="55"/>
        <v>0</v>
      </c>
      <c r="AF86" s="533">
        <f t="shared" si="62"/>
        <v>336089</v>
      </c>
      <c r="AG86" s="548">
        <f t="shared" si="68"/>
        <v>1</v>
      </c>
      <c r="AH86" s="548">
        <f t="shared" si="69"/>
        <v>0.24784132884737553</v>
      </c>
      <c r="AI86" s="533">
        <f t="shared" si="57"/>
        <v>0</v>
      </c>
      <c r="AJ86" s="533">
        <f t="shared" si="58"/>
        <v>0</v>
      </c>
    </row>
    <row r="87" spans="17:36" x14ac:dyDescent="0.2">
      <c r="Q87" s="554">
        <f t="shared" si="51"/>
        <v>84</v>
      </c>
      <c r="R87" s="554">
        <f t="shared" si="64"/>
        <v>7</v>
      </c>
      <c r="S87" s="555">
        <f t="shared" si="52"/>
        <v>46203</v>
      </c>
      <c r="T87" s="554">
        <f t="shared" si="65"/>
        <v>7350693.5160943437</v>
      </c>
      <c r="U87" s="554">
        <f t="shared" ref="U87:W87" si="90">U86</f>
        <v>2502181</v>
      </c>
      <c r="V87" s="554">
        <f t="shared" si="90"/>
        <v>2555980</v>
      </c>
      <c r="W87" s="554">
        <f t="shared" si="90"/>
        <v>156188</v>
      </c>
      <c r="X87" s="554">
        <f t="shared" si="50"/>
        <v>713431.3215223708</v>
      </c>
      <c r="Y87" s="554">
        <f t="shared" si="48"/>
        <v>48032.743715039898</v>
      </c>
      <c r="Z87" s="554">
        <f t="shared" ref="Z87" si="91">Z86</f>
        <v>453690</v>
      </c>
      <c r="AA87" s="554">
        <f t="shared" si="45"/>
        <v>154032.74625224099</v>
      </c>
      <c r="AB87" s="554">
        <f t="shared" si="53"/>
        <v>767157.70460469322</v>
      </c>
      <c r="AC87" s="549"/>
      <c r="AD87" s="554">
        <f t="shared" si="54"/>
        <v>0</v>
      </c>
      <c r="AE87" s="554">
        <f t="shared" si="55"/>
        <v>0</v>
      </c>
      <c r="AF87" s="554">
        <f t="shared" si="62"/>
        <v>336089</v>
      </c>
      <c r="AG87" s="550">
        <f t="shared" si="68"/>
        <v>1</v>
      </c>
      <c r="AH87" s="550">
        <f t="shared" si="69"/>
        <v>0.24784132884737553</v>
      </c>
      <c r="AI87" s="554">
        <f t="shared" si="57"/>
        <v>0</v>
      </c>
      <c r="AJ87" s="554">
        <f t="shared" si="58"/>
        <v>0</v>
      </c>
    </row>
    <row r="88" spans="17:36" x14ac:dyDescent="0.2">
      <c r="Q88" s="533">
        <f t="shared" si="51"/>
        <v>85</v>
      </c>
      <c r="R88" s="533">
        <f t="shared" si="64"/>
        <v>8</v>
      </c>
      <c r="S88" s="540">
        <f t="shared" si="52"/>
        <v>46234</v>
      </c>
      <c r="T88" s="533">
        <f t="shared" si="65"/>
        <v>7401173.1515771756</v>
      </c>
      <c r="U88" s="533">
        <f t="shared" ref="U88:W88" si="92">U87</f>
        <v>2502181</v>
      </c>
      <c r="V88" s="533">
        <f t="shared" si="92"/>
        <v>2555980</v>
      </c>
      <c r="W88" s="533">
        <f t="shared" si="92"/>
        <v>156188</v>
      </c>
      <c r="X88" s="533">
        <f t="shared" si="50"/>
        <v>734834.26116804196</v>
      </c>
      <c r="Y88" s="533">
        <f t="shared" si="48"/>
        <v>49473.726026491102</v>
      </c>
      <c r="Z88" s="533">
        <f t="shared" ref="Z88" si="93">Z87</f>
        <v>453690</v>
      </c>
      <c r="AA88" s="533">
        <f t="shared" si="45"/>
        <v>158653.72863980822</v>
      </c>
      <c r="AB88" s="533">
        <f t="shared" si="53"/>
        <v>790172.435742834</v>
      </c>
      <c r="AD88" s="533">
        <f t="shared" si="54"/>
        <v>0</v>
      </c>
      <c r="AE88" s="533">
        <f t="shared" si="55"/>
        <v>0</v>
      </c>
      <c r="AF88" s="533">
        <f t="shared" si="62"/>
        <v>336089</v>
      </c>
      <c r="AG88" s="548">
        <f t="shared" si="68"/>
        <v>1</v>
      </c>
      <c r="AH88" s="548">
        <f t="shared" si="69"/>
        <v>0.24784132884737553</v>
      </c>
      <c r="AI88" s="533">
        <f t="shared" si="57"/>
        <v>0</v>
      </c>
      <c r="AJ88" s="533">
        <f t="shared" si="58"/>
        <v>0</v>
      </c>
    </row>
    <row r="89" spans="17:36" x14ac:dyDescent="0.2">
      <c r="Q89" s="533">
        <f t="shared" si="51"/>
        <v>86</v>
      </c>
      <c r="R89" s="533">
        <f t="shared" si="64"/>
        <v>8</v>
      </c>
      <c r="S89" s="540">
        <f t="shared" si="52"/>
        <v>46265</v>
      </c>
      <c r="T89" s="533">
        <f t="shared" si="65"/>
        <v>7401173.1515771756</v>
      </c>
      <c r="U89" s="533">
        <f t="shared" ref="U89:W89" si="94">U88</f>
        <v>2502181</v>
      </c>
      <c r="V89" s="533">
        <f t="shared" si="94"/>
        <v>2555980</v>
      </c>
      <c r="W89" s="533">
        <f t="shared" si="94"/>
        <v>156188</v>
      </c>
      <c r="X89" s="533">
        <f t="shared" si="50"/>
        <v>734834.26116804196</v>
      </c>
      <c r="Y89" s="533">
        <f t="shared" si="48"/>
        <v>49473.726026491102</v>
      </c>
      <c r="Z89" s="533">
        <f t="shared" ref="Z89" si="95">Z88</f>
        <v>453690</v>
      </c>
      <c r="AA89" s="533">
        <f t="shared" si="45"/>
        <v>158653.72863980822</v>
      </c>
      <c r="AB89" s="533">
        <f t="shared" si="53"/>
        <v>790172.435742834</v>
      </c>
      <c r="AD89" s="533">
        <f t="shared" si="54"/>
        <v>0</v>
      </c>
      <c r="AE89" s="533">
        <f t="shared" si="55"/>
        <v>0</v>
      </c>
      <c r="AF89" s="533">
        <f t="shared" si="62"/>
        <v>336089</v>
      </c>
      <c r="AG89" s="548">
        <f t="shared" si="68"/>
        <v>1</v>
      </c>
      <c r="AH89" s="548">
        <f t="shared" si="69"/>
        <v>0.24784132884737553</v>
      </c>
      <c r="AI89" s="533">
        <f t="shared" si="57"/>
        <v>0</v>
      </c>
      <c r="AJ89" s="533">
        <f t="shared" si="58"/>
        <v>0</v>
      </c>
    </row>
    <row r="90" spans="17:36" x14ac:dyDescent="0.2">
      <c r="Q90" s="533">
        <f t="shared" si="51"/>
        <v>87</v>
      </c>
      <c r="R90" s="533">
        <f t="shared" si="64"/>
        <v>8</v>
      </c>
      <c r="S90" s="540">
        <f t="shared" si="52"/>
        <v>46295</v>
      </c>
      <c r="T90" s="533">
        <f t="shared" si="65"/>
        <v>7401173.1515771756</v>
      </c>
      <c r="U90" s="533">
        <f t="shared" ref="U90:W90" si="96">U89</f>
        <v>2502181</v>
      </c>
      <c r="V90" s="533">
        <f t="shared" si="96"/>
        <v>2555980</v>
      </c>
      <c r="W90" s="533">
        <f t="shared" si="96"/>
        <v>156188</v>
      </c>
      <c r="X90" s="533">
        <f t="shared" si="50"/>
        <v>734834.26116804196</v>
      </c>
      <c r="Y90" s="533">
        <f t="shared" si="48"/>
        <v>49473.726026491102</v>
      </c>
      <c r="Z90" s="533">
        <f t="shared" ref="Z90" si="97">Z89</f>
        <v>453690</v>
      </c>
      <c r="AA90" s="533">
        <f t="shared" si="45"/>
        <v>158653.72863980822</v>
      </c>
      <c r="AB90" s="533">
        <f t="shared" si="53"/>
        <v>790172.435742834</v>
      </c>
      <c r="AD90" s="533">
        <f t="shared" si="54"/>
        <v>0</v>
      </c>
      <c r="AE90" s="533">
        <f t="shared" si="55"/>
        <v>0</v>
      </c>
      <c r="AF90" s="533">
        <f t="shared" si="62"/>
        <v>336089</v>
      </c>
      <c r="AG90" s="548">
        <f t="shared" si="68"/>
        <v>1</v>
      </c>
      <c r="AH90" s="548">
        <f t="shared" si="69"/>
        <v>0.24784132884737553</v>
      </c>
      <c r="AI90" s="533">
        <f t="shared" si="57"/>
        <v>0</v>
      </c>
      <c r="AJ90" s="533">
        <f t="shared" si="58"/>
        <v>0</v>
      </c>
    </row>
    <row r="91" spans="17:36" x14ac:dyDescent="0.2">
      <c r="Q91" s="533">
        <f t="shared" si="51"/>
        <v>88</v>
      </c>
      <c r="R91" s="533">
        <f t="shared" si="64"/>
        <v>8</v>
      </c>
      <c r="S91" s="540">
        <f t="shared" si="52"/>
        <v>46326</v>
      </c>
      <c r="T91" s="533">
        <f t="shared" si="65"/>
        <v>7401173.1515771756</v>
      </c>
      <c r="U91" s="533">
        <f t="shared" ref="U91:W91" si="98">U90</f>
        <v>2502181</v>
      </c>
      <c r="V91" s="533">
        <f t="shared" si="98"/>
        <v>2555980</v>
      </c>
      <c r="W91" s="533">
        <f t="shared" si="98"/>
        <v>156188</v>
      </c>
      <c r="X91" s="533">
        <f t="shared" si="50"/>
        <v>734834.26116804196</v>
      </c>
      <c r="Y91" s="533">
        <f t="shared" si="48"/>
        <v>49473.726026491102</v>
      </c>
      <c r="Z91" s="533">
        <f t="shared" ref="Z91" si="99">Z90</f>
        <v>453690</v>
      </c>
      <c r="AA91" s="533">
        <f t="shared" si="45"/>
        <v>158653.72863980822</v>
      </c>
      <c r="AB91" s="533">
        <f t="shared" si="53"/>
        <v>790172.435742834</v>
      </c>
      <c r="AD91" s="533">
        <f t="shared" si="54"/>
        <v>0</v>
      </c>
      <c r="AE91" s="533">
        <f t="shared" si="55"/>
        <v>0</v>
      </c>
      <c r="AF91" s="533">
        <f t="shared" si="62"/>
        <v>336089</v>
      </c>
      <c r="AG91" s="548">
        <f t="shared" si="68"/>
        <v>1</v>
      </c>
      <c r="AH91" s="548">
        <f t="shared" si="69"/>
        <v>0.24784132884737553</v>
      </c>
      <c r="AI91" s="533">
        <f t="shared" si="57"/>
        <v>0</v>
      </c>
      <c r="AJ91" s="533">
        <f t="shared" si="58"/>
        <v>0</v>
      </c>
    </row>
    <row r="92" spans="17:36" x14ac:dyDescent="0.2">
      <c r="Q92" s="533">
        <f t="shared" si="51"/>
        <v>89</v>
      </c>
      <c r="R92" s="533">
        <f t="shared" si="64"/>
        <v>8</v>
      </c>
      <c r="S92" s="540">
        <f t="shared" si="52"/>
        <v>46356</v>
      </c>
      <c r="T92" s="533">
        <f t="shared" si="65"/>
        <v>7401173.1515771756</v>
      </c>
      <c r="U92" s="533">
        <f t="shared" ref="U92:W92" si="100">U91</f>
        <v>2502181</v>
      </c>
      <c r="V92" s="533">
        <f t="shared" si="100"/>
        <v>2555980</v>
      </c>
      <c r="W92" s="533">
        <f t="shared" si="100"/>
        <v>156188</v>
      </c>
      <c r="X92" s="533">
        <f t="shared" si="50"/>
        <v>734834.26116804196</v>
      </c>
      <c r="Y92" s="533">
        <f t="shared" si="48"/>
        <v>49473.726026491102</v>
      </c>
      <c r="Z92" s="533">
        <f t="shared" ref="Z92" si="101">Z91</f>
        <v>453690</v>
      </c>
      <c r="AA92" s="533">
        <f t="shared" si="45"/>
        <v>158653.72863980822</v>
      </c>
      <c r="AB92" s="533">
        <f t="shared" si="53"/>
        <v>790172.435742834</v>
      </c>
      <c r="AD92" s="533">
        <f t="shared" si="54"/>
        <v>0</v>
      </c>
      <c r="AE92" s="533">
        <f t="shared" si="55"/>
        <v>0</v>
      </c>
      <c r="AF92" s="533">
        <f t="shared" si="62"/>
        <v>336089</v>
      </c>
      <c r="AG92" s="548">
        <f t="shared" si="68"/>
        <v>1</v>
      </c>
      <c r="AH92" s="548">
        <f t="shared" si="69"/>
        <v>0.24784132884737553</v>
      </c>
      <c r="AI92" s="533">
        <f t="shared" si="57"/>
        <v>0</v>
      </c>
      <c r="AJ92" s="533">
        <f t="shared" si="58"/>
        <v>0</v>
      </c>
    </row>
    <row r="93" spans="17:36" x14ac:dyDescent="0.2">
      <c r="Q93" s="533">
        <f t="shared" si="51"/>
        <v>90</v>
      </c>
      <c r="R93" s="533">
        <f t="shared" si="64"/>
        <v>8</v>
      </c>
      <c r="S93" s="540">
        <f t="shared" si="52"/>
        <v>46387</v>
      </c>
      <c r="T93" s="533">
        <f t="shared" si="65"/>
        <v>7401173.1515771756</v>
      </c>
      <c r="U93" s="533">
        <f t="shared" ref="U93:W93" si="102">U92</f>
        <v>2502181</v>
      </c>
      <c r="V93" s="533">
        <f t="shared" si="102"/>
        <v>2555980</v>
      </c>
      <c r="W93" s="533">
        <f t="shared" si="102"/>
        <v>156188</v>
      </c>
      <c r="X93" s="533">
        <f t="shared" si="50"/>
        <v>734834.26116804196</v>
      </c>
      <c r="Y93" s="533">
        <f t="shared" si="48"/>
        <v>49473.726026491102</v>
      </c>
      <c r="Z93" s="533">
        <f t="shared" ref="Z93" si="103">Z92</f>
        <v>453690</v>
      </c>
      <c r="AA93" s="533">
        <f t="shared" si="45"/>
        <v>158653.72863980822</v>
      </c>
      <c r="AB93" s="533">
        <f t="shared" si="53"/>
        <v>790172.435742834</v>
      </c>
      <c r="AD93" s="533">
        <f t="shared" si="54"/>
        <v>0</v>
      </c>
      <c r="AE93" s="533">
        <f t="shared" si="55"/>
        <v>0</v>
      </c>
      <c r="AF93" s="533">
        <f t="shared" si="62"/>
        <v>336089</v>
      </c>
      <c r="AG93" s="548">
        <f t="shared" si="68"/>
        <v>1</v>
      </c>
      <c r="AH93" s="548">
        <f t="shared" si="69"/>
        <v>0.24784132884737553</v>
      </c>
      <c r="AI93" s="533">
        <f t="shared" si="57"/>
        <v>0</v>
      </c>
      <c r="AJ93" s="533">
        <f t="shared" si="58"/>
        <v>0</v>
      </c>
    </row>
    <row r="94" spans="17:36" x14ac:dyDescent="0.2">
      <c r="Q94" s="533">
        <f t="shared" si="51"/>
        <v>91</v>
      </c>
      <c r="R94" s="533">
        <f t="shared" si="64"/>
        <v>8</v>
      </c>
      <c r="S94" s="540">
        <f t="shared" si="52"/>
        <v>46418</v>
      </c>
      <c r="T94" s="533">
        <f t="shared" si="65"/>
        <v>7481186.1515771756</v>
      </c>
      <c r="U94" s="533">
        <f t="shared" ref="U94:W94" si="104">U93</f>
        <v>2502181</v>
      </c>
      <c r="V94" s="542">
        <v>2635993</v>
      </c>
      <c r="W94" s="533">
        <f t="shared" si="104"/>
        <v>156188</v>
      </c>
      <c r="X94" s="533">
        <f t="shared" si="50"/>
        <v>734834.26116804196</v>
      </c>
      <c r="Y94" s="533">
        <f t="shared" si="48"/>
        <v>49473.726026491102</v>
      </c>
      <c r="Z94" s="533">
        <f t="shared" ref="Z94" si="105">Z93</f>
        <v>453690</v>
      </c>
      <c r="AA94" s="533">
        <f t="shared" si="45"/>
        <v>158653.72863980822</v>
      </c>
      <c r="AB94" s="533">
        <f t="shared" si="53"/>
        <v>790172.435742834</v>
      </c>
      <c r="AD94" s="533">
        <f t="shared" si="54"/>
        <v>0</v>
      </c>
      <c r="AE94" s="533">
        <f t="shared" si="55"/>
        <v>0</v>
      </c>
      <c r="AF94" s="533">
        <f t="shared" si="62"/>
        <v>336089</v>
      </c>
      <c r="AG94" s="548">
        <f t="shared" si="68"/>
        <v>1</v>
      </c>
      <c r="AH94" s="548">
        <f t="shared" si="69"/>
        <v>0.24784132884737553</v>
      </c>
      <c r="AI94" s="533">
        <f t="shared" si="57"/>
        <v>0</v>
      </c>
      <c r="AJ94" s="533">
        <f t="shared" si="58"/>
        <v>0</v>
      </c>
    </row>
    <row r="95" spans="17:36" x14ac:dyDescent="0.2">
      <c r="Q95" s="533">
        <f t="shared" si="51"/>
        <v>92</v>
      </c>
      <c r="R95" s="533">
        <f t="shared" si="64"/>
        <v>8</v>
      </c>
      <c r="S95" s="540">
        <f t="shared" si="52"/>
        <v>46446</v>
      </c>
      <c r="T95" s="533">
        <f t="shared" si="65"/>
        <v>7481186.1515771756</v>
      </c>
      <c r="U95" s="533">
        <f t="shared" ref="U95:W95" si="106">U94</f>
        <v>2502181</v>
      </c>
      <c r="V95" s="533">
        <f t="shared" si="106"/>
        <v>2635993</v>
      </c>
      <c r="W95" s="533">
        <f t="shared" si="106"/>
        <v>156188</v>
      </c>
      <c r="X95" s="533">
        <f t="shared" si="50"/>
        <v>734834.26116804196</v>
      </c>
      <c r="Y95" s="533">
        <f t="shared" si="48"/>
        <v>49473.726026491102</v>
      </c>
      <c r="Z95" s="533">
        <f t="shared" ref="Z95" si="107">Z94</f>
        <v>453690</v>
      </c>
      <c r="AA95" s="533">
        <f t="shared" si="45"/>
        <v>158653.72863980822</v>
      </c>
      <c r="AB95" s="533">
        <f t="shared" si="53"/>
        <v>790172.435742834</v>
      </c>
      <c r="AD95" s="533">
        <f t="shared" si="54"/>
        <v>0</v>
      </c>
      <c r="AE95" s="533">
        <f t="shared" si="55"/>
        <v>0</v>
      </c>
      <c r="AF95" s="533">
        <f t="shared" si="62"/>
        <v>336089</v>
      </c>
      <c r="AG95" s="548">
        <f t="shared" si="68"/>
        <v>1</v>
      </c>
      <c r="AH95" s="548">
        <f t="shared" si="69"/>
        <v>0.24784132884737553</v>
      </c>
      <c r="AI95" s="533">
        <f t="shared" si="57"/>
        <v>0</v>
      </c>
      <c r="AJ95" s="533">
        <f t="shared" si="58"/>
        <v>0</v>
      </c>
    </row>
    <row r="96" spans="17:36" x14ac:dyDescent="0.2">
      <c r="Q96" s="533">
        <f t="shared" si="51"/>
        <v>93</v>
      </c>
      <c r="R96" s="533">
        <f t="shared" si="64"/>
        <v>8</v>
      </c>
      <c r="S96" s="540">
        <f t="shared" si="52"/>
        <v>46477</v>
      </c>
      <c r="T96" s="533">
        <f t="shared" si="65"/>
        <v>7481186.1515771756</v>
      </c>
      <c r="U96" s="533">
        <f t="shared" ref="U96:W96" si="108">U95</f>
        <v>2502181</v>
      </c>
      <c r="V96" s="533">
        <f t="shared" si="108"/>
        <v>2635993</v>
      </c>
      <c r="W96" s="533">
        <f t="shared" si="108"/>
        <v>156188</v>
      </c>
      <c r="X96" s="533">
        <f t="shared" si="50"/>
        <v>734834.26116804196</v>
      </c>
      <c r="Y96" s="533">
        <f t="shared" si="48"/>
        <v>49473.726026491102</v>
      </c>
      <c r="Z96" s="533">
        <f t="shared" ref="Z96" si="109">Z95</f>
        <v>453690</v>
      </c>
      <c r="AA96" s="533">
        <f t="shared" si="45"/>
        <v>158653.72863980822</v>
      </c>
      <c r="AB96" s="533">
        <f t="shared" si="53"/>
        <v>790172.435742834</v>
      </c>
      <c r="AD96" s="533">
        <f t="shared" si="54"/>
        <v>0</v>
      </c>
      <c r="AE96" s="533">
        <f t="shared" si="55"/>
        <v>0</v>
      </c>
      <c r="AF96" s="533">
        <f t="shared" si="62"/>
        <v>336089</v>
      </c>
      <c r="AG96" s="548">
        <f t="shared" si="68"/>
        <v>1</v>
      </c>
      <c r="AH96" s="548">
        <f t="shared" si="69"/>
        <v>0.24784132884737553</v>
      </c>
      <c r="AI96" s="533">
        <f t="shared" si="57"/>
        <v>0</v>
      </c>
      <c r="AJ96" s="533">
        <f t="shared" si="58"/>
        <v>0</v>
      </c>
    </row>
    <row r="97" spans="17:36" x14ac:dyDescent="0.2">
      <c r="Q97" s="533">
        <f t="shared" si="51"/>
        <v>94</v>
      </c>
      <c r="R97" s="533">
        <f t="shared" si="64"/>
        <v>8</v>
      </c>
      <c r="S97" s="540">
        <f t="shared" si="52"/>
        <v>46507</v>
      </c>
      <c r="T97" s="533">
        <f t="shared" si="65"/>
        <v>7481186.1515771756</v>
      </c>
      <c r="U97" s="533">
        <f t="shared" ref="U97:W97" si="110">U96</f>
        <v>2502181</v>
      </c>
      <c r="V97" s="533">
        <f t="shared" si="110"/>
        <v>2635993</v>
      </c>
      <c r="W97" s="533">
        <f t="shared" si="110"/>
        <v>156188</v>
      </c>
      <c r="X97" s="533">
        <f t="shared" si="50"/>
        <v>734834.26116804196</v>
      </c>
      <c r="Y97" s="533">
        <f t="shared" si="48"/>
        <v>49473.726026491102</v>
      </c>
      <c r="Z97" s="533">
        <f t="shared" ref="Z97" si="111">Z96</f>
        <v>453690</v>
      </c>
      <c r="AA97" s="533">
        <f t="shared" si="45"/>
        <v>158653.72863980822</v>
      </c>
      <c r="AB97" s="533">
        <f t="shared" si="53"/>
        <v>790172.435742834</v>
      </c>
      <c r="AD97" s="533">
        <f t="shared" si="54"/>
        <v>0</v>
      </c>
      <c r="AE97" s="533">
        <f t="shared" si="55"/>
        <v>0</v>
      </c>
      <c r="AF97" s="533">
        <f t="shared" si="62"/>
        <v>336089</v>
      </c>
      <c r="AG97" s="548">
        <f t="shared" si="68"/>
        <v>1</v>
      </c>
      <c r="AH97" s="548">
        <f t="shared" si="69"/>
        <v>0.24784132884737553</v>
      </c>
      <c r="AI97" s="533">
        <f t="shared" si="57"/>
        <v>0</v>
      </c>
      <c r="AJ97" s="533">
        <f t="shared" si="58"/>
        <v>0</v>
      </c>
    </row>
    <row r="98" spans="17:36" x14ac:dyDescent="0.2">
      <c r="Q98" s="533">
        <f t="shared" si="51"/>
        <v>95</v>
      </c>
      <c r="R98" s="533">
        <f t="shared" si="64"/>
        <v>8</v>
      </c>
      <c r="S98" s="540">
        <f t="shared" si="52"/>
        <v>46538</v>
      </c>
      <c r="T98" s="533">
        <f t="shared" si="65"/>
        <v>7481186.1515771756</v>
      </c>
      <c r="U98" s="533">
        <f t="shared" ref="U98:W98" si="112">U97</f>
        <v>2502181</v>
      </c>
      <c r="V98" s="533">
        <f t="shared" si="112"/>
        <v>2635993</v>
      </c>
      <c r="W98" s="533">
        <f t="shared" si="112"/>
        <v>156188</v>
      </c>
      <c r="X98" s="533">
        <f t="shared" si="50"/>
        <v>734834.26116804196</v>
      </c>
      <c r="Y98" s="533">
        <f t="shared" si="48"/>
        <v>49473.726026491102</v>
      </c>
      <c r="Z98" s="533">
        <f t="shared" ref="Z98" si="113">Z97</f>
        <v>453690</v>
      </c>
      <c r="AA98" s="533">
        <f t="shared" si="45"/>
        <v>158653.72863980822</v>
      </c>
      <c r="AB98" s="533">
        <f t="shared" si="53"/>
        <v>790172.435742834</v>
      </c>
      <c r="AD98" s="533">
        <f t="shared" si="54"/>
        <v>0</v>
      </c>
      <c r="AE98" s="533">
        <f t="shared" si="55"/>
        <v>0</v>
      </c>
      <c r="AF98" s="533">
        <f t="shared" si="62"/>
        <v>336089</v>
      </c>
      <c r="AG98" s="548">
        <f t="shared" si="68"/>
        <v>1</v>
      </c>
      <c r="AH98" s="548">
        <f t="shared" si="69"/>
        <v>0.24784132884737553</v>
      </c>
      <c r="AI98" s="533">
        <f t="shared" si="57"/>
        <v>0</v>
      </c>
      <c r="AJ98" s="533">
        <f t="shared" si="58"/>
        <v>0</v>
      </c>
    </row>
    <row r="99" spans="17:36" x14ac:dyDescent="0.2">
      <c r="Q99" s="554">
        <f t="shared" si="51"/>
        <v>96</v>
      </c>
      <c r="R99" s="554">
        <f t="shared" si="64"/>
        <v>8</v>
      </c>
      <c r="S99" s="555">
        <f t="shared" si="52"/>
        <v>46568</v>
      </c>
      <c r="T99" s="554">
        <f t="shared" si="65"/>
        <v>7481186.1515771756</v>
      </c>
      <c r="U99" s="554">
        <f t="shared" ref="U99:W99" si="114">U98</f>
        <v>2502181</v>
      </c>
      <c r="V99" s="554">
        <f t="shared" si="114"/>
        <v>2635993</v>
      </c>
      <c r="W99" s="554">
        <f t="shared" si="114"/>
        <v>156188</v>
      </c>
      <c r="X99" s="554">
        <f t="shared" si="50"/>
        <v>734834.26116804196</v>
      </c>
      <c r="Y99" s="554">
        <f t="shared" si="48"/>
        <v>49473.726026491102</v>
      </c>
      <c r="Z99" s="554">
        <f t="shared" ref="Z99" si="115">Z98</f>
        <v>453690</v>
      </c>
      <c r="AA99" s="554">
        <f t="shared" si="45"/>
        <v>158653.72863980822</v>
      </c>
      <c r="AB99" s="554">
        <f t="shared" si="53"/>
        <v>790172.435742834</v>
      </c>
      <c r="AC99" s="549"/>
      <c r="AD99" s="554">
        <f t="shared" si="54"/>
        <v>0</v>
      </c>
      <c r="AE99" s="554">
        <f t="shared" si="55"/>
        <v>0</v>
      </c>
      <c r="AF99" s="554">
        <f t="shared" si="62"/>
        <v>336089</v>
      </c>
      <c r="AG99" s="550">
        <f t="shared" si="68"/>
        <v>1</v>
      </c>
      <c r="AH99" s="550">
        <f t="shared" si="69"/>
        <v>0.24784132884737553</v>
      </c>
      <c r="AI99" s="554">
        <f t="shared" si="57"/>
        <v>0</v>
      </c>
      <c r="AJ99" s="554">
        <f t="shared" si="58"/>
        <v>0</v>
      </c>
    </row>
    <row r="100" spans="17:36" x14ac:dyDescent="0.2">
      <c r="Q100" s="533">
        <f t="shared" si="51"/>
        <v>97</v>
      </c>
      <c r="R100" s="533">
        <f t="shared" si="64"/>
        <v>9</v>
      </c>
      <c r="S100" s="540">
        <f t="shared" si="52"/>
        <v>46599</v>
      </c>
      <c r="T100" s="533">
        <f t="shared" si="65"/>
        <v>7533180.1761244908</v>
      </c>
      <c r="U100" s="533">
        <f t="shared" ref="U100:W100" si="116">U99</f>
        <v>2502181</v>
      </c>
      <c r="V100" s="533">
        <f t="shared" si="116"/>
        <v>2635993</v>
      </c>
      <c r="W100" s="533">
        <f t="shared" si="116"/>
        <v>156188</v>
      </c>
      <c r="X100" s="533">
        <f t="shared" si="50"/>
        <v>756879.28900308313</v>
      </c>
      <c r="Y100" s="533">
        <f t="shared" si="48"/>
        <v>50957.937807285824</v>
      </c>
      <c r="Z100" s="533">
        <f t="shared" ref="Z100" si="117">Z99</f>
        <v>453690</v>
      </c>
      <c r="AA100" s="533">
        <f t="shared" si="45"/>
        <v>163413.34049900246</v>
      </c>
      <c r="AB100" s="533">
        <f t="shared" si="53"/>
        <v>813877.6088151189</v>
      </c>
      <c r="AD100" s="533">
        <f t="shared" si="54"/>
        <v>0</v>
      </c>
      <c r="AE100" s="533">
        <f t="shared" si="55"/>
        <v>0</v>
      </c>
      <c r="AF100" s="533">
        <f t="shared" si="62"/>
        <v>336089</v>
      </c>
      <c r="AG100" s="548">
        <f t="shared" si="68"/>
        <v>1</v>
      </c>
      <c r="AH100" s="548">
        <f t="shared" si="69"/>
        <v>0.24784132884737553</v>
      </c>
      <c r="AI100" s="533">
        <f t="shared" si="57"/>
        <v>0</v>
      </c>
      <c r="AJ100" s="533">
        <f t="shared" si="58"/>
        <v>0</v>
      </c>
    </row>
    <row r="101" spans="17:36" x14ac:dyDescent="0.2">
      <c r="Q101" s="533">
        <f t="shared" si="51"/>
        <v>98</v>
      </c>
      <c r="R101" s="533">
        <f t="shared" si="64"/>
        <v>9</v>
      </c>
      <c r="S101" s="540">
        <f t="shared" si="52"/>
        <v>46630</v>
      </c>
      <c r="T101" s="533">
        <f t="shared" si="65"/>
        <v>7533180.1761244908</v>
      </c>
      <c r="U101" s="533">
        <f t="shared" ref="U101:W101" si="118">U100</f>
        <v>2502181</v>
      </c>
      <c r="V101" s="533">
        <f t="shared" si="118"/>
        <v>2635993</v>
      </c>
      <c r="W101" s="533">
        <f t="shared" si="118"/>
        <v>156188</v>
      </c>
      <c r="X101" s="533">
        <f t="shared" si="50"/>
        <v>756879.28900308313</v>
      </c>
      <c r="Y101" s="533">
        <f t="shared" si="48"/>
        <v>50957.937807285824</v>
      </c>
      <c r="Z101" s="533">
        <f t="shared" ref="Z101" si="119">Z100</f>
        <v>453690</v>
      </c>
      <c r="AA101" s="533">
        <f t="shared" si="45"/>
        <v>163413.34049900246</v>
      </c>
      <c r="AB101" s="533">
        <f t="shared" si="53"/>
        <v>813877.6088151189</v>
      </c>
      <c r="AD101" s="533">
        <f t="shared" si="54"/>
        <v>0</v>
      </c>
      <c r="AE101" s="533">
        <f t="shared" si="55"/>
        <v>0</v>
      </c>
      <c r="AF101" s="533">
        <f t="shared" si="62"/>
        <v>336089</v>
      </c>
      <c r="AG101" s="548">
        <f t="shared" si="68"/>
        <v>1</v>
      </c>
      <c r="AH101" s="548">
        <f t="shared" si="69"/>
        <v>0.24784132884737553</v>
      </c>
      <c r="AI101" s="533">
        <f t="shared" si="57"/>
        <v>0</v>
      </c>
      <c r="AJ101" s="533">
        <f t="shared" si="58"/>
        <v>0</v>
      </c>
    </row>
    <row r="102" spans="17:36" x14ac:dyDescent="0.2">
      <c r="Q102" s="533">
        <f t="shared" si="51"/>
        <v>99</v>
      </c>
      <c r="R102" s="533">
        <f t="shared" si="64"/>
        <v>9</v>
      </c>
      <c r="S102" s="540">
        <f t="shared" si="52"/>
        <v>46660</v>
      </c>
      <c r="T102" s="533">
        <f t="shared" si="65"/>
        <v>7533180.1761244908</v>
      </c>
      <c r="U102" s="533">
        <f t="shared" ref="U102:W102" si="120">U101</f>
        <v>2502181</v>
      </c>
      <c r="V102" s="533">
        <f t="shared" si="120"/>
        <v>2635993</v>
      </c>
      <c r="W102" s="533">
        <f t="shared" si="120"/>
        <v>156188</v>
      </c>
      <c r="X102" s="533">
        <f t="shared" si="50"/>
        <v>756879.28900308313</v>
      </c>
      <c r="Y102" s="533">
        <f t="shared" si="48"/>
        <v>50957.937807285824</v>
      </c>
      <c r="Z102" s="533">
        <f t="shared" ref="Z102" si="121">Z101</f>
        <v>453690</v>
      </c>
      <c r="AA102" s="533">
        <f t="shared" si="45"/>
        <v>163413.34049900246</v>
      </c>
      <c r="AB102" s="533">
        <f t="shared" si="53"/>
        <v>813877.6088151189</v>
      </c>
      <c r="AD102" s="533">
        <f t="shared" si="54"/>
        <v>0</v>
      </c>
      <c r="AE102" s="533">
        <f t="shared" si="55"/>
        <v>0</v>
      </c>
      <c r="AF102" s="533">
        <f t="shared" si="62"/>
        <v>336089</v>
      </c>
      <c r="AG102" s="548">
        <f t="shared" si="68"/>
        <v>1</v>
      </c>
      <c r="AH102" s="548">
        <f t="shared" si="69"/>
        <v>0.24784132884737553</v>
      </c>
      <c r="AI102" s="533">
        <f t="shared" si="57"/>
        <v>0</v>
      </c>
      <c r="AJ102" s="533">
        <f t="shared" si="58"/>
        <v>0</v>
      </c>
    </row>
    <row r="103" spans="17:36" x14ac:dyDescent="0.2">
      <c r="Q103" s="533">
        <f t="shared" si="51"/>
        <v>100</v>
      </c>
      <c r="R103" s="533">
        <f t="shared" si="64"/>
        <v>9</v>
      </c>
      <c r="S103" s="540">
        <f t="shared" si="52"/>
        <v>46691</v>
      </c>
      <c r="T103" s="533">
        <f t="shared" si="65"/>
        <v>7533180.1761244908</v>
      </c>
      <c r="U103" s="533">
        <f t="shared" ref="U103:W103" si="122">U102</f>
        <v>2502181</v>
      </c>
      <c r="V103" s="533">
        <f t="shared" si="122"/>
        <v>2635993</v>
      </c>
      <c r="W103" s="533">
        <f t="shared" si="122"/>
        <v>156188</v>
      </c>
      <c r="X103" s="533">
        <f t="shared" si="50"/>
        <v>756879.28900308313</v>
      </c>
      <c r="Y103" s="533">
        <f t="shared" si="48"/>
        <v>50957.937807285824</v>
      </c>
      <c r="Z103" s="533">
        <f t="shared" ref="Z103" si="123">Z102</f>
        <v>453690</v>
      </c>
      <c r="AA103" s="533">
        <f t="shared" si="45"/>
        <v>163413.34049900246</v>
      </c>
      <c r="AB103" s="533">
        <f t="shared" si="53"/>
        <v>813877.6088151189</v>
      </c>
      <c r="AD103" s="533">
        <f t="shared" si="54"/>
        <v>0</v>
      </c>
      <c r="AE103" s="533">
        <f t="shared" si="55"/>
        <v>0</v>
      </c>
      <c r="AF103" s="533">
        <f t="shared" si="62"/>
        <v>336089</v>
      </c>
      <c r="AG103" s="548">
        <f t="shared" si="68"/>
        <v>1</v>
      </c>
      <c r="AH103" s="548">
        <f t="shared" si="69"/>
        <v>0.24784132884737553</v>
      </c>
      <c r="AI103" s="533">
        <f t="shared" si="57"/>
        <v>0</v>
      </c>
      <c r="AJ103" s="533">
        <f t="shared" si="58"/>
        <v>0</v>
      </c>
    </row>
    <row r="104" spans="17:36" x14ac:dyDescent="0.2">
      <c r="Q104" s="533">
        <f t="shared" si="51"/>
        <v>101</v>
      </c>
      <c r="R104" s="533">
        <f t="shared" si="64"/>
        <v>9</v>
      </c>
      <c r="S104" s="540">
        <f t="shared" si="52"/>
        <v>46721</v>
      </c>
      <c r="T104" s="533">
        <f t="shared" si="65"/>
        <v>7533180.1761244908</v>
      </c>
      <c r="U104" s="533">
        <f t="shared" ref="U104:W104" si="124">U103</f>
        <v>2502181</v>
      </c>
      <c r="V104" s="533">
        <f t="shared" si="124"/>
        <v>2635993</v>
      </c>
      <c r="W104" s="533">
        <f t="shared" si="124"/>
        <v>156188</v>
      </c>
      <c r="X104" s="533">
        <f t="shared" si="50"/>
        <v>756879.28900308313</v>
      </c>
      <c r="Y104" s="533">
        <f t="shared" si="48"/>
        <v>50957.937807285824</v>
      </c>
      <c r="Z104" s="533">
        <f t="shared" ref="Z104" si="125">Z103</f>
        <v>453690</v>
      </c>
      <c r="AA104" s="533">
        <f t="shared" si="45"/>
        <v>163413.34049900246</v>
      </c>
      <c r="AB104" s="533">
        <f t="shared" si="53"/>
        <v>813877.6088151189</v>
      </c>
      <c r="AD104" s="533">
        <f t="shared" si="54"/>
        <v>0</v>
      </c>
      <c r="AE104" s="533">
        <f t="shared" si="55"/>
        <v>0</v>
      </c>
      <c r="AF104" s="533">
        <f t="shared" si="62"/>
        <v>336089</v>
      </c>
      <c r="AG104" s="548">
        <f t="shared" si="68"/>
        <v>1</v>
      </c>
      <c r="AH104" s="548">
        <f t="shared" si="69"/>
        <v>0.24784132884737553</v>
      </c>
      <c r="AI104" s="533">
        <f t="shared" si="57"/>
        <v>0</v>
      </c>
      <c r="AJ104" s="533">
        <f t="shared" si="58"/>
        <v>0</v>
      </c>
    </row>
    <row r="105" spans="17:36" x14ac:dyDescent="0.2">
      <c r="Q105" s="533">
        <f t="shared" si="51"/>
        <v>102</v>
      </c>
      <c r="R105" s="533">
        <f t="shared" si="64"/>
        <v>9</v>
      </c>
      <c r="S105" s="540">
        <f t="shared" si="52"/>
        <v>46752</v>
      </c>
      <c r="T105" s="533">
        <f t="shared" si="65"/>
        <v>7533180.1761244908</v>
      </c>
      <c r="U105" s="533">
        <f t="shared" ref="U105:W105" si="126">U104</f>
        <v>2502181</v>
      </c>
      <c r="V105" s="533">
        <f t="shared" si="126"/>
        <v>2635993</v>
      </c>
      <c r="W105" s="533">
        <f t="shared" si="126"/>
        <v>156188</v>
      </c>
      <c r="X105" s="533">
        <f t="shared" si="50"/>
        <v>756879.28900308313</v>
      </c>
      <c r="Y105" s="533">
        <f t="shared" si="48"/>
        <v>50957.937807285824</v>
      </c>
      <c r="Z105" s="533">
        <f t="shared" ref="Z105" si="127">Z104</f>
        <v>453690</v>
      </c>
      <c r="AA105" s="533">
        <f t="shared" si="45"/>
        <v>163413.34049900246</v>
      </c>
      <c r="AB105" s="533">
        <f t="shared" si="53"/>
        <v>813877.6088151189</v>
      </c>
      <c r="AD105" s="533">
        <f t="shared" si="54"/>
        <v>0</v>
      </c>
      <c r="AE105" s="533">
        <f t="shared" si="55"/>
        <v>0</v>
      </c>
      <c r="AF105" s="533">
        <f t="shared" si="62"/>
        <v>336089</v>
      </c>
      <c r="AG105" s="548">
        <f t="shared" si="68"/>
        <v>1</v>
      </c>
      <c r="AH105" s="548">
        <f t="shared" si="69"/>
        <v>0.24784132884737553</v>
      </c>
      <c r="AI105" s="533">
        <f t="shared" si="57"/>
        <v>0</v>
      </c>
      <c r="AJ105" s="533">
        <f t="shared" si="58"/>
        <v>0</v>
      </c>
    </row>
    <row r="106" spans="17:36" x14ac:dyDescent="0.2">
      <c r="Q106" s="533">
        <f t="shared" si="51"/>
        <v>103</v>
      </c>
      <c r="R106" s="533">
        <f t="shared" si="64"/>
        <v>9</v>
      </c>
      <c r="S106" s="540">
        <f t="shared" si="52"/>
        <v>46783</v>
      </c>
      <c r="T106" s="533">
        <f t="shared" si="65"/>
        <v>7608826.1761244908</v>
      </c>
      <c r="U106" s="533">
        <f t="shared" ref="U106:W106" si="128">U105</f>
        <v>2502181</v>
      </c>
      <c r="V106" s="542">
        <v>2711639</v>
      </c>
      <c r="W106" s="533">
        <f t="shared" si="128"/>
        <v>156188</v>
      </c>
      <c r="X106" s="533">
        <f t="shared" si="50"/>
        <v>756879.28900308313</v>
      </c>
      <c r="Y106" s="533">
        <f t="shared" si="48"/>
        <v>50957.937807285824</v>
      </c>
      <c r="Z106" s="533">
        <f t="shared" ref="Z106" si="129">Z105</f>
        <v>453690</v>
      </c>
      <c r="AA106" s="533">
        <f t="shared" si="45"/>
        <v>163413.34049900246</v>
      </c>
      <c r="AB106" s="533">
        <f t="shared" si="53"/>
        <v>813877.6088151189</v>
      </c>
      <c r="AD106" s="533">
        <f t="shared" si="54"/>
        <v>0</v>
      </c>
      <c r="AE106" s="533">
        <f t="shared" si="55"/>
        <v>0</v>
      </c>
      <c r="AF106" s="533">
        <f t="shared" si="62"/>
        <v>336089</v>
      </c>
      <c r="AG106" s="548">
        <f t="shared" si="68"/>
        <v>1</v>
      </c>
      <c r="AH106" s="548">
        <f t="shared" si="69"/>
        <v>0.24784132884737553</v>
      </c>
      <c r="AI106" s="533">
        <f t="shared" si="57"/>
        <v>0</v>
      </c>
      <c r="AJ106" s="533">
        <f t="shared" si="58"/>
        <v>0</v>
      </c>
    </row>
    <row r="107" spans="17:36" x14ac:dyDescent="0.2">
      <c r="Q107" s="533">
        <f t="shared" si="51"/>
        <v>104</v>
      </c>
      <c r="R107" s="533">
        <f t="shared" si="64"/>
        <v>9</v>
      </c>
      <c r="S107" s="540">
        <f t="shared" si="52"/>
        <v>46812</v>
      </c>
      <c r="T107" s="533">
        <f t="shared" si="65"/>
        <v>7608826.1761244908</v>
      </c>
      <c r="U107" s="533">
        <f t="shared" ref="U107:W107" si="130">U106</f>
        <v>2502181</v>
      </c>
      <c r="V107" s="533">
        <f t="shared" si="130"/>
        <v>2711639</v>
      </c>
      <c r="W107" s="533">
        <f t="shared" si="130"/>
        <v>156188</v>
      </c>
      <c r="X107" s="533">
        <f t="shared" si="50"/>
        <v>756879.28900308313</v>
      </c>
      <c r="Y107" s="533">
        <f t="shared" si="48"/>
        <v>50957.937807285824</v>
      </c>
      <c r="Z107" s="533">
        <f t="shared" ref="Z107" si="131">Z106</f>
        <v>453690</v>
      </c>
      <c r="AA107" s="533">
        <f t="shared" si="45"/>
        <v>163413.34049900246</v>
      </c>
      <c r="AB107" s="533">
        <f t="shared" si="53"/>
        <v>813877.6088151189</v>
      </c>
      <c r="AD107" s="533">
        <f t="shared" si="54"/>
        <v>0</v>
      </c>
      <c r="AE107" s="533">
        <f t="shared" si="55"/>
        <v>0</v>
      </c>
      <c r="AF107" s="533">
        <f t="shared" si="62"/>
        <v>336089</v>
      </c>
      <c r="AG107" s="548">
        <f t="shared" si="68"/>
        <v>1</v>
      </c>
      <c r="AH107" s="548">
        <f t="shared" si="69"/>
        <v>0.24784132884737553</v>
      </c>
      <c r="AI107" s="533">
        <f t="shared" si="57"/>
        <v>0</v>
      </c>
      <c r="AJ107" s="533">
        <f t="shared" si="58"/>
        <v>0</v>
      </c>
    </row>
    <row r="108" spans="17:36" x14ac:dyDescent="0.2">
      <c r="Q108" s="533">
        <f t="shared" si="51"/>
        <v>105</v>
      </c>
      <c r="R108" s="533">
        <f t="shared" si="64"/>
        <v>9</v>
      </c>
      <c r="S108" s="540">
        <f t="shared" si="52"/>
        <v>46843</v>
      </c>
      <c r="T108" s="533">
        <f t="shared" si="65"/>
        <v>7608826.1761244908</v>
      </c>
      <c r="U108" s="533">
        <f t="shared" ref="U108:W108" si="132">U107</f>
        <v>2502181</v>
      </c>
      <c r="V108" s="533">
        <f t="shared" si="132"/>
        <v>2711639</v>
      </c>
      <c r="W108" s="533">
        <f t="shared" si="132"/>
        <v>156188</v>
      </c>
      <c r="X108" s="533">
        <f t="shared" si="50"/>
        <v>756879.28900308313</v>
      </c>
      <c r="Y108" s="533">
        <f t="shared" si="48"/>
        <v>50957.937807285824</v>
      </c>
      <c r="Z108" s="533">
        <f t="shared" ref="Z108" si="133">Z107</f>
        <v>453690</v>
      </c>
      <c r="AA108" s="533">
        <f t="shared" si="45"/>
        <v>163413.34049900246</v>
      </c>
      <c r="AB108" s="533">
        <f t="shared" si="53"/>
        <v>813877.6088151189</v>
      </c>
      <c r="AD108" s="533">
        <f t="shared" si="54"/>
        <v>0</v>
      </c>
      <c r="AE108" s="533">
        <f t="shared" si="55"/>
        <v>0</v>
      </c>
      <c r="AF108" s="533">
        <f t="shared" si="62"/>
        <v>336089</v>
      </c>
      <c r="AG108" s="548">
        <f t="shared" si="68"/>
        <v>1</v>
      </c>
      <c r="AH108" s="548">
        <f t="shared" si="69"/>
        <v>0.24784132884737553</v>
      </c>
      <c r="AI108" s="533">
        <f t="shared" si="57"/>
        <v>0</v>
      </c>
      <c r="AJ108" s="533">
        <f t="shared" si="58"/>
        <v>0</v>
      </c>
    </row>
    <row r="109" spans="17:36" x14ac:dyDescent="0.2">
      <c r="Q109" s="533">
        <f t="shared" si="51"/>
        <v>106</v>
      </c>
      <c r="R109" s="533">
        <f t="shared" si="64"/>
        <v>9</v>
      </c>
      <c r="S109" s="540">
        <f t="shared" si="52"/>
        <v>46873</v>
      </c>
      <c r="T109" s="533">
        <f t="shared" si="65"/>
        <v>7608826.1761244908</v>
      </c>
      <c r="U109" s="533">
        <f t="shared" ref="U109:W109" si="134">U108</f>
        <v>2502181</v>
      </c>
      <c r="V109" s="533">
        <f t="shared" si="134"/>
        <v>2711639</v>
      </c>
      <c r="W109" s="533">
        <f t="shared" si="134"/>
        <v>156188</v>
      </c>
      <c r="X109" s="533">
        <f t="shared" si="50"/>
        <v>756879.28900308313</v>
      </c>
      <c r="Y109" s="533">
        <f t="shared" si="48"/>
        <v>50957.937807285824</v>
      </c>
      <c r="Z109" s="533">
        <f t="shared" ref="Z109" si="135">Z108</f>
        <v>453690</v>
      </c>
      <c r="AA109" s="533">
        <f t="shared" si="45"/>
        <v>163413.34049900246</v>
      </c>
      <c r="AB109" s="533">
        <f t="shared" si="53"/>
        <v>813877.6088151189</v>
      </c>
      <c r="AD109" s="533">
        <f t="shared" si="54"/>
        <v>0</v>
      </c>
      <c r="AE109" s="533">
        <f t="shared" si="55"/>
        <v>0</v>
      </c>
      <c r="AF109" s="533">
        <f t="shared" si="62"/>
        <v>336089</v>
      </c>
      <c r="AG109" s="548">
        <f t="shared" si="68"/>
        <v>1</v>
      </c>
      <c r="AH109" s="548">
        <f t="shared" si="69"/>
        <v>0.24784132884737553</v>
      </c>
      <c r="AI109" s="533">
        <f t="shared" si="57"/>
        <v>0</v>
      </c>
      <c r="AJ109" s="533">
        <f t="shared" si="58"/>
        <v>0</v>
      </c>
    </row>
    <row r="110" spans="17:36" x14ac:dyDescent="0.2">
      <c r="Q110" s="533">
        <f t="shared" si="51"/>
        <v>107</v>
      </c>
      <c r="R110" s="533">
        <f t="shared" si="64"/>
        <v>9</v>
      </c>
      <c r="S110" s="540">
        <f t="shared" si="52"/>
        <v>46904</v>
      </c>
      <c r="T110" s="533">
        <f t="shared" si="65"/>
        <v>7608826.1761244908</v>
      </c>
      <c r="U110" s="533">
        <f t="shared" ref="U110:W110" si="136">U109</f>
        <v>2502181</v>
      </c>
      <c r="V110" s="533">
        <f t="shared" si="136"/>
        <v>2711639</v>
      </c>
      <c r="W110" s="533">
        <f t="shared" si="136"/>
        <v>156188</v>
      </c>
      <c r="X110" s="533">
        <f t="shared" si="50"/>
        <v>756879.28900308313</v>
      </c>
      <c r="Y110" s="533">
        <f t="shared" si="48"/>
        <v>50957.937807285824</v>
      </c>
      <c r="Z110" s="533">
        <f t="shared" ref="Z110" si="137">Z109</f>
        <v>453690</v>
      </c>
      <c r="AA110" s="533">
        <f t="shared" si="45"/>
        <v>163413.34049900246</v>
      </c>
      <c r="AB110" s="533">
        <f t="shared" si="53"/>
        <v>813877.6088151189</v>
      </c>
      <c r="AD110" s="533">
        <f t="shared" si="54"/>
        <v>0</v>
      </c>
      <c r="AE110" s="533">
        <f t="shared" si="55"/>
        <v>0</v>
      </c>
      <c r="AF110" s="533">
        <f t="shared" si="62"/>
        <v>336089</v>
      </c>
      <c r="AG110" s="548">
        <f t="shared" si="68"/>
        <v>1</v>
      </c>
      <c r="AH110" s="548">
        <f t="shared" si="69"/>
        <v>0.24784132884737553</v>
      </c>
      <c r="AI110" s="533">
        <f t="shared" si="57"/>
        <v>0</v>
      </c>
      <c r="AJ110" s="533">
        <f t="shared" si="58"/>
        <v>0</v>
      </c>
    </row>
    <row r="111" spans="17:36" x14ac:dyDescent="0.2">
      <c r="Q111" s="554">
        <f t="shared" si="51"/>
        <v>108</v>
      </c>
      <c r="R111" s="554">
        <f t="shared" si="64"/>
        <v>9</v>
      </c>
      <c r="S111" s="555">
        <f t="shared" si="52"/>
        <v>46934</v>
      </c>
      <c r="T111" s="554">
        <f t="shared" si="65"/>
        <v>7608826.1761244908</v>
      </c>
      <c r="U111" s="554">
        <f t="shared" ref="U111:W111" si="138">U110</f>
        <v>2502181</v>
      </c>
      <c r="V111" s="554">
        <f t="shared" si="138"/>
        <v>2711639</v>
      </c>
      <c r="W111" s="554">
        <f t="shared" si="138"/>
        <v>156188</v>
      </c>
      <c r="X111" s="554">
        <f t="shared" si="50"/>
        <v>756879.28900308313</v>
      </c>
      <c r="Y111" s="554">
        <f t="shared" si="48"/>
        <v>50957.937807285824</v>
      </c>
      <c r="Z111" s="554">
        <f t="shared" ref="Z111" si="139">Z110</f>
        <v>453690</v>
      </c>
      <c r="AA111" s="554">
        <f t="shared" si="45"/>
        <v>163413.34049900246</v>
      </c>
      <c r="AB111" s="554">
        <f t="shared" si="53"/>
        <v>813877.6088151189</v>
      </c>
      <c r="AC111" s="549"/>
      <c r="AD111" s="554">
        <f t="shared" si="54"/>
        <v>0</v>
      </c>
      <c r="AE111" s="554">
        <f t="shared" si="55"/>
        <v>0</v>
      </c>
      <c r="AF111" s="554">
        <f t="shared" si="62"/>
        <v>336089</v>
      </c>
      <c r="AG111" s="550">
        <f t="shared" si="68"/>
        <v>1</v>
      </c>
      <c r="AH111" s="550">
        <f t="shared" si="69"/>
        <v>0.24784132884737553</v>
      </c>
      <c r="AI111" s="554">
        <f t="shared" si="57"/>
        <v>0</v>
      </c>
      <c r="AJ111" s="554">
        <f t="shared" si="58"/>
        <v>0</v>
      </c>
    </row>
    <row r="112" spans="17:36" x14ac:dyDescent="0.2">
      <c r="Q112" s="533">
        <f t="shared" si="51"/>
        <v>109</v>
      </c>
      <c r="R112" s="533">
        <f t="shared" si="64"/>
        <v>10</v>
      </c>
      <c r="S112" s="540">
        <f t="shared" si="52"/>
        <v>46965</v>
      </c>
      <c r="T112" s="533">
        <f t="shared" si="65"/>
        <v>7662380.0214082263</v>
      </c>
      <c r="U112" s="533">
        <f t="shared" ref="U112:W112" si="140">U111</f>
        <v>2502181</v>
      </c>
      <c r="V112" s="533">
        <f t="shared" si="140"/>
        <v>2711639</v>
      </c>
      <c r="W112" s="533">
        <f t="shared" si="140"/>
        <v>156188</v>
      </c>
      <c r="X112" s="533">
        <f t="shared" si="50"/>
        <v>779585.66767317569</v>
      </c>
      <c r="Y112" s="533">
        <f t="shared" si="48"/>
        <v>52486.675941504407</v>
      </c>
      <c r="Z112" s="533">
        <f t="shared" ref="Z112" si="141">Z111</f>
        <v>453690</v>
      </c>
      <c r="AA112" s="533">
        <f t="shared" ref="AA112:AB175" si="142">AA$2*(1+$AN$24)^($R112-1)</f>
        <v>168315.74071397254</v>
      </c>
      <c r="AB112" s="533">
        <f t="shared" si="53"/>
        <v>838293.93707957258</v>
      </c>
      <c r="AD112" s="533">
        <f t="shared" si="54"/>
        <v>0</v>
      </c>
      <c r="AE112" s="533">
        <f t="shared" si="55"/>
        <v>0</v>
      </c>
      <c r="AF112" s="533">
        <f t="shared" si="62"/>
        <v>336089</v>
      </c>
      <c r="AG112" s="548">
        <f t="shared" si="68"/>
        <v>1</v>
      </c>
      <c r="AH112" s="548">
        <f t="shared" si="69"/>
        <v>0.24784132884737553</v>
      </c>
      <c r="AI112" s="533">
        <f t="shared" si="57"/>
        <v>0</v>
      </c>
      <c r="AJ112" s="533">
        <f t="shared" si="58"/>
        <v>0</v>
      </c>
    </row>
    <row r="113" spans="17:36" x14ac:dyDescent="0.2">
      <c r="Q113" s="533">
        <f t="shared" si="51"/>
        <v>110</v>
      </c>
      <c r="R113" s="533">
        <f t="shared" si="64"/>
        <v>10</v>
      </c>
      <c r="S113" s="540">
        <f t="shared" si="52"/>
        <v>46996</v>
      </c>
      <c r="T113" s="533">
        <f t="shared" si="65"/>
        <v>7662380.0214082263</v>
      </c>
      <c r="U113" s="533">
        <f t="shared" ref="U113:W113" si="143">U112</f>
        <v>2502181</v>
      </c>
      <c r="V113" s="533">
        <f t="shared" si="143"/>
        <v>2711639</v>
      </c>
      <c r="W113" s="533">
        <f t="shared" si="143"/>
        <v>156188</v>
      </c>
      <c r="X113" s="533">
        <f t="shared" si="50"/>
        <v>779585.66767317569</v>
      </c>
      <c r="Y113" s="533">
        <f t="shared" si="48"/>
        <v>52486.675941504407</v>
      </c>
      <c r="Z113" s="533">
        <f t="shared" ref="Z113" si="144">Z112</f>
        <v>453690</v>
      </c>
      <c r="AA113" s="533">
        <f t="shared" si="142"/>
        <v>168315.74071397254</v>
      </c>
      <c r="AB113" s="533">
        <f t="shared" si="53"/>
        <v>838293.93707957258</v>
      </c>
      <c r="AD113" s="533">
        <f t="shared" si="54"/>
        <v>0</v>
      </c>
      <c r="AE113" s="533">
        <f t="shared" si="55"/>
        <v>0</v>
      </c>
      <c r="AF113" s="533">
        <f t="shared" si="62"/>
        <v>336089</v>
      </c>
      <c r="AG113" s="548">
        <f t="shared" si="68"/>
        <v>1</v>
      </c>
      <c r="AH113" s="548">
        <f t="shared" si="69"/>
        <v>0.24784132884737553</v>
      </c>
      <c r="AI113" s="533">
        <f t="shared" si="57"/>
        <v>0</v>
      </c>
      <c r="AJ113" s="533">
        <f t="shared" si="58"/>
        <v>0</v>
      </c>
    </row>
    <row r="114" spans="17:36" x14ac:dyDescent="0.2">
      <c r="Q114" s="533">
        <f t="shared" si="51"/>
        <v>111</v>
      </c>
      <c r="R114" s="533">
        <f t="shared" si="64"/>
        <v>10</v>
      </c>
      <c r="S114" s="540">
        <f t="shared" si="52"/>
        <v>47026</v>
      </c>
      <c r="T114" s="542">
        <f t="shared" si="65"/>
        <v>7662380.0214082263</v>
      </c>
      <c r="U114" s="533">
        <f t="shared" ref="U114:W114" si="145">U113</f>
        <v>2502181</v>
      </c>
      <c r="V114" s="533">
        <f t="shared" si="145"/>
        <v>2711639</v>
      </c>
      <c r="W114" s="533">
        <f t="shared" si="145"/>
        <v>156188</v>
      </c>
      <c r="X114" s="533">
        <f t="shared" si="50"/>
        <v>779585.66767317569</v>
      </c>
      <c r="Y114" s="533">
        <f t="shared" si="48"/>
        <v>52486.675941504407</v>
      </c>
      <c r="Z114" s="533">
        <f t="shared" ref="Z114" si="146">Z113</f>
        <v>453690</v>
      </c>
      <c r="AA114" s="533">
        <f t="shared" si="142"/>
        <v>168315.74071397254</v>
      </c>
      <c r="AB114" s="533">
        <f t="shared" si="53"/>
        <v>838293.93707957258</v>
      </c>
      <c r="AD114" s="533">
        <f t="shared" si="54"/>
        <v>0</v>
      </c>
      <c r="AE114" s="533">
        <f t="shared" si="55"/>
        <v>0</v>
      </c>
      <c r="AF114" s="533">
        <f t="shared" si="62"/>
        <v>336089</v>
      </c>
      <c r="AG114" s="548">
        <f t="shared" si="68"/>
        <v>1</v>
      </c>
      <c r="AH114" s="548">
        <f t="shared" si="69"/>
        <v>0.24784132884737553</v>
      </c>
      <c r="AI114" s="533">
        <f t="shared" si="57"/>
        <v>0</v>
      </c>
      <c r="AJ114" s="533">
        <f t="shared" si="58"/>
        <v>0</v>
      </c>
    </row>
    <row r="115" spans="17:36" x14ac:dyDescent="0.2">
      <c r="Q115" s="533">
        <f t="shared" si="51"/>
        <v>112</v>
      </c>
      <c r="R115" s="533">
        <f t="shared" si="64"/>
        <v>10</v>
      </c>
      <c r="S115" s="540">
        <f t="shared" si="52"/>
        <v>47057</v>
      </c>
      <c r="T115" s="542">
        <f t="shared" si="65"/>
        <v>7662380.0214082263</v>
      </c>
      <c r="U115" s="533">
        <f t="shared" ref="U115:W115" si="147">U114</f>
        <v>2502181</v>
      </c>
      <c r="V115" s="533">
        <f t="shared" si="147"/>
        <v>2711639</v>
      </c>
      <c r="W115" s="533">
        <f t="shared" si="147"/>
        <v>156188</v>
      </c>
      <c r="X115" s="533">
        <f t="shared" si="50"/>
        <v>779585.66767317569</v>
      </c>
      <c r="Y115" s="533">
        <f t="shared" si="48"/>
        <v>52486.675941504407</v>
      </c>
      <c r="Z115" s="533">
        <f t="shared" ref="Z115" si="148">Z114</f>
        <v>453690</v>
      </c>
      <c r="AA115" s="533">
        <f t="shared" si="142"/>
        <v>168315.74071397254</v>
      </c>
      <c r="AB115" s="533">
        <f t="shared" si="53"/>
        <v>838293.93707957258</v>
      </c>
      <c r="AD115" s="533">
        <f t="shared" si="54"/>
        <v>0</v>
      </c>
      <c r="AE115" s="533">
        <f t="shared" si="55"/>
        <v>0</v>
      </c>
      <c r="AF115" s="533">
        <f t="shared" si="62"/>
        <v>336089</v>
      </c>
      <c r="AG115" s="548">
        <f t="shared" si="68"/>
        <v>1</v>
      </c>
      <c r="AH115" s="548">
        <f t="shared" si="69"/>
        <v>0.24784132884737553</v>
      </c>
      <c r="AI115" s="533">
        <f t="shared" si="57"/>
        <v>0</v>
      </c>
      <c r="AJ115" s="533">
        <f t="shared" si="58"/>
        <v>0</v>
      </c>
    </row>
    <row r="116" spans="17:36" x14ac:dyDescent="0.2">
      <c r="Q116" s="533">
        <f t="shared" si="51"/>
        <v>113</v>
      </c>
      <c r="R116" s="533">
        <f t="shared" si="64"/>
        <v>10</v>
      </c>
      <c r="S116" s="540">
        <f t="shared" si="52"/>
        <v>47087</v>
      </c>
      <c r="T116" s="542">
        <f t="shared" si="65"/>
        <v>7662380.0214082263</v>
      </c>
      <c r="U116" s="533">
        <f t="shared" ref="U116:W116" si="149">U115</f>
        <v>2502181</v>
      </c>
      <c r="V116" s="533">
        <f t="shared" si="149"/>
        <v>2711639</v>
      </c>
      <c r="W116" s="533">
        <f t="shared" si="149"/>
        <v>156188</v>
      </c>
      <c r="X116" s="533">
        <f t="shared" si="50"/>
        <v>779585.66767317569</v>
      </c>
      <c r="Y116" s="533">
        <f t="shared" si="48"/>
        <v>52486.675941504407</v>
      </c>
      <c r="Z116" s="533">
        <f t="shared" ref="Z116" si="150">Z115</f>
        <v>453690</v>
      </c>
      <c r="AA116" s="533">
        <f t="shared" si="142"/>
        <v>168315.74071397254</v>
      </c>
      <c r="AB116" s="533">
        <f t="shared" si="53"/>
        <v>838293.93707957258</v>
      </c>
      <c r="AD116" s="533">
        <f t="shared" si="54"/>
        <v>0</v>
      </c>
      <c r="AE116" s="533">
        <f t="shared" si="55"/>
        <v>0</v>
      </c>
      <c r="AF116" s="533">
        <f t="shared" si="62"/>
        <v>336089</v>
      </c>
      <c r="AG116" s="548">
        <f t="shared" si="68"/>
        <v>1</v>
      </c>
      <c r="AH116" s="548">
        <f t="shared" si="69"/>
        <v>0.24784132884737553</v>
      </c>
      <c r="AI116" s="533">
        <f t="shared" si="57"/>
        <v>0</v>
      </c>
      <c r="AJ116" s="533">
        <f t="shared" si="58"/>
        <v>0</v>
      </c>
    </row>
    <row r="117" spans="17:36" x14ac:dyDescent="0.2">
      <c r="Q117" s="533">
        <f t="shared" si="51"/>
        <v>114</v>
      </c>
      <c r="R117" s="533">
        <f t="shared" si="64"/>
        <v>10</v>
      </c>
      <c r="S117" s="540">
        <f t="shared" si="52"/>
        <v>47118</v>
      </c>
      <c r="T117" s="542">
        <f t="shared" si="65"/>
        <v>7662380.0214082263</v>
      </c>
      <c r="U117" s="533">
        <f t="shared" ref="U117:W117" si="151">U116</f>
        <v>2502181</v>
      </c>
      <c r="V117" s="533">
        <f t="shared" si="151"/>
        <v>2711639</v>
      </c>
      <c r="W117" s="533">
        <f t="shared" si="151"/>
        <v>156188</v>
      </c>
      <c r="X117" s="533">
        <f t="shared" si="50"/>
        <v>779585.66767317569</v>
      </c>
      <c r="Y117" s="533">
        <f t="shared" si="48"/>
        <v>52486.675941504407</v>
      </c>
      <c r="Z117" s="533">
        <f t="shared" ref="Z117" si="152">Z116</f>
        <v>453690</v>
      </c>
      <c r="AA117" s="533">
        <f t="shared" si="142"/>
        <v>168315.74071397254</v>
      </c>
      <c r="AB117" s="533">
        <f t="shared" si="53"/>
        <v>838293.93707957258</v>
      </c>
      <c r="AD117" s="533">
        <f t="shared" si="54"/>
        <v>0</v>
      </c>
      <c r="AE117" s="533">
        <f t="shared" si="55"/>
        <v>0</v>
      </c>
      <c r="AF117" s="533">
        <f t="shared" si="62"/>
        <v>336089</v>
      </c>
      <c r="AG117" s="548">
        <f t="shared" si="68"/>
        <v>1</v>
      </c>
      <c r="AH117" s="548">
        <f t="shared" si="69"/>
        <v>0.24784132884737553</v>
      </c>
      <c r="AI117" s="533">
        <f t="shared" si="57"/>
        <v>0</v>
      </c>
      <c r="AJ117" s="533">
        <f t="shared" si="58"/>
        <v>0</v>
      </c>
    </row>
    <row r="118" spans="17:36" x14ac:dyDescent="0.2">
      <c r="Q118" s="533">
        <f t="shared" si="51"/>
        <v>115</v>
      </c>
      <c r="R118" s="533">
        <f t="shared" si="64"/>
        <v>10</v>
      </c>
      <c r="S118" s="540">
        <f t="shared" si="52"/>
        <v>47149</v>
      </c>
      <c r="T118" s="542">
        <f t="shared" si="65"/>
        <v>7743729.0214082263</v>
      </c>
      <c r="U118" s="533">
        <f t="shared" ref="U118:W118" si="153">U117</f>
        <v>2502181</v>
      </c>
      <c r="V118" s="542">
        <v>2792988</v>
      </c>
      <c r="W118" s="533">
        <f t="shared" si="153"/>
        <v>156188</v>
      </c>
      <c r="X118" s="533">
        <f t="shared" si="50"/>
        <v>779585.66767317569</v>
      </c>
      <c r="Y118" s="533">
        <f t="shared" si="48"/>
        <v>52486.675941504407</v>
      </c>
      <c r="Z118" s="533">
        <f t="shared" ref="Z118" si="154">Z117</f>
        <v>453690</v>
      </c>
      <c r="AA118" s="533">
        <f t="shared" si="142"/>
        <v>168315.74071397254</v>
      </c>
      <c r="AB118" s="533">
        <f t="shared" si="53"/>
        <v>838293.93707957258</v>
      </c>
      <c r="AD118" s="533">
        <f t="shared" si="54"/>
        <v>0</v>
      </c>
      <c r="AE118" s="533">
        <f t="shared" si="55"/>
        <v>0</v>
      </c>
      <c r="AF118" s="533">
        <f t="shared" si="62"/>
        <v>336089</v>
      </c>
      <c r="AG118" s="548">
        <f t="shared" si="68"/>
        <v>1</v>
      </c>
      <c r="AH118" s="548">
        <f t="shared" si="69"/>
        <v>0.24784132884737553</v>
      </c>
      <c r="AI118" s="533">
        <f t="shared" si="57"/>
        <v>0</v>
      </c>
      <c r="AJ118" s="533">
        <f t="shared" si="58"/>
        <v>0</v>
      </c>
    </row>
    <row r="119" spans="17:36" x14ac:dyDescent="0.2">
      <c r="Q119" s="533">
        <f t="shared" si="51"/>
        <v>116</v>
      </c>
      <c r="R119" s="533">
        <f t="shared" si="64"/>
        <v>10</v>
      </c>
      <c r="S119" s="540">
        <f t="shared" si="52"/>
        <v>47177</v>
      </c>
      <c r="T119" s="542">
        <f t="shared" si="65"/>
        <v>7743729.0214082263</v>
      </c>
      <c r="U119" s="533">
        <f t="shared" ref="U119:W119" si="155">U118</f>
        <v>2502181</v>
      </c>
      <c r="V119" s="533">
        <f t="shared" si="155"/>
        <v>2792988</v>
      </c>
      <c r="W119" s="533">
        <f t="shared" si="155"/>
        <v>156188</v>
      </c>
      <c r="X119" s="533">
        <f t="shared" si="50"/>
        <v>779585.66767317569</v>
      </c>
      <c r="Y119" s="533">
        <f t="shared" si="48"/>
        <v>52486.675941504407</v>
      </c>
      <c r="Z119" s="533">
        <f t="shared" ref="Z119" si="156">Z118</f>
        <v>453690</v>
      </c>
      <c r="AA119" s="533">
        <f t="shared" si="142"/>
        <v>168315.74071397254</v>
      </c>
      <c r="AB119" s="533">
        <f t="shared" si="53"/>
        <v>838293.93707957258</v>
      </c>
      <c r="AD119" s="533">
        <f t="shared" si="54"/>
        <v>0</v>
      </c>
      <c r="AE119" s="533">
        <f t="shared" si="55"/>
        <v>0</v>
      </c>
      <c r="AF119" s="533">
        <f t="shared" si="62"/>
        <v>336089</v>
      </c>
      <c r="AG119" s="548">
        <f t="shared" si="68"/>
        <v>1</v>
      </c>
      <c r="AH119" s="548">
        <f t="shared" si="69"/>
        <v>0.24784132884737553</v>
      </c>
      <c r="AI119" s="533">
        <f t="shared" si="57"/>
        <v>0</v>
      </c>
      <c r="AJ119" s="533">
        <f t="shared" si="58"/>
        <v>0</v>
      </c>
    </row>
    <row r="120" spans="17:36" x14ac:dyDescent="0.2">
      <c r="Q120" s="533">
        <f t="shared" si="51"/>
        <v>117</v>
      </c>
      <c r="R120" s="533">
        <f t="shared" si="64"/>
        <v>10</v>
      </c>
      <c r="S120" s="540">
        <f t="shared" si="52"/>
        <v>47208</v>
      </c>
      <c r="T120" s="542">
        <f t="shared" si="65"/>
        <v>7743729.0214082263</v>
      </c>
      <c r="U120" s="533">
        <f t="shared" ref="U120:W120" si="157">U119</f>
        <v>2502181</v>
      </c>
      <c r="V120" s="533">
        <f t="shared" si="157"/>
        <v>2792988</v>
      </c>
      <c r="W120" s="533">
        <f t="shared" si="157"/>
        <v>156188</v>
      </c>
      <c r="X120" s="533">
        <f t="shared" si="50"/>
        <v>779585.66767317569</v>
      </c>
      <c r="Y120" s="533">
        <f t="shared" si="48"/>
        <v>52486.675941504407</v>
      </c>
      <c r="Z120" s="533">
        <f t="shared" ref="Z120" si="158">Z119</f>
        <v>453690</v>
      </c>
      <c r="AA120" s="533">
        <f t="shared" si="142"/>
        <v>168315.74071397254</v>
      </c>
      <c r="AB120" s="533">
        <f t="shared" si="53"/>
        <v>838293.93707957258</v>
      </c>
      <c r="AD120" s="533">
        <f t="shared" si="54"/>
        <v>0</v>
      </c>
      <c r="AE120" s="533">
        <f t="shared" si="55"/>
        <v>0</v>
      </c>
      <c r="AF120" s="533">
        <f t="shared" si="62"/>
        <v>336089</v>
      </c>
      <c r="AG120" s="548">
        <f t="shared" si="68"/>
        <v>1</v>
      </c>
      <c r="AH120" s="548">
        <f t="shared" si="69"/>
        <v>0.24784132884737553</v>
      </c>
      <c r="AI120" s="533">
        <f t="shared" si="57"/>
        <v>0</v>
      </c>
      <c r="AJ120" s="533">
        <f t="shared" si="58"/>
        <v>0</v>
      </c>
    </row>
    <row r="121" spans="17:36" x14ac:dyDescent="0.2">
      <c r="Q121" s="533">
        <f t="shared" si="51"/>
        <v>118</v>
      </c>
      <c r="R121" s="533">
        <f t="shared" si="64"/>
        <v>10</v>
      </c>
      <c r="S121" s="540">
        <f t="shared" si="52"/>
        <v>47238</v>
      </c>
      <c r="T121" s="542">
        <f t="shared" si="65"/>
        <v>7743729.0214082263</v>
      </c>
      <c r="U121" s="533">
        <f t="shared" ref="U121:W121" si="159">U120</f>
        <v>2502181</v>
      </c>
      <c r="V121" s="533">
        <f t="shared" si="159"/>
        <v>2792988</v>
      </c>
      <c r="W121" s="533">
        <f t="shared" si="159"/>
        <v>156188</v>
      </c>
      <c r="X121" s="533">
        <f t="shared" si="50"/>
        <v>779585.66767317569</v>
      </c>
      <c r="Y121" s="533">
        <f t="shared" si="50"/>
        <v>52486.675941504407</v>
      </c>
      <c r="Z121" s="533">
        <f t="shared" ref="Z121" si="160">Z120</f>
        <v>453690</v>
      </c>
      <c r="AA121" s="533">
        <f t="shared" si="142"/>
        <v>168315.74071397254</v>
      </c>
      <c r="AB121" s="533">
        <f t="shared" si="53"/>
        <v>838293.93707957258</v>
      </c>
      <c r="AD121" s="533">
        <f t="shared" si="54"/>
        <v>0</v>
      </c>
      <c r="AE121" s="533">
        <f t="shared" si="55"/>
        <v>0</v>
      </c>
      <c r="AF121" s="533">
        <f t="shared" si="62"/>
        <v>336089</v>
      </c>
      <c r="AG121" s="548">
        <f t="shared" si="68"/>
        <v>1</v>
      </c>
      <c r="AH121" s="548">
        <f t="shared" si="69"/>
        <v>0.24784132884737553</v>
      </c>
      <c r="AI121" s="533">
        <f t="shared" si="57"/>
        <v>0</v>
      </c>
      <c r="AJ121" s="533">
        <f t="shared" si="58"/>
        <v>0</v>
      </c>
    </row>
    <row r="122" spans="17:36" x14ac:dyDescent="0.2">
      <c r="Q122" s="533">
        <f t="shared" si="51"/>
        <v>119</v>
      </c>
      <c r="R122" s="533">
        <f t="shared" si="64"/>
        <v>10</v>
      </c>
      <c r="S122" s="540">
        <f t="shared" si="52"/>
        <v>47269</v>
      </c>
      <c r="T122" s="542">
        <f t="shared" si="65"/>
        <v>7743729.0214082263</v>
      </c>
      <c r="U122" s="533">
        <f t="shared" ref="U122:W122" si="161">U121</f>
        <v>2502181</v>
      </c>
      <c r="V122" s="533">
        <f t="shared" si="161"/>
        <v>2792988</v>
      </c>
      <c r="W122" s="533">
        <f t="shared" si="161"/>
        <v>156188</v>
      </c>
      <c r="X122" s="533">
        <f t="shared" ref="X122:Y185" si="162">X$2*(1+$AN$24)^($R122-1)</f>
        <v>779585.66767317569</v>
      </c>
      <c r="Y122" s="533">
        <f t="shared" si="162"/>
        <v>52486.675941504407</v>
      </c>
      <c r="Z122" s="533">
        <f t="shared" ref="Z122" si="163">Z121</f>
        <v>453690</v>
      </c>
      <c r="AA122" s="533">
        <f t="shared" si="142"/>
        <v>168315.74071397254</v>
      </c>
      <c r="AB122" s="533">
        <f t="shared" si="53"/>
        <v>838293.93707957258</v>
      </c>
      <c r="AD122" s="533">
        <f t="shared" si="54"/>
        <v>0</v>
      </c>
      <c r="AE122" s="533">
        <f t="shared" si="55"/>
        <v>0</v>
      </c>
      <c r="AF122" s="533">
        <f t="shared" si="62"/>
        <v>336089</v>
      </c>
      <c r="AG122" s="548">
        <f t="shared" si="68"/>
        <v>1</v>
      </c>
      <c r="AH122" s="548">
        <f t="shared" si="69"/>
        <v>0.24784132884737553</v>
      </c>
      <c r="AI122" s="533">
        <f t="shared" si="57"/>
        <v>0</v>
      </c>
      <c r="AJ122" s="533">
        <f t="shared" si="58"/>
        <v>0</v>
      </c>
    </row>
    <row r="123" spans="17:36" x14ac:dyDescent="0.2">
      <c r="Q123" s="554">
        <f t="shared" si="51"/>
        <v>120</v>
      </c>
      <c r="R123" s="554">
        <f t="shared" si="64"/>
        <v>10</v>
      </c>
      <c r="S123" s="555">
        <f t="shared" si="52"/>
        <v>47299</v>
      </c>
      <c r="T123" s="876">
        <f t="shared" si="65"/>
        <v>7743729.0214082263</v>
      </c>
      <c r="U123" s="554">
        <f t="shared" ref="U123:W123" si="164">U122</f>
        <v>2502181</v>
      </c>
      <c r="V123" s="554">
        <f t="shared" si="164"/>
        <v>2792988</v>
      </c>
      <c r="W123" s="554">
        <f t="shared" si="164"/>
        <v>156188</v>
      </c>
      <c r="X123" s="554">
        <f t="shared" si="162"/>
        <v>779585.66767317569</v>
      </c>
      <c r="Y123" s="554">
        <f t="shared" si="162"/>
        <v>52486.675941504407</v>
      </c>
      <c r="Z123" s="554">
        <f t="shared" ref="Z123" si="165">Z122</f>
        <v>453690</v>
      </c>
      <c r="AA123" s="554">
        <f t="shared" si="142"/>
        <v>168315.74071397254</v>
      </c>
      <c r="AB123" s="554">
        <f t="shared" si="53"/>
        <v>838293.93707957258</v>
      </c>
      <c r="AC123" s="549"/>
      <c r="AD123" s="554">
        <f t="shared" si="54"/>
        <v>0</v>
      </c>
      <c r="AE123" s="554">
        <f t="shared" si="55"/>
        <v>0</v>
      </c>
      <c r="AF123" s="554">
        <f t="shared" si="62"/>
        <v>336089</v>
      </c>
      <c r="AG123" s="550">
        <f t="shared" si="68"/>
        <v>1</v>
      </c>
      <c r="AH123" s="550">
        <f t="shared" si="69"/>
        <v>0.24784132884737553</v>
      </c>
      <c r="AI123" s="554">
        <f t="shared" si="57"/>
        <v>0</v>
      </c>
      <c r="AJ123" s="554">
        <f t="shared" si="58"/>
        <v>0</v>
      </c>
    </row>
    <row r="124" spans="17:36" x14ac:dyDescent="0.2">
      <c r="Q124" s="533">
        <f t="shared" si="51"/>
        <v>121</v>
      </c>
      <c r="R124" s="533">
        <f t="shared" si="64"/>
        <v>11</v>
      </c>
      <c r="S124" s="540">
        <f t="shared" si="52"/>
        <v>47330</v>
      </c>
      <c r="T124" s="542">
        <f t="shared" si="65"/>
        <v>5296708.482050471</v>
      </c>
      <c r="U124" s="847"/>
      <c r="V124" s="533">
        <f t="shared" ref="V124:W124" si="166">V123</f>
        <v>2792988</v>
      </c>
      <c r="W124" s="533">
        <f t="shared" si="166"/>
        <v>156188</v>
      </c>
      <c r="X124" s="533">
        <f t="shared" si="162"/>
        <v>802973.23770337098</v>
      </c>
      <c r="Y124" s="533">
        <f t="shared" si="162"/>
        <v>54061.276219749532</v>
      </c>
      <c r="Z124" s="533">
        <f t="shared" ref="Z124" si="167">Z123</f>
        <v>453690</v>
      </c>
      <c r="AA124" s="533">
        <f t="shared" si="142"/>
        <v>173365.2129353917</v>
      </c>
      <c r="AB124" s="533">
        <f t="shared" si="53"/>
        <v>863442.75519195967</v>
      </c>
      <c r="AD124" s="533">
        <f t="shared" si="54"/>
        <v>0</v>
      </c>
      <c r="AE124" s="533">
        <f t="shared" si="55"/>
        <v>0</v>
      </c>
      <c r="AF124" s="533">
        <f t="shared" si="62"/>
        <v>336089</v>
      </c>
      <c r="AG124" s="548">
        <f t="shared" si="68"/>
        <v>1</v>
      </c>
      <c r="AH124" s="548">
        <f t="shared" si="69"/>
        <v>0.24784132884737553</v>
      </c>
      <c r="AI124" s="533">
        <f t="shared" si="57"/>
        <v>0</v>
      </c>
      <c r="AJ124" s="533">
        <f t="shared" si="58"/>
        <v>0</v>
      </c>
    </row>
    <row r="125" spans="17:36" x14ac:dyDescent="0.2">
      <c r="Q125" s="533">
        <f t="shared" si="51"/>
        <v>122</v>
      </c>
      <c r="R125" s="533">
        <f t="shared" si="64"/>
        <v>11</v>
      </c>
      <c r="S125" s="540">
        <f t="shared" si="52"/>
        <v>47361</v>
      </c>
      <c r="T125" s="542">
        <f t="shared" si="65"/>
        <v>5296708.482050471</v>
      </c>
      <c r="U125" s="847"/>
      <c r="V125" s="533">
        <f t="shared" ref="V125:W125" si="168">V124</f>
        <v>2792988</v>
      </c>
      <c r="W125" s="533">
        <f t="shared" si="168"/>
        <v>156188</v>
      </c>
      <c r="X125" s="533">
        <f t="shared" si="162"/>
        <v>802973.23770337098</v>
      </c>
      <c r="Y125" s="533">
        <f t="shared" si="162"/>
        <v>54061.276219749532</v>
      </c>
      <c r="Z125" s="533">
        <f t="shared" ref="Z125" si="169">Z124</f>
        <v>453690</v>
      </c>
      <c r="AA125" s="533">
        <f t="shared" si="142"/>
        <v>173365.2129353917</v>
      </c>
      <c r="AB125" s="533">
        <f t="shared" si="53"/>
        <v>863442.75519195967</v>
      </c>
      <c r="AD125" s="533">
        <f t="shared" si="54"/>
        <v>0</v>
      </c>
      <c r="AE125" s="533">
        <f t="shared" si="55"/>
        <v>0</v>
      </c>
      <c r="AF125" s="533">
        <f t="shared" si="62"/>
        <v>336089</v>
      </c>
      <c r="AG125" s="548">
        <f t="shared" si="68"/>
        <v>1</v>
      </c>
      <c r="AH125" s="548">
        <f t="shared" si="69"/>
        <v>0.24784132884737553</v>
      </c>
      <c r="AI125" s="533">
        <f t="shared" si="57"/>
        <v>0</v>
      </c>
      <c r="AJ125" s="533">
        <f t="shared" si="58"/>
        <v>0</v>
      </c>
    </row>
    <row r="126" spans="17:36" x14ac:dyDescent="0.2">
      <c r="Q126" s="533">
        <f t="shared" si="51"/>
        <v>123</v>
      </c>
      <c r="R126" s="533">
        <f t="shared" si="64"/>
        <v>11</v>
      </c>
      <c r="S126" s="540">
        <f t="shared" si="52"/>
        <v>47391</v>
      </c>
      <c r="T126" s="877">
        <f t="shared" si="65"/>
        <v>5296708.482050471</v>
      </c>
      <c r="U126" s="847"/>
      <c r="V126" s="533">
        <f t="shared" ref="V126:W126" si="170">V125</f>
        <v>2792988</v>
      </c>
      <c r="W126" s="533">
        <f t="shared" si="170"/>
        <v>156188</v>
      </c>
      <c r="X126" s="533">
        <f t="shared" si="162"/>
        <v>802973.23770337098</v>
      </c>
      <c r="Y126" s="533">
        <f t="shared" si="162"/>
        <v>54061.276219749532</v>
      </c>
      <c r="Z126" s="533">
        <f t="shared" ref="Z126" si="171">Z125</f>
        <v>453690</v>
      </c>
      <c r="AA126" s="533">
        <f t="shared" si="142"/>
        <v>173365.2129353917</v>
      </c>
      <c r="AB126" s="533">
        <f t="shared" si="53"/>
        <v>863442.75519195967</v>
      </c>
      <c r="AD126" s="533">
        <f t="shared" si="54"/>
        <v>0</v>
      </c>
      <c r="AE126" s="533">
        <f t="shared" si="55"/>
        <v>0</v>
      </c>
      <c r="AF126" s="533">
        <f t="shared" si="62"/>
        <v>336089</v>
      </c>
      <c r="AG126" s="548">
        <f t="shared" si="68"/>
        <v>1</v>
      </c>
      <c r="AH126" s="548">
        <f t="shared" si="69"/>
        <v>0.24784132884737553</v>
      </c>
      <c r="AI126" s="533">
        <f t="shared" si="57"/>
        <v>0</v>
      </c>
      <c r="AJ126" s="533">
        <f t="shared" si="58"/>
        <v>0</v>
      </c>
    </row>
    <row r="127" spans="17:36" x14ac:dyDescent="0.2">
      <c r="Q127" s="533">
        <f t="shared" si="51"/>
        <v>124</v>
      </c>
      <c r="R127" s="533">
        <f t="shared" si="64"/>
        <v>11</v>
      </c>
      <c r="S127" s="540">
        <f t="shared" si="52"/>
        <v>47422</v>
      </c>
      <c r="T127" s="877">
        <f t="shared" si="65"/>
        <v>5296708.482050471</v>
      </c>
      <c r="U127" s="847"/>
      <c r="V127" s="533">
        <f t="shared" ref="V127:W127" si="172">V126</f>
        <v>2792988</v>
      </c>
      <c r="W127" s="533">
        <f t="shared" si="172"/>
        <v>156188</v>
      </c>
      <c r="X127" s="533">
        <f t="shared" si="162"/>
        <v>802973.23770337098</v>
      </c>
      <c r="Y127" s="533">
        <f t="shared" si="162"/>
        <v>54061.276219749532</v>
      </c>
      <c r="Z127" s="533">
        <f t="shared" ref="Z127" si="173">Z126</f>
        <v>453690</v>
      </c>
      <c r="AA127" s="533">
        <f t="shared" si="142"/>
        <v>173365.2129353917</v>
      </c>
      <c r="AB127" s="533">
        <f t="shared" si="53"/>
        <v>863442.75519195967</v>
      </c>
      <c r="AD127" s="533">
        <f t="shared" si="54"/>
        <v>0</v>
      </c>
      <c r="AE127" s="533">
        <f t="shared" si="55"/>
        <v>0</v>
      </c>
      <c r="AF127" s="533">
        <f t="shared" si="62"/>
        <v>336089</v>
      </c>
      <c r="AG127" s="548">
        <f t="shared" si="68"/>
        <v>1</v>
      </c>
      <c r="AH127" s="548">
        <f t="shared" si="69"/>
        <v>0.24784132884737553</v>
      </c>
      <c r="AI127" s="533">
        <f t="shared" si="57"/>
        <v>0</v>
      </c>
      <c r="AJ127" s="533">
        <f t="shared" si="58"/>
        <v>0</v>
      </c>
    </row>
    <row r="128" spans="17:36" x14ac:dyDescent="0.2">
      <c r="Q128" s="533">
        <f t="shared" ref="Q128:Q191" si="174">Q127+1</f>
        <v>125</v>
      </c>
      <c r="R128" s="533">
        <f t="shared" si="64"/>
        <v>11</v>
      </c>
      <c r="S128" s="540">
        <f t="shared" ref="S128:S191" si="175">EOMONTH(S127,1)</f>
        <v>47452</v>
      </c>
      <c r="T128" s="877">
        <f t="shared" si="65"/>
        <v>5296708.482050471</v>
      </c>
      <c r="U128" s="847"/>
      <c r="V128" s="533">
        <f t="shared" ref="V128:W128" si="176">V127</f>
        <v>2792988</v>
      </c>
      <c r="W128" s="533">
        <f t="shared" si="176"/>
        <v>156188</v>
      </c>
      <c r="X128" s="533">
        <f t="shared" si="162"/>
        <v>802973.23770337098</v>
      </c>
      <c r="Y128" s="533">
        <f t="shared" si="162"/>
        <v>54061.276219749532</v>
      </c>
      <c r="Z128" s="533">
        <f t="shared" ref="Z128" si="177">Z127</f>
        <v>453690</v>
      </c>
      <c r="AA128" s="533">
        <f t="shared" si="142"/>
        <v>173365.2129353917</v>
      </c>
      <c r="AB128" s="533">
        <f t="shared" si="53"/>
        <v>863442.75519195967</v>
      </c>
      <c r="AD128" s="533">
        <f t="shared" si="54"/>
        <v>0</v>
      </c>
      <c r="AE128" s="533">
        <f t="shared" si="55"/>
        <v>0</v>
      </c>
      <c r="AF128" s="533">
        <f t="shared" si="62"/>
        <v>336089</v>
      </c>
      <c r="AG128" s="548">
        <f t="shared" si="68"/>
        <v>1</v>
      </c>
      <c r="AH128" s="548">
        <f t="shared" si="69"/>
        <v>0.24784132884737553</v>
      </c>
      <c r="AI128" s="533">
        <f t="shared" si="57"/>
        <v>0</v>
      </c>
      <c r="AJ128" s="533">
        <f t="shared" si="58"/>
        <v>0</v>
      </c>
    </row>
    <row r="129" spans="17:36" x14ac:dyDescent="0.2">
      <c r="Q129" s="533">
        <f t="shared" si="174"/>
        <v>126</v>
      </c>
      <c r="R129" s="533">
        <f t="shared" si="64"/>
        <v>11</v>
      </c>
      <c r="S129" s="540">
        <f t="shared" si="175"/>
        <v>47483</v>
      </c>
      <c r="T129" s="877">
        <f t="shared" si="65"/>
        <v>5296708.482050471</v>
      </c>
      <c r="U129" s="847"/>
      <c r="V129" s="533">
        <f t="shared" ref="V129:W129" si="178">V128</f>
        <v>2792988</v>
      </c>
      <c r="W129" s="533">
        <f t="shared" si="178"/>
        <v>156188</v>
      </c>
      <c r="X129" s="533">
        <f t="shared" si="162"/>
        <v>802973.23770337098</v>
      </c>
      <c r="Y129" s="533">
        <f t="shared" si="162"/>
        <v>54061.276219749532</v>
      </c>
      <c r="Z129" s="533">
        <f t="shared" ref="Z129" si="179">Z128</f>
        <v>453690</v>
      </c>
      <c r="AA129" s="533">
        <f t="shared" si="142"/>
        <v>173365.2129353917</v>
      </c>
      <c r="AB129" s="533">
        <f t="shared" si="53"/>
        <v>863442.75519195967</v>
      </c>
      <c r="AD129" s="533">
        <f t="shared" si="54"/>
        <v>0</v>
      </c>
      <c r="AE129" s="533">
        <f t="shared" si="55"/>
        <v>0</v>
      </c>
      <c r="AF129" s="533">
        <f t="shared" si="62"/>
        <v>336089</v>
      </c>
      <c r="AG129" s="548">
        <f t="shared" si="68"/>
        <v>1</v>
      </c>
      <c r="AH129" s="548">
        <f t="shared" si="69"/>
        <v>0.24784132884737553</v>
      </c>
      <c r="AI129" s="533">
        <f t="shared" si="57"/>
        <v>0</v>
      </c>
      <c r="AJ129" s="533">
        <f t="shared" si="58"/>
        <v>0</v>
      </c>
    </row>
    <row r="130" spans="17:36" x14ac:dyDescent="0.2">
      <c r="Q130" s="533">
        <f t="shared" si="174"/>
        <v>127</v>
      </c>
      <c r="R130" s="533">
        <f t="shared" si="64"/>
        <v>11</v>
      </c>
      <c r="S130" s="540">
        <f t="shared" si="175"/>
        <v>47514</v>
      </c>
      <c r="T130" s="877">
        <f t="shared" si="65"/>
        <v>2503720.4820504719</v>
      </c>
      <c r="U130" s="847"/>
      <c r="V130" s="847"/>
      <c r="W130" s="533">
        <f t="shared" ref="W130" si="180">W129</f>
        <v>156188</v>
      </c>
      <c r="X130" s="533">
        <f t="shared" si="162"/>
        <v>802973.23770337098</v>
      </c>
      <c r="Y130" s="533">
        <f t="shared" si="162"/>
        <v>54061.276219749532</v>
      </c>
      <c r="Z130" s="533">
        <f t="shared" ref="Z130" si="181">Z129</f>
        <v>453690</v>
      </c>
      <c r="AA130" s="533">
        <f t="shared" si="142"/>
        <v>173365.2129353917</v>
      </c>
      <c r="AB130" s="533">
        <f t="shared" si="53"/>
        <v>863442.75519195967</v>
      </c>
      <c r="AD130" s="533">
        <f t="shared" si="54"/>
        <v>0</v>
      </c>
      <c r="AE130" s="533">
        <f t="shared" si="55"/>
        <v>0</v>
      </c>
      <c r="AF130" s="533">
        <f t="shared" si="62"/>
        <v>336089</v>
      </c>
      <c r="AG130" s="548">
        <f t="shared" si="68"/>
        <v>1</v>
      </c>
      <c r="AH130" s="548">
        <f t="shared" si="69"/>
        <v>0.24784132884737553</v>
      </c>
      <c r="AI130" s="533">
        <f t="shared" si="57"/>
        <v>0</v>
      </c>
      <c r="AJ130" s="533">
        <f t="shared" si="58"/>
        <v>0</v>
      </c>
    </row>
    <row r="131" spans="17:36" x14ac:dyDescent="0.2">
      <c r="Q131" s="533">
        <f t="shared" si="174"/>
        <v>128</v>
      </c>
      <c r="R131" s="533">
        <f t="shared" si="64"/>
        <v>11</v>
      </c>
      <c r="S131" s="540">
        <f t="shared" si="175"/>
        <v>47542</v>
      </c>
      <c r="T131" s="877">
        <f t="shared" si="65"/>
        <v>2503720.4820504719</v>
      </c>
      <c r="U131" s="847"/>
      <c r="V131" s="847"/>
      <c r="W131" s="533">
        <f t="shared" ref="W131" si="182">W130</f>
        <v>156188</v>
      </c>
      <c r="X131" s="533">
        <f t="shared" si="162"/>
        <v>802973.23770337098</v>
      </c>
      <c r="Y131" s="533">
        <f t="shared" si="162"/>
        <v>54061.276219749532</v>
      </c>
      <c r="Z131" s="533">
        <f t="shared" ref="Z131" si="183">Z130</f>
        <v>453690</v>
      </c>
      <c r="AA131" s="533">
        <f t="shared" si="142"/>
        <v>173365.2129353917</v>
      </c>
      <c r="AB131" s="533">
        <f t="shared" si="53"/>
        <v>863442.75519195967</v>
      </c>
      <c r="AD131" s="533">
        <f t="shared" si="54"/>
        <v>0</v>
      </c>
      <c r="AE131" s="533">
        <f t="shared" si="55"/>
        <v>0</v>
      </c>
      <c r="AF131" s="533">
        <f t="shared" si="62"/>
        <v>336089</v>
      </c>
      <c r="AG131" s="548">
        <f t="shared" si="68"/>
        <v>1</v>
      </c>
      <c r="AH131" s="548">
        <f t="shared" si="69"/>
        <v>0.24784132884737553</v>
      </c>
      <c r="AI131" s="533">
        <f t="shared" si="57"/>
        <v>0</v>
      </c>
      <c r="AJ131" s="533">
        <f t="shared" si="58"/>
        <v>0</v>
      </c>
    </row>
    <row r="132" spans="17:36" x14ac:dyDescent="0.2">
      <c r="Q132" s="533">
        <f t="shared" si="174"/>
        <v>129</v>
      </c>
      <c r="R132" s="533">
        <f t="shared" si="64"/>
        <v>11</v>
      </c>
      <c r="S132" s="540">
        <f t="shared" si="175"/>
        <v>47573</v>
      </c>
      <c r="T132" s="877">
        <f t="shared" si="65"/>
        <v>2503720.4820504719</v>
      </c>
      <c r="U132" s="847"/>
      <c r="V132" s="847"/>
      <c r="W132" s="533">
        <f t="shared" ref="W132" si="184">W131</f>
        <v>156188</v>
      </c>
      <c r="X132" s="533">
        <f t="shared" si="162"/>
        <v>802973.23770337098</v>
      </c>
      <c r="Y132" s="533">
        <f t="shared" si="162"/>
        <v>54061.276219749532</v>
      </c>
      <c r="Z132" s="533">
        <f t="shared" ref="Z132" si="185">Z131</f>
        <v>453690</v>
      </c>
      <c r="AA132" s="533">
        <f t="shared" si="142"/>
        <v>173365.2129353917</v>
      </c>
      <c r="AB132" s="533">
        <f t="shared" si="142"/>
        <v>863442.75519195967</v>
      </c>
      <c r="AD132" s="533">
        <f t="shared" ref="AD132:AD195" si="186">SUMIFS($AT$4:$AT$22,$BB$4:$BB$22,"&lt;="&amp;$S132,$BC$4:$BC$22,"&gt;="&amp;$S132)*(1+$AN$24)^($R132-1)</f>
        <v>0</v>
      </c>
      <c r="AE132" s="533">
        <f t="shared" ref="AE132:AE195" si="187">SUMIFS($AT$4:$AT$22,$BD$4:$BD$22,"&lt;="&amp;$S132,$BE$4:$BE$22,"&gt;="&amp;$S132)*(1+$AN$24)^($R132-1)</f>
        <v>0</v>
      </c>
      <c r="AF132" s="533">
        <f t="shared" si="62"/>
        <v>336089</v>
      </c>
      <c r="AG132" s="548">
        <f t="shared" si="68"/>
        <v>1</v>
      </c>
      <c r="AH132" s="548">
        <f t="shared" si="69"/>
        <v>0.24784132884737553</v>
      </c>
      <c r="AI132" s="533">
        <f t="shared" ref="AI132:AI195" si="188">SUMIFS($AY$4:$AY$22,$BF$4:$BF$22,"&lt;="&amp;$S132,$BG$4:$BG$22,"&gt;="&amp;$S132)*(1+$AN$24)^($R132-1)</f>
        <v>0</v>
      </c>
      <c r="AJ132" s="533">
        <f t="shared" ref="AJ132:AJ195" si="189">SUMIFS($AZ$4:$AZ$22,$BF$4:$BF$22,"&lt;="&amp;$S132,$BG$4:$BG$22,"&gt;="&amp;$S132)*(1+$AN$24)^($R132-1)</f>
        <v>0</v>
      </c>
    </row>
    <row r="133" spans="17:36" x14ac:dyDescent="0.2">
      <c r="Q133" s="533">
        <f t="shared" si="174"/>
        <v>130</v>
      </c>
      <c r="R133" s="533">
        <f t="shared" si="64"/>
        <v>11</v>
      </c>
      <c r="S133" s="540">
        <f t="shared" si="175"/>
        <v>47603</v>
      </c>
      <c r="T133" s="877">
        <f t="shared" si="65"/>
        <v>2503720.4820504719</v>
      </c>
      <c r="U133" s="847"/>
      <c r="V133" s="847"/>
      <c r="W133" s="533">
        <f t="shared" ref="W133" si="190">W132</f>
        <v>156188</v>
      </c>
      <c r="X133" s="533">
        <f t="shared" si="162"/>
        <v>802973.23770337098</v>
      </c>
      <c r="Y133" s="533">
        <f t="shared" si="162"/>
        <v>54061.276219749532</v>
      </c>
      <c r="Z133" s="533">
        <f t="shared" ref="Z133" si="191">Z132</f>
        <v>453690</v>
      </c>
      <c r="AA133" s="533">
        <f t="shared" si="142"/>
        <v>173365.2129353917</v>
      </c>
      <c r="AB133" s="533">
        <f t="shared" si="142"/>
        <v>863442.75519195967</v>
      </c>
      <c r="AD133" s="533">
        <f t="shared" si="186"/>
        <v>0</v>
      </c>
      <c r="AE133" s="533">
        <f t="shared" si="187"/>
        <v>0</v>
      </c>
      <c r="AF133" s="533">
        <f t="shared" ref="AF133:AF196" si="192">$O$15-SUMIFS($AP$4:$AP$22,$BB$4:$BB$22,"&lt;="&amp;$S133,$BC$4:$BC$22,"&gt;="&amp;$S133)</f>
        <v>336089</v>
      </c>
      <c r="AG133" s="548">
        <f t="shared" si="68"/>
        <v>1</v>
      </c>
      <c r="AH133" s="548">
        <f t="shared" si="69"/>
        <v>0.24784132884737553</v>
      </c>
      <c r="AI133" s="533">
        <f t="shared" si="188"/>
        <v>0</v>
      </c>
      <c r="AJ133" s="533">
        <f t="shared" si="189"/>
        <v>0</v>
      </c>
    </row>
    <row r="134" spans="17:36" x14ac:dyDescent="0.2">
      <c r="Q134" s="533">
        <f t="shared" si="174"/>
        <v>131</v>
      </c>
      <c r="R134" s="533">
        <f t="shared" si="64"/>
        <v>11</v>
      </c>
      <c r="S134" s="540">
        <f t="shared" si="175"/>
        <v>47634</v>
      </c>
      <c r="T134" s="877">
        <f t="shared" si="65"/>
        <v>2503720.4820504719</v>
      </c>
      <c r="U134" s="847"/>
      <c r="V134" s="847"/>
      <c r="W134" s="533">
        <f t="shared" ref="W134" si="193">W133</f>
        <v>156188</v>
      </c>
      <c r="X134" s="533">
        <f t="shared" si="162"/>
        <v>802973.23770337098</v>
      </c>
      <c r="Y134" s="533">
        <f t="shared" si="162"/>
        <v>54061.276219749532</v>
      </c>
      <c r="Z134" s="533">
        <f t="shared" ref="Z134" si="194">Z133</f>
        <v>453690</v>
      </c>
      <c r="AA134" s="533">
        <f t="shared" si="142"/>
        <v>173365.2129353917</v>
      </c>
      <c r="AB134" s="533">
        <f t="shared" si="142"/>
        <v>863442.75519195967</v>
      </c>
      <c r="AD134" s="533">
        <f t="shared" si="186"/>
        <v>0</v>
      </c>
      <c r="AE134" s="533">
        <f t="shared" si="187"/>
        <v>0</v>
      </c>
      <c r="AF134" s="533">
        <f t="shared" si="192"/>
        <v>336089</v>
      </c>
      <c r="AG134" s="548">
        <f t="shared" si="68"/>
        <v>1</v>
      </c>
      <c r="AH134" s="548">
        <f t="shared" si="69"/>
        <v>0.24784132884737553</v>
      </c>
      <c r="AI134" s="533">
        <f t="shared" si="188"/>
        <v>0</v>
      </c>
      <c r="AJ134" s="533">
        <f t="shared" si="189"/>
        <v>0</v>
      </c>
    </row>
    <row r="135" spans="17:36" x14ac:dyDescent="0.2">
      <c r="Q135" s="554">
        <f t="shared" si="174"/>
        <v>132</v>
      </c>
      <c r="R135" s="554">
        <f t="shared" si="64"/>
        <v>11</v>
      </c>
      <c r="S135" s="555">
        <f t="shared" si="175"/>
        <v>47664</v>
      </c>
      <c r="T135" s="878">
        <f t="shared" si="65"/>
        <v>2503720.4820504719</v>
      </c>
      <c r="U135" s="848"/>
      <c r="V135" s="848"/>
      <c r="W135" s="554">
        <f t="shared" ref="W135" si="195">W134</f>
        <v>156188</v>
      </c>
      <c r="X135" s="554">
        <f t="shared" si="162"/>
        <v>802973.23770337098</v>
      </c>
      <c r="Y135" s="554">
        <f t="shared" si="162"/>
        <v>54061.276219749532</v>
      </c>
      <c r="Z135" s="554">
        <f t="shared" ref="Z135" si="196">Z134</f>
        <v>453690</v>
      </c>
      <c r="AA135" s="554">
        <f t="shared" si="142"/>
        <v>173365.2129353917</v>
      </c>
      <c r="AB135" s="554">
        <f t="shared" si="142"/>
        <v>863442.75519195967</v>
      </c>
      <c r="AC135" s="549"/>
      <c r="AD135" s="554">
        <f t="shared" si="186"/>
        <v>0</v>
      </c>
      <c r="AE135" s="554">
        <f t="shared" si="187"/>
        <v>0</v>
      </c>
      <c r="AF135" s="554">
        <f t="shared" si="192"/>
        <v>336089</v>
      </c>
      <c r="AG135" s="550">
        <f t="shared" si="68"/>
        <v>1</v>
      </c>
      <c r="AH135" s="550">
        <f t="shared" si="69"/>
        <v>0.24784132884737553</v>
      </c>
      <c r="AI135" s="554">
        <f t="shared" si="188"/>
        <v>0</v>
      </c>
      <c r="AJ135" s="554">
        <f t="shared" si="189"/>
        <v>0</v>
      </c>
    </row>
    <row r="136" spans="17:36" x14ac:dyDescent="0.2">
      <c r="Q136" s="533">
        <f t="shared" si="174"/>
        <v>133</v>
      </c>
      <c r="R136" s="533">
        <f t="shared" si="64"/>
        <v>12</v>
      </c>
      <c r="S136" s="540">
        <f t="shared" si="175"/>
        <v>47695</v>
      </c>
      <c r="T136" s="877">
        <f t="shared" si="65"/>
        <v>2560535.7565119863</v>
      </c>
      <c r="U136" s="847"/>
      <c r="V136" s="847"/>
      <c r="W136" s="533">
        <f t="shared" ref="W136" si="197">W135</f>
        <v>156188</v>
      </c>
      <c r="X136" s="533">
        <f t="shared" si="162"/>
        <v>827062.43483447214</v>
      </c>
      <c r="Y136" s="533">
        <f t="shared" si="162"/>
        <v>55683.114506342026</v>
      </c>
      <c r="Z136" s="533">
        <f t="shared" ref="Z136" si="198">Z135</f>
        <v>453690</v>
      </c>
      <c r="AA136" s="533">
        <f t="shared" si="142"/>
        <v>178566.16932345348</v>
      </c>
      <c r="AB136" s="533">
        <f t="shared" si="142"/>
        <v>889346.03784771857</v>
      </c>
      <c r="AD136" s="533">
        <f t="shared" si="186"/>
        <v>0</v>
      </c>
      <c r="AE136" s="533">
        <f t="shared" si="187"/>
        <v>0</v>
      </c>
      <c r="AF136" s="533">
        <f t="shared" si="192"/>
        <v>336089</v>
      </c>
      <c r="AG136" s="548">
        <f t="shared" si="68"/>
        <v>1</v>
      </c>
      <c r="AH136" s="548">
        <f t="shared" si="69"/>
        <v>0.24784132884737553</v>
      </c>
      <c r="AI136" s="533">
        <f t="shared" si="188"/>
        <v>0</v>
      </c>
      <c r="AJ136" s="533">
        <f t="shared" si="189"/>
        <v>0</v>
      </c>
    </row>
    <row r="137" spans="17:36" x14ac:dyDescent="0.2">
      <c r="Q137" s="533">
        <f t="shared" si="174"/>
        <v>134</v>
      </c>
      <c r="R137" s="533">
        <f t="shared" si="64"/>
        <v>12</v>
      </c>
      <c r="S137" s="540">
        <f t="shared" si="175"/>
        <v>47726</v>
      </c>
      <c r="T137" s="877">
        <f t="shared" si="65"/>
        <v>2560535.7565119863</v>
      </c>
      <c r="U137" s="847"/>
      <c r="V137" s="847"/>
      <c r="W137" s="533">
        <f t="shared" ref="W137" si="199">W136</f>
        <v>156188</v>
      </c>
      <c r="X137" s="533">
        <f t="shared" si="162"/>
        <v>827062.43483447214</v>
      </c>
      <c r="Y137" s="533">
        <f t="shared" si="162"/>
        <v>55683.114506342026</v>
      </c>
      <c r="Z137" s="533">
        <f t="shared" ref="Z137" si="200">Z136</f>
        <v>453690</v>
      </c>
      <c r="AA137" s="533">
        <f t="shared" si="142"/>
        <v>178566.16932345348</v>
      </c>
      <c r="AB137" s="533">
        <f t="shared" si="142"/>
        <v>889346.03784771857</v>
      </c>
      <c r="AD137" s="533">
        <f t="shared" si="186"/>
        <v>0</v>
      </c>
      <c r="AE137" s="533">
        <f t="shared" si="187"/>
        <v>0</v>
      </c>
      <c r="AF137" s="533">
        <f t="shared" si="192"/>
        <v>336089</v>
      </c>
      <c r="AG137" s="548">
        <f t="shared" si="68"/>
        <v>1</v>
      </c>
      <c r="AH137" s="548">
        <f t="shared" si="69"/>
        <v>0.24784132884737553</v>
      </c>
      <c r="AI137" s="533">
        <f t="shared" si="188"/>
        <v>0</v>
      </c>
      <c r="AJ137" s="533">
        <f t="shared" si="189"/>
        <v>0</v>
      </c>
    </row>
    <row r="138" spans="17:36" x14ac:dyDescent="0.2">
      <c r="Q138" s="533">
        <f t="shared" si="174"/>
        <v>135</v>
      </c>
      <c r="R138" s="533">
        <f t="shared" si="64"/>
        <v>12</v>
      </c>
      <c r="S138" s="540">
        <f t="shared" si="175"/>
        <v>47756</v>
      </c>
      <c r="T138" s="533">
        <f t="shared" si="65"/>
        <v>2560535.7565119863</v>
      </c>
      <c r="U138" s="847"/>
      <c r="V138" s="847"/>
      <c r="W138" s="533">
        <f t="shared" ref="W138" si="201">W137</f>
        <v>156188</v>
      </c>
      <c r="X138" s="533">
        <f t="shared" si="162"/>
        <v>827062.43483447214</v>
      </c>
      <c r="Y138" s="533">
        <f t="shared" si="162"/>
        <v>55683.114506342026</v>
      </c>
      <c r="Z138" s="533">
        <f t="shared" ref="Z138" si="202">Z137</f>
        <v>453690</v>
      </c>
      <c r="AA138" s="533">
        <f t="shared" si="142"/>
        <v>178566.16932345348</v>
      </c>
      <c r="AB138" s="533">
        <f t="shared" si="142"/>
        <v>889346.03784771857</v>
      </c>
      <c r="AD138" s="533">
        <f t="shared" si="186"/>
        <v>0</v>
      </c>
      <c r="AE138" s="533">
        <f t="shared" si="187"/>
        <v>0</v>
      </c>
      <c r="AF138" s="533">
        <f t="shared" si="192"/>
        <v>336089</v>
      </c>
      <c r="AG138" s="548">
        <f t="shared" si="68"/>
        <v>1</v>
      </c>
      <c r="AH138" s="548">
        <f t="shared" si="69"/>
        <v>0.24784132884737553</v>
      </c>
      <c r="AI138" s="533">
        <f t="shared" si="188"/>
        <v>0</v>
      </c>
      <c r="AJ138" s="533">
        <f t="shared" si="189"/>
        <v>0</v>
      </c>
    </row>
    <row r="139" spans="17:36" x14ac:dyDescent="0.2">
      <c r="Q139" s="533">
        <f t="shared" si="174"/>
        <v>136</v>
      </c>
      <c r="R139" s="533">
        <f t="shared" si="64"/>
        <v>12</v>
      </c>
      <c r="S139" s="540">
        <f t="shared" si="175"/>
        <v>47787</v>
      </c>
      <c r="T139" s="533">
        <f t="shared" si="65"/>
        <v>2560535.7565119863</v>
      </c>
      <c r="U139" s="847"/>
      <c r="V139" s="847"/>
      <c r="W139" s="533">
        <f t="shared" ref="W139" si="203">W138</f>
        <v>156188</v>
      </c>
      <c r="X139" s="533">
        <f t="shared" si="162"/>
        <v>827062.43483447214</v>
      </c>
      <c r="Y139" s="533">
        <f t="shared" si="162"/>
        <v>55683.114506342026</v>
      </c>
      <c r="Z139" s="533">
        <f t="shared" ref="Z139" si="204">Z138</f>
        <v>453690</v>
      </c>
      <c r="AA139" s="533">
        <f t="shared" si="142"/>
        <v>178566.16932345348</v>
      </c>
      <c r="AB139" s="533">
        <f t="shared" si="142"/>
        <v>889346.03784771857</v>
      </c>
      <c r="AD139" s="533">
        <f t="shared" si="186"/>
        <v>0</v>
      </c>
      <c r="AE139" s="533">
        <f t="shared" si="187"/>
        <v>0</v>
      </c>
      <c r="AF139" s="533">
        <f t="shared" si="192"/>
        <v>336089</v>
      </c>
      <c r="AG139" s="548">
        <f t="shared" si="68"/>
        <v>1</v>
      </c>
      <c r="AH139" s="548">
        <f t="shared" si="69"/>
        <v>0.24784132884737553</v>
      </c>
      <c r="AI139" s="533">
        <f t="shared" si="188"/>
        <v>0</v>
      </c>
      <c r="AJ139" s="533">
        <f t="shared" si="189"/>
        <v>0</v>
      </c>
    </row>
    <row r="140" spans="17:36" x14ac:dyDescent="0.2">
      <c r="Q140" s="533">
        <f t="shared" si="174"/>
        <v>137</v>
      </c>
      <c r="R140" s="533">
        <f t="shared" ref="R140:R203" si="205">INT((Q140-1)/12)+1</f>
        <v>12</v>
      </c>
      <c r="S140" s="540">
        <f t="shared" si="175"/>
        <v>47817</v>
      </c>
      <c r="T140" s="533">
        <f t="shared" ref="T140:T203" si="206">SUM(U140:AB140)</f>
        <v>2560535.7565119863</v>
      </c>
      <c r="U140" s="847"/>
      <c r="V140" s="847"/>
      <c r="W140" s="533">
        <f t="shared" ref="W140" si="207">W139</f>
        <v>156188</v>
      </c>
      <c r="X140" s="533">
        <f t="shared" si="162"/>
        <v>827062.43483447214</v>
      </c>
      <c r="Y140" s="533">
        <f t="shared" si="162"/>
        <v>55683.114506342026</v>
      </c>
      <c r="Z140" s="533">
        <f t="shared" ref="Z140" si="208">Z139</f>
        <v>453690</v>
      </c>
      <c r="AA140" s="533">
        <f t="shared" si="142"/>
        <v>178566.16932345348</v>
      </c>
      <c r="AB140" s="533">
        <f t="shared" si="142"/>
        <v>889346.03784771857</v>
      </c>
      <c r="AD140" s="533">
        <f t="shared" si="186"/>
        <v>0</v>
      </c>
      <c r="AE140" s="533">
        <f t="shared" si="187"/>
        <v>0</v>
      </c>
      <c r="AF140" s="533">
        <f t="shared" si="192"/>
        <v>336089</v>
      </c>
      <c r="AG140" s="548">
        <f t="shared" ref="AG140:AG203" si="209">AF140/$O$17</f>
        <v>1</v>
      </c>
      <c r="AH140" s="548">
        <f t="shared" ref="AH140:AH203" si="210">AG140-AH$2</f>
        <v>0.24784132884737553</v>
      </c>
      <c r="AI140" s="533">
        <f t="shared" si="188"/>
        <v>0</v>
      </c>
      <c r="AJ140" s="533">
        <f t="shared" si="189"/>
        <v>0</v>
      </c>
    </row>
    <row r="141" spans="17:36" x14ac:dyDescent="0.2">
      <c r="Q141" s="533">
        <f t="shared" si="174"/>
        <v>138</v>
      </c>
      <c r="R141" s="533">
        <f t="shared" si="205"/>
        <v>12</v>
      </c>
      <c r="S141" s="540">
        <f t="shared" si="175"/>
        <v>47848</v>
      </c>
      <c r="T141" s="533">
        <f t="shared" si="206"/>
        <v>2560535.7565119863</v>
      </c>
      <c r="U141" s="847"/>
      <c r="V141" s="847"/>
      <c r="W141" s="533">
        <f t="shared" ref="W141" si="211">W140</f>
        <v>156188</v>
      </c>
      <c r="X141" s="533">
        <f t="shared" si="162"/>
        <v>827062.43483447214</v>
      </c>
      <c r="Y141" s="533">
        <f t="shared" si="162"/>
        <v>55683.114506342026</v>
      </c>
      <c r="Z141" s="533">
        <f t="shared" ref="Z141" si="212">Z140</f>
        <v>453690</v>
      </c>
      <c r="AA141" s="533">
        <f t="shared" si="142"/>
        <v>178566.16932345348</v>
      </c>
      <c r="AB141" s="533">
        <f t="shared" si="142"/>
        <v>889346.03784771857</v>
      </c>
      <c r="AD141" s="533">
        <f t="shared" si="186"/>
        <v>0</v>
      </c>
      <c r="AE141" s="533">
        <f t="shared" si="187"/>
        <v>0</v>
      </c>
      <c r="AF141" s="533">
        <f t="shared" si="192"/>
        <v>336089</v>
      </c>
      <c r="AG141" s="548">
        <f t="shared" si="209"/>
        <v>1</v>
      </c>
      <c r="AH141" s="548">
        <f t="shared" si="210"/>
        <v>0.24784132884737553</v>
      </c>
      <c r="AI141" s="533">
        <f t="shared" si="188"/>
        <v>0</v>
      </c>
      <c r="AJ141" s="533">
        <f t="shared" si="189"/>
        <v>0</v>
      </c>
    </row>
    <row r="142" spans="17:36" x14ac:dyDescent="0.2">
      <c r="Q142" s="533">
        <f t="shared" si="174"/>
        <v>139</v>
      </c>
      <c r="R142" s="533">
        <f t="shared" si="205"/>
        <v>12</v>
      </c>
      <c r="S142" s="540">
        <f t="shared" si="175"/>
        <v>47879</v>
      </c>
      <c r="T142" s="533">
        <f t="shared" si="206"/>
        <v>2560535.7565119863</v>
      </c>
      <c r="U142" s="847"/>
      <c r="V142" s="847"/>
      <c r="W142" s="533">
        <f t="shared" ref="W142" si="213">W141</f>
        <v>156188</v>
      </c>
      <c r="X142" s="533">
        <f t="shared" si="162"/>
        <v>827062.43483447214</v>
      </c>
      <c r="Y142" s="533">
        <f t="shared" si="162"/>
        <v>55683.114506342026</v>
      </c>
      <c r="Z142" s="533">
        <f t="shared" ref="Z142" si="214">Z141</f>
        <v>453690</v>
      </c>
      <c r="AA142" s="533">
        <f t="shared" si="142"/>
        <v>178566.16932345348</v>
      </c>
      <c r="AB142" s="533">
        <f t="shared" si="142"/>
        <v>889346.03784771857</v>
      </c>
      <c r="AD142" s="533">
        <f t="shared" si="186"/>
        <v>0</v>
      </c>
      <c r="AE142" s="533">
        <f t="shared" si="187"/>
        <v>0</v>
      </c>
      <c r="AF142" s="533">
        <f t="shared" si="192"/>
        <v>336089</v>
      </c>
      <c r="AG142" s="548">
        <f t="shared" si="209"/>
        <v>1</v>
      </c>
      <c r="AH142" s="548">
        <f t="shared" si="210"/>
        <v>0.24784132884737553</v>
      </c>
      <c r="AI142" s="533">
        <f t="shared" si="188"/>
        <v>0</v>
      </c>
      <c r="AJ142" s="533">
        <f t="shared" si="189"/>
        <v>0</v>
      </c>
    </row>
    <row r="143" spans="17:36" x14ac:dyDescent="0.2">
      <c r="Q143" s="533">
        <f t="shared" si="174"/>
        <v>140</v>
      </c>
      <c r="R143" s="533">
        <f t="shared" si="205"/>
        <v>12</v>
      </c>
      <c r="S143" s="540">
        <f t="shared" si="175"/>
        <v>47907</v>
      </c>
      <c r="T143" s="533">
        <f t="shared" si="206"/>
        <v>2560535.7565119863</v>
      </c>
      <c r="U143" s="847"/>
      <c r="V143" s="847"/>
      <c r="W143" s="533">
        <f t="shared" ref="W143" si="215">W142</f>
        <v>156188</v>
      </c>
      <c r="X143" s="533">
        <f t="shared" si="162"/>
        <v>827062.43483447214</v>
      </c>
      <c r="Y143" s="533">
        <f t="shared" si="162"/>
        <v>55683.114506342026</v>
      </c>
      <c r="Z143" s="533">
        <f t="shared" ref="Z143" si="216">Z142</f>
        <v>453690</v>
      </c>
      <c r="AA143" s="533">
        <f t="shared" si="142"/>
        <v>178566.16932345348</v>
      </c>
      <c r="AB143" s="533">
        <f t="shared" si="142"/>
        <v>889346.03784771857</v>
      </c>
      <c r="AD143" s="533">
        <f t="shared" si="186"/>
        <v>0</v>
      </c>
      <c r="AE143" s="533">
        <f t="shared" si="187"/>
        <v>0</v>
      </c>
      <c r="AF143" s="533">
        <f t="shared" si="192"/>
        <v>336089</v>
      </c>
      <c r="AG143" s="548">
        <f t="shared" si="209"/>
        <v>1</v>
      </c>
      <c r="AH143" s="548">
        <f t="shared" si="210"/>
        <v>0.24784132884737553</v>
      </c>
      <c r="AI143" s="533">
        <f t="shared" si="188"/>
        <v>0</v>
      </c>
      <c r="AJ143" s="533">
        <f t="shared" si="189"/>
        <v>0</v>
      </c>
    </row>
    <row r="144" spans="17:36" x14ac:dyDescent="0.2">
      <c r="Q144" s="533">
        <f t="shared" si="174"/>
        <v>141</v>
      </c>
      <c r="R144" s="533">
        <f t="shared" si="205"/>
        <v>12</v>
      </c>
      <c r="S144" s="540">
        <f t="shared" si="175"/>
        <v>47938</v>
      </c>
      <c r="T144" s="533">
        <f t="shared" si="206"/>
        <v>2560535.7565119863</v>
      </c>
      <c r="U144" s="847"/>
      <c r="V144" s="847"/>
      <c r="W144" s="533">
        <f t="shared" ref="W144" si="217">W143</f>
        <v>156188</v>
      </c>
      <c r="X144" s="533">
        <f t="shared" si="162"/>
        <v>827062.43483447214</v>
      </c>
      <c r="Y144" s="533">
        <f t="shared" si="162"/>
        <v>55683.114506342026</v>
      </c>
      <c r="Z144" s="533">
        <f t="shared" ref="Z144" si="218">Z143</f>
        <v>453690</v>
      </c>
      <c r="AA144" s="533">
        <f t="shared" si="142"/>
        <v>178566.16932345348</v>
      </c>
      <c r="AB144" s="533">
        <f t="shared" si="142"/>
        <v>889346.03784771857</v>
      </c>
      <c r="AD144" s="533">
        <f t="shared" si="186"/>
        <v>0</v>
      </c>
      <c r="AE144" s="533">
        <f t="shared" si="187"/>
        <v>0</v>
      </c>
      <c r="AF144" s="533">
        <f t="shared" si="192"/>
        <v>336089</v>
      </c>
      <c r="AG144" s="548">
        <f t="shared" si="209"/>
        <v>1</v>
      </c>
      <c r="AH144" s="548">
        <f t="shared" si="210"/>
        <v>0.24784132884737553</v>
      </c>
      <c r="AI144" s="533">
        <f t="shared" si="188"/>
        <v>0</v>
      </c>
      <c r="AJ144" s="533">
        <f t="shared" si="189"/>
        <v>0</v>
      </c>
    </row>
    <row r="145" spans="17:36" x14ac:dyDescent="0.2">
      <c r="Q145" s="533">
        <f t="shared" si="174"/>
        <v>142</v>
      </c>
      <c r="R145" s="533">
        <f t="shared" si="205"/>
        <v>12</v>
      </c>
      <c r="S145" s="540">
        <f t="shared" si="175"/>
        <v>47968</v>
      </c>
      <c r="T145" s="533">
        <f t="shared" si="206"/>
        <v>2560535.7565119863</v>
      </c>
      <c r="U145" s="847"/>
      <c r="V145" s="847"/>
      <c r="W145" s="533">
        <f t="shared" ref="W145" si="219">W144</f>
        <v>156188</v>
      </c>
      <c r="X145" s="533">
        <f t="shared" si="162"/>
        <v>827062.43483447214</v>
      </c>
      <c r="Y145" s="533">
        <f t="shared" si="162"/>
        <v>55683.114506342026</v>
      </c>
      <c r="Z145" s="533">
        <f t="shared" ref="Z145" si="220">Z144</f>
        <v>453690</v>
      </c>
      <c r="AA145" s="533">
        <f t="shared" si="142"/>
        <v>178566.16932345348</v>
      </c>
      <c r="AB145" s="533">
        <f t="shared" si="142"/>
        <v>889346.03784771857</v>
      </c>
      <c r="AD145" s="533">
        <f t="shared" si="186"/>
        <v>0</v>
      </c>
      <c r="AE145" s="533">
        <f t="shared" si="187"/>
        <v>0</v>
      </c>
      <c r="AF145" s="533">
        <f t="shared" si="192"/>
        <v>336089</v>
      </c>
      <c r="AG145" s="548">
        <f t="shared" si="209"/>
        <v>1</v>
      </c>
      <c r="AH145" s="548">
        <f t="shared" si="210"/>
        <v>0.24784132884737553</v>
      </c>
      <c r="AI145" s="533">
        <f t="shared" si="188"/>
        <v>0</v>
      </c>
      <c r="AJ145" s="533">
        <f t="shared" si="189"/>
        <v>0</v>
      </c>
    </row>
    <row r="146" spans="17:36" x14ac:dyDescent="0.2">
      <c r="Q146" s="533">
        <f t="shared" si="174"/>
        <v>143</v>
      </c>
      <c r="R146" s="533">
        <f t="shared" si="205"/>
        <v>12</v>
      </c>
      <c r="S146" s="540">
        <f t="shared" si="175"/>
        <v>47999</v>
      </c>
      <c r="T146" s="533">
        <f t="shared" si="206"/>
        <v>2560535.7565119863</v>
      </c>
      <c r="U146" s="847"/>
      <c r="V146" s="847"/>
      <c r="W146" s="533">
        <f t="shared" ref="W146" si="221">W145</f>
        <v>156188</v>
      </c>
      <c r="X146" s="533">
        <f t="shared" si="162"/>
        <v>827062.43483447214</v>
      </c>
      <c r="Y146" s="533">
        <f t="shared" si="162"/>
        <v>55683.114506342026</v>
      </c>
      <c r="Z146" s="533">
        <f t="shared" ref="Z146" si="222">Z145</f>
        <v>453690</v>
      </c>
      <c r="AA146" s="533">
        <f t="shared" si="142"/>
        <v>178566.16932345348</v>
      </c>
      <c r="AB146" s="533">
        <f t="shared" si="142"/>
        <v>889346.03784771857</v>
      </c>
      <c r="AD146" s="533">
        <f t="shared" si="186"/>
        <v>0</v>
      </c>
      <c r="AE146" s="533">
        <f t="shared" si="187"/>
        <v>0</v>
      </c>
      <c r="AF146" s="533">
        <f t="shared" si="192"/>
        <v>336089</v>
      </c>
      <c r="AG146" s="548">
        <f t="shared" si="209"/>
        <v>1</v>
      </c>
      <c r="AH146" s="548">
        <f t="shared" si="210"/>
        <v>0.24784132884737553</v>
      </c>
      <c r="AI146" s="533">
        <f t="shared" si="188"/>
        <v>0</v>
      </c>
      <c r="AJ146" s="533">
        <f t="shared" si="189"/>
        <v>0</v>
      </c>
    </row>
    <row r="147" spans="17:36" x14ac:dyDescent="0.2">
      <c r="Q147" s="554">
        <f t="shared" si="174"/>
        <v>144</v>
      </c>
      <c r="R147" s="554">
        <f t="shared" si="205"/>
        <v>12</v>
      </c>
      <c r="S147" s="555">
        <f t="shared" si="175"/>
        <v>48029</v>
      </c>
      <c r="T147" s="554">
        <f t="shared" si="206"/>
        <v>2560535.7565119863</v>
      </c>
      <c r="U147" s="848"/>
      <c r="V147" s="848"/>
      <c r="W147" s="554">
        <f t="shared" ref="W147" si="223">W146</f>
        <v>156188</v>
      </c>
      <c r="X147" s="554">
        <f t="shared" si="162"/>
        <v>827062.43483447214</v>
      </c>
      <c r="Y147" s="554">
        <f t="shared" si="162"/>
        <v>55683.114506342026</v>
      </c>
      <c r="Z147" s="554">
        <f t="shared" ref="Z147" si="224">Z146</f>
        <v>453690</v>
      </c>
      <c r="AA147" s="554">
        <f t="shared" si="142"/>
        <v>178566.16932345348</v>
      </c>
      <c r="AB147" s="554">
        <f t="shared" si="142"/>
        <v>889346.03784771857</v>
      </c>
      <c r="AC147" s="549"/>
      <c r="AD147" s="554">
        <f t="shared" si="186"/>
        <v>0</v>
      </c>
      <c r="AE147" s="554">
        <f t="shared" si="187"/>
        <v>0</v>
      </c>
      <c r="AF147" s="554">
        <f t="shared" si="192"/>
        <v>336089</v>
      </c>
      <c r="AG147" s="550">
        <f t="shared" si="209"/>
        <v>1</v>
      </c>
      <c r="AH147" s="550">
        <f t="shared" si="210"/>
        <v>0.24784132884737553</v>
      </c>
      <c r="AI147" s="554">
        <f t="shared" si="188"/>
        <v>0</v>
      </c>
      <c r="AJ147" s="554">
        <f t="shared" si="189"/>
        <v>0</v>
      </c>
    </row>
    <row r="148" spans="17:36" x14ac:dyDescent="0.2">
      <c r="Q148" s="533">
        <f t="shared" si="174"/>
        <v>145</v>
      </c>
      <c r="R148" s="533">
        <f t="shared" si="205"/>
        <v>13</v>
      </c>
      <c r="S148" s="540">
        <f t="shared" si="175"/>
        <v>48060</v>
      </c>
      <c r="T148" s="533">
        <f t="shared" si="206"/>
        <v>2619055.4892073455</v>
      </c>
      <c r="U148" s="847"/>
      <c r="V148" s="847"/>
      <c r="W148" s="533">
        <f t="shared" ref="W148" si="225">W147</f>
        <v>156188</v>
      </c>
      <c r="X148" s="533">
        <f t="shared" si="162"/>
        <v>851874.30787950614</v>
      </c>
      <c r="Y148" s="533">
        <f t="shared" si="162"/>
        <v>57353.607941532275</v>
      </c>
      <c r="Z148" s="533">
        <f t="shared" ref="Z148" si="226">Z147</f>
        <v>453690</v>
      </c>
      <c r="AA148" s="533">
        <f t="shared" si="142"/>
        <v>183923.15440315704</v>
      </c>
      <c r="AB148" s="533">
        <f t="shared" si="142"/>
        <v>916026.41898314992</v>
      </c>
      <c r="AD148" s="533">
        <f t="shared" si="186"/>
        <v>0</v>
      </c>
      <c r="AE148" s="533">
        <f t="shared" si="187"/>
        <v>0</v>
      </c>
      <c r="AF148" s="533">
        <f t="shared" si="192"/>
        <v>336089</v>
      </c>
      <c r="AG148" s="548">
        <f t="shared" si="209"/>
        <v>1</v>
      </c>
      <c r="AH148" s="548">
        <f t="shared" si="210"/>
        <v>0.24784132884737553</v>
      </c>
      <c r="AI148" s="533">
        <f t="shared" si="188"/>
        <v>0</v>
      </c>
      <c r="AJ148" s="533">
        <f t="shared" si="189"/>
        <v>0</v>
      </c>
    </row>
    <row r="149" spans="17:36" x14ac:dyDescent="0.2">
      <c r="Q149" s="533">
        <f t="shared" si="174"/>
        <v>146</v>
      </c>
      <c r="R149" s="533">
        <f t="shared" si="205"/>
        <v>13</v>
      </c>
      <c r="S149" s="540">
        <f t="shared" si="175"/>
        <v>48091</v>
      </c>
      <c r="T149" s="533">
        <f t="shared" si="206"/>
        <v>2619055.4892073455</v>
      </c>
      <c r="U149" s="847"/>
      <c r="V149" s="847"/>
      <c r="W149" s="533">
        <f t="shared" ref="W149" si="227">W148</f>
        <v>156188</v>
      </c>
      <c r="X149" s="533">
        <f t="shared" si="162"/>
        <v>851874.30787950614</v>
      </c>
      <c r="Y149" s="533">
        <f t="shared" si="162"/>
        <v>57353.607941532275</v>
      </c>
      <c r="Z149" s="533">
        <f t="shared" ref="Z149" si="228">Z148</f>
        <v>453690</v>
      </c>
      <c r="AA149" s="533">
        <f t="shared" si="142"/>
        <v>183923.15440315704</v>
      </c>
      <c r="AB149" s="533">
        <f t="shared" si="142"/>
        <v>916026.41898314992</v>
      </c>
      <c r="AD149" s="533">
        <f t="shared" si="186"/>
        <v>0</v>
      </c>
      <c r="AE149" s="533">
        <f t="shared" si="187"/>
        <v>0</v>
      </c>
      <c r="AF149" s="533">
        <f t="shared" si="192"/>
        <v>336089</v>
      </c>
      <c r="AG149" s="548">
        <f t="shared" si="209"/>
        <v>1</v>
      </c>
      <c r="AH149" s="548">
        <f t="shared" si="210"/>
        <v>0.24784132884737553</v>
      </c>
      <c r="AI149" s="533">
        <f t="shared" si="188"/>
        <v>0</v>
      </c>
      <c r="AJ149" s="533">
        <f t="shared" si="189"/>
        <v>0</v>
      </c>
    </row>
    <row r="150" spans="17:36" x14ac:dyDescent="0.2">
      <c r="Q150" s="533">
        <f t="shared" si="174"/>
        <v>147</v>
      </c>
      <c r="R150" s="533">
        <f t="shared" si="205"/>
        <v>13</v>
      </c>
      <c r="S150" s="540">
        <f t="shared" si="175"/>
        <v>48121</v>
      </c>
      <c r="T150" s="533">
        <f t="shared" si="206"/>
        <v>2619055.4892073455</v>
      </c>
      <c r="U150" s="847"/>
      <c r="V150" s="847"/>
      <c r="W150" s="533">
        <f t="shared" ref="W150" si="229">W149</f>
        <v>156188</v>
      </c>
      <c r="X150" s="533">
        <f t="shared" si="162"/>
        <v>851874.30787950614</v>
      </c>
      <c r="Y150" s="533">
        <f t="shared" si="162"/>
        <v>57353.607941532275</v>
      </c>
      <c r="Z150" s="533">
        <f t="shared" ref="Z150" si="230">Z149</f>
        <v>453690</v>
      </c>
      <c r="AA150" s="533">
        <f t="shared" si="142"/>
        <v>183923.15440315704</v>
      </c>
      <c r="AB150" s="533">
        <f t="shared" si="142"/>
        <v>916026.41898314992</v>
      </c>
      <c r="AD150" s="533">
        <f t="shared" si="186"/>
        <v>0</v>
      </c>
      <c r="AE150" s="533">
        <f t="shared" si="187"/>
        <v>0</v>
      </c>
      <c r="AF150" s="533">
        <f t="shared" si="192"/>
        <v>336089</v>
      </c>
      <c r="AG150" s="548">
        <f t="shared" si="209"/>
        <v>1</v>
      </c>
      <c r="AH150" s="548">
        <f t="shared" si="210"/>
        <v>0.24784132884737553</v>
      </c>
      <c r="AI150" s="533">
        <f t="shared" si="188"/>
        <v>0</v>
      </c>
      <c r="AJ150" s="533">
        <f t="shared" si="189"/>
        <v>0</v>
      </c>
    </row>
    <row r="151" spans="17:36" x14ac:dyDescent="0.2">
      <c r="Q151" s="533">
        <f t="shared" si="174"/>
        <v>148</v>
      </c>
      <c r="R151" s="533">
        <f t="shared" si="205"/>
        <v>13</v>
      </c>
      <c r="S151" s="540">
        <f t="shared" si="175"/>
        <v>48152</v>
      </c>
      <c r="T151" s="533">
        <f t="shared" si="206"/>
        <v>2619055.4892073455</v>
      </c>
      <c r="U151" s="847"/>
      <c r="V151" s="847"/>
      <c r="W151" s="533">
        <f t="shared" ref="W151" si="231">W150</f>
        <v>156188</v>
      </c>
      <c r="X151" s="533">
        <f t="shared" si="162"/>
        <v>851874.30787950614</v>
      </c>
      <c r="Y151" s="533">
        <f t="shared" si="162"/>
        <v>57353.607941532275</v>
      </c>
      <c r="Z151" s="533">
        <f t="shared" ref="Z151" si="232">Z150</f>
        <v>453690</v>
      </c>
      <c r="AA151" s="533">
        <f t="shared" si="142"/>
        <v>183923.15440315704</v>
      </c>
      <c r="AB151" s="533">
        <f t="shared" si="142"/>
        <v>916026.41898314992</v>
      </c>
      <c r="AD151" s="533">
        <f t="shared" si="186"/>
        <v>0</v>
      </c>
      <c r="AE151" s="533">
        <f t="shared" si="187"/>
        <v>0</v>
      </c>
      <c r="AF151" s="533">
        <f t="shared" si="192"/>
        <v>336089</v>
      </c>
      <c r="AG151" s="548">
        <f t="shared" si="209"/>
        <v>1</v>
      </c>
      <c r="AH151" s="548">
        <f t="shared" si="210"/>
        <v>0.24784132884737553</v>
      </c>
      <c r="AI151" s="533">
        <f t="shared" si="188"/>
        <v>0</v>
      </c>
      <c r="AJ151" s="533">
        <f t="shared" si="189"/>
        <v>0</v>
      </c>
    </row>
    <row r="152" spans="17:36" x14ac:dyDescent="0.2">
      <c r="Q152" s="533">
        <f t="shared" si="174"/>
        <v>149</v>
      </c>
      <c r="R152" s="533">
        <f t="shared" si="205"/>
        <v>13</v>
      </c>
      <c r="S152" s="540">
        <f t="shared" si="175"/>
        <v>48182</v>
      </c>
      <c r="T152" s="533">
        <f t="shared" si="206"/>
        <v>2619055.4892073455</v>
      </c>
      <c r="U152" s="847"/>
      <c r="V152" s="847"/>
      <c r="W152" s="533">
        <f t="shared" ref="W152" si="233">W151</f>
        <v>156188</v>
      </c>
      <c r="X152" s="533">
        <f t="shared" si="162"/>
        <v>851874.30787950614</v>
      </c>
      <c r="Y152" s="533">
        <f t="shared" si="162"/>
        <v>57353.607941532275</v>
      </c>
      <c r="Z152" s="533">
        <f t="shared" ref="Z152" si="234">Z151</f>
        <v>453690</v>
      </c>
      <c r="AA152" s="533">
        <f t="shared" si="142"/>
        <v>183923.15440315704</v>
      </c>
      <c r="AB152" s="533">
        <f t="shared" si="142"/>
        <v>916026.41898314992</v>
      </c>
      <c r="AD152" s="533">
        <f t="shared" si="186"/>
        <v>0</v>
      </c>
      <c r="AE152" s="533">
        <f t="shared" si="187"/>
        <v>0</v>
      </c>
      <c r="AF152" s="533">
        <f t="shared" si="192"/>
        <v>336089</v>
      </c>
      <c r="AG152" s="548">
        <f t="shared" si="209"/>
        <v>1</v>
      </c>
      <c r="AH152" s="548">
        <f t="shared" si="210"/>
        <v>0.24784132884737553</v>
      </c>
      <c r="AI152" s="533">
        <f t="shared" si="188"/>
        <v>0</v>
      </c>
      <c r="AJ152" s="533">
        <f t="shared" si="189"/>
        <v>0</v>
      </c>
    </row>
    <row r="153" spans="17:36" x14ac:dyDescent="0.2">
      <c r="Q153" s="533">
        <f t="shared" si="174"/>
        <v>150</v>
      </c>
      <c r="R153" s="533">
        <f t="shared" si="205"/>
        <v>13</v>
      </c>
      <c r="S153" s="540">
        <f t="shared" si="175"/>
        <v>48213</v>
      </c>
      <c r="T153" s="533">
        <f t="shared" si="206"/>
        <v>2619055.4892073455</v>
      </c>
      <c r="U153" s="847"/>
      <c r="V153" s="847"/>
      <c r="W153" s="533">
        <f t="shared" ref="W153" si="235">W152</f>
        <v>156188</v>
      </c>
      <c r="X153" s="533">
        <f t="shared" si="162"/>
        <v>851874.30787950614</v>
      </c>
      <c r="Y153" s="533">
        <f t="shared" si="162"/>
        <v>57353.607941532275</v>
      </c>
      <c r="Z153" s="533">
        <f t="shared" ref="Z153" si="236">Z152</f>
        <v>453690</v>
      </c>
      <c r="AA153" s="533">
        <f t="shared" si="142"/>
        <v>183923.15440315704</v>
      </c>
      <c r="AB153" s="533">
        <f t="shared" si="142"/>
        <v>916026.41898314992</v>
      </c>
      <c r="AD153" s="533">
        <f t="shared" si="186"/>
        <v>0</v>
      </c>
      <c r="AE153" s="533">
        <f t="shared" si="187"/>
        <v>0</v>
      </c>
      <c r="AF153" s="533">
        <f t="shared" si="192"/>
        <v>336089</v>
      </c>
      <c r="AG153" s="548">
        <f t="shared" si="209"/>
        <v>1</v>
      </c>
      <c r="AH153" s="548">
        <f t="shared" si="210"/>
        <v>0.24784132884737553</v>
      </c>
      <c r="AI153" s="533">
        <f t="shared" si="188"/>
        <v>0</v>
      </c>
      <c r="AJ153" s="533">
        <f t="shared" si="189"/>
        <v>0</v>
      </c>
    </row>
    <row r="154" spans="17:36" x14ac:dyDescent="0.2">
      <c r="Q154" s="533">
        <f t="shared" si="174"/>
        <v>151</v>
      </c>
      <c r="R154" s="533">
        <f t="shared" si="205"/>
        <v>13</v>
      </c>
      <c r="S154" s="540">
        <f t="shared" si="175"/>
        <v>48244</v>
      </c>
      <c r="T154" s="533">
        <f t="shared" si="206"/>
        <v>2619055.4892073455</v>
      </c>
      <c r="U154" s="847"/>
      <c r="V154" s="847"/>
      <c r="W154" s="533">
        <f t="shared" ref="W154" si="237">W153</f>
        <v>156188</v>
      </c>
      <c r="X154" s="533">
        <f t="shared" si="162"/>
        <v>851874.30787950614</v>
      </c>
      <c r="Y154" s="533">
        <f t="shared" si="162"/>
        <v>57353.607941532275</v>
      </c>
      <c r="Z154" s="533">
        <f t="shared" ref="Z154" si="238">Z153</f>
        <v>453690</v>
      </c>
      <c r="AA154" s="533">
        <f t="shared" si="142"/>
        <v>183923.15440315704</v>
      </c>
      <c r="AB154" s="533">
        <f t="shared" si="142"/>
        <v>916026.41898314992</v>
      </c>
      <c r="AD154" s="533">
        <f t="shared" si="186"/>
        <v>0</v>
      </c>
      <c r="AE154" s="533">
        <f t="shared" si="187"/>
        <v>0</v>
      </c>
      <c r="AF154" s="533">
        <f t="shared" si="192"/>
        <v>336089</v>
      </c>
      <c r="AG154" s="548">
        <f t="shared" si="209"/>
        <v>1</v>
      </c>
      <c r="AH154" s="548">
        <f t="shared" si="210"/>
        <v>0.24784132884737553</v>
      </c>
      <c r="AI154" s="533">
        <f t="shared" si="188"/>
        <v>0</v>
      </c>
      <c r="AJ154" s="533">
        <f t="shared" si="189"/>
        <v>0</v>
      </c>
    </row>
    <row r="155" spans="17:36" x14ac:dyDescent="0.2">
      <c r="Q155" s="533">
        <f t="shared" si="174"/>
        <v>152</v>
      </c>
      <c r="R155" s="533">
        <f t="shared" si="205"/>
        <v>13</v>
      </c>
      <c r="S155" s="540">
        <f t="shared" si="175"/>
        <v>48273</v>
      </c>
      <c r="T155" s="533">
        <f t="shared" si="206"/>
        <v>2619055.4892073455</v>
      </c>
      <c r="U155" s="847"/>
      <c r="V155" s="847"/>
      <c r="W155" s="533">
        <f t="shared" ref="W155" si="239">W154</f>
        <v>156188</v>
      </c>
      <c r="X155" s="533">
        <f t="shared" si="162"/>
        <v>851874.30787950614</v>
      </c>
      <c r="Y155" s="533">
        <f t="shared" si="162"/>
        <v>57353.607941532275</v>
      </c>
      <c r="Z155" s="533">
        <f t="shared" ref="Z155" si="240">Z154</f>
        <v>453690</v>
      </c>
      <c r="AA155" s="533">
        <f t="shared" si="142"/>
        <v>183923.15440315704</v>
      </c>
      <c r="AB155" s="533">
        <f t="shared" si="142"/>
        <v>916026.41898314992</v>
      </c>
      <c r="AD155" s="533">
        <f t="shared" si="186"/>
        <v>0</v>
      </c>
      <c r="AE155" s="533">
        <f t="shared" si="187"/>
        <v>0</v>
      </c>
      <c r="AF155" s="533">
        <f t="shared" si="192"/>
        <v>336089</v>
      </c>
      <c r="AG155" s="548">
        <f t="shared" si="209"/>
        <v>1</v>
      </c>
      <c r="AH155" s="548">
        <f t="shared" si="210"/>
        <v>0.24784132884737553</v>
      </c>
      <c r="AI155" s="533">
        <f t="shared" si="188"/>
        <v>0</v>
      </c>
      <c r="AJ155" s="533">
        <f t="shared" si="189"/>
        <v>0</v>
      </c>
    </row>
    <row r="156" spans="17:36" x14ac:dyDescent="0.2">
      <c r="Q156" s="533">
        <f t="shared" si="174"/>
        <v>153</v>
      </c>
      <c r="R156" s="533">
        <f t="shared" si="205"/>
        <v>13</v>
      </c>
      <c r="S156" s="540">
        <f t="shared" si="175"/>
        <v>48304</v>
      </c>
      <c r="T156" s="533">
        <f t="shared" si="206"/>
        <v>2619055.4892073455</v>
      </c>
      <c r="U156" s="847"/>
      <c r="V156" s="847"/>
      <c r="W156" s="533">
        <f t="shared" ref="W156" si="241">W155</f>
        <v>156188</v>
      </c>
      <c r="X156" s="533">
        <f t="shared" si="162"/>
        <v>851874.30787950614</v>
      </c>
      <c r="Y156" s="533">
        <f t="shared" si="162"/>
        <v>57353.607941532275</v>
      </c>
      <c r="Z156" s="533">
        <f t="shared" ref="Z156" si="242">Z155</f>
        <v>453690</v>
      </c>
      <c r="AA156" s="533">
        <f t="shared" si="142"/>
        <v>183923.15440315704</v>
      </c>
      <c r="AB156" s="533">
        <f t="shared" si="142"/>
        <v>916026.41898314992</v>
      </c>
      <c r="AD156" s="533">
        <f t="shared" si="186"/>
        <v>0</v>
      </c>
      <c r="AE156" s="533">
        <f t="shared" si="187"/>
        <v>0</v>
      </c>
      <c r="AF156" s="533">
        <f t="shared" si="192"/>
        <v>336089</v>
      </c>
      <c r="AG156" s="548">
        <f t="shared" si="209"/>
        <v>1</v>
      </c>
      <c r="AH156" s="548">
        <f t="shared" si="210"/>
        <v>0.24784132884737553</v>
      </c>
      <c r="AI156" s="533">
        <f t="shared" si="188"/>
        <v>0</v>
      </c>
      <c r="AJ156" s="533">
        <f t="shared" si="189"/>
        <v>0</v>
      </c>
    </row>
    <row r="157" spans="17:36" x14ac:dyDescent="0.2">
      <c r="Q157" s="533">
        <f t="shared" si="174"/>
        <v>154</v>
      </c>
      <c r="R157" s="533">
        <f t="shared" si="205"/>
        <v>13</v>
      </c>
      <c r="S157" s="540">
        <f t="shared" si="175"/>
        <v>48334</v>
      </c>
      <c r="T157" s="533">
        <f t="shared" si="206"/>
        <v>2619055.4892073455</v>
      </c>
      <c r="U157" s="847"/>
      <c r="V157" s="847"/>
      <c r="W157" s="533">
        <f t="shared" ref="W157" si="243">W156</f>
        <v>156188</v>
      </c>
      <c r="X157" s="533">
        <f t="shared" si="162"/>
        <v>851874.30787950614</v>
      </c>
      <c r="Y157" s="533">
        <f t="shared" si="162"/>
        <v>57353.607941532275</v>
      </c>
      <c r="Z157" s="533">
        <f t="shared" ref="Z157" si="244">Z156</f>
        <v>453690</v>
      </c>
      <c r="AA157" s="533">
        <f t="shared" si="142"/>
        <v>183923.15440315704</v>
      </c>
      <c r="AB157" s="533">
        <f t="shared" si="142"/>
        <v>916026.41898314992</v>
      </c>
      <c r="AD157" s="533">
        <f t="shared" si="186"/>
        <v>0</v>
      </c>
      <c r="AE157" s="533">
        <f t="shared" si="187"/>
        <v>0</v>
      </c>
      <c r="AF157" s="533">
        <f t="shared" si="192"/>
        <v>336089</v>
      </c>
      <c r="AG157" s="548">
        <f t="shared" si="209"/>
        <v>1</v>
      </c>
      <c r="AH157" s="548">
        <f t="shared" si="210"/>
        <v>0.24784132884737553</v>
      </c>
      <c r="AI157" s="533">
        <f t="shared" si="188"/>
        <v>0</v>
      </c>
      <c r="AJ157" s="533">
        <f t="shared" si="189"/>
        <v>0</v>
      </c>
    </row>
    <row r="158" spans="17:36" x14ac:dyDescent="0.2">
      <c r="Q158" s="533">
        <f t="shared" si="174"/>
        <v>155</v>
      </c>
      <c r="R158" s="533">
        <f t="shared" si="205"/>
        <v>13</v>
      </c>
      <c r="S158" s="540">
        <f t="shared" si="175"/>
        <v>48365</v>
      </c>
      <c r="T158" s="533">
        <f t="shared" si="206"/>
        <v>2619055.4892073455</v>
      </c>
      <c r="U158" s="847"/>
      <c r="V158" s="847"/>
      <c r="W158" s="533">
        <f t="shared" ref="W158" si="245">W157</f>
        <v>156188</v>
      </c>
      <c r="X158" s="533">
        <f t="shared" si="162"/>
        <v>851874.30787950614</v>
      </c>
      <c r="Y158" s="533">
        <f t="shared" si="162"/>
        <v>57353.607941532275</v>
      </c>
      <c r="Z158" s="533">
        <f t="shared" ref="Z158" si="246">Z157</f>
        <v>453690</v>
      </c>
      <c r="AA158" s="533">
        <f t="shared" si="142"/>
        <v>183923.15440315704</v>
      </c>
      <c r="AB158" s="533">
        <f t="shared" si="142"/>
        <v>916026.41898314992</v>
      </c>
      <c r="AD158" s="533">
        <f t="shared" si="186"/>
        <v>0</v>
      </c>
      <c r="AE158" s="533">
        <f t="shared" si="187"/>
        <v>0</v>
      </c>
      <c r="AF158" s="533">
        <f t="shared" si="192"/>
        <v>336089</v>
      </c>
      <c r="AG158" s="548">
        <f t="shared" si="209"/>
        <v>1</v>
      </c>
      <c r="AH158" s="548">
        <f t="shared" si="210"/>
        <v>0.24784132884737553</v>
      </c>
      <c r="AI158" s="533">
        <f t="shared" si="188"/>
        <v>0</v>
      </c>
      <c r="AJ158" s="533">
        <f t="shared" si="189"/>
        <v>0</v>
      </c>
    </row>
    <row r="159" spans="17:36" x14ac:dyDescent="0.2">
      <c r="Q159" s="554">
        <f t="shared" si="174"/>
        <v>156</v>
      </c>
      <c r="R159" s="554">
        <f t="shared" si="205"/>
        <v>13</v>
      </c>
      <c r="S159" s="555">
        <f t="shared" si="175"/>
        <v>48395</v>
      </c>
      <c r="T159" s="554">
        <f t="shared" si="206"/>
        <v>2619055.4892073455</v>
      </c>
      <c r="U159" s="848"/>
      <c r="V159" s="848"/>
      <c r="W159" s="554">
        <f t="shared" ref="W159" si="247">W158</f>
        <v>156188</v>
      </c>
      <c r="X159" s="554">
        <f t="shared" si="162"/>
        <v>851874.30787950614</v>
      </c>
      <c r="Y159" s="554">
        <f t="shared" si="162"/>
        <v>57353.607941532275</v>
      </c>
      <c r="Z159" s="554">
        <f t="shared" ref="Z159" si="248">Z158</f>
        <v>453690</v>
      </c>
      <c r="AA159" s="554">
        <f t="shared" si="142"/>
        <v>183923.15440315704</v>
      </c>
      <c r="AB159" s="554">
        <f t="shared" si="142"/>
        <v>916026.41898314992</v>
      </c>
      <c r="AC159" s="549"/>
      <c r="AD159" s="554">
        <f t="shared" si="186"/>
        <v>0</v>
      </c>
      <c r="AE159" s="554">
        <f t="shared" si="187"/>
        <v>0</v>
      </c>
      <c r="AF159" s="554">
        <f t="shared" si="192"/>
        <v>336089</v>
      </c>
      <c r="AG159" s="550">
        <f t="shared" si="209"/>
        <v>1</v>
      </c>
      <c r="AH159" s="550">
        <f t="shared" si="210"/>
        <v>0.24784132884737553</v>
      </c>
      <c r="AI159" s="554">
        <f t="shared" si="188"/>
        <v>0</v>
      </c>
      <c r="AJ159" s="554">
        <f t="shared" si="189"/>
        <v>0</v>
      </c>
    </row>
    <row r="160" spans="17:36" x14ac:dyDescent="0.2">
      <c r="Q160" s="533">
        <f t="shared" si="174"/>
        <v>157</v>
      </c>
      <c r="R160" s="533">
        <f t="shared" si="205"/>
        <v>14</v>
      </c>
      <c r="S160" s="540">
        <f t="shared" si="175"/>
        <v>48426</v>
      </c>
      <c r="T160" s="533">
        <f t="shared" si="206"/>
        <v>2679330.8138835654</v>
      </c>
      <c r="U160" s="847"/>
      <c r="V160" s="847"/>
      <c r="W160" s="533">
        <f t="shared" ref="W160" si="249">W159</f>
        <v>156188</v>
      </c>
      <c r="X160" s="533">
        <f t="shared" si="162"/>
        <v>877430.53711589135</v>
      </c>
      <c r="Y160" s="533">
        <f t="shared" si="162"/>
        <v>59074.216179778239</v>
      </c>
      <c r="Z160" s="533">
        <f t="shared" ref="Z160" si="250">Z159</f>
        <v>453690</v>
      </c>
      <c r="AA160" s="533">
        <f t="shared" si="142"/>
        <v>189440.84903525174</v>
      </c>
      <c r="AB160" s="533">
        <f t="shared" si="142"/>
        <v>943507.21155264438</v>
      </c>
      <c r="AD160" s="533">
        <f t="shared" si="186"/>
        <v>0</v>
      </c>
      <c r="AE160" s="533">
        <f t="shared" si="187"/>
        <v>0</v>
      </c>
      <c r="AF160" s="533">
        <f t="shared" si="192"/>
        <v>336089</v>
      </c>
      <c r="AG160" s="548">
        <f t="shared" si="209"/>
        <v>1</v>
      </c>
      <c r="AH160" s="548">
        <f t="shared" si="210"/>
        <v>0.24784132884737553</v>
      </c>
      <c r="AI160" s="533">
        <f t="shared" si="188"/>
        <v>0</v>
      </c>
      <c r="AJ160" s="533">
        <f t="shared" si="189"/>
        <v>0</v>
      </c>
    </row>
    <row r="161" spans="17:36" x14ac:dyDescent="0.2">
      <c r="Q161" s="533">
        <f t="shared" si="174"/>
        <v>158</v>
      </c>
      <c r="R161" s="533">
        <f t="shared" si="205"/>
        <v>14</v>
      </c>
      <c r="S161" s="540">
        <f t="shared" si="175"/>
        <v>48457</v>
      </c>
      <c r="T161" s="533">
        <f t="shared" si="206"/>
        <v>2679330.8138835654</v>
      </c>
      <c r="U161" s="847"/>
      <c r="V161" s="847"/>
      <c r="W161" s="533">
        <f t="shared" ref="W161" si="251">W160</f>
        <v>156188</v>
      </c>
      <c r="X161" s="533">
        <f t="shared" si="162"/>
        <v>877430.53711589135</v>
      </c>
      <c r="Y161" s="533">
        <f t="shared" si="162"/>
        <v>59074.216179778239</v>
      </c>
      <c r="Z161" s="533">
        <f t="shared" ref="Z161" si="252">Z160</f>
        <v>453690</v>
      </c>
      <c r="AA161" s="533">
        <f t="shared" si="142"/>
        <v>189440.84903525174</v>
      </c>
      <c r="AB161" s="533">
        <f t="shared" si="142"/>
        <v>943507.21155264438</v>
      </c>
      <c r="AD161" s="533">
        <f t="shared" si="186"/>
        <v>0</v>
      </c>
      <c r="AE161" s="533">
        <f t="shared" si="187"/>
        <v>0</v>
      </c>
      <c r="AF161" s="533">
        <f t="shared" si="192"/>
        <v>336089</v>
      </c>
      <c r="AG161" s="548">
        <f t="shared" si="209"/>
        <v>1</v>
      </c>
      <c r="AH161" s="548">
        <f t="shared" si="210"/>
        <v>0.24784132884737553</v>
      </c>
      <c r="AI161" s="533">
        <f t="shared" si="188"/>
        <v>0</v>
      </c>
      <c r="AJ161" s="533">
        <f t="shared" si="189"/>
        <v>0</v>
      </c>
    </row>
    <row r="162" spans="17:36" x14ac:dyDescent="0.2">
      <c r="Q162" s="533">
        <f t="shared" si="174"/>
        <v>159</v>
      </c>
      <c r="R162" s="533">
        <f t="shared" si="205"/>
        <v>14</v>
      </c>
      <c r="S162" s="540">
        <f t="shared" si="175"/>
        <v>48487</v>
      </c>
      <c r="T162" s="533">
        <f t="shared" si="206"/>
        <v>2679330.8138835654</v>
      </c>
      <c r="U162" s="847"/>
      <c r="V162" s="847"/>
      <c r="W162" s="533">
        <f t="shared" ref="W162" si="253">W161</f>
        <v>156188</v>
      </c>
      <c r="X162" s="533">
        <f t="shared" si="162"/>
        <v>877430.53711589135</v>
      </c>
      <c r="Y162" s="533">
        <f t="shared" si="162"/>
        <v>59074.216179778239</v>
      </c>
      <c r="Z162" s="533">
        <f t="shared" ref="Z162" si="254">Z161</f>
        <v>453690</v>
      </c>
      <c r="AA162" s="533">
        <f t="shared" si="142"/>
        <v>189440.84903525174</v>
      </c>
      <c r="AB162" s="533">
        <f t="shared" si="142"/>
        <v>943507.21155264438</v>
      </c>
      <c r="AD162" s="533">
        <f t="shared" si="186"/>
        <v>0</v>
      </c>
      <c r="AE162" s="533">
        <f t="shared" si="187"/>
        <v>0</v>
      </c>
      <c r="AF162" s="533">
        <f t="shared" si="192"/>
        <v>336089</v>
      </c>
      <c r="AG162" s="548">
        <f t="shared" si="209"/>
        <v>1</v>
      </c>
      <c r="AH162" s="548">
        <f t="shared" si="210"/>
        <v>0.24784132884737553</v>
      </c>
      <c r="AI162" s="533">
        <f t="shared" si="188"/>
        <v>0</v>
      </c>
      <c r="AJ162" s="533">
        <f t="shared" si="189"/>
        <v>0</v>
      </c>
    </row>
    <row r="163" spans="17:36" x14ac:dyDescent="0.2">
      <c r="Q163" s="533">
        <f t="shared" si="174"/>
        <v>160</v>
      </c>
      <c r="R163" s="533">
        <f t="shared" si="205"/>
        <v>14</v>
      </c>
      <c r="S163" s="540">
        <f t="shared" si="175"/>
        <v>48518</v>
      </c>
      <c r="T163" s="533">
        <f t="shared" si="206"/>
        <v>2679330.8138835654</v>
      </c>
      <c r="U163" s="847"/>
      <c r="V163" s="847"/>
      <c r="W163" s="533">
        <f t="shared" ref="W163" si="255">W162</f>
        <v>156188</v>
      </c>
      <c r="X163" s="533">
        <f t="shared" si="162"/>
        <v>877430.53711589135</v>
      </c>
      <c r="Y163" s="533">
        <f t="shared" si="162"/>
        <v>59074.216179778239</v>
      </c>
      <c r="Z163" s="533">
        <f t="shared" ref="Z163" si="256">Z162</f>
        <v>453690</v>
      </c>
      <c r="AA163" s="533">
        <f t="shared" si="142"/>
        <v>189440.84903525174</v>
      </c>
      <c r="AB163" s="533">
        <f t="shared" si="142"/>
        <v>943507.21155264438</v>
      </c>
      <c r="AD163" s="533">
        <f t="shared" si="186"/>
        <v>0</v>
      </c>
      <c r="AE163" s="533">
        <f t="shared" si="187"/>
        <v>0</v>
      </c>
      <c r="AF163" s="533">
        <f t="shared" si="192"/>
        <v>336089</v>
      </c>
      <c r="AG163" s="548">
        <f t="shared" si="209"/>
        <v>1</v>
      </c>
      <c r="AH163" s="548">
        <f t="shared" si="210"/>
        <v>0.24784132884737553</v>
      </c>
      <c r="AI163" s="533">
        <f t="shared" si="188"/>
        <v>0</v>
      </c>
      <c r="AJ163" s="533">
        <f t="shared" si="189"/>
        <v>0</v>
      </c>
    </row>
    <row r="164" spans="17:36" x14ac:dyDescent="0.2">
      <c r="Q164" s="533">
        <f t="shared" si="174"/>
        <v>161</v>
      </c>
      <c r="R164" s="533">
        <f t="shared" si="205"/>
        <v>14</v>
      </c>
      <c r="S164" s="540">
        <f t="shared" si="175"/>
        <v>48548</v>
      </c>
      <c r="T164" s="533">
        <f t="shared" si="206"/>
        <v>2679330.8138835654</v>
      </c>
      <c r="U164" s="847"/>
      <c r="V164" s="847"/>
      <c r="W164" s="533">
        <f t="shared" ref="W164" si="257">W163</f>
        <v>156188</v>
      </c>
      <c r="X164" s="533">
        <f t="shared" si="162"/>
        <v>877430.53711589135</v>
      </c>
      <c r="Y164" s="533">
        <f t="shared" si="162"/>
        <v>59074.216179778239</v>
      </c>
      <c r="Z164" s="533">
        <f t="shared" ref="Z164" si="258">Z163</f>
        <v>453690</v>
      </c>
      <c r="AA164" s="533">
        <f t="shared" si="142"/>
        <v>189440.84903525174</v>
      </c>
      <c r="AB164" s="533">
        <f t="shared" si="142"/>
        <v>943507.21155264438</v>
      </c>
      <c r="AD164" s="533">
        <f t="shared" si="186"/>
        <v>0</v>
      </c>
      <c r="AE164" s="533">
        <f t="shared" si="187"/>
        <v>0</v>
      </c>
      <c r="AF164" s="533">
        <f t="shared" si="192"/>
        <v>336089</v>
      </c>
      <c r="AG164" s="548">
        <f t="shared" si="209"/>
        <v>1</v>
      </c>
      <c r="AH164" s="548">
        <f t="shared" si="210"/>
        <v>0.24784132884737553</v>
      </c>
      <c r="AI164" s="533">
        <f t="shared" si="188"/>
        <v>0</v>
      </c>
      <c r="AJ164" s="533">
        <f t="shared" si="189"/>
        <v>0</v>
      </c>
    </row>
    <row r="165" spans="17:36" x14ac:dyDescent="0.2">
      <c r="Q165" s="533">
        <f t="shared" si="174"/>
        <v>162</v>
      </c>
      <c r="R165" s="533">
        <f t="shared" si="205"/>
        <v>14</v>
      </c>
      <c r="S165" s="540">
        <f t="shared" si="175"/>
        <v>48579</v>
      </c>
      <c r="T165" s="533">
        <f t="shared" si="206"/>
        <v>2679330.8138835654</v>
      </c>
      <c r="U165" s="847"/>
      <c r="V165" s="847"/>
      <c r="W165" s="533">
        <f t="shared" ref="W165" si="259">W164</f>
        <v>156188</v>
      </c>
      <c r="X165" s="533">
        <f t="shared" si="162"/>
        <v>877430.53711589135</v>
      </c>
      <c r="Y165" s="533">
        <f t="shared" si="162"/>
        <v>59074.216179778239</v>
      </c>
      <c r="Z165" s="533">
        <f t="shared" ref="Z165" si="260">Z164</f>
        <v>453690</v>
      </c>
      <c r="AA165" s="533">
        <f t="shared" si="142"/>
        <v>189440.84903525174</v>
      </c>
      <c r="AB165" s="533">
        <f t="shared" si="142"/>
        <v>943507.21155264438</v>
      </c>
      <c r="AD165" s="533">
        <f t="shared" si="186"/>
        <v>0</v>
      </c>
      <c r="AE165" s="533">
        <f t="shared" si="187"/>
        <v>0</v>
      </c>
      <c r="AF165" s="533">
        <f t="shared" si="192"/>
        <v>336089</v>
      </c>
      <c r="AG165" s="548">
        <f t="shared" si="209"/>
        <v>1</v>
      </c>
      <c r="AH165" s="548">
        <f t="shared" si="210"/>
        <v>0.24784132884737553</v>
      </c>
      <c r="AI165" s="533">
        <f t="shared" si="188"/>
        <v>0</v>
      </c>
      <c r="AJ165" s="533">
        <f t="shared" si="189"/>
        <v>0</v>
      </c>
    </row>
    <row r="166" spans="17:36" x14ac:dyDescent="0.2">
      <c r="Q166" s="533">
        <f t="shared" si="174"/>
        <v>163</v>
      </c>
      <c r="R166" s="533">
        <f t="shared" si="205"/>
        <v>14</v>
      </c>
      <c r="S166" s="540">
        <f t="shared" si="175"/>
        <v>48610</v>
      </c>
      <c r="T166" s="533">
        <f t="shared" si="206"/>
        <v>2679330.8138835654</v>
      </c>
      <c r="U166" s="847"/>
      <c r="V166" s="847"/>
      <c r="W166" s="533">
        <f t="shared" ref="W166" si="261">W165</f>
        <v>156188</v>
      </c>
      <c r="X166" s="533">
        <f t="shared" si="162"/>
        <v>877430.53711589135</v>
      </c>
      <c r="Y166" s="533">
        <f t="shared" si="162"/>
        <v>59074.216179778239</v>
      </c>
      <c r="Z166" s="533">
        <f t="shared" ref="Z166" si="262">Z165</f>
        <v>453690</v>
      </c>
      <c r="AA166" s="533">
        <f t="shared" si="142"/>
        <v>189440.84903525174</v>
      </c>
      <c r="AB166" s="533">
        <f t="shared" si="142"/>
        <v>943507.21155264438</v>
      </c>
      <c r="AD166" s="533">
        <f t="shared" si="186"/>
        <v>0</v>
      </c>
      <c r="AE166" s="533">
        <f t="shared" si="187"/>
        <v>0</v>
      </c>
      <c r="AF166" s="533">
        <f t="shared" si="192"/>
        <v>336089</v>
      </c>
      <c r="AG166" s="548">
        <f t="shared" si="209"/>
        <v>1</v>
      </c>
      <c r="AH166" s="548">
        <f t="shared" si="210"/>
        <v>0.24784132884737553</v>
      </c>
      <c r="AI166" s="533">
        <f t="shared" si="188"/>
        <v>0</v>
      </c>
      <c r="AJ166" s="533">
        <f t="shared" si="189"/>
        <v>0</v>
      </c>
    </row>
    <row r="167" spans="17:36" x14ac:dyDescent="0.2">
      <c r="Q167" s="533">
        <f t="shared" si="174"/>
        <v>164</v>
      </c>
      <c r="R167" s="533">
        <f t="shared" si="205"/>
        <v>14</v>
      </c>
      <c r="S167" s="540">
        <f t="shared" si="175"/>
        <v>48638</v>
      </c>
      <c r="T167" s="533">
        <f t="shared" si="206"/>
        <v>2679330.8138835654</v>
      </c>
      <c r="U167" s="847"/>
      <c r="V167" s="847"/>
      <c r="W167" s="533">
        <f t="shared" ref="W167" si="263">W166</f>
        <v>156188</v>
      </c>
      <c r="X167" s="533">
        <f t="shared" si="162"/>
        <v>877430.53711589135</v>
      </c>
      <c r="Y167" s="533">
        <f t="shared" si="162"/>
        <v>59074.216179778239</v>
      </c>
      <c r="Z167" s="533">
        <f t="shared" ref="Z167" si="264">Z166</f>
        <v>453690</v>
      </c>
      <c r="AA167" s="533">
        <f t="shared" si="142"/>
        <v>189440.84903525174</v>
      </c>
      <c r="AB167" s="533">
        <f t="shared" si="142"/>
        <v>943507.21155264438</v>
      </c>
      <c r="AD167" s="533">
        <f t="shared" si="186"/>
        <v>0</v>
      </c>
      <c r="AE167" s="533">
        <f t="shared" si="187"/>
        <v>0</v>
      </c>
      <c r="AF167" s="533">
        <f t="shared" si="192"/>
        <v>336089</v>
      </c>
      <c r="AG167" s="548">
        <f t="shared" si="209"/>
        <v>1</v>
      </c>
      <c r="AH167" s="548">
        <f t="shared" si="210"/>
        <v>0.24784132884737553</v>
      </c>
      <c r="AI167" s="533">
        <f t="shared" si="188"/>
        <v>0</v>
      </c>
      <c r="AJ167" s="533">
        <f t="shared" si="189"/>
        <v>0</v>
      </c>
    </row>
    <row r="168" spans="17:36" x14ac:dyDescent="0.2">
      <c r="Q168" s="533">
        <f t="shared" si="174"/>
        <v>165</v>
      </c>
      <c r="R168" s="533">
        <f t="shared" si="205"/>
        <v>14</v>
      </c>
      <c r="S168" s="540">
        <f t="shared" si="175"/>
        <v>48669</v>
      </c>
      <c r="T168" s="533">
        <f t="shared" si="206"/>
        <v>2679330.8138835654</v>
      </c>
      <c r="U168" s="847"/>
      <c r="V168" s="847"/>
      <c r="W168" s="533">
        <f t="shared" ref="W168" si="265">W167</f>
        <v>156188</v>
      </c>
      <c r="X168" s="533">
        <f t="shared" si="162"/>
        <v>877430.53711589135</v>
      </c>
      <c r="Y168" s="533">
        <f t="shared" si="162"/>
        <v>59074.216179778239</v>
      </c>
      <c r="Z168" s="533">
        <f t="shared" ref="Z168" si="266">Z167</f>
        <v>453690</v>
      </c>
      <c r="AA168" s="533">
        <f t="shared" si="142"/>
        <v>189440.84903525174</v>
      </c>
      <c r="AB168" s="533">
        <f t="shared" si="142"/>
        <v>943507.21155264438</v>
      </c>
      <c r="AD168" s="533">
        <f t="shared" si="186"/>
        <v>0</v>
      </c>
      <c r="AE168" s="533">
        <f t="shared" si="187"/>
        <v>0</v>
      </c>
      <c r="AF168" s="533">
        <f t="shared" si="192"/>
        <v>336089</v>
      </c>
      <c r="AG168" s="548">
        <f t="shared" si="209"/>
        <v>1</v>
      </c>
      <c r="AH168" s="548">
        <f t="shared" si="210"/>
        <v>0.24784132884737553</v>
      </c>
      <c r="AI168" s="533">
        <f t="shared" si="188"/>
        <v>0</v>
      </c>
      <c r="AJ168" s="533">
        <f t="shared" si="189"/>
        <v>0</v>
      </c>
    </row>
    <row r="169" spans="17:36" x14ac:dyDescent="0.2">
      <c r="Q169" s="533">
        <f t="shared" si="174"/>
        <v>166</v>
      </c>
      <c r="R169" s="533">
        <f t="shared" si="205"/>
        <v>14</v>
      </c>
      <c r="S169" s="540">
        <f t="shared" si="175"/>
        <v>48699</v>
      </c>
      <c r="T169" s="533">
        <f t="shared" si="206"/>
        <v>2679330.8138835654</v>
      </c>
      <c r="U169" s="847"/>
      <c r="V169" s="847"/>
      <c r="W169" s="533">
        <f t="shared" ref="W169" si="267">W168</f>
        <v>156188</v>
      </c>
      <c r="X169" s="533">
        <f t="shared" si="162"/>
        <v>877430.53711589135</v>
      </c>
      <c r="Y169" s="533">
        <f t="shared" si="162"/>
        <v>59074.216179778239</v>
      </c>
      <c r="Z169" s="533">
        <f t="shared" ref="Z169" si="268">Z168</f>
        <v>453690</v>
      </c>
      <c r="AA169" s="533">
        <f t="shared" si="142"/>
        <v>189440.84903525174</v>
      </c>
      <c r="AB169" s="533">
        <f t="shared" si="142"/>
        <v>943507.21155264438</v>
      </c>
      <c r="AD169" s="533">
        <f t="shared" si="186"/>
        <v>0</v>
      </c>
      <c r="AE169" s="533">
        <f t="shared" si="187"/>
        <v>0</v>
      </c>
      <c r="AF169" s="533">
        <f t="shared" si="192"/>
        <v>336089</v>
      </c>
      <c r="AG169" s="548">
        <f t="shared" si="209"/>
        <v>1</v>
      </c>
      <c r="AH169" s="548">
        <f t="shared" si="210"/>
        <v>0.24784132884737553</v>
      </c>
      <c r="AI169" s="533">
        <f t="shared" si="188"/>
        <v>0</v>
      </c>
      <c r="AJ169" s="533">
        <f t="shared" si="189"/>
        <v>0</v>
      </c>
    </row>
    <row r="170" spans="17:36" x14ac:dyDescent="0.2">
      <c r="Q170" s="533">
        <f t="shared" si="174"/>
        <v>167</v>
      </c>
      <c r="R170" s="533">
        <f t="shared" si="205"/>
        <v>14</v>
      </c>
      <c r="S170" s="540">
        <f t="shared" si="175"/>
        <v>48730</v>
      </c>
      <c r="T170" s="533">
        <f t="shared" si="206"/>
        <v>2679330.8138835654</v>
      </c>
      <c r="U170" s="847"/>
      <c r="V170" s="847"/>
      <c r="W170" s="533">
        <f t="shared" ref="W170" si="269">W169</f>
        <v>156188</v>
      </c>
      <c r="X170" s="533">
        <f t="shared" si="162"/>
        <v>877430.53711589135</v>
      </c>
      <c r="Y170" s="533">
        <f t="shared" si="162"/>
        <v>59074.216179778239</v>
      </c>
      <c r="Z170" s="533">
        <f t="shared" ref="Z170" si="270">Z169</f>
        <v>453690</v>
      </c>
      <c r="AA170" s="533">
        <f t="shared" si="142"/>
        <v>189440.84903525174</v>
      </c>
      <c r="AB170" s="533">
        <f t="shared" si="142"/>
        <v>943507.21155264438</v>
      </c>
      <c r="AD170" s="533">
        <f t="shared" si="186"/>
        <v>0</v>
      </c>
      <c r="AE170" s="533">
        <f t="shared" si="187"/>
        <v>0</v>
      </c>
      <c r="AF170" s="533">
        <f t="shared" si="192"/>
        <v>336089</v>
      </c>
      <c r="AG170" s="548">
        <f t="shared" si="209"/>
        <v>1</v>
      </c>
      <c r="AH170" s="548">
        <f t="shared" si="210"/>
        <v>0.24784132884737553</v>
      </c>
      <c r="AI170" s="533">
        <f t="shared" si="188"/>
        <v>0</v>
      </c>
      <c r="AJ170" s="533">
        <f t="shared" si="189"/>
        <v>0</v>
      </c>
    </row>
    <row r="171" spans="17:36" x14ac:dyDescent="0.2">
      <c r="Q171" s="554">
        <f t="shared" si="174"/>
        <v>168</v>
      </c>
      <c r="R171" s="554">
        <f t="shared" si="205"/>
        <v>14</v>
      </c>
      <c r="S171" s="555">
        <f t="shared" si="175"/>
        <v>48760</v>
      </c>
      <c r="T171" s="554">
        <f t="shared" si="206"/>
        <v>2679330.8138835654</v>
      </c>
      <c r="U171" s="848"/>
      <c r="V171" s="848"/>
      <c r="W171" s="554">
        <f t="shared" ref="W171" si="271">W170</f>
        <v>156188</v>
      </c>
      <c r="X171" s="554">
        <f t="shared" si="162"/>
        <v>877430.53711589135</v>
      </c>
      <c r="Y171" s="554">
        <f t="shared" si="162"/>
        <v>59074.216179778239</v>
      </c>
      <c r="Z171" s="554">
        <f t="shared" ref="Z171" si="272">Z170</f>
        <v>453690</v>
      </c>
      <c r="AA171" s="554">
        <f t="shared" si="142"/>
        <v>189440.84903525174</v>
      </c>
      <c r="AB171" s="554">
        <f t="shared" si="142"/>
        <v>943507.21155264438</v>
      </c>
      <c r="AC171" s="549"/>
      <c r="AD171" s="554">
        <f t="shared" si="186"/>
        <v>0</v>
      </c>
      <c r="AE171" s="554">
        <f t="shared" si="187"/>
        <v>0</v>
      </c>
      <c r="AF171" s="554">
        <f t="shared" si="192"/>
        <v>336089</v>
      </c>
      <c r="AG171" s="550">
        <f t="shared" si="209"/>
        <v>1</v>
      </c>
      <c r="AH171" s="550">
        <f t="shared" si="210"/>
        <v>0.24784132884737553</v>
      </c>
      <c r="AI171" s="554">
        <f t="shared" si="188"/>
        <v>0</v>
      </c>
      <c r="AJ171" s="554">
        <f t="shared" si="189"/>
        <v>0</v>
      </c>
    </row>
    <row r="172" spans="17:36" x14ac:dyDescent="0.2">
      <c r="Q172" s="533">
        <f t="shared" si="174"/>
        <v>169</v>
      </c>
      <c r="R172" s="533">
        <f t="shared" si="205"/>
        <v>15</v>
      </c>
      <c r="S172" s="540">
        <f t="shared" si="175"/>
        <v>48791</v>
      </c>
      <c r="T172" s="533">
        <f t="shared" si="206"/>
        <v>2741414.3983000731</v>
      </c>
      <c r="U172" s="847"/>
      <c r="V172" s="847"/>
      <c r="W172" s="533">
        <f t="shared" ref="W172" si="273">W171</f>
        <v>156188</v>
      </c>
      <c r="X172" s="533">
        <f t="shared" si="162"/>
        <v>903753.45322936808</v>
      </c>
      <c r="Y172" s="533">
        <f t="shared" si="162"/>
        <v>60846.442665171598</v>
      </c>
      <c r="Z172" s="533">
        <f t="shared" ref="Z172" si="274">Z171</f>
        <v>453690</v>
      </c>
      <c r="AA172" s="533">
        <f t="shared" si="142"/>
        <v>195124.07450630932</v>
      </c>
      <c r="AB172" s="533">
        <f t="shared" si="142"/>
        <v>971812.42789922387</v>
      </c>
      <c r="AD172" s="533">
        <f t="shared" si="186"/>
        <v>0</v>
      </c>
      <c r="AE172" s="533">
        <f t="shared" si="187"/>
        <v>0</v>
      </c>
      <c r="AF172" s="533">
        <f t="shared" si="192"/>
        <v>336089</v>
      </c>
      <c r="AG172" s="548">
        <f t="shared" si="209"/>
        <v>1</v>
      </c>
      <c r="AH172" s="548">
        <f t="shared" si="210"/>
        <v>0.24784132884737553</v>
      </c>
      <c r="AI172" s="533">
        <f t="shared" si="188"/>
        <v>0</v>
      </c>
      <c r="AJ172" s="533">
        <f t="shared" si="189"/>
        <v>0</v>
      </c>
    </row>
    <row r="173" spans="17:36" x14ac:dyDescent="0.2">
      <c r="Q173" s="533">
        <f t="shared" si="174"/>
        <v>170</v>
      </c>
      <c r="R173" s="533">
        <f t="shared" si="205"/>
        <v>15</v>
      </c>
      <c r="S173" s="540">
        <f t="shared" si="175"/>
        <v>48822</v>
      </c>
      <c r="T173" s="533">
        <f t="shared" si="206"/>
        <v>2741414.3983000731</v>
      </c>
      <c r="U173" s="847"/>
      <c r="V173" s="847"/>
      <c r="W173" s="533">
        <f t="shared" ref="W173" si="275">W172</f>
        <v>156188</v>
      </c>
      <c r="X173" s="533">
        <f t="shared" si="162"/>
        <v>903753.45322936808</v>
      </c>
      <c r="Y173" s="533">
        <f t="shared" si="162"/>
        <v>60846.442665171598</v>
      </c>
      <c r="Z173" s="533">
        <f t="shared" ref="Z173" si="276">Z172</f>
        <v>453690</v>
      </c>
      <c r="AA173" s="533">
        <f t="shared" si="142"/>
        <v>195124.07450630932</v>
      </c>
      <c r="AB173" s="533">
        <f t="shared" si="142"/>
        <v>971812.42789922387</v>
      </c>
      <c r="AD173" s="533">
        <f t="shared" si="186"/>
        <v>0</v>
      </c>
      <c r="AE173" s="533">
        <f t="shared" si="187"/>
        <v>0</v>
      </c>
      <c r="AF173" s="533">
        <f t="shared" si="192"/>
        <v>336089</v>
      </c>
      <c r="AG173" s="548">
        <f t="shared" si="209"/>
        <v>1</v>
      </c>
      <c r="AH173" s="548">
        <f t="shared" si="210"/>
        <v>0.24784132884737553</v>
      </c>
      <c r="AI173" s="533">
        <f t="shared" si="188"/>
        <v>0</v>
      </c>
      <c r="AJ173" s="533">
        <f t="shared" si="189"/>
        <v>0</v>
      </c>
    </row>
    <row r="174" spans="17:36" x14ac:dyDescent="0.2">
      <c r="Q174" s="533">
        <f t="shared" si="174"/>
        <v>171</v>
      </c>
      <c r="R174" s="533">
        <f t="shared" si="205"/>
        <v>15</v>
      </c>
      <c r="S174" s="540">
        <f t="shared" si="175"/>
        <v>48852</v>
      </c>
      <c r="T174" s="533">
        <f t="shared" si="206"/>
        <v>2741414.3983000731</v>
      </c>
      <c r="U174" s="847"/>
      <c r="V174" s="847"/>
      <c r="W174" s="533">
        <f t="shared" ref="W174" si="277">W173</f>
        <v>156188</v>
      </c>
      <c r="X174" s="533">
        <f t="shared" si="162"/>
        <v>903753.45322936808</v>
      </c>
      <c r="Y174" s="533">
        <f t="shared" si="162"/>
        <v>60846.442665171598</v>
      </c>
      <c r="Z174" s="533">
        <f t="shared" ref="Z174" si="278">Z173</f>
        <v>453690</v>
      </c>
      <c r="AA174" s="533">
        <f t="shared" si="142"/>
        <v>195124.07450630932</v>
      </c>
      <c r="AB174" s="533">
        <f t="shared" si="142"/>
        <v>971812.42789922387</v>
      </c>
      <c r="AD174" s="533">
        <f t="shared" si="186"/>
        <v>0</v>
      </c>
      <c r="AE174" s="533">
        <f t="shared" si="187"/>
        <v>0</v>
      </c>
      <c r="AF174" s="533">
        <f t="shared" si="192"/>
        <v>336089</v>
      </c>
      <c r="AG174" s="548">
        <f t="shared" si="209"/>
        <v>1</v>
      </c>
      <c r="AH174" s="548">
        <f t="shared" si="210"/>
        <v>0.24784132884737553</v>
      </c>
      <c r="AI174" s="533">
        <f t="shared" si="188"/>
        <v>0</v>
      </c>
      <c r="AJ174" s="533">
        <f t="shared" si="189"/>
        <v>0</v>
      </c>
    </row>
    <row r="175" spans="17:36" x14ac:dyDescent="0.2">
      <c r="Q175" s="533">
        <f t="shared" si="174"/>
        <v>172</v>
      </c>
      <c r="R175" s="533">
        <f t="shared" si="205"/>
        <v>15</v>
      </c>
      <c r="S175" s="540">
        <f t="shared" si="175"/>
        <v>48883</v>
      </c>
      <c r="T175" s="533">
        <f t="shared" si="206"/>
        <v>2741414.3983000731</v>
      </c>
      <c r="U175" s="847"/>
      <c r="V175" s="847"/>
      <c r="W175" s="533">
        <f t="shared" ref="W175" si="279">W174</f>
        <v>156188</v>
      </c>
      <c r="X175" s="533">
        <f t="shared" si="162"/>
        <v>903753.45322936808</v>
      </c>
      <c r="Y175" s="533">
        <f t="shared" si="162"/>
        <v>60846.442665171598</v>
      </c>
      <c r="Z175" s="533">
        <f t="shared" ref="Z175" si="280">Z174</f>
        <v>453690</v>
      </c>
      <c r="AA175" s="533">
        <f t="shared" si="142"/>
        <v>195124.07450630932</v>
      </c>
      <c r="AB175" s="533">
        <f t="shared" si="142"/>
        <v>971812.42789922387</v>
      </c>
      <c r="AD175" s="533">
        <f t="shared" si="186"/>
        <v>0</v>
      </c>
      <c r="AE175" s="533">
        <f t="shared" si="187"/>
        <v>0</v>
      </c>
      <c r="AF175" s="533">
        <f t="shared" si="192"/>
        <v>336089</v>
      </c>
      <c r="AG175" s="548">
        <f t="shared" si="209"/>
        <v>1</v>
      </c>
      <c r="AH175" s="548">
        <f t="shared" si="210"/>
        <v>0.24784132884737553</v>
      </c>
      <c r="AI175" s="533">
        <f t="shared" si="188"/>
        <v>0</v>
      </c>
      <c r="AJ175" s="533">
        <f t="shared" si="189"/>
        <v>0</v>
      </c>
    </row>
    <row r="176" spans="17:36" x14ac:dyDescent="0.2">
      <c r="Q176" s="533">
        <f t="shared" si="174"/>
        <v>173</v>
      </c>
      <c r="R176" s="533">
        <f t="shared" si="205"/>
        <v>15</v>
      </c>
      <c r="S176" s="540">
        <f t="shared" si="175"/>
        <v>48913</v>
      </c>
      <c r="T176" s="533">
        <f t="shared" si="206"/>
        <v>2741414.3983000731</v>
      </c>
      <c r="U176" s="847"/>
      <c r="V176" s="847"/>
      <c r="W176" s="533">
        <f t="shared" ref="W176" si="281">W175</f>
        <v>156188</v>
      </c>
      <c r="X176" s="533">
        <f t="shared" si="162"/>
        <v>903753.45322936808</v>
      </c>
      <c r="Y176" s="533">
        <f t="shared" si="162"/>
        <v>60846.442665171598</v>
      </c>
      <c r="Z176" s="533">
        <f t="shared" ref="Z176" si="282">Z175</f>
        <v>453690</v>
      </c>
      <c r="AA176" s="533">
        <f t="shared" ref="AA176:AB239" si="283">AA$2*(1+$AN$24)^($R176-1)</f>
        <v>195124.07450630932</v>
      </c>
      <c r="AB176" s="533">
        <f t="shared" si="283"/>
        <v>971812.42789922387</v>
      </c>
      <c r="AD176" s="533">
        <f t="shared" si="186"/>
        <v>0</v>
      </c>
      <c r="AE176" s="533">
        <f t="shared" si="187"/>
        <v>0</v>
      </c>
      <c r="AF176" s="533">
        <f t="shared" si="192"/>
        <v>336089</v>
      </c>
      <c r="AG176" s="548">
        <f t="shared" si="209"/>
        <v>1</v>
      </c>
      <c r="AH176" s="548">
        <f t="shared" si="210"/>
        <v>0.24784132884737553</v>
      </c>
      <c r="AI176" s="533">
        <f t="shared" si="188"/>
        <v>0</v>
      </c>
      <c r="AJ176" s="533">
        <f t="shared" si="189"/>
        <v>0</v>
      </c>
    </row>
    <row r="177" spans="17:36" x14ac:dyDescent="0.2">
      <c r="Q177" s="533">
        <f t="shared" si="174"/>
        <v>174</v>
      </c>
      <c r="R177" s="533">
        <f t="shared" si="205"/>
        <v>15</v>
      </c>
      <c r="S177" s="540">
        <f t="shared" si="175"/>
        <v>48944</v>
      </c>
      <c r="T177" s="533">
        <f t="shared" si="206"/>
        <v>2741414.3983000731</v>
      </c>
      <c r="U177" s="847"/>
      <c r="V177" s="847"/>
      <c r="W177" s="533">
        <f t="shared" ref="W177" si="284">W176</f>
        <v>156188</v>
      </c>
      <c r="X177" s="533">
        <f t="shared" si="162"/>
        <v>903753.45322936808</v>
      </c>
      <c r="Y177" s="533">
        <f t="shared" si="162"/>
        <v>60846.442665171598</v>
      </c>
      <c r="Z177" s="533">
        <f t="shared" ref="Z177" si="285">Z176</f>
        <v>453690</v>
      </c>
      <c r="AA177" s="533">
        <f t="shared" si="283"/>
        <v>195124.07450630932</v>
      </c>
      <c r="AB177" s="533">
        <f t="shared" si="283"/>
        <v>971812.42789922387</v>
      </c>
      <c r="AD177" s="533">
        <f t="shared" si="186"/>
        <v>0</v>
      </c>
      <c r="AE177" s="533">
        <f t="shared" si="187"/>
        <v>0</v>
      </c>
      <c r="AF177" s="533">
        <f t="shared" si="192"/>
        <v>336089</v>
      </c>
      <c r="AG177" s="548">
        <f t="shared" si="209"/>
        <v>1</v>
      </c>
      <c r="AH177" s="548">
        <f t="shared" si="210"/>
        <v>0.24784132884737553</v>
      </c>
      <c r="AI177" s="533">
        <f t="shared" si="188"/>
        <v>0</v>
      </c>
      <c r="AJ177" s="533">
        <f t="shared" si="189"/>
        <v>0</v>
      </c>
    </row>
    <row r="178" spans="17:36" x14ac:dyDescent="0.2">
      <c r="Q178" s="533">
        <f t="shared" si="174"/>
        <v>175</v>
      </c>
      <c r="R178" s="533">
        <f t="shared" si="205"/>
        <v>15</v>
      </c>
      <c r="S178" s="540">
        <f t="shared" si="175"/>
        <v>48975</v>
      </c>
      <c r="T178" s="533">
        <f t="shared" si="206"/>
        <v>2741414.3983000731</v>
      </c>
      <c r="U178" s="847"/>
      <c r="V178" s="847"/>
      <c r="W178" s="533">
        <f t="shared" ref="W178" si="286">W177</f>
        <v>156188</v>
      </c>
      <c r="X178" s="533">
        <f t="shared" si="162"/>
        <v>903753.45322936808</v>
      </c>
      <c r="Y178" s="533">
        <f t="shared" si="162"/>
        <v>60846.442665171598</v>
      </c>
      <c r="Z178" s="533">
        <f t="shared" ref="Z178" si="287">Z177</f>
        <v>453690</v>
      </c>
      <c r="AA178" s="533">
        <f t="shared" si="283"/>
        <v>195124.07450630932</v>
      </c>
      <c r="AB178" s="533">
        <f t="shared" si="283"/>
        <v>971812.42789922387</v>
      </c>
      <c r="AD178" s="533">
        <f t="shared" si="186"/>
        <v>0</v>
      </c>
      <c r="AE178" s="533">
        <f t="shared" si="187"/>
        <v>0</v>
      </c>
      <c r="AF178" s="533">
        <f t="shared" si="192"/>
        <v>336089</v>
      </c>
      <c r="AG178" s="548">
        <f t="shared" si="209"/>
        <v>1</v>
      </c>
      <c r="AH178" s="548">
        <f t="shared" si="210"/>
        <v>0.24784132884737553</v>
      </c>
      <c r="AI178" s="533">
        <f t="shared" si="188"/>
        <v>0</v>
      </c>
      <c r="AJ178" s="533">
        <f t="shared" si="189"/>
        <v>0</v>
      </c>
    </row>
    <row r="179" spans="17:36" x14ac:dyDescent="0.2">
      <c r="Q179" s="533">
        <f t="shared" si="174"/>
        <v>176</v>
      </c>
      <c r="R179" s="533">
        <f t="shared" si="205"/>
        <v>15</v>
      </c>
      <c r="S179" s="540">
        <f t="shared" si="175"/>
        <v>49003</v>
      </c>
      <c r="T179" s="533">
        <f t="shared" si="206"/>
        <v>2741414.3983000731</v>
      </c>
      <c r="U179" s="847"/>
      <c r="V179" s="847"/>
      <c r="W179" s="533">
        <f t="shared" ref="W179" si="288">W178</f>
        <v>156188</v>
      </c>
      <c r="X179" s="533">
        <f t="shared" si="162"/>
        <v>903753.45322936808</v>
      </c>
      <c r="Y179" s="533">
        <f t="shared" si="162"/>
        <v>60846.442665171598</v>
      </c>
      <c r="Z179" s="533">
        <f t="shared" ref="Z179" si="289">Z178</f>
        <v>453690</v>
      </c>
      <c r="AA179" s="533">
        <f t="shared" si="283"/>
        <v>195124.07450630932</v>
      </c>
      <c r="AB179" s="533">
        <f t="shared" si="283"/>
        <v>971812.42789922387</v>
      </c>
      <c r="AD179" s="533">
        <f t="shared" si="186"/>
        <v>0</v>
      </c>
      <c r="AE179" s="533">
        <f t="shared" si="187"/>
        <v>0</v>
      </c>
      <c r="AF179" s="533">
        <f t="shared" si="192"/>
        <v>336089</v>
      </c>
      <c r="AG179" s="548">
        <f t="shared" si="209"/>
        <v>1</v>
      </c>
      <c r="AH179" s="548">
        <f t="shared" si="210"/>
        <v>0.24784132884737553</v>
      </c>
      <c r="AI179" s="533">
        <f t="shared" si="188"/>
        <v>0</v>
      </c>
      <c r="AJ179" s="533">
        <f t="shared" si="189"/>
        <v>0</v>
      </c>
    </row>
    <row r="180" spans="17:36" x14ac:dyDescent="0.2">
      <c r="Q180" s="533">
        <f t="shared" si="174"/>
        <v>177</v>
      </c>
      <c r="R180" s="533">
        <f t="shared" si="205"/>
        <v>15</v>
      </c>
      <c r="S180" s="540">
        <f t="shared" si="175"/>
        <v>49034</v>
      </c>
      <c r="T180" s="533">
        <f t="shared" si="206"/>
        <v>2741414.3983000731</v>
      </c>
      <c r="U180" s="847"/>
      <c r="V180" s="847"/>
      <c r="W180" s="533">
        <f t="shared" ref="W180" si="290">W179</f>
        <v>156188</v>
      </c>
      <c r="X180" s="533">
        <f t="shared" si="162"/>
        <v>903753.45322936808</v>
      </c>
      <c r="Y180" s="533">
        <f t="shared" si="162"/>
        <v>60846.442665171598</v>
      </c>
      <c r="Z180" s="533">
        <f t="shared" ref="Z180" si="291">Z179</f>
        <v>453690</v>
      </c>
      <c r="AA180" s="533">
        <f t="shared" si="283"/>
        <v>195124.07450630932</v>
      </c>
      <c r="AB180" s="533">
        <f t="shared" si="283"/>
        <v>971812.42789922387</v>
      </c>
      <c r="AD180" s="533">
        <f t="shared" si="186"/>
        <v>0</v>
      </c>
      <c r="AE180" s="533">
        <f t="shared" si="187"/>
        <v>0</v>
      </c>
      <c r="AF180" s="533">
        <f t="shared" si="192"/>
        <v>336089</v>
      </c>
      <c r="AG180" s="548">
        <f t="shared" si="209"/>
        <v>1</v>
      </c>
      <c r="AH180" s="548">
        <f t="shared" si="210"/>
        <v>0.24784132884737553</v>
      </c>
      <c r="AI180" s="533">
        <f t="shared" si="188"/>
        <v>0</v>
      </c>
      <c r="AJ180" s="533">
        <f t="shared" si="189"/>
        <v>0</v>
      </c>
    </row>
    <row r="181" spans="17:36" x14ac:dyDescent="0.2">
      <c r="Q181" s="533">
        <f t="shared" si="174"/>
        <v>178</v>
      </c>
      <c r="R181" s="533">
        <f t="shared" si="205"/>
        <v>15</v>
      </c>
      <c r="S181" s="540">
        <f t="shared" si="175"/>
        <v>49064</v>
      </c>
      <c r="T181" s="533">
        <f t="shared" si="206"/>
        <v>2741414.3983000731</v>
      </c>
      <c r="U181" s="847"/>
      <c r="V181" s="847"/>
      <c r="W181" s="533">
        <f t="shared" ref="W181" si="292">W180</f>
        <v>156188</v>
      </c>
      <c r="X181" s="533">
        <f t="shared" si="162"/>
        <v>903753.45322936808</v>
      </c>
      <c r="Y181" s="533">
        <f t="shared" si="162"/>
        <v>60846.442665171598</v>
      </c>
      <c r="Z181" s="533">
        <f t="shared" ref="Z181" si="293">Z180</f>
        <v>453690</v>
      </c>
      <c r="AA181" s="533">
        <f t="shared" si="283"/>
        <v>195124.07450630932</v>
      </c>
      <c r="AB181" s="533">
        <f t="shared" si="283"/>
        <v>971812.42789922387</v>
      </c>
      <c r="AD181" s="533">
        <f t="shared" si="186"/>
        <v>0</v>
      </c>
      <c r="AE181" s="533">
        <f t="shared" si="187"/>
        <v>0</v>
      </c>
      <c r="AF181" s="533">
        <f t="shared" si="192"/>
        <v>336089</v>
      </c>
      <c r="AG181" s="548">
        <f t="shared" si="209"/>
        <v>1</v>
      </c>
      <c r="AH181" s="548">
        <f t="shared" si="210"/>
        <v>0.24784132884737553</v>
      </c>
      <c r="AI181" s="533">
        <f t="shared" si="188"/>
        <v>0</v>
      </c>
      <c r="AJ181" s="533">
        <f t="shared" si="189"/>
        <v>0</v>
      </c>
    </row>
    <row r="182" spans="17:36" x14ac:dyDescent="0.2">
      <c r="Q182" s="533">
        <f t="shared" si="174"/>
        <v>179</v>
      </c>
      <c r="R182" s="533">
        <f t="shared" si="205"/>
        <v>15</v>
      </c>
      <c r="S182" s="540">
        <f t="shared" si="175"/>
        <v>49095</v>
      </c>
      <c r="T182" s="533">
        <f t="shared" si="206"/>
        <v>2741414.3983000731</v>
      </c>
      <c r="U182" s="847"/>
      <c r="V182" s="847"/>
      <c r="W182" s="533">
        <f t="shared" ref="W182" si="294">W181</f>
        <v>156188</v>
      </c>
      <c r="X182" s="533">
        <f t="shared" si="162"/>
        <v>903753.45322936808</v>
      </c>
      <c r="Y182" s="533">
        <f t="shared" si="162"/>
        <v>60846.442665171598</v>
      </c>
      <c r="Z182" s="533">
        <f t="shared" ref="Z182" si="295">Z181</f>
        <v>453690</v>
      </c>
      <c r="AA182" s="533">
        <f t="shared" si="283"/>
        <v>195124.07450630932</v>
      </c>
      <c r="AB182" s="533">
        <f t="shared" si="283"/>
        <v>971812.42789922387</v>
      </c>
      <c r="AD182" s="533">
        <f t="shared" si="186"/>
        <v>0</v>
      </c>
      <c r="AE182" s="533">
        <f t="shared" si="187"/>
        <v>0</v>
      </c>
      <c r="AF182" s="533">
        <f t="shared" si="192"/>
        <v>336089</v>
      </c>
      <c r="AG182" s="548">
        <f t="shared" si="209"/>
        <v>1</v>
      </c>
      <c r="AH182" s="548">
        <f t="shared" si="210"/>
        <v>0.24784132884737553</v>
      </c>
      <c r="AI182" s="533">
        <f t="shared" si="188"/>
        <v>0</v>
      </c>
      <c r="AJ182" s="533">
        <f t="shared" si="189"/>
        <v>0</v>
      </c>
    </row>
    <row r="183" spans="17:36" x14ac:dyDescent="0.2">
      <c r="Q183" s="554">
        <f t="shared" si="174"/>
        <v>180</v>
      </c>
      <c r="R183" s="554">
        <f t="shared" si="205"/>
        <v>15</v>
      </c>
      <c r="S183" s="555">
        <f t="shared" si="175"/>
        <v>49125</v>
      </c>
      <c r="T183" s="554">
        <f t="shared" si="206"/>
        <v>2741414.3983000731</v>
      </c>
      <c r="U183" s="848"/>
      <c r="V183" s="848"/>
      <c r="W183" s="554">
        <f t="shared" ref="W183" si="296">W182</f>
        <v>156188</v>
      </c>
      <c r="X183" s="554">
        <f t="shared" si="162"/>
        <v>903753.45322936808</v>
      </c>
      <c r="Y183" s="554">
        <f t="shared" si="162"/>
        <v>60846.442665171598</v>
      </c>
      <c r="Z183" s="554">
        <f t="shared" ref="Z183" si="297">Z182</f>
        <v>453690</v>
      </c>
      <c r="AA183" s="554">
        <f t="shared" si="283"/>
        <v>195124.07450630932</v>
      </c>
      <c r="AB183" s="554">
        <f t="shared" si="283"/>
        <v>971812.42789922387</v>
      </c>
      <c r="AC183" s="549"/>
      <c r="AD183" s="554">
        <f t="shared" si="186"/>
        <v>0</v>
      </c>
      <c r="AE183" s="554">
        <f t="shared" si="187"/>
        <v>0</v>
      </c>
      <c r="AF183" s="554">
        <f t="shared" si="192"/>
        <v>336089</v>
      </c>
      <c r="AG183" s="550">
        <f t="shared" si="209"/>
        <v>1</v>
      </c>
      <c r="AH183" s="550">
        <f t="shared" si="210"/>
        <v>0.24784132884737553</v>
      </c>
      <c r="AI183" s="554">
        <f t="shared" si="188"/>
        <v>0</v>
      </c>
      <c r="AJ183" s="554">
        <f t="shared" si="189"/>
        <v>0</v>
      </c>
    </row>
    <row r="184" spans="17:36" x14ac:dyDescent="0.2">
      <c r="Q184" s="533">
        <f t="shared" si="174"/>
        <v>181</v>
      </c>
      <c r="R184" s="533">
        <f t="shared" si="205"/>
        <v>16</v>
      </c>
      <c r="S184" s="540">
        <f t="shared" si="175"/>
        <v>49156</v>
      </c>
      <c r="T184" s="533">
        <f t="shared" si="206"/>
        <v>2805360.4902490755</v>
      </c>
      <c r="U184" s="847"/>
      <c r="V184" s="847"/>
      <c r="W184" s="533">
        <f t="shared" ref="W184" si="298">W183</f>
        <v>156188</v>
      </c>
      <c r="X184" s="533">
        <f t="shared" si="162"/>
        <v>930866.05682624923</v>
      </c>
      <c r="Y184" s="533">
        <f t="shared" si="162"/>
        <v>62671.835945126746</v>
      </c>
      <c r="Z184" s="533">
        <f t="shared" ref="Z184" si="299">Z183</f>
        <v>453690</v>
      </c>
      <c r="AA184" s="533">
        <f t="shared" si="283"/>
        <v>200977.79674149861</v>
      </c>
      <c r="AB184" s="533">
        <f t="shared" si="283"/>
        <v>1000966.8007362006</v>
      </c>
      <c r="AD184" s="533">
        <f t="shared" si="186"/>
        <v>0</v>
      </c>
      <c r="AE184" s="533">
        <f t="shared" si="187"/>
        <v>0</v>
      </c>
      <c r="AF184" s="533">
        <f t="shared" si="192"/>
        <v>336089</v>
      </c>
      <c r="AG184" s="548">
        <f t="shared" si="209"/>
        <v>1</v>
      </c>
      <c r="AH184" s="548">
        <f t="shared" si="210"/>
        <v>0.24784132884737553</v>
      </c>
      <c r="AI184" s="533">
        <f t="shared" si="188"/>
        <v>0</v>
      </c>
      <c r="AJ184" s="533">
        <f t="shared" si="189"/>
        <v>0</v>
      </c>
    </row>
    <row r="185" spans="17:36" x14ac:dyDescent="0.2">
      <c r="Q185" s="533">
        <f t="shared" si="174"/>
        <v>182</v>
      </c>
      <c r="R185" s="533">
        <f t="shared" si="205"/>
        <v>16</v>
      </c>
      <c r="S185" s="540">
        <f t="shared" si="175"/>
        <v>49187</v>
      </c>
      <c r="T185" s="533">
        <f t="shared" si="206"/>
        <v>2805360.4902490755</v>
      </c>
      <c r="U185" s="847"/>
      <c r="V185" s="847"/>
      <c r="W185" s="533">
        <f t="shared" ref="W185" si="300">W184</f>
        <v>156188</v>
      </c>
      <c r="X185" s="533">
        <f t="shared" si="162"/>
        <v>930866.05682624923</v>
      </c>
      <c r="Y185" s="533">
        <f t="shared" si="162"/>
        <v>62671.835945126746</v>
      </c>
      <c r="Z185" s="533">
        <f t="shared" ref="Z185" si="301">Z184</f>
        <v>453690</v>
      </c>
      <c r="AA185" s="533">
        <f t="shared" si="283"/>
        <v>200977.79674149861</v>
      </c>
      <c r="AB185" s="533">
        <f t="shared" si="283"/>
        <v>1000966.8007362006</v>
      </c>
      <c r="AD185" s="533">
        <f t="shared" si="186"/>
        <v>0</v>
      </c>
      <c r="AE185" s="533">
        <f t="shared" si="187"/>
        <v>0</v>
      </c>
      <c r="AF185" s="533">
        <f t="shared" si="192"/>
        <v>336089</v>
      </c>
      <c r="AG185" s="548">
        <f t="shared" si="209"/>
        <v>1</v>
      </c>
      <c r="AH185" s="548">
        <f t="shared" si="210"/>
        <v>0.24784132884737553</v>
      </c>
      <c r="AI185" s="533">
        <f t="shared" si="188"/>
        <v>0</v>
      </c>
      <c r="AJ185" s="533">
        <f t="shared" si="189"/>
        <v>0</v>
      </c>
    </row>
    <row r="186" spans="17:36" x14ac:dyDescent="0.2">
      <c r="Q186" s="533">
        <f t="shared" si="174"/>
        <v>183</v>
      </c>
      <c r="R186" s="533">
        <f t="shared" si="205"/>
        <v>16</v>
      </c>
      <c r="S186" s="540">
        <f t="shared" si="175"/>
        <v>49217</v>
      </c>
      <c r="T186" s="533">
        <f t="shared" si="206"/>
        <v>2805360.4902490755</v>
      </c>
      <c r="U186" s="847"/>
      <c r="V186" s="847"/>
      <c r="W186" s="533">
        <f t="shared" ref="W186" si="302">W185</f>
        <v>156188</v>
      </c>
      <c r="X186" s="533">
        <f t="shared" ref="X186:Y244" si="303">X$2*(1+$AN$24)^($R186-1)</f>
        <v>930866.05682624923</v>
      </c>
      <c r="Y186" s="533">
        <f t="shared" si="303"/>
        <v>62671.835945126746</v>
      </c>
      <c r="Z186" s="533">
        <f t="shared" ref="Z186" si="304">Z185</f>
        <v>453690</v>
      </c>
      <c r="AA186" s="533">
        <f t="shared" si="283"/>
        <v>200977.79674149861</v>
      </c>
      <c r="AB186" s="533">
        <f t="shared" si="283"/>
        <v>1000966.8007362006</v>
      </c>
      <c r="AD186" s="533">
        <f t="shared" si="186"/>
        <v>0</v>
      </c>
      <c r="AE186" s="533">
        <f t="shared" si="187"/>
        <v>0</v>
      </c>
      <c r="AF186" s="533">
        <f t="shared" si="192"/>
        <v>336089</v>
      </c>
      <c r="AG186" s="548">
        <f t="shared" si="209"/>
        <v>1</v>
      </c>
      <c r="AH186" s="548">
        <f t="shared" si="210"/>
        <v>0.24784132884737553</v>
      </c>
      <c r="AI186" s="533">
        <f t="shared" si="188"/>
        <v>0</v>
      </c>
      <c r="AJ186" s="533">
        <f t="shared" si="189"/>
        <v>0</v>
      </c>
    </row>
    <row r="187" spans="17:36" x14ac:dyDescent="0.2">
      <c r="Q187" s="533">
        <f t="shared" si="174"/>
        <v>184</v>
      </c>
      <c r="R187" s="533">
        <f t="shared" si="205"/>
        <v>16</v>
      </c>
      <c r="S187" s="540">
        <f t="shared" si="175"/>
        <v>49248</v>
      </c>
      <c r="T187" s="533">
        <f t="shared" si="206"/>
        <v>2805360.4902490755</v>
      </c>
      <c r="U187" s="847"/>
      <c r="V187" s="847"/>
      <c r="W187" s="533">
        <f t="shared" ref="W187" si="305">W186</f>
        <v>156188</v>
      </c>
      <c r="X187" s="533">
        <f t="shared" si="303"/>
        <v>930866.05682624923</v>
      </c>
      <c r="Y187" s="533">
        <f t="shared" si="303"/>
        <v>62671.835945126746</v>
      </c>
      <c r="Z187" s="533">
        <f t="shared" ref="Z187" si="306">Z186</f>
        <v>453690</v>
      </c>
      <c r="AA187" s="533">
        <f t="shared" si="283"/>
        <v>200977.79674149861</v>
      </c>
      <c r="AB187" s="533">
        <f t="shared" si="283"/>
        <v>1000966.8007362006</v>
      </c>
      <c r="AD187" s="533">
        <f t="shared" si="186"/>
        <v>0</v>
      </c>
      <c r="AE187" s="533">
        <f t="shared" si="187"/>
        <v>0</v>
      </c>
      <c r="AF187" s="533">
        <f t="shared" si="192"/>
        <v>336089</v>
      </c>
      <c r="AG187" s="548">
        <f t="shared" si="209"/>
        <v>1</v>
      </c>
      <c r="AH187" s="548">
        <f t="shared" si="210"/>
        <v>0.24784132884737553</v>
      </c>
      <c r="AI187" s="533">
        <f t="shared" si="188"/>
        <v>0</v>
      </c>
      <c r="AJ187" s="533">
        <f t="shared" si="189"/>
        <v>0</v>
      </c>
    </row>
    <row r="188" spans="17:36" x14ac:dyDescent="0.2">
      <c r="Q188" s="533">
        <f t="shared" si="174"/>
        <v>185</v>
      </c>
      <c r="R188" s="533">
        <f t="shared" si="205"/>
        <v>16</v>
      </c>
      <c r="S188" s="540">
        <f t="shared" si="175"/>
        <v>49278</v>
      </c>
      <c r="T188" s="533">
        <f t="shared" si="206"/>
        <v>2805360.4902490755</v>
      </c>
      <c r="U188" s="847"/>
      <c r="V188" s="847"/>
      <c r="W188" s="533">
        <f t="shared" ref="W188" si="307">W187</f>
        <v>156188</v>
      </c>
      <c r="X188" s="533">
        <f t="shared" si="303"/>
        <v>930866.05682624923</v>
      </c>
      <c r="Y188" s="533">
        <f t="shared" si="303"/>
        <v>62671.835945126746</v>
      </c>
      <c r="Z188" s="533">
        <f t="shared" ref="Z188" si="308">Z187</f>
        <v>453690</v>
      </c>
      <c r="AA188" s="533">
        <f t="shared" si="283"/>
        <v>200977.79674149861</v>
      </c>
      <c r="AB188" s="533">
        <f t="shared" si="283"/>
        <v>1000966.8007362006</v>
      </c>
      <c r="AD188" s="533">
        <f t="shared" si="186"/>
        <v>0</v>
      </c>
      <c r="AE188" s="533">
        <f t="shared" si="187"/>
        <v>0</v>
      </c>
      <c r="AF188" s="533">
        <f t="shared" si="192"/>
        <v>336089</v>
      </c>
      <c r="AG188" s="548">
        <f t="shared" si="209"/>
        <v>1</v>
      </c>
      <c r="AH188" s="548">
        <f t="shared" si="210"/>
        <v>0.24784132884737553</v>
      </c>
      <c r="AI188" s="533">
        <f t="shared" si="188"/>
        <v>0</v>
      </c>
      <c r="AJ188" s="533">
        <f t="shared" si="189"/>
        <v>0</v>
      </c>
    </row>
    <row r="189" spans="17:36" x14ac:dyDescent="0.2">
      <c r="Q189" s="533">
        <f t="shared" si="174"/>
        <v>186</v>
      </c>
      <c r="R189" s="533">
        <f t="shared" si="205"/>
        <v>16</v>
      </c>
      <c r="S189" s="540">
        <f t="shared" si="175"/>
        <v>49309</v>
      </c>
      <c r="T189" s="533">
        <f t="shared" si="206"/>
        <v>2805360.4902490755</v>
      </c>
      <c r="U189" s="847"/>
      <c r="V189" s="847"/>
      <c r="W189" s="533">
        <f t="shared" ref="W189" si="309">W188</f>
        <v>156188</v>
      </c>
      <c r="X189" s="533">
        <f t="shared" si="303"/>
        <v>930866.05682624923</v>
      </c>
      <c r="Y189" s="533">
        <f t="shared" si="303"/>
        <v>62671.835945126746</v>
      </c>
      <c r="Z189" s="533">
        <f t="shared" ref="Z189" si="310">Z188</f>
        <v>453690</v>
      </c>
      <c r="AA189" s="533">
        <f t="shared" si="283"/>
        <v>200977.79674149861</v>
      </c>
      <c r="AB189" s="533">
        <f t="shared" si="283"/>
        <v>1000966.8007362006</v>
      </c>
      <c r="AD189" s="533">
        <f t="shared" si="186"/>
        <v>0</v>
      </c>
      <c r="AE189" s="533">
        <f t="shared" si="187"/>
        <v>0</v>
      </c>
      <c r="AF189" s="533">
        <f t="shared" si="192"/>
        <v>336089</v>
      </c>
      <c r="AG189" s="548">
        <f t="shared" si="209"/>
        <v>1</v>
      </c>
      <c r="AH189" s="548">
        <f t="shared" si="210"/>
        <v>0.24784132884737553</v>
      </c>
      <c r="AI189" s="533">
        <f t="shared" si="188"/>
        <v>0</v>
      </c>
      <c r="AJ189" s="533">
        <f t="shared" si="189"/>
        <v>0</v>
      </c>
    </row>
    <row r="190" spans="17:36" x14ac:dyDescent="0.2">
      <c r="Q190" s="533">
        <f t="shared" si="174"/>
        <v>187</v>
      </c>
      <c r="R190" s="533">
        <f t="shared" si="205"/>
        <v>16</v>
      </c>
      <c r="S190" s="540">
        <f t="shared" si="175"/>
        <v>49340</v>
      </c>
      <c r="T190" s="533">
        <f t="shared" si="206"/>
        <v>2805360.4902490755</v>
      </c>
      <c r="U190" s="847"/>
      <c r="V190" s="847"/>
      <c r="W190" s="533">
        <f t="shared" ref="W190" si="311">W189</f>
        <v>156188</v>
      </c>
      <c r="X190" s="533">
        <f t="shared" si="303"/>
        <v>930866.05682624923</v>
      </c>
      <c r="Y190" s="533">
        <f t="shared" si="303"/>
        <v>62671.835945126746</v>
      </c>
      <c r="Z190" s="533">
        <f t="shared" ref="Z190" si="312">Z189</f>
        <v>453690</v>
      </c>
      <c r="AA190" s="533">
        <f t="shared" si="283"/>
        <v>200977.79674149861</v>
      </c>
      <c r="AB190" s="533">
        <f t="shared" si="283"/>
        <v>1000966.8007362006</v>
      </c>
      <c r="AD190" s="533">
        <f t="shared" si="186"/>
        <v>0</v>
      </c>
      <c r="AE190" s="533">
        <f t="shared" si="187"/>
        <v>0</v>
      </c>
      <c r="AF190" s="533">
        <f t="shared" si="192"/>
        <v>336089</v>
      </c>
      <c r="AG190" s="548">
        <f t="shared" si="209"/>
        <v>1</v>
      </c>
      <c r="AH190" s="548">
        <f t="shared" si="210"/>
        <v>0.24784132884737553</v>
      </c>
      <c r="AI190" s="533">
        <f t="shared" si="188"/>
        <v>0</v>
      </c>
      <c r="AJ190" s="533">
        <f t="shared" si="189"/>
        <v>0</v>
      </c>
    </row>
    <row r="191" spans="17:36" x14ac:dyDescent="0.2">
      <c r="Q191" s="533">
        <f t="shared" si="174"/>
        <v>188</v>
      </c>
      <c r="R191" s="533">
        <f t="shared" si="205"/>
        <v>16</v>
      </c>
      <c r="S191" s="540">
        <f t="shared" si="175"/>
        <v>49368</v>
      </c>
      <c r="T191" s="533">
        <f t="shared" si="206"/>
        <v>2805360.4902490755</v>
      </c>
      <c r="U191" s="847"/>
      <c r="V191" s="847"/>
      <c r="W191" s="533">
        <f t="shared" ref="W191" si="313">W190</f>
        <v>156188</v>
      </c>
      <c r="X191" s="533">
        <f t="shared" si="303"/>
        <v>930866.05682624923</v>
      </c>
      <c r="Y191" s="533">
        <f t="shared" si="303"/>
        <v>62671.835945126746</v>
      </c>
      <c r="Z191" s="533">
        <f t="shared" ref="Z191" si="314">Z190</f>
        <v>453690</v>
      </c>
      <c r="AA191" s="533">
        <f t="shared" si="283"/>
        <v>200977.79674149861</v>
      </c>
      <c r="AB191" s="533">
        <f t="shared" si="283"/>
        <v>1000966.8007362006</v>
      </c>
      <c r="AD191" s="533">
        <f t="shared" si="186"/>
        <v>0</v>
      </c>
      <c r="AE191" s="533">
        <f t="shared" si="187"/>
        <v>0</v>
      </c>
      <c r="AF191" s="533">
        <f t="shared" si="192"/>
        <v>336089</v>
      </c>
      <c r="AG191" s="548">
        <f t="shared" si="209"/>
        <v>1</v>
      </c>
      <c r="AH191" s="548">
        <f t="shared" si="210"/>
        <v>0.24784132884737553</v>
      </c>
      <c r="AI191" s="533">
        <f t="shared" si="188"/>
        <v>0</v>
      </c>
      <c r="AJ191" s="533">
        <f t="shared" si="189"/>
        <v>0</v>
      </c>
    </row>
    <row r="192" spans="17:36" x14ac:dyDescent="0.2">
      <c r="Q192" s="533">
        <f t="shared" ref="Q192:Q254" si="315">Q191+1</f>
        <v>189</v>
      </c>
      <c r="R192" s="533">
        <f t="shared" si="205"/>
        <v>16</v>
      </c>
      <c r="S192" s="540">
        <f t="shared" ref="S192:S254" si="316">EOMONTH(S191,1)</f>
        <v>49399</v>
      </c>
      <c r="T192" s="533">
        <f t="shared" si="206"/>
        <v>2805360.4902490755</v>
      </c>
      <c r="U192" s="847"/>
      <c r="V192" s="847"/>
      <c r="W192" s="533">
        <f t="shared" ref="W192" si="317">W191</f>
        <v>156188</v>
      </c>
      <c r="X192" s="533">
        <f t="shared" si="303"/>
        <v>930866.05682624923</v>
      </c>
      <c r="Y192" s="533">
        <f t="shared" si="303"/>
        <v>62671.835945126746</v>
      </c>
      <c r="Z192" s="533">
        <f t="shared" ref="Z192" si="318">Z191</f>
        <v>453690</v>
      </c>
      <c r="AA192" s="533">
        <f t="shared" si="283"/>
        <v>200977.79674149861</v>
      </c>
      <c r="AB192" s="533">
        <f t="shared" si="283"/>
        <v>1000966.8007362006</v>
      </c>
      <c r="AD192" s="533">
        <f t="shared" si="186"/>
        <v>0</v>
      </c>
      <c r="AE192" s="533">
        <f t="shared" si="187"/>
        <v>0</v>
      </c>
      <c r="AF192" s="533">
        <f t="shared" si="192"/>
        <v>336089</v>
      </c>
      <c r="AG192" s="548">
        <f t="shared" si="209"/>
        <v>1</v>
      </c>
      <c r="AH192" s="548">
        <f t="shared" si="210"/>
        <v>0.24784132884737553</v>
      </c>
      <c r="AI192" s="533">
        <f t="shared" si="188"/>
        <v>0</v>
      </c>
      <c r="AJ192" s="533">
        <f t="shared" si="189"/>
        <v>0</v>
      </c>
    </row>
    <row r="193" spans="17:36" x14ac:dyDescent="0.2">
      <c r="Q193" s="533">
        <f t="shared" si="315"/>
        <v>190</v>
      </c>
      <c r="R193" s="533">
        <f t="shared" si="205"/>
        <v>16</v>
      </c>
      <c r="S193" s="540">
        <f t="shared" si="316"/>
        <v>49429</v>
      </c>
      <c r="T193" s="533">
        <f t="shared" si="206"/>
        <v>2805360.4902490755</v>
      </c>
      <c r="U193" s="847"/>
      <c r="V193" s="847"/>
      <c r="W193" s="533">
        <f t="shared" ref="W193" si="319">W192</f>
        <v>156188</v>
      </c>
      <c r="X193" s="533">
        <f t="shared" si="303"/>
        <v>930866.05682624923</v>
      </c>
      <c r="Y193" s="533">
        <f t="shared" si="303"/>
        <v>62671.835945126746</v>
      </c>
      <c r="Z193" s="533">
        <f t="shared" ref="Z193" si="320">Z192</f>
        <v>453690</v>
      </c>
      <c r="AA193" s="533">
        <f t="shared" si="283"/>
        <v>200977.79674149861</v>
      </c>
      <c r="AB193" s="533">
        <f t="shared" si="283"/>
        <v>1000966.8007362006</v>
      </c>
      <c r="AD193" s="533">
        <f t="shared" si="186"/>
        <v>0</v>
      </c>
      <c r="AE193" s="533">
        <f t="shared" si="187"/>
        <v>0</v>
      </c>
      <c r="AF193" s="533">
        <f t="shared" si="192"/>
        <v>336089</v>
      </c>
      <c r="AG193" s="548">
        <f t="shared" si="209"/>
        <v>1</v>
      </c>
      <c r="AH193" s="548">
        <f t="shared" si="210"/>
        <v>0.24784132884737553</v>
      </c>
      <c r="AI193" s="533">
        <f t="shared" si="188"/>
        <v>0</v>
      </c>
      <c r="AJ193" s="533">
        <f t="shared" si="189"/>
        <v>0</v>
      </c>
    </row>
    <row r="194" spans="17:36" x14ac:dyDescent="0.2">
      <c r="Q194" s="533">
        <f t="shared" si="315"/>
        <v>191</v>
      </c>
      <c r="R194" s="533">
        <f t="shared" si="205"/>
        <v>16</v>
      </c>
      <c r="S194" s="540">
        <f t="shared" si="316"/>
        <v>49460</v>
      </c>
      <c r="T194" s="533">
        <f t="shared" si="206"/>
        <v>2805360.4902490755</v>
      </c>
      <c r="U194" s="847"/>
      <c r="V194" s="847"/>
      <c r="W194" s="533">
        <f t="shared" ref="W194" si="321">W193</f>
        <v>156188</v>
      </c>
      <c r="X194" s="533">
        <f t="shared" si="303"/>
        <v>930866.05682624923</v>
      </c>
      <c r="Y194" s="533">
        <f t="shared" si="303"/>
        <v>62671.835945126746</v>
      </c>
      <c r="Z194" s="533">
        <f t="shared" ref="Z194" si="322">Z193</f>
        <v>453690</v>
      </c>
      <c r="AA194" s="533">
        <f t="shared" si="283"/>
        <v>200977.79674149861</v>
      </c>
      <c r="AB194" s="533">
        <f t="shared" si="283"/>
        <v>1000966.8007362006</v>
      </c>
      <c r="AD194" s="533">
        <f t="shared" si="186"/>
        <v>0</v>
      </c>
      <c r="AE194" s="533">
        <f t="shared" si="187"/>
        <v>0</v>
      </c>
      <c r="AF194" s="533">
        <f t="shared" si="192"/>
        <v>336089</v>
      </c>
      <c r="AG194" s="548">
        <f t="shared" si="209"/>
        <v>1</v>
      </c>
      <c r="AH194" s="548">
        <f t="shared" si="210"/>
        <v>0.24784132884737553</v>
      </c>
      <c r="AI194" s="533">
        <f t="shared" si="188"/>
        <v>0</v>
      </c>
      <c r="AJ194" s="533">
        <f t="shared" si="189"/>
        <v>0</v>
      </c>
    </row>
    <row r="195" spans="17:36" x14ac:dyDescent="0.2">
      <c r="Q195" s="554">
        <f t="shared" si="315"/>
        <v>192</v>
      </c>
      <c r="R195" s="554">
        <f t="shared" si="205"/>
        <v>16</v>
      </c>
      <c r="S195" s="555">
        <f t="shared" si="316"/>
        <v>49490</v>
      </c>
      <c r="T195" s="554">
        <f t="shared" si="206"/>
        <v>2805360.4902490755</v>
      </c>
      <c r="U195" s="848"/>
      <c r="V195" s="848"/>
      <c r="W195" s="554">
        <f t="shared" ref="W195" si="323">W194</f>
        <v>156188</v>
      </c>
      <c r="X195" s="554">
        <f t="shared" si="303"/>
        <v>930866.05682624923</v>
      </c>
      <c r="Y195" s="554">
        <f t="shared" si="303"/>
        <v>62671.835945126746</v>
      </c>
      <c r="Z195" s="554">
        <f t="shared" ref="Z195" si="324">Z194</f>
        <v>453690</v>
      </c>
      <c r="AA195" s="554">
        <f t="shared" si="283"/>
        <v>200977.79674149861</v>
      </c>
      <c r="AB195" s="554">
        <f t="shared" si="283"/>
        <v>1000966.8007362006</v>
      </c>
      <c r="AC195" s="549"/>
      <c r="AD195" s="554">
        <f t="shared" si="186"/>
        <v>0</v>
      </c>
      <c r="AE195" s="554">
        <f t="shared" si="187"/>
        <v>0</v>
      </c>
      <c r="AF195" s="554">
        <f t="shared" si="192"/>
        <v>336089</v>
      </c>
      <c r="AG195" s="550">
        <f t="shared" si="209"/>
        <v>1</v>
      </c>
      <c r="AH195" s="550">
        <f t="shared" si="210"/>
        <v>0.24784132884737553</v>
      </c>
      <c r="AI195" s="554">
        <f t="shared" si="188"/>
        <v>0</v>
      </c>
      <c r="AJ195" s="554">
        <f t="shared" si="189"/>
        <v>0</v>
      </c>
    </row>
    <row r="196" spans="17:36" x14ac:dyDescent="0.2">
      <c r="Q196" s="533">
        <f t="shared" si="315"/>
        <v>193</v>
      </c>
      <c r="R196" s="533">
        <f t="shared" si="205"/>
        <v>17</v>
      </c>
      <c r="S196" s="540">
        <f t="shared" si="316"/>
        <v>49521</v>
      </c>
      <c r="T196" s="533">
        <f t="shared" si="206"/>
        <v>2871224.9649565471</v>
      </c>
      <c r="U196" s="847"/>
      <c r="V196" s="847"/>
      <c r="W196" s="533">
        <f t="shared" ref="W196" si="325">W195</f>
        <v>156188</v>
      </c>
      <c r="X196" s="533">
        <f t="shared" si="303"/>
        <v>958792.03853103658</v>
      </c>
      <c r="Y196" s="533">
        <f t="shared" si="303"/>
        <v>64551.991023480536</v>
      </c>
      <c r="Z196" s="533">
        <f t="shared" ref="Z196" si="326">Z195</f>
        <v>453690</v>
      </c>
      <c r="AA196" s="533">
        <f t="shared" si="283"/>
        <v>207007.13064374353</v>
      </c>
      <c r="AB196" s="533">
        <f t="shared" si="283"/>
        <v>1030995.8047582865</v>
      </c>
      <c r="AD196" s="533">
        <f t="shared" ref="AD196:AD254" si="327">SUMIFS($AT$4:$AT$22,$BB$4:$BB$22,"&lt;="&amp;$S196,$BC$4:$BC$22,"&gt;="&amp;$S196)*(1+$AN$24)^($R196-1)</f>
        <v>0</v>
      </c>
      <c r="AE196" s="533">
        <f t="shared" ref="AE196:AE254" si="328">SUMIFS($AT$4:$AT$22,$BD$4:$BD$22,"&lt;="&amp;$S196,$BE$4:$BE$22,"&gt;="&amp;$S196)*(1+$AN$24)^($R196-1)</f>
        <v>0</v>
      </c>
      <c r="AF196" s="533">
        <f t="shared" si="192"/>
        <v>336089</v>
      </c>
      <c r="AG196" s="548">
        <f t="shared" si="209"/>
        <v>1</v>
      </c>
      <c r="AH196" s="548">
        <f t="shared" si="210"/>
        <v>0.24784132884737553</v>
      </c>
      <c r="AI196" s="533">
        <f t="shared" ref="AI196:AI254" si="329">SUMIFS($AY$4:$AY$22,$BF$4:$BF$22,"&lt;="&amp;$S196,$BG$4:$BG$22,"&gt;="&amp;$S196)*(1+$AN$24)^($R196-1)</f>
        <v>0</v>
      </c>
      <c r="AJ196" s="533">
        <f t="shared" ref="AJ196:AJ254" si="330">SUMIFS($AZ$4:$AZ$22,$BF$4:$BF$22,"&lt;="&amp;$S196,$BG$4:$BG$22,"&gt;="&amp;$S196)*(1+$AN$24)^($R196-1)</f>
        <v>0</v>
      </c>
    </row>
    <row r="197" spans="17:36" x14ac:dyDescent="0.2">
      <c r="Q197" s="533">
        <f t="shared" si="315"/>
        <v>194</v>
      </c>
      <c r="R197" s="533">
        <f t="shared" si="205"/>
        <v>17</v>
      </c>
      <c r="S197" s="540">
        <f t="shared" si="316"/>
        <v>49552</v>
      </c>
      <c r="T197" s="533">
        <f t="shared" si="206"/>
        <v>2871224.9649565471</v>
      </c>
      <c r="U197" s="847"/>
      <c r="V197" s="847"/>
      <c r="W197" s="533">
        <f t="shared" ref="W197" si="331">W196</f>
        <v>156188</v>
      </c>
      <c r="X197" s="533">
        <f t="shared" si="303"/>
        <v>958792.03853103658</v>
      </c>
      <c r="Y197" s="533">
        <f t="shared" si="303"/>
        <v>64551.991023480536</v>
      </c>
      <c r="Z197" s="533">
        <f t="shared" ref="Z197" si="332">Z196</f>
        <v>453690</v>
      </c>
      <c r="AA197" s="533">
        <f t="shared" si="283"/>
        <v>207007.13064374353</v>
      </c>
      <c r="AB197" s="533">
        <f t="shared" si="283"/>
        <v>1030995.8047582865</v>
      </c>
      <c r="AD197" s="533">
        <f t="shared" si="327"/>
        <v>0</v>
      </c>
      <c r="AE197" s="533">
        <f t="shared" si="328"/>
        <v>0</v>
      </c>
      <c r="AF197" s="533">
        <f t="shared" ref="AF197:AF254" si="333">$O$15-SUMIFS($AP$4:$AP$22,$BB$4:$BB$22,"&lt;="&amp;$S197,$BC$4:$BC$22,"&gt;="&amp;$S197)</f>
        <v>336089</v>
      </c>
      <c r="AG197" s="548">
        <f t="shared" si="209"/>
        <v>1</v>
      </c>
      <c r="AH197" s="548">
        <f t="shared" si="210"/>
        <v>0.24784132884737553</v>
      </c>
      <c r="AI197" s="533">
        <f t="shared" si="329"/>
        <v>0</v>
      </c>
      <c r="AJ197" s="533">
        <f t="shared" si="330"/>
        <v>0</v>
      </c>
    </row>
    <row r="198" spans="17:36" x14ac:dyDescent="0.2">
      <c r="Q198" s="533">
        <f t="shared" si="315"/>
        <v>195</v>
      </c>
      <c r="R198" s="533">
        <f t="shared" si="205"/>
        <v>17</v>
      </c>
      <c r="S198" s="540">
        <f t="shared" si="316"/>
        <v>49582</v>
      </c>
      <c r="T198" s="533">
        <f t="shared" si="206"/>
        <v>2871224.9649565471</v>
      </c>
      <c r="U198" s="847"/>
      <c r="V198" s="847"/>
      <c r="W198" s="533">
        <f t="shared" ref="W198" si="334">W197</f>
        <v>156188</v>
      </c>
      <c r="X198" s="533">
        <f t="shared" si="303"/>
        <v>958792.03853103658</v>
      </c>
      <c r="Y198" s="533">
        <f t="shared" si="303"/>
        <v>64551.991023480536</v>
      </c>
      <c r="Z198" s="533">
        <f t="shared" ref="Z198" si="335">Z197</f>
        <v>453690</v>
      </c>
      <c r="AA198" s="533">
        <f t="shared" si="283"/>
        <v>207007.13064374353</v>
      </c>
      <c r="AB198" s="533">
        <f t="shared" si="283"/>
        <v>1030995.8047582865</v>
      </c>
      <c r="AD198" s="533">
        <f t="shared" si="327"/>
        <v>0</v>
      </c>
      <c r="AE198" s="533">
        <f t="shared" si="328"/>
        <v>0</v>
      </c>
      <c r="AF198" s="533">
        <f t="shared" si="333"/>
        <v>336089</v>
      </c>
      <c r="AG198" s="548">
        <f t="shared" si="209"/>
        <v>1</v>
      </c>
      <c r="AH198" s="548">
        <f t="shared" si="210"/>
        <v>0.24784132884737553</v>
      </c>
      <c r="AI198" s="533">
        <f t="shared" si="329"/>
        <v>0</v>
      </c>
      <c r="AJ198" s="533">
        <f t="shared" si="330"/>
        <v>0</v>
      </c>
    </row>
    <row r="199" spans="17:36" x14ac:dyDescent="0.2">
      <c r="Q199" s="533">
        <f t="shared" si="315"/>
        <v>196</v>
      </c>
      <c r="R199" s="533">
        <f t="shared" si="205"/>
        <v>17</v>
      </c>
      <c r="S199" s="540">
        <f t="shared" si="316"/>
        <v>49613</v>
      </c>
      <c r="T199" s="533">
        <f t="shared" si="206"/>
        <v>2871224.9649565471</v>
      </c>
      <c r="U199" s="847"/>
      <c r="V199" s="847"/>
      <c r="W199" s="533">
        <f t="shared" ref="W199" si="336">W198</f>
        <v>156188</v>
      </c>
      <c r="X199" s="533">
        <f t="shared" si="303"/>
        <v>958792.03853103658</v>
      </c>
      <c r="Y199" s="533">
        <f t="shared" si="303"/>
        <v>64551.991023480536</v>
      </c>
      <c r="Z199" s="533">
        <f t="shared" ref="Z199" si="337">Z198</f>
        <v>453690</v>
      </c>
      <c r="AA199" s="533">
        <f t="shared" si="283"/>
        <v>207007.13064374353</v>
      </c>
      <c r="AB199" s="533">
        <f t="shared" si="283"/>
        <v>1030995.8047582865</v>
      </c>
      <c r="AD199" s="533">
        <f t="shared" si="327"/>
        <v>0</v>
      </c>
      <c r="AE199" s="533">
        <f t="shared" si="328"/>
        <v>0</v>
      </c>
      <c r="AF199" s="533">
        <f t="shared" si="333"/>
        <v>336089</v>
      </c>
      <c r="AG199" s="548">
        <f t="shared" si="209"/>
        <v>1</v>
      </c>
      <c r="AH199" s="548">
        <f t="shared" si="210"/>
        <v>0.24784132884737553</v>
      </c>
      <c r="AI199" s="533">
        <f t="shared" si="329"/>
        <v>0</v>
      </c>
      <c r="AJ199" s="533">
        <f t="shared" si="330"/>
        <v>0</v>
      </c>
    </row>
    <row r="200" spans="17:36" x14ac:dyDescent="0.2">
      <c r="Q200" s="533">
        <f t="shared" si="315"/>
        <v>197</v>
      </c>
      <c r="R200" s="533">
        <f t="shared" si="205"/>
        <v>17</v>
      </c>
      <c r="S200" s="540">
        <f t="shared" si="316"/>
        <v>49643</v>
      </c>
      <c r="T200" s="533">
        <f t="shared" si="206"/>
        <v>2871224.9649565471</v>
      </c>
      <c r="U200" s="847"/>
      <c r="V200" s="847"/>
      <c r="W200" s="533">
        <f t="shared" ref="W200" si="338">W199</f>
        <v>156188</v>
      </c>
      <c r="X200" s="533">
        <f t="shared" si="303"/>
        <v>958792.03853103658</v>
      </c>
      <c r="Y200" s="533">
        <f t="shared" si="303"/>
        <v>64551.991023480536</v>
      </c>
      <c r="Z200" s="533">
        <f t="shared" ref="Z200" si="339">Z199</f>
        <v>453690</v>
      </c>
      <c r="AA200" s="533">
        <f t="shared" si="283"/>
        <v>207007.13064374353</v>
      </c>
      <c r="AB200" s="533">
        <f t="shared" si="283"/>
        <v>1030995.8047582865</v>
      </c>
      <c r="AD200" s="533">
        <f t="shared" si="327"/>
        <v>0</v>
      </c>
      <c r="AE200" s="533">
        <f t="shared" si="328"/>
        <v>0</v>
      </c>
      <c r="AF200" s="533">
        <f t="shared" si="333"/>
        <v>336089</v>
      </c>
      <c r="AG200" s="548">
        <f t="shared" si="209"/>
        <v>1</v>
      </c>
      <c r="AH200" s="548">
        <f t="shared" si="210"/>
        <v>0.24784132884737553</v>
      </c>
      <c r="AI200" s="533">
        <f t="shared" si="329"/>
        <v>0</v>
      </c>
      <c r="AJ200" s="533">
        <f t="shared" si="330"/>
        <v>0</v>
      </c>
    </row>
    <row r="201" spans="17:36" x14ac:dyDescent="0.2">
      <c r="Q201" s="533">
        <f t="shared" si="315"/>
        <v>198</v>
      </c>
      <c r="R201" s="533">
        <f t="shared" si="205"/>
        <v>17</v>
      </c>
      <c r="S201" s="540">
        <f t="shared" si="316"/>
        <v>49674</v>
      </c>
      <c r="T201" s="533">
        <f t="shared" si="206"/>
        <v>2871224.9649565471</v>
      </c>
      <c r="U201" s="847"/>
      <c r="V201" s="847"/>
      <c r="W201" s="533">
        <f t="shared" ref="W201" si="340">W200</f>
        <v>156188</v>
      </c>
      <c r="X201" s="533">
        <f t="shared" si="303"/>
        <v>958792.03853103658</v>
      </c>
      <c r="Y201" s="533">
        <f t="shared" si="303"/>
        <v>64551.991023480536</v>
      </c>
      <c r="Z201" s="533">
        <f t="shared" ref="Z201" si="341">Z200</f>
        <v>453690</v>
      </c>
      <c r="AA201" s="533">
        <f t="shared" si="283"/>
        <v>207007.13064374353</v>
      </c>
      <c r="AB201" s="533">
        <f t="shared" si="283"/>
        <v>1030995.8047582865</v>
      </c>
      <c r="AD201" s="533">
        <f t="shared" si="327"/>
        <v>0</v>
      </c>
      <c r="AE201" s="533">
        <f t="shared" si="328"/>
        <v>0</v>
      </c>
      <c r="AF201" s="533">
        <f t="shared" si="333"/>
        <v>336089</v>
      </c>
      <c r="AG201" s="548">
        <f t="shared" si="209"/>
        <v>1</v>
      </c>
      <c r="AH201" s="548">
        <f t="shared" si="210"/>
        <v>0.24784132884737553</v>
      </c>
      <c r="AI201" s="533">
        <f t="shared" si="329"/>
        <v>0</v>
      </c>
      <c r="AJ201" s="533">
        <f t="shared" si="330"/>
        <v>0</v>
      </c>
    </row>
    <row r="202" spans="17:36" x14ac:dyDescent="0.2">
      <c r="Q202" s="533">
        <f t="shared" si="315"/>
        <v>199</v>
      </c>
      <c r="R202" s="533">
        <f t="shared" si="205"/>
        <v>17</v>
      </c>
      <c r="S202" s="540">
        <f t="shared" si="316"/>
        <v>49705</v>
      </c>
      <c r="T202" s="533">
        <f t="shared" si="206"/>
        <v>2871224.9649565471</v>
      </c>
      <c r="U202" s="847"/>
      <c r="V202" s="847"/>
      <c r="W202" s="533">
        <f t="shared" ref="W202" si="342">W201</f>
        <v>156188</v>
      </c>
      <c r="X202" s="533">
        <f t="shared" si="303"/>
        <v>958792.03853103658</v>
      </c>
      <c r="Y202" s="533">
        <f t="shared" si="303"/>
        <v>64551.991023480536</v>
      </c>
      <c r="Z202" s="533">
        <f t="shared" ref="Z202" si="343">Z201</f>
        <v>453690</v>
      </c>
      <c r="AA202" s="533">
        <f t="shared" si="283"/>
        <v>207007.13064374353</v>
      </c>
      <c r="AB202" s="533">
        <f t="shared" si="283"/>
        <v>1030995.8047582865</v>
      </c>
      <c r="AD202" s="533">
        <f t="shared" si="327"/>
        <v>0</v>
      </c>
      <c r="AE202" s="533">
        <f t="shared" si="328"/>
        <v>0</v>
      </c>
      <c r="AF202" s="533">
        <f t="shared" si="333"/>
        <v>336089</v>
      </c>
      <c r="AG202" s="548">
        <f t="shared" si="209"/>
        <v>1</v>
      </c>
      <c r="AH202" s="548">
        <f t="shared" si="210"/>
        <v>0.24784132884737553</v>
      </c>
      <c r="AI202" s="533">
        <f t="shared" si="329"/>
        <v>0</v>
      </c>
      <c r="AJ202" s="533">
        <f t="shared" si="330"/>
        <v>0</v>
      </c>
    </row>
    <row r="203" spans="17:36" x14ac:dyDescent="0.2">
      <c r="Q203" s="533">
        <f t="shared" si="315"/>
        <v>200</v>
      </c>
      <c r="R203" s="533">
        <f t="shared" si="205"/>
        <v>17</v>
      </c>
      <c r="S203" s="540">
        <f t="shared" si="316"/>
        <v>49734</v>
      </c>
      <c r="T203" s="533">
        <f t="shared" si="206"/>
        <v>2871224.9649565471</v>
      </c>
      <c r="U203" s="847"/>
      <c r="V203" s="847"/>
      <c r="W203" s="533">
        <f t="shared" ref="W203" si="344">W202</f>
        <v>156188</v>
      </c>
      <c r="X203" s="533">
        <f t="shared" si="303"/>
        <v>958792.03853103658</v>
      </c>
      <c r="Y203" s="533">
        <f t="shared" si="303"/>
        <v>64551.991023480536</v>
      </c>
      <c r="Z203" s="533">
        <f t="shared" ref="Z203" si="345">Z202</f>
        <v>453690</v>
      </c>
      <c r="AA203" s="533">
        <f t="shared" si="283"/>
        <v>207007.13064374353</v>
      </c>
      <c r="AB203" s="533">
        <f t="shared" si="283"/>
        <v>1030995.8047582865</v>
      </c>
      <c r="AD203" s="533">
        <f t="shared" si="327"/>
        <v>0</v>
      </c>
      <c r="AE203" s="533">
        <f t="shared" si="328"/>
        <v>0</v>
      </c>
      <c r="AF203" s="533">
        <f t="shared" si="333"/>
        <v>336089</v>
      </c>
      <c r="AG203" s="548">
        <f t="shared" si="209"/>
        <v>1</v>
      </c>
      <c r="AH203" s="548">
        <f t="shared" si="210"/>
        <v>0.24784132884737553</v>
      </c>
      <c r="AI203" s="533">
        <f t="shared" si="329"/>
        <v>0</v>
      </c>
      <c r="AJ203" s="533">
        <f t="shared" si="330"/>
        <v>0</v>
      </c>
    </row>
    <row r="204" spans="17:36" x14ac:dyDescent="0.2">
      <c r="Q204" s="533">
        <f t="shared" si="315"/>
        <v>201</v>
      </c>
      <c r="R204" s="533">
        <f t="shared" ref="R204:R243" si="346">INT((Q204-1)/12)+1</f>
        <v>17</v>
      </c>
      <c r="S204" s="540">
        <f t="shared" si="316"/>
        <v>49765</v>
      </c>
      <c r="T204" s="533">
        <f t="shared" ref="T204:T243" si="347">SUM(U204:AB204)</f>
        <v>2871224.9649565471</v>
      </c>
      <c r="U204" s="847"/>
      <c r="V204" s="847"/>
      <c r="W204" s="533">
        <f t="shared" ref="W204" si="348">W203</f>
        <v>156188</v>
      </c>
      <c r="X204" s="533">
        <f t="shared" si="303"/>
        <v>958792.03853103658</v>
      </c>
      <c r="Y204" s="533">
        <f t="shared" si="303"/>
        <v>64551.991023480536</v>
      </c>
      <c r="Z204" s="533">
        <f t="shared" ref="Z204" si="349">Z203</f>
        <v>453690</v>
      </c>
      <c r="AA204" s="533">
        <f t="shared" si="283"/>
        <v>207007.13064374353</v>
      </c>
      <c r="AB204" s="533">
        <f t="shared" si="283"/>
        <v>1030995.8047582865</v>
      </c>
      <c r="AD204" s="533">
        <f t="shared" si="327"/>
        <v>0</v>
      </c>
      <c r="AE204" s="533">
        <f t="shared" si="328"/>
        <v>0</v>
      </c>
      <c r="AF204" s="533">
        <f t="shared" si="333"/>
        <v>336089</v>
      </c>
      <c r="AG204" s="548">
        <f t="shared" ref="AG204:AG243" si="350">AF204/$O$17</f>
        <v>1</v>
      </c>
      <c r="AH204" s="548">
        <f t="shared" ref="AH204:AH243" si="351">AG204-AH$2</f>
        <v>0.24784132884737553</v>
      </c>
      <c r="AI204" s="533">
        <f t="shared" si="329"/>
        <v>0</v>
      </c>
      <c r="AJ204" s="533">
        <f t="shared" si="330"/>
        <v>0</v>
      </c>
    </row>
    <row r="205" spans="17:36" x14ac:dyDescent="0.2">
      <c r="Q205" s="533">
        <f t="shared" si="315"/>
        <v>202</v>
      </c>
      <c r="R205" s="533">
        <f t="shared" si="346"/>
        <v>17</v>
      </c>
      <c r="S205" s="540">
        <f t="shared" si="316"/>
        <v>49795</v>
      </c>
      <c r="T205" s="533">
        <f t="shared" si="347"/>
        <v>2871224.9649565471</v>
      </c>
      <c r="U205" s="847"/>
      <c r="V205" s="847"/>
      <c r="W205" s="533">
        <f t="shared" ref="W205" si="352">W204</f>
        <v>156188</v>
      </c>
      <c r="X205" s="533">
        <f t="shared" si="303"/>
        <v>958792.03853103658</v>
      </c>
      <c r="Y205" s="533">
        <f t="shared" si="303"/>
        <v>64551.991023480536</v>
      </c>
      <c r="Z205" s="533">
        <f t="shared" ref="Z205" si="353">Z204</f>
        <v>453690</v>
      </c>
      <c r="AA205" s="533">
        <f t="shared" si="283"/>
        <v>207007.13064374353</v>
      </c>
      <c r="AB205" s="533">
        <f t="shared" si="283"/>
        <v>1030995.8047582865</v>
      </c>
      <c r="AD205" s="533">
        <f t="shared" si="327"/>
        <v>0</v>
      </c>
      <c r="AE205" s="533">
        <f t="shared" si="328"/>
        <v>0</v>
      </c>
      <c r="AF205" s="533">
        <f t="shared" si="333"/>
        <v>336089</v>
      </c>
      <c r="AG205" s="548">
        <f t="shared" si="350"/>
        <v>1</v>
      </c>
      <c r="AH205" s="548">
        <f t="shared" si="351"/>
        <v>0.24784132884737553</v>
      </c>
      <c r="AI205" s="533">
        <f t="shared" si="329"/>
        <v>0</v>
      </c>
      <c r="AJ205" s="533">
        <f t="shared" si="330"/>
        <v>0</v>
      </c>
    </row>
    <row r="206" spans="17:36" x14ac:dyDescent="0.2">
      <c r="Q206" s="533">
        <f t="shared" si="315"/>
        <v>203</v>
      </c>
      <c r="R206" s="533">
        <f t="shared" si="346"/>
        <v>17</v>
      </c>
      <c r="S206" s="540">
        <f t="shared" si="316"/>
        <v>49826</v>
      </c>
      <c r="T206" s="533">
        <f t="shared" si="347"/>
        <v>2871224.9649565471</v>
      </c>
      <c r="U206" s="847"/>
      <c r="V206" s="847"/>
      <c r="W206" s="533">
        <f t="shared" ref="W206" si="354">W205</f>
        <v>156188</v>
      </c>
      <c r="X206" s="533">
        <f t="shared" si="303"/>
        <v>958792.03853103658</v>
      </c>
      <c r="Y206" s="533">
        <f t="shared" si="303"/>
        <v>64551.991023480536</v>
      </c>
      <c r="Z206" s="533">
        <f t="shared" ref="Z206" si="355">Z205</f>
        <v>453690</v>
      </c>
      <c r="AA206" s="533">
        <f t="shared" si="283"/>
        <v>207007.13064374353</v>
      </c>
      <c r="AB206" s="533">
        <f t="shared" si="283"/>
        <v>1030995.8047582865</v>
      </c>
      <c r="AD206" s="533">
        <f t="shared" si="327"/>
        <v>0</v>
      </c>
      <c r="AE206" s="533">
        <f t="shared" si="328"/>
        <v>0</v>
      </c>
      <c r="AF206" s="533">
        <f t="shared" si="333"/>
        <v>336089</v>
      </c>
      <c r="AG206" s="548">
        <f t="shared" si="350"/>
        <v>1</v>
      </c>
      <c r="AH206" s="548">
        <f t="shared" si="351"/>
        <v>0.24784132884737553</v>
      </c>
      <c r="AI206" s="533">
        <f t="shared" si="329"/>
        <v>0</v>
      </c>
      <c r="AJ206" s="533">
        <f t="shared" si="330"/>
        <v>0</v>
      </c>
    </row>
    <row r="207" spans="17:36" x14ac:dyDescent="0.2">
      <c r="Q207" s="554">
        <f t="shared" si="315"/>
        <v>204</v>
      </c>
      <c r="R207" s="554">
        <f t="shared" si="346"/>
        <v>17</v>
      </c>
      <c r="S207" s="555">
        <f t="shared" si="316"/>
        <v>49856</v>
      </c>
      <c r="T207" s="554">
        <f t="shared" si="347"/>
        <v>2871224.9649565471</v>
      </c>
      <c r="U207" s="848"/>
      <c r="V207" s="848"/>
      <c r="W207" s="554">
        <f t="shared" ref="W207" si="356">W206</f>
        <v>156188</v>
      </c>
      <c r="X207" s="554">
        <f t="shared" si="303"/>
        <v>958792.03853103658</v>
      </c>
      <c r="Y207" s="554">
        <f t="shared" si="303"/>
        <v>64551.991023480536</v>
      </c>
      <c r="Z207" s="554">
        <f t="shared" ref="Z207" si="357">Z206</f>
        <v>453690</v>
      </c>
      <c r="AA207" s="554">
        <f t="shared" si="283"/>
        <v>207007.13064374353</v>
      </c>
      <c r="AB207" s="554">
        <f t="shared" si="283"/>
        <v>1030995.8047582865</v>
      </c>
      <c r="AC207" s="549"/>
      <c r="AD207" s="554">
        <f t="shared" si="327"/>
        <v>0</v>
      </c>
      <c r="AE207" s="554">
        <f t="shared" si="328"/>
        <v>0</v>
      </c>
      <c r="AF207" s="554">
        <f t="shared" si="333"/>
        <v>336089</v>
      </c>
      <c r="AG207" s="550">
        <f t="shared" si="350"/>
        <v>1</v>
      </c>
      <c r="AH207" s="550">
        <f t="shared" si="351"/>
        <v>0.24784132884737553</v>
      </c>
      <c r="AI207" s="554">
        <f t="shared" si="329"/>
        <v>0</v>
      </c>
      <c r="AJ207" s="554">
        <f t="shared" si="330"/>
        <v>0</v>
      </c>
    </row>
    <row r="208" spans="17:36" x14ac:dyDescent="0.2">
      <c r="Q208" s="533">
        <f t="shared" si="315"/>
        <v>205</v>
      </c>
      <c r="R208" s="533">
        <f t="shared" si="346"/>
        <v>18</v>
      </c>
      <c r="S208" s="540">
        <f t="shared" si="316"/>
        <v>49887</v>
      </c>
      <c r="T208" s="533">
        <f t="shared" si="347"/>
        <v>2939065.3739052434</v>
      </c>
      <c r="U208" s="847"/>
      <c r="V208" s="847"/>
      <c r="W208" s="533">
        <f t="shared" ref="W208" si="358">W207</f>
        <v>156188</v>
      </c>
      <c r="X208" s="533">
        <f t="shared" si="303"/>
        <v>987555.79968696763</v>
      </c>
      <c r="Y208" s="533">
        <f t="shared" si="303"/>
        <v>66488.550754184951</v>
      </c>
      <c r="Z208" s="533">
        <f t="shared" ref="Z208" si="359">Z207</f>
        <v>453690</v>
      </c>
      <c r="AA208" s="533">
        <f t="shared" si="283"/>
        <v>213217.34456305584</v>
      </c>
      <c r="AB208" s="533">
        <f t="shared" si="283"/>
        <v>1061925.6789010351</v>
      </c>
      <c r="AD208" s="533">
        <f t="shared" si="327"/>
        <v>0</v>
      </c>
      <c r="AE208" s="533">
        <f t="shared" si="328"/>
        <v>0</v>
      </c>
      <c r="AF208" s="533">
        <f t="shared" si="333"/>
        <v>336089</v>
      </c>
      <c r="AG208" s="548">
        <f t="shared" si="350"/>
        <v>1</v>
      </c>
      <c r="AH208" s="548">
        <f t="shared" si="351"/>
        <v>0.24784132884737553</v>
      </c>
      <c r="AI208" s="533">
        <f t="shared" si="329"/>
        <v>0</v>
      </c>
      <c r="AJ208" s="533">
        <f t="shared" si="330"/>
        <v>0</v>
      </c>
    </row>
    <row r="209" spans="17:36" x14ac:dyDescent="0.2">
      <c r="Q209" s="533">
        <f t="shared" si="315"/>
        <v>206</v>
      </c>
      <c r="R209" s="533">
        <f t="shared" si="346"/>
        <v>18</v>
      </c>
      <c r="S209" s="540">
        <f t="shared" si="316"/>
        <v>49918</v>
      </c>
      <c r="T209" s="533">
        <f t="shared" si="347"/>
        <v>2939065.3739052434</v>
      </c>
      <c r="U209" s="847"/>
      <c r="V209" s="847"/>
      <c r="W209" s="533">
        <f t="shared" ref="W209" si="360">W208</f>
        <v>156188</v>
      </c>
      <c r="X209" s="533">
        <f t="shared" si="303"/>
        <v>987555.79968696763</v>
      </c>
      <c r="Y209" s="533">
        <f t="shared" si="303"/>
        <v>66488.550754184951</v>
      </c>
      <c r="Z209" s="533">
        <f t="shared" ref="Z209" si="361">Z208</f>
        <v>453690</v>
      </c>
      <c r="AA209" s="533">
        <f t="shared" si="283"/>
        <v>213217.34456305584</v>
      </c>
      <c r="AB209" s="533">
        <f t="shared" si="283"/>
        <v>1061925.6789010351</v>
      </c>
      <c r="AD209" s="533">
        <f t="shared" si="327"/>
        <v>0</v>
      </c>
      <c r="AE209" s="533">
        <f t="shared" si="328"/>
        <v>0</v>
      </c>
      <c r="AF209" s="533">
        <f t="shared" si="333"/>
        <v>336089</v>
      </c>
      <c r="AG209" s="548">
        <f t="shared" si="350"/>
        <v>1</v>
      </c>
      <c r="AH209" s="548">
        <f t="shared" si="351"/>
        <v>0.24784132884737553</v>
      </c>
      <c r="AI209" s="533">
        <f t="shared" si="329"/>
        <v>0</v>
      </c>
      <c r="AJ209" s="533">
        <f t="shared" si="330"/>
        <v>0</v>
      </c>
    </row>
    <row r="210" spans="17:36" x14ac:dyDescent="0.2">
      <c r="Q210" s="533">
        <f t="shared" si="315"/>
        <v>207</v>
      </c>
      <c r="R210" s="533">
        <f t="shared" si="346"/>
        <v>18</v>
      </c>
      <c r="S210" s="540">
        <f t="shared" si="316"/>
        <v>49948</v>
      </c>
      <c r="T210" s="533">
        <f t="shared" si="347"/>
        <v>2939065.3739052434</v>
      </c>
      <c r="U210" s="847"/>
      <c r="V210" s="847"/>
      <c r="W210" s="533">
        <f t="shared" ref="W210" si="362">W209</f>
        <v>156188</v>
      </c>
      <c r="X210" s="533">
        <f t="shared" si="303"/>
        <v>987555.79968696763</v>
      </c>
      <c r="Y210" s="533">
        <f t="shared" si="303"/>
        <v>66488.550754184951</v>
      </c>
      <c r="Z210" s="533">
        <f t="shared" ref="Z210" si="363">Z209</f>
        <v>453690</v>
      </c>
      <c r="AA210" s="533">
        <f t="shared" si="283"/>
        <v>213217.34456305584</v>
      </c>
      <c r="AB210" s="533">
        <f t="shared" si="283"/>
        <v>1061925.6789010351</v>
      </c>
      <c r="AD210" s="533">
        <f t="shared" si="327"/>
        <v>0</v>
      </c>
      <c r="AE210" s="533">
        <f t="shared" si="328"/>
        <v>0</v>
      </c>
      <c r="AF210" s="533">
        <f t="shared" si="333"/>
        <v>336089</v>
      </c>
      <c r="AG210" s="548">
        <f t="shared" si="350"/>
        <v>1</v>
      </c>
      <c r="AH210" s="548">
        <f t="shared" si="351"/>
        <v>0.24784132884737553</v>
      </c>
      <c r="AI210" s="533">
        <f t="shared" si="329"/>
        <v>0</v>
      </c>
      <c r="AJ210" s="533">
        <f t="shared" si="330"/>
        <v>0</v>
      </c>
    </row>
    <row r="211" spans="17:36" x14ac:dyDescent="0.2">
      <c r="Q211" s="533">
        <f t="shared" si="315"/>
        <v>208</v>
      </c>
      <c r="R211" s="533">
        <f t="shared" si="346"/>
        <v>18</v>
      </c>
      <c r="S211" s="540">
        <f t="shared" si="316"/>
        <v>49979</v>
      </c>
      <c r="T211" s="533">
        <f t="shared" si="347"/>
        <v>2939065.3739052434</v>
      </c>
      <c r="U211" s="847"/>
      <c r="V211" s="847"/>
      <c r="W211" s="533">
        <f t="shared" ref="W211" si="364">W210</f>
        <v>156188</v>
      </c>
      <c r="X211" s="533">
        <f t="shared" si="303"/>
        <v>987555.79968696763</v>
      </c>
      <c r="Y211" s="533">
        <f t="shared" si="303"/>
        <v>66488.550754184951</v>
      </c>
      <c r="Z211" s="533">
        <f t="shared" ref="Z211" si="365">Z210</f>
        <v>453690</v>
      </c>
      <c r="AA211" s="533">
        <f t="shared" si="283"/>
        <v>213217.34456305584</v>
      </c>
      <c r="AB211" s="533">
        <f t="shared" si="283"/>
        <v>1061925.6789010351</v>
      </c>
      <c r="AD211" s="533">
        <f t="shared" si="327"/>
        <v>0</v>
      </c>
      <c r="AE211" s="533">
        <f t="shared" si="328"/>
        <v>0</v>
      </c>
      <c r="AF211" s="533">
        <f t="shared" si="333"/>
        <v>336089</v>
      </c>
      <c r="AG211" s="548">
        <f t="shared" si="350"/>
        <v>1</v>
      </c>
      <c r="AH211" s="548">
        <f t="shared" si="351"/>
        <v>0.24784132884737553</v>
      </c>
      <c r="AI211" s="533">
        <f t="shared" si="329"/>
        <v>0</v>
      </c>
      <c r="AJ211" s="533">
        <f t="shared" si="330"/>
        <v>0</v>
      </c>
    </row>
    <row r="212" spans="17:36" x14ac:dyDescent="0.2">
      <c r="Q212" s="533">
        <f t="shared" si="315"/>
        <v>209</v>
      </c>
      <c r="R212" s="533">
        <f t="shared" si="346"/>
        <v>18</v>
      </c>
      <c r="S212" s="540">
        <f t="shared" si="316"/>
        <v>50009</v>
      </c>
      <c r="T212" s="533">
        <f t="shared" si="347"/>
        <v>2939065.3739052434</v>
      </c>
      <c r="U212" s="847"/>
      <c r="V212" s="847"/>
      <c r="W212" s="533">
        <f t="shared" ref="W212" si="366">W211</f>
        <v>156188</v>
      </c>
      <c r="X212" s="533">
        <f t="shared" si="303"/>
        <v>987555.79968696763</v>
      </c>
      <c r="Y212" s="533">
        <f t="shared" si="303"/>
        <v>66488.550754184951</v>
      </c>
      <c r="Z212" s="533">
        <f t="shared" ref="Z212" si="367">Z211</f>
        <v>453690</v>
      </c>
      <c r="AA212" s="533">
        <f t="shared" si="283"/>
        <v>213217.34456305584</v>
      </c>
      <c r="AB212" s="533">
        <f t="shared" si="283"/>
        <v>1061925.6789010351</v>
      </c>
      <c r="AD212" s="533">
        <f t="shared" si="327"/>
        <v>0</v>
      </c>
      <c r="AE212" s="533">
        <f t="shared" si="328"/>
        <v>0</v>
      </c>
      <c r="AF212" s="533">
        <f t="shared" si="333"/>
        <v>336089</v>
      </c>
      <c r="AG212" s="548">
        <f t="shared" si="350"/>
        <v>1</v>
      </c>
      <c r="AH212" s="548">
        <f t="shared" si="351"/>
        <v>0.24784132884737553</v>
      </c>
      <c r="AI212" s="533">
        <f t="shared" si="329"/>
        <v>0</v>
      </c>
      <c r="AJ212" s="533">
        <f t="shared" si="330"/>
        <v>0</v>
      </c>
    </row>
    <row r="213" spans="17:36" x14ac:dyDescent="0.2">
      <c r="Q213" s="533">
        <f t="shared" si="315"/>
        <v>210</v>
      </c>
      <c r="R213" s="533">
        <f t="shared" si="346"/>
        <v>18</v>
      </c>
      <c r="S213" s="540">
        <f t="shared" si="316"/>
        <v>50040</v>
      </c>
      <c r="T213" s="533">
        <f t="shared" si="347"/>
        <v>2939065.3739052434</v>
      </c>
      <c r="U213" s="847"/>
      <c r="V213" s="847"/>
      <c r="W213" s="533">
        <f t="shared" ref="W213" si="368">W212</f>
        <v>156188</v>
      </c>
      <c r="X213" s="533">
        <f t="shared" si="303"/>
        <v>987555.79968696763</v>
      </c>
      <c r="Y213" s="533">
        <f t="shared" si="303"/>
        <v>66488.550754184951</v>
      </c>
      <c r="Z213" s="533">
        <f t="shared" ref="Z213" si="369">Z212</f>
        <v>453690</v>
      </c>
      <c r="AA213" s="533">
        <f t="shared" si="283"/>
        <v>213217.34456305584</v>
      </c>
      <c r="AB213" s="533">
        <f t="shared" si="283"/>
        <v>1061925.6789010351</v>
      </c>
      <c r="AD213" s="533">
        <f t="shared" si="327"/>
        <v>0</v>
      </c>
      <c r="AE213" s="533">
        <f t="shared" si="328"/>
        <v>0</v>
      </c>
      <c r="AF213" s="533">
        <f t="shared" si="333"/>
        <v>336089</v>
      </c>
      <c r="AG213" s="548">
        <f t="shared" si="350"/>
        <v>1</v>
      </c>
      <c r="AH213" s="548">
        <f t="shared" si="351"/>
        <v>0.24784132884737553</v>
      </c>
      <c r="AI213" s="533">
        <f t="shared" si="329"/>
        <v>0</v>
      </c>
      <c r="AJ213" s="533">
        <f t="shared" si="330"/>
        <v>0</v>
      </c>
    </row>
    <row r="214" spans="17:36" x14ac:dyDescent="0.2">
      <c r="Q214" s="533">
        <f t="shared" si="315"/>
        <v>211</v>
      </c>
      <c r="R214" s="533">
        <f t="shared" si="346"/>
        <v>18</v>
      </c>
      <c r="S214" s="540">
        <f t="shared" si="316"/>
        <v>50071</v>
      </c>
      <c r="T214" s="533">
        <f t="shared" si="347"/>
        <v>2939065.3739052434</v>
      </c>
      <c r="U214" s="847"/>
      <c r="V214" s="847"/>
      <c r="W214" s="533">
        <f t="shared" ref="W214" si="370">W213</f>
        <v>156188</v>
      </c>
      <c r="X214" s="533">
        <f t="shared" si="303"/>
        <v>987555.79968696763</v>
      </c>
      <c r="Y214" s="533">
        <f t="shared" si="303"/>
        <v>66488.550754184951</v>
      </c>
      <c r="Z214" s="533">
        <f t="shared" ref="Z214" si="371">Z213</f>
        <v>453690</v>
      </c>
      <c r="AA214" s="533">
        <f t="shared" si="283"/>
        <v>213217.34456305584</v>
      </c>
      <c r="AB214" s="533">
        <f t="shared" si="283"/>
        <v>1061925.6789010351</v>
      </c>
      <c r="AD214" s="533">
        <f t="shared" si="327"/>
        <v>0</v>
      </c>
      <c r="AE214" s="533">
        <f t="shared" si="328"/>
        <v>0</v>
      </c>
      <c r="AF214" s="533">
        <f t="shared" si="333"/>
        <v>336089</v>
      </c>
      <c r="AG214" s="548">
        <f t="shared" si="350"/>
        <v>1</v>
      </c>
      <c r="AH214" s="548">
        <f t="shared" si="351"/>
        <v>0.24784132884737553</v>
      </c>
      <c r="AI214" s="533">
        <f t="shared" si="329"/>
        <v>0</v>
      </c>
      <c r="AJ214" s="533">
        <f t="shared" si="330"/>
        <v>0</v>
      </c>
    </row>
    <row r="215" spans="17:36" x14ac:dyDescent="0.2">
      <c r="Q215" s="533">
        <f t="shared" si="315"/>
        <v>212</v>
      </c>
      <c r="R215" s="533">
        <f t="shared" si="346"/>
        <v>18</v>
      </c>
      <c r="S215" s="540">
        <f t="shared" si="316"/>
        <v>50099</v>
      </c>
      <c r="T215" s="533">
        <f t="shared" si="347"/>
        <v>2939065.3739052434</v>
      </c>
      <c r="U215" s="847"/>
      <c r="V215" s="847"/>
      <c r="W215" s="533">
        <f t="shared" ref="W215" si="372">W214</f>
        <v>156188</v>
      </c>
      <c r="X215" s="533">
        <f t="shared" si="303"/>
        <v>987555.79968696763</v>
      </c>
      <c r="Y215" s="533">
        <f t="shared" si="303"/>
        <v>66488.550754184951</v>
      </c>
      <c r="Z215" s="533">
        <f t="shared" ref="Z215" si="373">Z214</f>
        <v>453690</v>
      </c>
      <c r="AA215" s="533">
        <f t="shared" si="283"/>
        <v>213217.34456305584</v>
      </c>
      <c r="AB215" s="533">
        <f t="shared" si="283"/>
        <v>1061925.6789010351</v>
      </c>
      <c r="AD215" s="533">
        <f t="shared" si="327"/>
        <v>0</v>
      </c>
      <c r="AE215" s="533">
        <f t="shared" si="328"/>
        <v>0</v>
      </c>
      <c r="AF215" s="533">
        <f t="shared" si="333"/>
        <v>336089</v>
      </c>
      <c r="AG215" s="548">
        <f t="shared" si="350"/>
        <v>1</v>
      </c>
      <c r="AH215" s="548">
        <f t="shared" si="351"/>
        <v>0.24784132884737553</v>
      </c>
      <c r="AI215" s="533">
        <f t="shared" si="329"/>
        <v>0</v>
      </c>
      <c r="AJ215" s="533">
        <f t="shared" si="330"/>
        <v>0</v>
      </c>
    </row>
    <row r="216" spans="17:36" x14ac:dyDescent="0.2">
      <c r="Q216" s="533">
        <f t="shared" si="315"/>
        <v>213</v>
      </c>
      <c r="R216" s="533">
        <f t="shared" si="346"/>
        <v>18</v>
      </c>
      <c r="S216" s="540">
        <f t="shared" si="316"/>
        <v>50130</v>
      </c>
      <c r="T216" s="533">
        <f t="shared" si="347"/>
        <v>2939065.3739052434</v>
      </c>
      <c r="U216" s="847"/>
      <c r="V216" s="847"/>
      <c r="W216" s="533">
        <f t="shared" ref="W216" si="374">W215</f>
        <v>156188</v>
      </c>
      <c r="X216" s="533">
        <f t="shared" si="303"/>
        <v>987555.79968696763</v>
      </c>
      <c r="Y216" s="533">
        <f t="shared" si="303"/>
        <v>66488.550754184951</v>
      </c>
      <c r="Z216" s="533">
        <f t="shared" ref="Z216" si="375">Z215</f>
        <v>453690</v>
      </c>
      <c r="AA216" s="533">
        <f t="shared" si="283"/>
        <v>213217.34456305584</v>
      </c>
      <c r="AB216" s="533">
        <f t="shared" si="283"/>
        <v>1061925.6789010351</v>
      </c>
      <c r="AD216" s="533">
        <f t="shared" si="327"/>
        <v>0</v>
      </c>
      <c r="AE216" s="533">
        <f t="shared" si="328"/>
        <v>0</v>
      </c>
      <c r="AF216" s="533">
        <f t="shared" si="333"/>
        <v>336089</v>
      </c>
      <c r="AG216" s="548">
        <f t="shared" si="350"/>
        <v>1</v>
      </c>
      <c r="AH216" s="548">
        <f t="shared" si="351"/>
        <v>0.24784132884737553</v>
      </c>
      <c r="AI216" s="533">
        <f t="shared" si="329"/>
        <v>0</v>
      </c>
      <c r="AJ216" s="533">
        <f t="shared" si="330"/>
        <v>0</v>
      </c>
    </row>
    <row r="217" spans="17:36" x14ac:dyDescent="0.2">
      <c r="Q217" s="533">
        <f t="shared" si="315"/>
        <v>214</v>
      </c>
      <c r="R217" s="533">
        <f t="shared" si="346"/>
        <v>18</v>
      </c>
      <c r="S217" s="540">
        <f t="shared" si="316"/>
        <v>50160</v>
      </c>
      <c r="T217" s="533">
        <f t="shared" si="347"/>
        <v>2939065.3739052434</v>
      </c>
      <c r="U217" s="847"/>
      <c r="V217" s="847"/>
      <c r="W217" s="533">
        <f t="shared" ref="W217" si="376">W216</f>
        <v>156188</v>
      </c>
      <c r="X217" s="533">
        <f t="shared" si="303"/>
        <v>987555.79968696763</v>
      </c>
      <c r="Y217" s="533">
        <f t="shared" si="303"/>
        <v>66488.550754184951</v>
      </c>
      <c r="Z217" s="533">
        <f t="shared" ref="Z217" si="377">Z216</f>
        <v>453690</v>
      </c>
      <c r="AA217" s="533">
        <f t="shared" si="283"/>
        <v>213217.34456305584</v>
      </c>
      <c r="AB217" s="533">
        <f t="shared" si="283"/>
        <v>1061925.6789010351</v>
      </c>
      <c r="AD217" s="533">
        <f t="shared" si="327"/>
        <v>0</v>
      </c>
      <c r="AE217" s="533">
        <f t="shared" si="328"/>
        <v>0</v>
      </c>
      <c r="AF217" s="533">
        <f t="shared" si="333"/>
        <v>336089</v>
      </c>
      <c r="AG217" s="548">
        <f t="shared" si="350"/>
        <v>1</v>
      </c>
      <c r="AH217" s="548">
        <f t="shared" si="351"/>
        <v>0.24784132884737553</v>
      </c>
      <c r="AI217" s="533">
        <f t="shared" si="329"/>
        <v>0</v>
      </c>
      <c r="AJ217" s="533">
        <f t="shared" si="330"/>
        <v>0</v>
      </c>
    </row>
    <row r="218" spans="17:36" x14ac:dyDescent="0.2">
      <c r="Q218" s="533">
        <f t="shared" si="315"/>
        <v>215</v>
      </c>
      <c r="R218" s="533">
        <f t="shared" si="346"/>
        <v>18</v>
      </c>
      <c r="S218" s="540">
        <f t="shared" si="316"/>
        <v>50191</v>
      </c>
      <c r="T218" s="533">
        <f t="shared" si="347"/>
        <v>2939065.3739052434</v>
      </c>
      <c r="U218" s="847"/>
      <c r="V218" s="847"/>
      <c r="W218" s="533">
        <f t="shared" ref="W218" si="378">W217</f>
        <v>156188</v>
      </c>
      <c r="X218" s="533">
        <f t="shared" si="303"/>
        <v>987555.79968696763</v>
      </c>
      <c r="Y218" s="533">
        <f t="shared" si="303"/>
        <v>66488.550754184951</v>
      </c>
      <c r="Z218" s="533">
        <f t="shared" ref="Z218" si="379">Z217</f>
        <v>453690</v>
      </c>
      <c r="AA218" s="533">
        <f t="shared" si="283"/>
        <v>213217.34456305584</v>
      </c>
      <c r="AB218" s="533">
        <f t="shared" si="283"/>
        <v>1061925.6789010351</v>
      </c>
      <c r="AD218" s="533">
        <f t="shared" si="327"/>
        <v>0</v>
      </c>
      <c r="AE218" s="533">
        <f t="shared" si="328"/>
        <v>0</v>
      </c>
      <c r="AF218" s="533">
        <f t="shared" si="333"/>
        <v>336089</v>
      </c>
      <c r="AG218" s="548">
        <f t="shared" si="350"/>
        <v>1</v>
      </c>
      <c r="AH218" s="548">
        <f t="shared" si="351"/>
        <v>0.24784132884737553</v>
      </c>
      <c r="AI218" s="533">
        <f t="shared" si="329"/>
        <v>0</v>
      </c>
      <c r="AJ218" s="533">
        <f t="shared" si="330"/>
        <v>0</v>
      </c>
    </row>
    <row r="219" spans="17:36" x14ac:dyDescent="0.2">
      <c r="Q219" s="554">
        <f t="shared" si="315"/>
        <v>216</v>
      </c>
      <c r="R219" s="554">
        <f t="shared" si="346"/>
        <v>18</v>
      </c>
      <c r="S219" s="555">
        <f t="shared" si="316"/>
        <v>50221</v>
      </c>
      <c r="T219" s="554">
        <f t="shared" si="347"/>
        <v>2939065.3739052434</v>
      </c>
      <c r="U219" s="848"/>
      <c r="V219" s="848"/>
      <c r="W219" s="554">
        <f t="shared" ref="W219" si="380">W218</f>
        <v>156188</v>
      </c>
      <c r="X219" s="554">
        <f t="shared" si="303"/>
        <v>987555.79968696763</v>
      </c>
      <c r="Y219" s="554">
        <f t="shared" si="303"/>
        <v>66488.550754184951</v>
      </c>
      <c r="Z219" s="554">
        <f t="shared" ref="Z219" si="381">Z218</f>
        <v>453690</v>
      </c>
      <c r="AA219" s="554">
        <f t="shared" si="283"/>
        <v>213217.34456305584</v>
      </c>
      <c r="AB219" s="554">
        <f t="shared" si="283"/>
        <v>1061925.6789010351</v>
      </c>
      <c r="AC219" s="549"/>
      <c r="AD219" s="554">
        <f t="shared" si="327"/>
        <v>0</v>
      </c>
      <c r="AE219" s="554">
        <f t="shared" si="328"/>
        <v>0</v>
      </c>
      <c r="AF219" s="554">
        <f t="shared" si="333"/>
        <v>336089</v>
      </c>
      <c r="AG219" s="550">
        <f t="shared" si="350"/>
        <v>1</v>
      </c>
      <c r="AH219" s="550">
        <f t="shared" si="351"/>
        <v>0.24784132884737553</v>
      </c>
      <c r="AI219" s="554">
        <f t="shared" si="329"/>
        <v>0</v>
      </c>
      <c r="AJ219" s="554">
        <f t="shared" si="330"/>
        <v>0</v>
      </c>
    </row>
    <row r="220" spans="17:36" x14ac:dyDescent="0.2">
      <c r="Q220" s="533">
        <f t="shared" si="315"/>
        <v>217</v>
      </c>
      <c r="R220" s="533">
        <f t="shared" si="346"/>
        <v>19</v>
      </c>
      <c r="S220" s="540">
        <f t="shared" si="316"/>
        <v>50252</v>
      </c>
      <c r="T220" s="533">
        <f t="shared" si="347"/>
        <v>3008940.9951224006</v>
      </c>
      <c r="U220" s="847"/>
      <c r="V220" s="847"/>
      <c r="W220" s="533">
        <f t="shared" ref="W220" si="382">W219</f>
        <v>156188</v>
      </c>
      <c r="X220" s="533">
        <f t="shared" si="303"/>
        <v>1017182.4736775766</v>
      </c>
      <c r="Y220" s="533">
        <f t="shared" si="303"/>
        <v>68483.207276810499</v>
      </c>
      <c r="Z220" s="533">
        <f t="shared" ref="Z220" si="383">Z219</f>
        <v>453690</v>
      </c>
      <c r="AA220" s="533">
        <f t="shared" si="283"/>
        <v>219613.86489994751</v>
      </c>
      <c r="AB220" s="533">
        <f t="shared" si="283"/>
        <v>1093783.4492680661</v>
      </c>
      <c r="AD220" s="533">
        <f t="shared" si="327"/>
        <v>0</v>
      </c>
      <c r="AE220" s="533">
        <f t="shared" si="328"/>
        <v>0</v>
      </c>
      <c r="AF220" s="533">
        <f t="shared" si="333"/>
        <v>336089</v>
      </c>
      <c r="AG220" s="548">
        <f t="shared" si="350"/>
        <v>1</v>
      </c>
      <c r="AH220" s="548">
        <f t="shared" si="351"/>
        <v>0.24784132884737553</v>
      </c>
      <c r="AI220" s="533">
        <f t="shared" si="329"/>
        <v>0</v>
      </c>
      <c r="AJ220" s="533">
        <f t="shared" si="330"/>
        <v>0</v>
      </c>
    </row>
    <row r="221" spans="17:36" x14ac:dyDescent="0.2">
      <c r="Q221" s="533">
        <f t="shared" si="315"/>
        <v>218</v>
      </c>
      <c r="R221" s="533">
        <f t="shared" si="346"/>
        <v>19</v>
      </c>
      <c r="S221" s="540">
        <f t="shared" si="316"/>
        <v>50283</v>
      </c>
      <c r="T221" s="533">
        <f t="shared" si="347"/>
        <v>3008940.9951224006</v>
      </c>
      <c r="U221" s="847"/>
      <c r="V221" s="847"/>
      <c r="W221" s="533">
        <f t="shared" ref="W221" si="384">W220</f>
        <v>156188</v>
      </c>
      <c r="X221" s="533">
        <f t="shared" si="303"/>
        <v>1017182.4736775766</v>
      </c>
      <c r="Y221" s="533">
        <f t="shared" si="303"/>
        <v>68483.207276810499</v>
      </c>
      <c r="Z221" s="533">
        <f t="shared" ref="Z221" si="385">Z220</f>
        <v>453690</v>
      </c>
      <c r="AA221" s="533">
        <f t="shared" si="283"/>
        <v>219613.86489994751</v>
      </c>
      <c r="AB221" s="533">
        <f t="shared" si="283"/>
        <v>1093783.4492680661</v>
      </c>
      <c r="AD221" s="533">
        <f t="shared" si="327"/>
        <v>0</v>
      </c>
      <c r="AE221" s="533">
        <f t="shared" si="328"/>
        <v>0</v>
      </c>
      <c r="AF221" s="533">
        <f t="shared" si="333"/>
        <v>336089</v>
      </c>
      <c r="AG221" s="548">
        <f t="shared" si="350"/>
        <v>1</v>
      </c>
      <c r="AH221" s="548">
        <f t="shared" si="351"/>
        <v>0.24784132884737553</v>
      </c>
      <c r="AI221" s="533">
        <f t="shared" si="329"/>
        <v>0</v>
      </c>
      <c r="AJ221" s="533">
        <f t="shared" si="330"/>
        <v>0</v>
      </c>
    </row>
    <row r="222" spans="17:36" x14ac:dyDescent="0.2">
      <c r="Q222" s="533">
        <f t="shared" si="315"/>
        <v>219</v>
      </c>
      <c r="R222" s="533">
        <f t="shared" si="346"/>
        <v>19</v>
      </c>
      <c r="S222" s="540">
        <f t="shared" si="316"/>
        <v>50313</v>
      </c>
      <c r="T222" s="533">
        <f t="shared" si="347"/>
        <v>3008940.9951224006</v>
      </c>
      <c r="U222" s="847"/>
      <c r="V222" s="847"/>
      <c r="W222" s="533">
        <f t="shared" ref="W222" si="386">W221</f>
        <v>156188</v>
      </c>
      <c r="X222" s="533">
        <f t="shared" si="303"/>
        <v>1017182.4736775766</v>
      </c>
      <c r="Y222" s="533">
        <f t="shared" si="303"/>
        <v>68483.207276810499</v>
      </c>
      <c r="Z222" s="533">
        <f t="shared" ref="Z222" si="387">Z221</f>
        <v>453690</v>
      </c>
      <c r="AA222" s="533">
        <f t="shared" si="283"/>
        <v>219613.86489994751</v>
      </c>
      <c r="AB222" s="533">
        <f t="shared" si="283"/>
        <v>1093783.4492680661</v>
      </c>
      <c r="AD222" s="533">
        <f t="shared" si="327"/>
        <v>0</v>
      </c>
      <c r="AE222" s="533">
        <f t="shared" si="328"/>
        <v>0</v>
      </c>
      <c r="AF222" s="533">
        <f t="shared" si="333"/>
        <v>336089</v>
      </c>
      <c r="AG222" s="548">
        <f t="shared" si="350"/>
        <v>1</v>
      </c>
      <c r="AH222" s="548">
        <f t="shared" si="351"/>
        <v>0.24784132884737553</v>
      </c>
      <c r="AI222" s="533">
        <f t="shared" si="329"/>
        <v>0</v>
      </c>
      <c r="AJ222" s="533">
        <f t="shared" si="330"/>
        <v>0</v>
      </c>
    </row>
    <row r="223" spans="17:36" x14ac:dyDescent="0.2">
      <c r="Q223" s="533">
        <f t="shared" si="315"/>
        <v>220</v>
      </c>
      <c r="R223" s="533">
        <f t="shared" si="346"/>
        <v>19</v>
      </c>
      <c r="S223" s="540">
        <f t="shared" si="316"/>
        <v>50344</v>
      </c>
      <c r="T223" s="533">
        <f t="shared" si="347"/>
        <v>3008940.9951224006</v>
      </c>
      <c r="U223" s="847"/>
      <c r="V223" s="847"/>
      <c r="W223" s="533">
        <f t="shared" ref="W223" si="388">W222</f>
        <v>156188</v>
      </c>
      <c r="X223" s="533">
        <f t="shared" si="303"/>
        <v>1017182.4736775766</v>
      </c>
      <c r="Y223" s="533">
        <f t="shared" si="303"/>
        <v>68483.207276810499</v>
      </c>
      <c r="Z223" s="533">
        <f t="shared" ref="Z223" si="389">Z222</f>
        <v>453690</v>
      </c>
      <c r="AA223" s="533">
        <f t="shared" si="283"/>
        <v>219613.86489994751</v>
      </c>
      <c r="AB223" s="533">
        <f t="shared" si="283"/>
        <v>1093783.4492680661</v>
      </c>
      <c r="AD223" s="533">
        <f t="shared" si="327"/>
        <v>0</v>
      </c>
      <c r="AE223" s="533">
        <f t="shared" si="328"/>
        <v>0</v>
      </c>
      <c r="AF223" s="533">
        <f t="shared" si="333"/>
        <v>336089</v>
      </c>
      <c r="AG223" s="548">
        <f t="shared" si="350"/>
        <v>1</v>
      </c>
      <c r="AH223" s="548">
        <f t="shared" si="351"/>
        <v>0.24784132884737553</v>
      </c>
      <c r="AI223" s="533">
        <f t="shared" si="329"/>
        <v>0</v>
      </c>
      <c r="AJ223" s="533">
        <f t="shared" si="330"/>
        <v>0</v>
      </c>
    </row>
    <row r="224" spans="17:36" x14ac:dyDescent="0.2">
      <c r="Q224" s="533">
        <f t="shared" si="315"/>
        <v>221</v>
      </c>
      <c r="R224" s="533">
        <f t="shared" si="346"/>
        <v>19</v>
      </c>
      <c r="S224" s="540">
        <f t="shared" si="316"/>
        <v>50374</v>
      </c>
      <c r="T224" s="533">
        <f t="shared" si="347"/>
        <v>3008940.9951224006</v>
      </c>
      <c r="U224" s="847"/>
      <c r="V224" s="847"/>
      <c r="W224" s="533">
        <f t="shared" ref="W224" si="390">W223</f>
        <v>156188</v>
      </c>
      <c r="X224" s="533">
        <f t="shared" si="303"/>
        <v>1017182.4736775766</v>
      </c>
      <c r="Y224" s="533">
        <f t="shared" si="303"/>
        <v>68483.207276810499</v>
      </c>
      <c r="Z224" s="533">
        <f t="shared" ref="Z224" si="391">Z223</f>
        <v>453690</v>
      </c>
      <c r="AA224" s="533">
        <f t="shared" si="283"/>
        <v>219613.86489994751</v>
      </c>
      <c r="AB224" s="533">
        <f t="shared" si="283"/>
        <v>1093783.4492680661</v>
      </c>
      <c r="AD224" s="533">
        <f t="shared" si="327"/>
        <v>0</v>
      </c>
      <c r="AE224" s="533">
        <f t="shared" si="328"/>
        <v>0</v>
      </c>
      <c r="AF224" s="533">
        <f t="shared" si="333"/>
        <v>336089</v>
      </c>
      <c r="AG224" s="548">
        <f t="shared" si="350"/>
        <v>1</v>
      </c>
      <c r="AH224" s="548">
        <f t="shared" si="351"/>
        <v>0.24784132884737553</v>
      </c>
      <c r="AI224" s="533">
        <f t="shared" si="329"/>
        <v>0</v>
      </c>
      <c r="AJ224" s="533">
        <f t="shared" si="330"/>
        <v>0</v>
      </c>
    </row>
    <row r="225" spans="17:36" x14ac:dyDescent="0.2">
      <c r="Q225" s="533">
        <f t="shared" si="315"/>
        <v>222</v>
      </c>
      <c r="R225" s="533">
        <f t="shared" si="346"/>
        <v>19</v>
      </c>
      <c r="S225" s="540">
        <f t="shared" si="316"/>
        <v>50405</v>
      </c>
      <c r="T225" s="533">
        <f t="shared" si="347"/>
        <v>3008940.9951224006</v>
      </c>
      <c r="U225" s="847"/>
      <c r="V225" s="847"/>
      <c r="W225" s="533">
        <f t="shared" ref="W225" si="392">W224</f>
        <v>156188</v>
      </c>
      <c r="X225" s="533">
        <f t="shared" si="303"/>
        <v>1017182.4736775766</v>
      </c>
      <c r="Y225" s="533">
        <f t="shared" si="303"/>
        <v>68483.207276810499</v>
      </c>
      <c r="Z225" s="533">
        <f t="shared" ref="Z225" si="393">Z224</f>
        <v>453690</v>
      </c>
      <c r="AA225" s="533">
        <f t="shared" si="283"/>
        <v>219613.86489994751</v>
      </c>
      <c r="AB225" s="533">
        <f t="shared" si="283"/>
        <v>1093783.4492680661</v>
      </c>
      <c r="AD225" s="533">
        <f t="shared" si="327"/>
        <v>0</v>
      </c>
      <c r="AE225" s="533">
        <f t="shared" si="328"/>
        <v>0</v>
      </c>
      <c r="AF225" s="533">
        <f t="shared" si="333"/>
        <v>336089</v>
      </c>
      <c r="AG225" s="548">
        <f t="shared" si="350"/>
        <v>1</v>
      </c>
      <c r="AH225" s="548">
        <f t="shared" si="351"/>
        <v>0.24784132884737553</v>
      </c>
      <c r="AI225" s="533">
        <f t="shared" si="329"/>
        <v>0</v>
      </c>
      <c r="AJ225" s="533">
        <f t="shared" si="330"/>
        <v>0</v>
      </c>
    </row>
    <row r="226" spans="17:36" x14ac:dyDescent="0.2">
      <c r="Q226" s="533">
        <f t="shared" si="315"/>
        <v>223</v>
      </c>
      <c r="R226" s="533">
        <f t="shared" si="346"/>
        <v>19</v>
      </c>
      <c r="S226" s="540">
        <f t="shared" si="316"/>
        <v>50436</v>
      </c>
      <c r="T226" s="533">
        <f t="shared" si="347"/>
        <v>3008940.9951224006</v>
      </c>
      <c r="U226" s="847"/>
      <c r="V226" s="847"/>
      <c r="W226" s="533">
        <f t="shared" ref="W226" si="394">W225</f>
        <v>156188</v>
      </c>
      <c r="X226" s="533">
        <f t="shared" si="303"/>
        <v>1017182.4736775766</v>
      </c>
      <c r="Y226" s="533">
        <f t="shared" si="303"/>
        <v>68483.207276810499</v>
      </c>
      <c r="Z226" s="533">
        <f t="shared" ref="Z226" si="395">Z225</f>
        <v>453690</v>
      </c>
      <c r="AA226" s="533">
        <f t="shared" si="283"/>
        <v>219613.86489994751</v>
      </c>
      <c r="AB226" s="533">
        <f t="shared" si="283"/>
        <v>1093783.4492680661</v>
      </c>
      <c r="AD226" s="533">
        <f t="shared" si="327"/>
        <v>0</v>
      </c>
      <c r="AE226" s="533">
        <f t="shared" si="328"/>
        <v>0</v>
      </c>
      <c r="AF226" s="533">
        <f t="shared" si="333"/>
        <v>336089</v>
      </c>
      <c r="AG226" s="548">
        <f t="shared" si="350"/>
        <v>1</v>
      </c>
      <c r="AH226" s="548">
        <f t="shared" si="351"/>
        <v>0.24784132884737553</v>
      </c>
      <c r="AI226" s="533">
        <f t="shared" si="329"/>
        <v>0</v>
      </c>
      <c r="AJ226" s="533">
        <f t="shared" si="330"/>
        <v>0</v>
      </c>
    </row>
    <row r="227" spans="17:36" x14ac:dyDescent="0.2">
      <c r="Q227" s="533">
        <f t="shared" si="315"/>
        <v>224</v>
      </c>
      <c r="R227" s="533">
        <f t="shared" si="346"/>
        <v>19</v>
      </c>
      <c r="S227" s="540">
        <f t="shared" si="316"/>
        <v>50464</v>
      </c>
      <c r="T227" s="533">
        <f t="shared" si="347"/>
        <v>3008940.9951224006</v>
      </c>
      <c r="U227" s="847"/>
      <c r="V227" s="847"/>
      <c r="W227" s="533">
        <f t="shared" ref="W227" si="396">W226</f>
        <v>156188</v>
      </c>
      <c r="X227" s="533">
        <f t="shared" si="303"/>
        <v>1017182.4736775766</v>
      </c>
      <c r="Y227" s="533">
        <f t="shared" si="303"/>
        <v>68483.207276810499</v>
      </c>
      <c r="Z227" s="533">
        <f t="shared" ref="Z227" si="397">Z226</f>
        <v>453690</v>
      </c>
      <c r="AA227" s="533">
        <f t="shared" si="283"/>
        <v>219613.86489994751</v>
      </c>
      <c r="AB227" s="533">
        <f t="shared" si="283"/>
        <v>1093783.4492680661</v>
      </c>
      <c r="AD227" s="533">
        <f t="shared" si="327"/>
        <v>0</v>
      </c>
      <c r="AE227" s="533">
        <f t="shared" si="328"/>
        <v>0</v>
      </c>
      <c r="AF227" s="533">
        <f t="shared" si="333"/>
        <v>336089</v>
      </c>
      <c r="AG227" s="548">
        <f t="shared" si="350"/>
        <v>1</v>
      </c>
      <c r="AH227" s="548">
        <f t="shared" si="351"/>
        <v>0.24784132884737553</v>
      </c>
      <c r="AI227" s="533">
        <f t="shared" si="329"/>
        <v>0</v>
      </c>
      <c r="AJ227" s="533">
        <f t="shared" si="330"/>
        <v>0</v>
      </c>
    </row>
    <row r="228" spans="17:36" x14ac:dyDescent="0.2">
      <c r="Q228" s="533">
        <f t="shared" si="315"/>
        <v>225</v>
      </c>
      <c r="R228" s="533">
        <f t="shared" si="346"/>
        <v>19</v>
      </c>
      <c r="S228" s="540">
        <f t="shared" si="316"/>
        <v>50495</v>
      </c>
      <c r="T228" s="533">
        <f t="shared" si="347"/>
        <v>3008940.9951224006</v>
      </c>
      <c r="U228" s="847"/>
      <c r="V228" s="847"/>
      <c r="W228" s="533">
        <f t="shared" ref="W228" si="398">W227</f>
        <v>156188</v>
      </c>
      <c r="X228" s="533">
        <f t="shared" si="303"/>
        <v>1017182.4736775766</v>
      </c>
      <c r="Y228" s="533">
        <f t="shared" si="303"/>
        <v>68483.207276810499</v>
      </c>
      <c r="Z228" s="533">
        <f t="shared" ref="Z228" si="399">Z227</f>
        <v>453690</v>
      </c>
      <c r="AA228" s="533">
        <f t="shared" si="283"/>
        <v>219613.86489994751</v>
      </c>
      <c r="AB228" s="533">
        <f t="shared" si="283"/>
        <v>1093783.4492680661</v>
      </c>
      <c r="AD228" s="533">
        <f t="shared" si="327"/>
        <v>0</v>
      </c>
      <c r="AE228" s="533">
        <f t="shared" si="328"/>
        <v>0</v>
      </c>
      <c r="AF228" s="533">
        <f t="shared" si="333"/>
        <v>336089</v>
      </c>
      <c r="AG228" s="548">
        <f t="shared" si="350"/>
        <v>1</v>
      </c>
      <c r="AH228" s="548">
        <f t="shared" si="351"/>
        <v>0.24784132884737553</v>
      </c>
      <c r="AI228" s="533">
        <f t="shared" si="329"/>
        <v>0</v>
      </c>
      <c r="AJ228" s="533">
        <f t="shared" si="330"/>
        <v>0</v>
      </c>
    </row>
    <row r="229" spans="17:36" x14ac:dyDescent="0.2">
      <c r="Q229" s="533">
        <f t="shared" si="315"/>
        <v>226</v>
      </c>
      <c r="R229" s="533">
        <f t="shared" si="346"/>
        <v>19</v>
      </c>
      <c r="S229" s="540">
        <f t="shared" si="316"/>
        <v>50525</v>
      </c>
      <c r="T229" s="533">
        <f t="shared" si="347"/>
        <v>3008940.9951224006</v>
      </c>
      <c r="U229" s="847"/>
      <c r="V229" s="847"/>
      <c r="W229" s="533">
        <f t="shared" ref="W229" si="400">W228</f>
        <v>156188</v>
      </c>
      <c r="X229" s="533">
        <f t="shared" si="303"/>
        <v>1017182.4736775766</v>
      </c>
      <c r="Y229" s="533">
        <f t="shared" si="303"/>
        <v>68483.207276810499</v>
      </c>
      <c r="Z229" s="533">
        <f t="shared" ref="Z229" si="401">Z228</f>
        <v>453690</v>
      </c>
      <c r="AA229" s="533">
        <f t="shared" si="283"/>
        <v>219613.86489994751</v>
      </c>
      <c r="AB229" s="533">
        <f t="shared" si="283"/>
        <v>1093783.4492680661</v>
      </c>
      <c r="AD229" s="533">
        <f t="shared" si="327"/>
        <v>0</v>
      </c>
      <c r="AE229" s="533">
        <f t="shared" si="328"/>
        <v>0</v>
      </c>
      <c r="AF229" s="533">
        <f t="shared" si="333"/>
        <v>336089</v>
      </c>
      <c r="AG229" s="548">
        <f t="shared" si="350"/>
        <v>1</v>
      </c>
      <c r="AH229" s="548">
        <f t="shared" si="351"/>
        <v>0.24784132884737553</v>
      </c>
      <c r="AI229" s="533">
        <f t="shared" si="329"/>
        <v>0</v>
      </c>
      <c r="AJ229" s="533">
        <f t="shared" si="330"/>
        <v>0</v>
      </c>
    </row>
    <row r="230" spans="17:36" x14ac:dyDescent="0.2">
      <c r="Q230" s="533">
        <f t="shared" si="315"/>
        <v>227</v>
      </c>
      <c r="R230" s="533">
        <f t="shared" si="346"/>
        <v>19</v>
      </c>
      <c r="S230" s="540">
        <f t="shared" si="316"/>
        <v>50556</v>
      </c>
      <c r="T230" s="533">
        <f t="shared" si="347"/>
        <v>3008940.9951224006</v>
      </c>
      <c r="U230" s="847"/>
      <c r="V230" s="847"/>
      <c r="W230" s="533">
        <f t="shared" ref="W230" si="402">W229</f>
        <v>156188</v>
      </c>
      <c r="X230" s="533">
        <f t="shared" si="303"/>
        <v>1017182.4736775766</v>
      </c>
      <c r="Y230" s="533">
        <f t="shared" si="303"/>
        <v>68483.207276810499</v>
      </c>
      <c r="Z230" s="533">
        <f t="shared" ref="Z230" si="403">Z229</f>
        <v>453690</v>
      </c>
      <c r="AA230" s="533">
        <f t="shared" si="283"/>
        <v>219613.86489994751</v>
      </c>
      <c r="AB230" s="533">
        <f t="shared" si="283"/>
        <v>1093783.4492680661</v>
      </c>
      <c r="AD230" s="533">
        <f t="shared" si="327"/>
        <v>0</v>
      </c>
      <c r="AE230" s="533">
        <f t="shared" si="328"/>
        <v>0</v>
      </c>
      <c r="AF230" s="533">
        <f t="shared" si="333"/>
        <v>336089</v>
      </c>
      <c r="AG230" s="548">
        <f t="shared" si="350"/>
        <v>1</v>
      </c>
      <c r="AH230" s="548">
        <f t="shared" si="351"/>
        <v>0.24784132884737553</v>
      </c>
      <c r="AI230" s="533">
        <f t="shared" si="329"/>
        <v>0</v>
      </c>
      <c r="AJ230" s="533">
        <f t="shared" si="330"/>
        <v>0</v>
      </c>
    </row>
    <row r="231" spans="17:36" x14ac:dyDescent="0.2">
      <c r="Q231" s="554">
        <f t="shared" si="315"/>
        <v>228</v>
      </c>
      <c r="R231" s="554">
        <f t="shared" si="346"/>
        <v>19</v>
      </c>
      <c r="S231" s="555">
        <f t="shared" si="316"/>
        <v>50586</v>
      </c>
      <c r="T231" s="554">
        <f t="shared" si="347"/>
        <v>3008940.9951224006</v>
      </c>
      <c r="U231" s="848"/>
      <c r="V231" s="848"/>
      <c r="W231" s="554">
        <f t="shared" ref="W231" si="404">W230</f>
        <v>156188</v>
      </c>
      <c r="X231" s="554">
        <f t="shared" si="303"/>
        <v>1017182.4736775766</v>
      </c>
      <c r="Y231" s="554">
        <f t="shared" si="303"/>
        <v>68483.207276810499</v>
      </c>
      <c r="Z231" s="554">
        <f t="shared" ref="Z231" si="405">Z230</f>
        <v>453690</v>
      </c>
      <c r="AA231" s="554">
        <f t="shared" si="283"/>
        <v>219613.86489994751</v>
      </c>
      <c r="AB231" s="554">
        <f t="shared" si="283"/>
        <v>1093783.4492680661</v>
      </c>
      <c r="AC231" s="549"/>
      <c r="AD231" s="554">
        <f t="shared" si="327"/>
        <v>0</v>
      </c>
      <c r="AE231" s="554">
        <f t="shared" si="328"/>
        <v>0</v>
      </c>
      <c r="AF231" s="554">
        <f t="shared" si="333"/>
        <v>336089</v>
      </c>
      <c r="AG231" s="550">
        <f t="shared" si="350"/>
        <v>1</v>
      </c>
      <c r="AH231" s="550">
        <f t="shared" si="351"/>
        <v>0.24784132884737553</v>
      </c>
      <c r="AI231" s="554">
        <f t="shared" si="329"/>
        <v>0</v>
      </c>
      <c r="AJ231" s="554">
        <f t="shared" si="330"/>
        <v>0</v>
      </c>
    </row>
    <row r="232" spans="17:36" x14ac:dyDescent="0.2">
      <c r="Q232" s="533">
        <f t="shared" si="315"/>
        <v>229</v>
      </c>
      <c r="R232" s="533">
        <f t="shared" si="346"/>
        <v>20</v>
      </c>
      <c r="S232" s="540">
        <f t="shared" si="316"/>
        <v>50617</v>
      </c>
      <c r="T232" s="533">
        <f t="shared" si="347"/>
        <v>3080912.8849760732</v>
      </c>
      <c r="U232" s="847"/>
      <c r="V232" s="847"/>
      <c r="W232" s="533">
        <f t="shared" ref="W232" si="406">W231</f>
        <v>156188</v>
      </c>
      <c r="X232" s="533">
        <f t="shared" si="303"/>
        <v>1047697.947887904</v>
      </c>
      <c r="Y232" s="533">
        <f t="shared" si="303"/>
        <v>70537.703495114823</v>
      </c>
      <c r="Z232" s="533">
        <f t="shared" ref="Z232" si="407">Z231</f>
        <v>453690</v>
      </c>
      <c r="AA232" s="533">
        <f t="shared" si="283"/>
        <v>226202.28084694594</v>
      </c>
      <c r="AB232" s="533">
        <f t="shared" si="283"/>
        <v>1126596.9527461082</v>
      </c>
      <c r="AD232" s="533">
        <f t="shared" si="327"/>
        <v>0</v>
      </c>
      <c r="AE232" s="533">
        <f t="shared" si="328"/>
        <v>0</v>
      </c>
      <c r="AF232" s="533">
        <f t="shared" si="333"/>
        <v>336089</v>
      </c>
      <c r="AG232" s="548">
        <f t="shared" si="350"/>
        <v>1</v>
      </c>
      <c r="AH232" s="548">
        <f t="shared" si="351"/>
        <v>0.24784132884737553</v>
      </c>
      <c r="AI232" s="533">
        <f t="shared" si="329"/>
        <v>0</v>
      </c>
      <c r="AJ232" s="533">
        <f t="shared" si="330"/>
        <v>0</v>
      </c>
    </row>
    <row r="233" spans="17:36" x14ac:dyDescent="0.2">
      <c r="Q233" s="533">
        <f t="shared" si="315"/>
        <v>230</v>
      </c>
      <c r="R233" s="533">
        <f t="shared" si="346"/>
        <v>20</v>
      </c>
      <c r="S233" s="540">
        <f t="shared" si="316"/>
        <v>50648</v>
      </c>
      <c r="T233" s="533">
        <f t="shared" si="347"/>
        <v>3080912.8849760732</v>
      </c>
      <c r="U233" s="847"/>
      <c r="V233" s="847"/>
      <c r="W233" s="533">
        <f t="shared" ref="W233" si="408">W232</f>
        <v>156188</v>
      </c>
      <c r="X233" s="533">
        <f t="shared" si="303"/>
        <v>1047697.947887904</v>
      </c>
      <c r="Y233" s="533">
        <f t="shared" si="303"/>
        <v>70537.703495114823</v>
      </c>
      <c r="Z233" s="533">
        <f t="shared" ref="Z233" si="409">Z232</f>
        <v>453690</v>
      </c>
      <c r="AA233" s="533">
        <f t="shared" si="283"/>
        <v>226202.28084694594</v>
      </c>
      <c r="AB233" s="533">
        <f t="shared" si="283"/>
        <v>1126596.9527461082</v>
      </c>
      <c r="AD233" s="533">
        <f t="shared" si="327"/>
        <v>0</v>
      </c>
      <c r="AE233" s="533">
        <f t="shared" si="328"/>
        <v>0</v>
      </c>
      <c r="AF233" s="533">
        <f t="shared" si="333"/>
        <v>336089</v>
      </c>
      <c r="AG233" s="548">
        <f t="shared" si="350"/>
        <v>1</v>
      </c>
      <c r="AH233" s="548">
        <f t="shared" si="351"/>
        <v>0.24784132884737553</v>
      </c>
      <c r="AI233" s="533">
        <f t="shared" si="329"/>
        <v>0</v>
      </c>
      <c r="AJ233" s="533">
        <f t="shared" si="330"/>
        <v>0</v>
      </c>
    </row>
    <row r="234" spans="17:36" x14ac:dyDescent="0.2">
      <c r="Q234" s="533">
        <f t="shared" si="315"/>
        <v>231</v>
      </c>
      <c r="R234" s="533">
        <f t="shared" si="346"/>
        <v>20</v>
      </c>
      <c r="S234" s="540">
        <f t="shared" si="316"/>
        <v>50678</v>
      </c>
      <c r="T234" s="533">
        <f t="shared" si="347"/>
        <v>3080912.8849760732</v>
      </c>
      <c r="U234" s="847"/>
      <c r="V234" s="847"/>
      <c r="W234" s="533">
        <f t="shared" ref="W234" si="410">W233</f>
        <v>156188</v>
      </c>
      <c r="X234" s="533">
        <f t="shared" si="303"/>
        <v>1047697.947887904</v>
      </c>
      <c r="Y234" s="533">
        <f t="shared" si="303"/>
        <v>70537.703495114823</v>
      </c>
      <c r="Z234" s="533">
        <f t="shared" ref="Z234" si="411">Z233</f>
        <v>453690</v>
      </c>
      <c r="AA234" s="533">
        <f t="shared" si="283"/>
        <v>226202.28084694594</v>
      </c>
      <c r="AB234" s="533">
        <f t="shared" si="283"/>
        <v>1126596.9527461082</v>
      </c>
      <c r="AD234" s="533">
        <f t="shared" si="327"/>
        <v>0</v>
      </c>
      <c r="AE234" s="533">
        <f t="shared" si="328"/>
        <v>0</v>
      </c>
      <c r="AF234" s="533">
        <f t="shared" si="333"/>
        <v>336089</v>
      </c>
      <c r="AG234" s="548">
        <f t="shared" si="350"/>
        <v>1</v>
      </c>
      <c r="AH234" s="548">
        <f t="shared" si="351"/>
        <v>0.24784132884737553</v>
      </c>
      <c r="AI234" s="533">
        <f t="shared" si="329"/>
        <v>0</v>
      </c>
      <c r="AJ234" s="533">
        <f t="shared" si="330"/>
        <v>0</v>
      </c>
    </row>
    <row r="235" spans="17:36" x14ac:dyDescent="0.2">
      <c r="Q235" s="533">
        <f t="shared" si="315"/>
        <v>232</v>
      </c>
      <c r="R235" s="533">
        <f t="shared" si="346"/>
        <v>20</v>
      </c>
      <c r="S235" s="540">
        <f t="shared" si="316"/>
        <v>50709</v>
      </c>
      <c r="T235" s="533">
        <f t="shared" si="347"/>
        <v>3080912.8849760732</v>
      </c>
      <c r="U235" s="847"/>
      <c r="V235" s="847"/>
      <c r="W235" s="533">
        <f t="shared" ref="W235" si="412">W234</f>
        <v>156188</v>
      </c>
      <c r="X235" s="533">
        <f t="shared" si="303"/>
        <v>1047697.947887904</v>
      </c>
      <c r="Y235" s="533">
        <f t="shared" si="303"/>
        <v>70537.703495114823</v>
      </c>
      <c r="Z235" s="533">
        <f t="shared" ref="Z235" si="413">Z234</f>
        <v>453690</v>
      </c>
      <c r="AA235" s="533">
        <f t="shared" si="283"/>
        <v>226202.28084694594</v>
      </c>
      <c r="AB235" s="533">
        <f t="shared" si="283"/>
        <v>1126596.9527461082</v>
      </c>
      <c r="AD235" s="533">
        <f t="shared" si="327"/>
        <v>0</v>
      </c>
      <c r="AE235" s="533">
        <f t="shared" si="328"/>
        <v>0</v>
      </c>
      <c r="AF235" s="533">
        <f t="shared" si="333"/>
        <v>336089</v>
      </c>
      <c r="AG235" s="548">
        <f t="shared" si="350"/>
        <v>1</v>
      </c>
      <c r="AH235" s="548">
        <f t="shared" si="351"/>
        <v>0.24784132884737553</v>
      </c>
      <c r="AI235" s="533">
        <f t="shared" si="329"/>
        <v>0</v>
      </c>
      <c r="AJ235" s="533">
        <f t="shared" si="330"/>
        <v>0</v>
      </c>
    </row>
    <row r="236" spans="17:36" x14ac:dyDescent="0.2">
      <c r="Q236" s="533">
        <f t="shared" si="315"/>
        <v>233</v>
      </c>
      <c r="R236" s="533">
        <f t="shared" si="346"/>
        <v>20</v>
      </c>
      <c r="S236" s="540">
        <f t="shared" si="316"/>
        <v>50739</v>
      </c>
      <c r="T236" s="533">
        <f t="shared" si="347"/>
        <v>3080912.8849760732</v>
      </c>
      <c r="U236" s="847"/>
      <c r="V236" s="847"/>
      <c r="W236" s="533">
        <f t="shared" ref="W236" si="414">W235</f>
        <v>156188</v>
      </c>
      <c r="X236" s="533">
        <f t="shared" si="303"/>
        <v>1047697.947887904</v>
      </c>
      <c r="Y236" s="533">
        <f t="shared" si="303"/>
        <v>70537.703495114823</v>
      </c>
      <c r="Z236" s="533">
        <f t="shared" ref="Z236" si="415">Z235</f>
        <v>453690</v>
      </c>
      <c r="AA236" s="533">
        <f t="shared" si="283"/>
        <v>226202.28084694594</v>
      </c>
      <c r="AB236" s="533">
        <f t="shared" si="283"/>
        <v>1126596.9527461082</v>
      </c>
      <c r="AD236" s="533">
        <f t="shared" si="327"/>
        <v>0</v>
      </c>
      <c r="AE236" s="533">
        <f t="shared" si="328"/>
        <v>0</v>
      </c>
      <c r="AF236" s="533">
        <f t="shared" si="333"/>
        <v>336089</v>
      </c>
      <c r="AG236" s="548">
        <f t="shared" si="350"/>
        <v>1</v>
      </c>
      <c r="AH236" s="548">
        <f t="shared" si="351"/>
        <v>0.24784132884737553</v>
      </c>
      <c r="AI236" s="533">
        <f t="shared" si="329"/>
        <v>0</v>
      </c>
      <c r="AJ236" s="533">
        <f t="shared" si="330"/>
        <v>0</v>
      </c>
    </row>
    <row r="237" spans="17:36" x14ac:dyDescent="0.2">
      <c r="Q237" s="533">
        <f t="shared" si="315"/>
        <v>234</v>
      </c>
      <c r="R237" s="533">
        <f t="shared" si="346"/>
        <v>20</v>
      </c>
      <c r="S237" s="540">
        <f t="shared" si="316"/>
        <v>50770</v>
      </c>
      <c r="T237" s="533">
        <f t="shared" si="347"/>
        <v>3080912.8849760732</v>
      </c>
      <c r="U237" s="847"/>
      <c r="V237" s="847"/>
      <c r="W237" s="533">
        <f t="shared" ref="W237" si="416">W236</f>
        <v>156188</v>
      </c>
      <c r="X237" s="533">
        <f t="shared" si="303"/>
        <v>1047697.947887904</v>
      </c>
      <c r="Y237" s="533">
        <f t="shared" si="303"/>
        <v>70537.703495114823</v>
      </c>
      <c r="Z237" s="533">
        <f t="shared" ref="Z237" si="417">Z236</f>
        <v>453690</v>
      </c>
      <c r="AA237" s="533">
        <f t="shared" si="283"/>
        <v>226202.28084694594</v>
      </c>
      <c r="AB237" s="533">
        <f t="shared" si="283"/>
        <v>1126596.9527461082</v>
      </c>
      <c r="AD237" s="533">
        <f t="shared" si="327"/>
        <v>0</v>
      </c>
      <c r="AE237" s="533">
        <f t="shared" si="328"/>
        <v>0</v>
      </c>
      <c r="AF237" s="533">
        <f t="shared" si="333"/>
        <v>336089</v>
      </c>
      <c r="AG237" s="548">
        <f t="shared" si="350"/>
        <v>1</v>
      </c>
      <c r="AH237" s="548">
        <f t="shared" si="351"/>
        <v>0.24784132884737553</v>
      </c>
      <c r="AI237" s="533">
        <f t="shared" si="329"/>
        <v>0</v>
      </c>
      <c r="AJ237" s="533">
        <f t="shared" si="330"/>
        <v>0</v>
      </c>
    </row>
    <row r="238" spans="17:36" x14ac:dyDescent="0.2">
      <c r="Q238" s="533">
        <f t="shared" si="315"/>
        <v>235</v>
      </c>
      <c r="R238" s="533">
        <f t="shared" si="346"/>
        <v>20</v>
      </c>
      <c r="S238" s="540">
        <f t="shared" si="316"/>
        <v>50801</v>
      </c>
      <c r="T238" s="533">
        <f t="shared" si="347"/>
        <v>3080912.8849760732</v>
      </c>
      <c r="U238" s="847"/>
      <c r="V238" s="847"/>
      <c r="W238" s="533">
        <f t="shared" ref="W238" si="418">W237</f>
        <v>156188</v>
      </c>
      <c r="X238" s="533">
        <f t="shared" si="303"/>
        <v>1047697.947887904</v>
      </c>
      <c r="Y238" s="533">
        <f t="shared" si="303"/>
        <v>70537.703495114823</v>
      </c>
      <c r="Z238" s="533">
        <f t="shared" ref="Z238" si="419">Z237</f>
        <v>453690</v>
      </c>
      <c r="AA238" s="533">
        <f t="shared" si="283"/>
        <v>226202.28084694594</v>
      </c>
      <c r="AB238" s="533">
        <f t="shared" si="283"/>
        <v>1126596.9527461082</v>
      </c>
      <c r="AD238" s="533">
        <f t="shared" si="327"/>
        <v>0</v>
      </c>
      <c r="AE238" s="533">
        <f t="shared" si="328"/>
        <v>0</v>
      </c>
      <c r="AF238" s="533">
        <f t="shared" si="333"/>
        <v>336089</v>
      </c>
      <c r="AG238" s="548">
        <f t="shared" si="350"/>
        <v>1</v>
      </c>
      <c r="AH238" s="548">
        <f t="shared" si="351"/>
        <v>0.24784132884737553</v>
      </c>
      <c r="AI238" s="533">
        <f t="shared" si="329"/>
        <v>0</v>
      </c>
      <c r="AJ238" s="533">
        <f t="shared" si="330"/>
        <v>0</v>
      </c>
    </row>
    <row r="239" spans="17:36" x14ac:dyDescent="0.2">
      <c r="Q239" s="533">
        <f t="shared" si="315"/>
        <v>236</v>
      </c>
      <c r="R239" s="533">
        <f t="shared" si="346"/>
        <v>20</v>
      </c>
      <c r="S239" s="540">
        <f t="shared" si="316"/>
        <v>50829</v>
      </c>
      <c r="T239" s="533">
        <f t="shared" si="347"/>
        <v>3080912.8849760732</v>
      </c>
      <c r="U239" s="847"/>
      <c r="V239" s="847"/>
      <c r="W239" s="533">
        <f t="shared" ref="W239" si="420">W238</f>
        <v>156188</v>
      </c>
      <c r="X239" s="533">
        <f t="shared" si="303"/>
        <v>1047697.947887904</v>
      </c>
      <c r="Y239" s="533">
        <f t="shared" si="303"/>
        <v>70537.703495114823</v>
      </c>
      <c r="Z239" s="533">
        <f t="shared" ref="Z239" si="421">Z238</f>
        <v>453690</v>
      </c>
      <c r="AA239" s="533">
        <f t="shared" si="283"/>
        <v>226202.28084694594</v>
      </c>
      <c r="AB239" s="533">
        <f t="shared" si="283"/>
        <v>1126596.9527461082</v>
      </c>
      <c r="AD239" s="533">
        <f t="shared" si="327"/>
        <v>0</v>
      </c>
      <c r="AE239" s="533">
        <f t="shared" si="328"/>
        <v>0</v>
      </c>
      <c r="AF239" s="533">
        <f t="shared" si="333"/>
        <v>336089</v>
      </c>
      <c r="AG239" s="548">
        <f t="shared" si="350"/>
        <v>1</v>
      </c>
      <c r="AH239" s="548">
        <f t="shared" si="351"/>
        <v>0.24784132884737553</v>
      </c>
      <c r="AI239" s="533">
        <f t="shared" si="329"/>
        <v>0</v>
      </c>
      <c r="AJ239" s="533">
        <f t="shared" si="330"/>
        <v>0</v>
      </c>
    </row>
    <row r="240" spans="17:36" x14ac:dyDescent="0.2">
      <c r="Q240" s="533">
        <f t="shared" si="315"/>
        <v>237</v>
      </c>
      <c r="R240" s="533">
        <f t="shared" si="346"/>
        <v>20</v>
      </c>
      <c r="S240" s="540">
        <f t="shared" si="316"/>
        <v>50860</v>
      </c>
      <c r="T240" s="533">
        <f t="shared" si="347"/>
        <v>3080912.8849760732</v>
      </c>
      <c r="U240" s="847"/>
      <c r="V240" s="847"/>
      <c r="W240" s="533">
        <f t="shared" ref="W240" si="422">W239</f>
        <v>156188</v>
      </c>
      <c r="X240" s="533">
        <f t="shared" si="303"/>
        <v>1047697.947887904</v>
      </c>
      <c r="Y240" s="533">
        <f t="shared" si="303"/>
        <v>70537.703495114823</v>
      </c>
      <c r="Z240" s="533">
        <f t="shared" ref="Z240" si="423">Z239</f>
        <v>453690</v>
      </c>
      <c r="AA240" s="533">
        <f t="shared" ref="AA240:AB254" si="424">AA$2*(1+$AN$24)^($R240-1)</f>
        <v>226202.28084694594</v>
      </c>
      <c r="AB240" s="533">
        <f t="shared" si="424"/>
        <v>1126596.9527461082</v>
      </c>
      <c r="AD240" s="533">
        <f t="shared" si="327"/>
        <v>0</v>
      </c>
      <c r="AE240" s="533">
        <f t="shared" si="328"/>
        <v>0</v>
      </c>
      <c r="AF240" s="533">
        <f t="shared" si="333"/>
        <v>336089</v>
      </c>
      <c r="AG240" s="548">
        <f t="shared" si="350"/>
        <v>1</v>
      </c>
      <c r="AH240" s="548">
        <f t="shared" si="351"/>
        <v>0.24784132884737553</v>
      </c>
      <c r="AI240" s="533">
        <f t="shared" si="329"/>
        <v>0</v>
      </c>
      <c r="AJ240" s="533">
        <f t="shared" si="330"/>
        <v>0</v>
      </c>
    </row>
    <row r="241" spans="17:36" x14ac:dyDescent="0.2">
      <c r="Q241" s="533">
        <f t="shared" si="315"/>
        <v>238</v>
      </c>
      <c r="R241" s="533">
        <f t="shared" si="346"/>
        <v>20</v>
      </c>
      <c r="S241" s="540">
        <f t="shared" si="316"/>
        <v>50890</v>
      </c>
      <c r="T241" s="533">
        <f t="shared" si="347"/>
        <v>3080912.8849760732</v>
      </c>
      <c r="U241" s="847"/>
      <c r="V241" s="847"/>
      <c r="W241" s="533">
        <f t="shared" ref="W241" si="425">W240</f>
        <v>156188</v>
      </c>
      <c r="X241" s="533">
        <f t="shared" si="303"/>
        <v>1047697.947887904</v>
      </c>
      <c r="Y241" s="533">
        <f t="shared" si="303"/>
        <v>70537.703495114823</v>
      </c>
      <c r="Z241" s="533">
        <f t="shared" ref="Z241" si="426">Z240</f>
        <v>453690</v>
      </c>
      <c r="AA241" s="533">
        <f t="shared" si="424"/>
        <v>226202.28084694594</v>
      </c>
      <c r="AB241" s="533">
        <f t="shared" si="424"/>
        <v>1126596.9527461082</v>
      </c>
      <c r="AD241" s="533">
        <f t="shared" si="327"/>
        <v>0</v>
      </c>
      <c r="AE241" s="533">
        <f t="shared" si="328"/>
        <v>0</v>
      </c>
      <c r="AF241" s="533">
        <f t="shared" si="333"/>
        <v>336089</v>
      </c>
      <c r="AG241" s="548">
        <f t="shared" si="350"/>
        <v>1</v>
      </c>
      <c r="AH241" s="548">
        <f t="shared" si="351"/>
        <v>0.24784132884737553</v>
      </c>
      <c r="AI241" s="533">
        <f t="shared" si="329"/>
        <v>0</v>
      </c>
      <c r="AJ241" s="533">
        <f t="shared" si="330"/>
        <v>0</v>
      </c>
    </row>
    <row r="242" spans="17:36" x14ac:dyDescent="0.2">
      <c r="Q242" s="533">
        <f t="shared" si="315"/>
        <v>239</v>
      </c>
      <c r="R242" s="533">
        <f t="shared" si="346"/>
        <v>20</v>
      </c>
      <c r="S242" s="540">
        <f t="shared" si="316"/>
        <v>50921</v>
      </c>
      <c r="T242" s="533">
        <f t="shared" si="347"/>
        <v>3080912.8849760732</v>
      </c>
      <c r="U242" s="847"/>
      <c r="V242" s="847"/>
      <c r="W242" s="533">
        <f t="shared" ref="W242" si="427">W241</f>
        <v>156188</v>
      </c>
      <c r="X242" s="533">
        <f t="shared" si="303"/>
        <v>1047697.947887904</v>
      </c>
      <c r="Y242" s="533">
        <f t="shared" si="303"/>
        <v>70537.703495114823</v>
      </c>
      <c r="Z242" s="533">
        <f t="shared" ref="Z242" si="428">Z241</f>
        <v>453690</v>
      </c>
      <c r="AA242" s="533">
        <f t="shared" si="424"/>
        <v>226202.28084694594</v>
      </c>
      <c r="AB242" s="533">
        <f t="shared" si="424"/>
        <v>1126596.9527461082</v>
      </c>
      <c r="AD242" s="533">
        <f t="shared" si="327"/>
        <v>0</v>
      </c>
      <c r="AE242" s="533">
        <f t="shared" si="328"/>
        <v>0</v>
      </c>
      <c r="AF242" s="533">
        <f t="shared" si="333"/>
        <v>336089</v>
      </c>
      <c r="AG242" s="548">
        <f t="shared" si="350"/>
        <v>1</v>
      </c>
      <c r="AH242" s="548">
        <f t="shared" si="351"/>
        <v>0.24784132884737553</v>
      </c>
      <c r="AI242" s="533">
        <f t="shared" si="329"/>
        <v>0</v>
      </c>
      <c r="AJ242" s="533">
        <f t="shared" si="330"/>
        <v>0</v>
      </c>
    </row>
    <row r="243" spans="17:36" x14ac:dyDescent="0.2">
      <c r="Q243" s="533">
        <f t="shared" si="315"/>
        <v>240</v>
      </c>
      <c r="R243" s="533">
        <f t="shared" si="346"/>
        <v>20</v>
      </c>
      <c r="S243" s="540">
        <f t="shared" si="316"/>
        <v>50951</v>
      </c>
      <c r="T243" s="533">
        <f t="shared" si="347"/>
        <v>3080912.8849760732</v>
      </c>
      <c r="U243" s="847"/>
      <c r="V243" s="847"/>
      <c r="W243" s="533">
        <f t="shared" ref="W243:W254" si="429">W242</f>
        <v>156188</v>
      </c>
      <c r="X243" s="533">
        <f t="shared" si="303"/>
        <v>1047697.947887904</v>
      </c>
      <c r="Y243" s="533">
        <f t="shared" si="303"/>
        <v>70537.703495114823</v>
      </c>
      <c r="Z243" s="533">
        <f t="shared" ref="Z243:Z254" si="430">Z242</f>
        <v>453690</v>
      </c>
      <c r="AA243" s="533">
        <f t="shared" si="424"/>
        <v>226202.28084694594</v>
      </c>
      <c r="AB243" s="533">
        <f t="shared" si="424"/>
        <v>1126596.9527461082</v>
      </c>
      <c r="AD243" s="533">
        <f t="shared" si="327"/>
        <v>0</v>
      </c>
      <c r="AE243" s="533">
        <f t="shared" si="328"/>
        <v>0</v>
      </c>
      <c r="AF243" s="533">
        <f t="shared" si="333"/>
        <v>336089</v>
      </c>
      <c r="AG243" s="548">
        <f t="shared" si="350"/>
        <v>1</v>
      </c>
      <c r="AH243" s="548">
        <f t="shared" si="351"/>
        <v>0.24784132884737553</v>
      </c>
      <c r="AI243" s="533">
        <f t="shared" si="329"/>
        <v>0</v>
      </c>
      <c r="AJ243" s="533">
        <f t="shared" si="330"/>
        <v>0</v>
      </c>
    </row>
    <row r="244" spans="17:36" x14ac:dyDescent="0.2">
      <c r="Q244" s="533">
        <f t="shared" si="315"/>
        <v>241</v>
      </c>
      <c r="R244" s="533">
        <f t="shared" ref="R244:R254" si="431">INT((Q244-1)/12)+1</f>
        <v>21</v>
      </c>
      <c r="S244" s="540">
        <f t="shared" si="316"/>
        <v>50982</v>
      </c>
      <c r="T244" s="533">
        <f t="shared" ref="T244:T254" si="432">SUM(U244:AB244)</f>
        <v>3155043.9315253547</v>
      </c>
      <c r="U244" s="847"/>
      <c r="V244" s="847"/>
      <c r="W244" s="533">
        <f t="shared" si="429"/>
        <v>156188</v>
      </c>
      <c r="X244" s="533">
        <f t="shared" si="303"/>
        <v>1079128.8863245409</v>
      </c>
      <c r="Y244" s="533">
        <f t="shared" si="303"/>
        <v>72653.834599968264</v>
      </c>
      <c r="Z244" s="533">
        <f t="shared" si="430"/>
        <v>453690</v>
      </c>
      <c r="AA244" s="533">
        <f t="shared" si="424"/>
        <v>232988.3492723543</v>
      </c>
      <c r="AB244" s="533">
        <f t="shared" si="424"/>
        <v>1160394.8613284912</v>
      </c>
      <c r="AD244" s="533">
        <f t="shared" si="327"/>
        <v>0</v>
      </c>
      <c r="AE244" s="533">
        <f t="shared" si="328"/>
        <v>0</v>
      </c>
      <c r="AF244" s="533">
        <f t="shared" si="333"/>
        <v>336089</v>
      </c>
      <c r="AG244" s="548">
        <f t="shared" ref="AG244:AG254" si="433">AF244/$O$17</f>
        <v>1</v>
      </c>
      <c r="AH244" s="548">
        <f t="shared" ref="AH244:AH254" si="434">AG244-AH$2</f>
        <v>0.24784132884737553</v>
      </c>
      <c r="AI244" s="533">
        <f t="shared" si="329"/>
        <v>0</v>
      </c>
      <c r="AJ244" s="533">
        <f t="shared" si="330"/>
        <v>0</v>
      </c>
    </row>
    <row r="245" spans="17:36" x14ac:dyDescent="0.2">
      <c r="Q245" s="533">
        <f t="shared" si="315"/>
        <v>242</v>
      </c>
      <c r="R245" s="533">
        <f t="shared" si="431"/>
        <v>21</v>
      </c>
      <c r="S245" s="540">
        <f t="shared" si="316"/>
        <v>51013</v>
      </c>
      <c r="T245" s="533">
        <f t="shared" si="432"/>
        <v>3155043.9315253547</v>
      </c>
      <c r="U245" s="847"/>
      <c r="V245" s="847"/>
      <c r="W245" s="533">
        <f t="shared" si="429"/>
        <v>156188</v>
      </c>
      <c r="X245" s="533">
        <f t="shared" ref="X245:Y254" si="435">X$2*(1+$AN$24)^($R245-1)</f>
        <v>1079128.8863245409</v>
      </c>
      <c r="Y245" s="533">
        <f t="shared" si="435"/>
        <v>72653.834599968264</v>
      </c>
      <c r="Z245" s="533">
        <f t="shared" si="430"/>
        <v>453690</v>
      </c>
      <c r="AA245" s="533">
        <f t="shared" si="424"/>
        <v>232988.3492723543</v>
      </c>
      <c r="AB245" s="533">
        <f t="shared" si="424"/>
        <v>1160394.8613284912</v>
      </c>
      <c r="AD245" s="533">
        <f t="shared" si="327"/>
        <v>0</v>
      </c>
      <c r="AE245" s="533">
        <f t="shared" si="328"/>
        <v>0</v>
      </c>
      <c r="AF245" s="533">
        <f t="shared" si="333"/>
        <v>336089</v>
      </c>
      <c r="AG245" s="548">
        <f t="shared" si="433"/>
        <v>1</v>
      </c>
      <c r="AH245" s="548">
        <f t="shared" si="434"/>
        <v>0.24784132884737553</v>
      </c>
      <c r="AI245" s="533">
        <f t="shared" si="329"/>
        <v>0</v>
      </c>
      <c r="AJ245" s="533">
        <f t="shared" si="330"/>
        <v>0</v>
      </c>
    </row>
    <row r="246" spans="17:36" x14ac:dyDescent="0.2">
      <c r="Q246" s="533">
        <f t="shared" si="315"/>
        <v>243</v>
      </c>
      <c r="R246" s="533">
        <f t="shared" si="431"/>
        <v>21</v>
      </c>
      <c r="S246" s="540">
        <f t="shared" si="316"/>
        <v>51043</v>
      </c>
      <c r="T246" s="533">
        <f t="shared" si="432"/>
        <v>3155043.9315253547</v>
      </c>
      <c r="U246" s="847"/>
      <c r="V246" s="847"/>
      <c r="W246" s="533">
        <f t="shared" si="429"/>
        <v>156188</v>
      </c>
      <c r="X246" s="533">
        <f t="shared" si="435"/>
        <v>1079128.8863245409</v>
      </c>
      <c r="Y246" s="533">
        <f t="shared" si="435"/>
        <v>72653.834599968264</v>
      </c>
      <c r="Z246" s="533">
        <f t="shared" si="430"/>
        <v>453690</v>
      </c>
      <c r="AA246" s="533">
        <f t="shared" si="424"/>
        <v>232988.3492723543</v>
      </c>
      <c r="AB246" s="533">
        <f t="shared" si="424"/>
        <v>1160394.8613284912</v>
      </c>
      <c r="AD246" s="533">
        <f t="shared" si="327"/>
        <v>0</v>
      </c>
      <c r="AE246" s="533">
        <f t="shared" si="328"/>
        <v>0</v>
      </c>
      <c r="AF246" s="533">
        <f t="shared" si="333"/>
        <v>336089</v>
      </c>
      <c r="AG246" s="548">
        <f t="shared" si="433"/>
        <v>1</v>
      </c>
      <c r="AH246" s="548">
        <f t="shared" si="434"/>
        <v>0.24784132884737553</v>
      </c>
      <c r="AI246" s="533">
        <f t="shared" si="329"/>
        <v>0</v>
      </c>
      <c r="AJ246" s="533">
        <f t="shared" si="330"/>
        <v>0</v>
      </c>
    </row>
    <row r="247" spans="17:36" x14ac:dyDescent="0.2">
      <c r="Q247" s="533">
        <f t="shared" si="315"/>
        <v>244</v>
      </c>
      <c r="R247" s="533">
        <f t="shared" si="431"/>
        <v>21</v>
      </c>
      <c r="S247" s="540">
        <f t="shared" si="316"/>
        <v>51074</v>
      </c>
      <c r="T247" s="533">
        <f t="shared" si="432"/>
        <v>3155043.9315253547</v>
      </c>
      <c r="U247" s="847"/>
      <c r="V247" s="847"/>
      <c r="W247" s="533">
        <f t="shared" si="429"/>
        <v>156188</v>
      </c>
      <c r="X247" s="533">
        <f t="shared" si="435"/>
        <v>1079128.8863245409</v>
      </c>
      <c r="Y247" s="533">
        <f t="shared" si="435"/>
        <v>72653.834599968264</v>
      </c>
      <c r="Z247" s="533">
        <f t="shared" si="430"/>
        <v>453690</v>
      </c>
      <c r="AA247" s="533">
        <f t="shared" si="424"/>
        <v>232988.3492723543</v>
      </c>
      <c r="AB247" s="533">
        <f t="shared" si="424"/>
        <v>1160394.8613284912</v>
      </c>
      <c r="AD247" s="533">
        <f t="shared" si="327"/>
        <v>0</v>
      </c>
      <c r="AE247" s="533">
        <f t="shared" si="328"/>
        <v>0</v>
      </c>
      <c r="AF247" s="533">
        <f t="shared" si="333"/>
        <v>336089</v>
      </c>
      <c r="AG247" s="548">
        <f t="shared" si="433"/>
        <v>1</v>
      </c>
      <c r="AH247" s="548">
        <f t="shared" si="434"/>
        <v>0.24784132884737553</v>
      </c>
      <c r="AI247" s="533">
        <f t="shared" si="329"/>
        <v>0</v>
      </c>
      <c r="AJ247" s="533">
        <f t="shared" si="330"/>
        <v>0</v>
      </c>
    </row>
    <row r="248" spans="17:36" x14ac:dyDescent="0.2">
      <c r="Q248" s="533">
        <f t="shared" si="315"/>
        <v>245</v>
      </c>
      <c r="R248" s="533">
        <f t="shared" si="431"/>
        <v>21</v>
      </c>
      <c r="S248" s="540">
        <f t="shared" si="316"/>
        <v>51104</v>
      </c>
      <c r="T248" s="533">
        <f t="shared" si="432"/>
        <v>3155043.9315253547</v>
      </c>
      <c r="U248" s="847"/>
      <c r="V248" s="847"/>
      <c r="W248" s="533">
        <f t="shared" si="429"/>
        <v>156188</v>
      </c>
      <c r="X248" s="533">
        <f t="shared" si="435"/>
        <v>1079128.8863245409</v>
      </c>
      <c r="Y248" s="533">
        <f t="shared" si="435"/>
        <v>72653.834599968264</v>
      </c>
      <c r="Z248" s="533">
        <f t="shared" si="430"/>
        <v>453690</v>
      </c>
      <c r="AA248" s="533">
        <f t="shared" si="424"/>
        <v>232988.3492723543</v>
      </c>
      <c r="AB248" s="533">
        <f t="shared" si="424"/>
        <v>1160394.8613284912</v>
      </c>
      <c r="AD248" s="533">
        <f t="shared" si="327"/>
        <v>0</v>
      </c>
      <c r="AE248" s="533">
        <f t="shared" si="328"/>
        <v>0</v>
      </c>
      <c r="AF248" s="533">
        <f t="shared" si="333"/>
        <v>336089</v>
      </c>
      <c r="AG248" s="548">
        <f t="shared" si="433"/>
        <v>1</v>
      </c>
      <c r="AH248" s="548">
        <f t="shared" si="434"/>
        <v>0.24784132884737553</v>
      </c>
      <c r="AI248" s="533">
        <f t="shared" si="329"/>
        <v>0</v>
      </c>
      <c r="AJ248" s="533">
        <f t="shared" si="330"/>
        <v>0</v>
      </c>
    </row>
    <row r="249" spans="17:36" x14ac:dyDescent="0.2">
      <c r="Q249" s="533">
        <f t="shared" si="315"/>
        <v>246</v>
      </c>
      <c r="R249" s="533">
        <f t="shared" si="431"/>
        <v>21</v>
      </c>
      <c r="S249" s="540">
        <f t="shared" si="316"/>
        <v>51135</v>
      </c>
      <c r="T249" s="533">
        <f t="shared" si="432"/>
        <v>3155043.9315253547</v>
      </c>
      <c r="U249" s="847"/>
      <c r="V249" s="847"/>
      <c r="W249" s="533">
        <f t="shared" si="429"/>
        <v>156188</v>
      </c>
      <c r="X249" s="533">
        <f t="shared" si="435"/>
        <v>1079128.8863245409</v>
      </c>
      <c r="Y249" s="533">
        <f t="shared" si="435"/>
        <v>72653.834599968264</v>
      </c>
      <c r="Z249" s="533">
        <f t="shared" si="430"/>
        <v>453690</v>
      </c>
      <c r="AA249" s="533">
        <f t="shared" si="424"/>
        <v>232988.3492723543</v>
      </c>
      <c r="AB249" s="533">
        <f t="shared" si="424"/>
        <v>1160394.8613284912</v>
      </c>
      <c r="AD249" s="533">
        <f t="shared" si="327"/>
        <v>0</v>
      </c>
      <c r="AE249" s="533">
        <f t="shared" si="328"/>
        <v>0</v>
      </c>
      <c r="AF249" s="533">
        <f t="shared" si="333"/>
        <v>336089</v>
      </c>
      <c r="AG249" s="548">
        <f t="shared" si="433"/>
        <v>1</v>
      </c>
      <c r="AH249" s="548">
        <f t="shared" si="434"/>
        <v>0.24784132884737553</v>
      </c>
      <c r="AI249" s="533">
        <f t="shared" si="329"/>
        <v>0</v>
      </c>
      <c r="AJ249" s="533">
        <f t="shared" si="330"/>
        <v>0</v>
      </c>
    </row>
    <row r="250" spans="17:36" x14ac:dyDescent="0.2">
      <c r="Q250" s="533">
        <f t="shared" si="315"/>
        <v>247</v>
      </c>
      <c r="R250" s="533">
        <f t="shared" si="431"/>
        <v>21</v>
      </c>
      <c r="S250" s="540">
        <f t="shared" si="316"/>
        <v>51166</v>
      </c>
      <c r="T250" s="533">
        <f t="shared" si="432"/>
        <v>3155043.9315253547</v>
      </c>
      <c r="U250" s="847"/>
      <c r="V250" s="847"/>
      <c r="W250" s="533">
        <f t="shared" si="429"/>
        <v>156188</v>
      </c>
      <c r="X250" s="533">
        <f t="shared" si="435"/>
        <v>1079128.8863245409</v>
      </c>
      <c r="Y250" s="533">
        <f t="shared" si="435"/>
        <v>72653.834599968264</v>
      </c>
      <c r="Z250" s="533">
        <f t="shared" si="430"/>
        <v>453690</v>
      </c>
      <c r="AA250" s="533">
        <f t="shared" si="424"/>
        <v>232988.3492723543</v>
      </c>
      <c r="AB250" s="533">
        <f t="shared" si="424"/>
        <v>1160394.8613284912</v>
      </c>
      <c r="AD250" s="533">
        <f t="shared" si="327"/>
        <v>0</v>
      </c>
      <c r="AE250" s="533">
        <f t="shared" si="328"/>
        <v>0</v>
      </c>
      <c r="AF250" s="533">
        <f t="shared" si="333"/>
        <v>336089</v>
      </c>
      <c r="AG250" s="548">
        <f t="shared" si="433"/>
        <v>1</v>
      </c>
      <c r="AH250" s="548">
        <f t="shared" si="434"/>
        <v>0.24784132884737553</v>
      </c>
      <c r="AI250" s="533">
        <f t="shared" si="329"/>
        <v>0</v>
      </c>
      <c r="AJ250" s="533">
        <f t="shared" si="330"/>
        <v>0</v>
      </c>
    </row>
    <row r="251" spans="17:36" x14ac:dyDescent="0.2">
      <c r="Q251" s="533">
        <f t="shared" si="315"/>
        <v>248</v>
      </c>
      <c r="R251" s="533">
        <f t="shared" si="431"/>
        <v>21</v>
      </c>
      <c r="S251" s="540">
        <f t="shared" si="316"/>
        <v>51195</v>
      </c>
      <c r="T251" s="533">
        <f t="shared" si="432"/>
        <v>3155043.9315253547</v>
      </c>
      <c r="U251" s="847"/>
      <c r="V251" s="847"/>
      <c r="W251" s="533">
        <f t="shared" si="429"/>
        <v>156188</v>
      </c>
      <c r="X251" s="533">
        <f t="shared" si="435"/>
        <v>1079128.8863245409</v>
      </c>
      <c r="Y251" s="533">
        <f t="shared" si="435"/>
        <v>72653.834599968264</v>
      </c>
      <c r="Z251" s="533">
        <f t="shared" si="430"/>
        <v>453690</v>
      </c>
      <c r="AA251" s="533">
        <f t="shared" si="424"/>
        <v>232988.3492723543</v>
      </c>
      <c r="AB251" s="533">
        <f t="shared" si="424"/>
        <v>1160394.8613284912</v>
      </c>
      <c r="AD251" s="533">
        <f t="shared" si="327"/>
        <v>0</v>
      </c>
      <c r="AE251" s="533">
        <f t="shared" si="328"/>
        <v>0</v>
      </c>
      <c r="AF251" s="533">
        <f t="shared" si="333"/>
        <v>336089</v>
      </c>
      <c r="AG251" s="548">
        <f t="shared" si="433"/>
        <v>1</v>
      </c>
      <c r="AH251" s="548">
        <f t="shared" si="434"/>
        <v>0.24784132884737553</v>
      </c>
      <c r="AI251" s="533">
        <f t="shared" si="329"/>
        <v>0</v>
      </c>
      <c r="AJ251" s="533">
        <f t="shared" si="330"/>
        <v>0</v>
      </c>
    </row>
    <row r="252" spans="17:36" x14ac:dyDescent="0.2">
      <c r="Q252" s="533">
        <f t="shared" si="315"/>
        <v>249</v>
      </c>
      <c r="R252" s="533">
        <f t="shared" si="431"/>
        <v>21</v>
      </c>
      <c r="S252" s="540">
        <f t="shared" si="316"/>
        <v>51226</v>
      </c>
      <c r="T252" s="533">
        <f t="shared" si="432"/>
        <v>3155043.9315253547</v>
      </c>
      <c r="U252" s="847"/>
      <c r="V252" s="847"/>
      <c r="W252" s="533">
        <f t="shared" si="429"/>
        <v>156188</v>
      </c>
      <c r="X252" s="533">
        <f t="shared" si="435"/>
        <v>1079128.8863245409</v>
      </c>
      <c r="Y252" s="533">
        <f t="shared" si="435"/>
        <v>72653.834599968264</v>
      </c>
      <c r="Z252" s="533">
        <f t="shared" si="430"/>
        <v>453690</v>
      </c>
      <c r="AA252" s="533">
        <f t="shared" si="424"/>
        <v>232988.3492723543</v>
      </c>
      <c r="AB252" s="533">
        <f t="shared" si="424"/>
        <v>1160394.8613284912</v>
      </c>
      <c r="AD252" s="533">
        <f t="shared" si="327"/>
        <v>0</v>
      </c>
      <c r="AE252" s="533">
        <f t="shared" si="328"/>
        <v>0</v>
      </c>
      <c r="AF252" s="533">
        <f t="shared" si="333"/>
        <v>336089</v>
      </c>
      <c r="AG252" s="548">
        <f t="shared" si="433"/>
        <v>1</v>
      </c>
      <c r="AH252" s="548">
        <f t="shared" si="434"/>
        <v>0.24784132884737553</v>
      </c>
      <c r="AI252" s="533">
        <f t="shared" si="329"/>
        <v>0</v>
      </c>
      <c r="AJ252" s="533">
        <f t="shared" si="330"/>
        <v>0</v>
      </c>
    </row>
    <row r="253" spans="17:36" x14ac:dyDescent="0.2">
      <c r="Q253" s="533">
        <f t="shared" si="315"/>
        <v>250</v>
      </c>
      <c r="R253" s="533">
        <f t="shared" si="431"/>
        <v>21</v>
      </c>
      <c r="S253" s="540">
        <f t="shared" si="316"/>
        <v>51256</v>
      </c>
      <c r="T253" s="533">
        <f t="shared" si="432"/>
        <v>3155043.9315253547</v>
      </c>
      <c r="U253" s="847"/>
      <c r="V253" s="847"/>
      <c r="W253" s="533">
        <f t="shared" si="429"/>
        <v>156188</v>
      </c>
      <c r="X253" s="533">
        <f t="shared" si="435"/>
        <v>1079128.8863245409</v>
      </c>
      <c r="Y253" s="533">
        <f t="shared" si="435"/>
        <v>72653.834599968264</v>
      </c>
      <c r="Z253" s="533">
        <f t="shared" si="430"/>
        <v>453690</v>
      </c>
      <c r="AA253" s="533">
        <f t="shared" si="424"/>
        <v>232988.3492723543</v>
      </c>
      <c r="AB253" s="533">
        <f t="shared" si="424"/>
        <v>1160394.8613284912</v>
      </c>
      <c r="AD253" s="533">
        <f t="shared" si="327"/>
        <v>0</v>
      </c>
      <c r="AE253" s="533">
        <f t="shared" si="328"/>
        <v>0</v>
      </c>
      <c r="AF253" s="533">
        <f t="shared" si="333"/>
        <v>336089</v>
      </c>
      <c r="AG253" s="548">
        <f t="shared" si="433"/>
        <v>1</v>
      </c>
      <c r="AH253" s="548">
        <f t="shared" si="434"/>
        <v>0.24784132884737553</v>
      </c>
      <c r="AI253" s="533">
        <f t="shared" si="329"/>
        <v>0</v>
      </c>
      <c r="AJ253" s="533">
        <f t="shared" si="330"/>
        <v>0</v>
      </c>
    </row>
    <row r="254" spans="17:36" x14ac:dyDescent="0.2">
      <c r="Q254" s="533">
        <f t="shared" si="315"/>
        <v>251</v>
      </c>
      <c r="R254" s="533">
        <f t="shared" si="431"/>
        <v>21</v>
      </c>
      <c r="S254" s="540">
        <f t="shared" si="316"/>
        <v>51287</v>
      </c>
      <c r="T254" s="533">
        <f t="shared" si="432"/>
        <v>3155043.9315253547</v>
      </c>
      <c r="U254" s="847"/>
      <c r="V254" s="847"/>
      <c r="W254" s="533">
        <f t="shared" si="429"/>
        <v>156188</v>
      </c>
      <c r="X254" s="533">
        <f t="shared" si="435"/>
        <v>1079128.8863245409</v>
      </c>
      <c r="Y254" s="533">
        <f t="shared" si="435"/>
        <v>72653.834599968264</v>
      </c>
      <c r="Z254" s="533">
        <f t="shared" si="430"/>
        <v>453690</v>
      </c>
      <c r="AA254" s="533">
        <f t="shared" si="424"/>
        <v>232988.3492723543</v>
      </c>
      <c r="AB254" s="533">
        <f t="shared" si="424"/>
        <v>1160394.8613284912</v>
      </c>
      <c r="AD254" s="533">
        <f t="shared" si="327"/>
        <v>0</v>
      </c>
      <c r="AE254" s="533">
        <f t="shared" si="328"/>
        <v>0</v>
      </c>
      <c r="AF254" s="533">
        <f t="shared" si="333"/>
        <v>336089</v>
      </c>
      <c r="AG254" s="548">
        <f t="shared" si="433"/>
        <v>1</v>
      </c>
      <c r="AH254" s="548">
        <f t="shared" si="434"/>
        <v>0.24784132884737553</v>
      </c>
      <c r="AI254" s="533">
        <f t="shared" si="329"/>
        <v>0</v>
      </c>
      <c r="AJ254" s="533">
        <f t="shared" si="330"/>
        <v>0</v>
      </c>
    </row>
    <row r="255" spans="17:36" x14ac:dyDescent="0.2">
      <c r="Q255" s="533"/>
      <c r="R255" s="533"/>
      <c r="S255" s="540"/>
      <c r="T255" s="533"/>
      <c r="U255" s="533"/>
      <c r="V255" s="533"/>
      <c r="W255" s="533"/>
      <c r="X255" s="533"/>
      <c r="Y255" s="533"/>
      <c r="Z255" s="533"/>
      <c r="AA255" s="533"/>
      <c r="AB255" s="533"/>
      <c r="AD255" s="533"/>
      <c r="AE255" s="533"/>
      <c r="AF255" s="533"/>
      <c r="AG255" s="548"/>
      <c r="AH255" s="548"/>
      <c r="AI255" s="533"/>
      <c r="AJ255" s="533"/>
    </row>
    <row r="256" spans="17:36" x14ac:dyDescent="0.2">
      <c r="Q256" s="533"/>
      <c r="R256" s="533"/>
      <c r="S256" s="540"/>
      <c r="T256" s="533"/>
      <c r="U256" s="533"/>
      <c r="V256" s="533"/>
      <c r="W256" s="533"/>
      <c r="X256" s="533"/>
      <c r="Y256" s="533"/>
      <c r="Z256" s="533"/>
      <c r="AA256" s="533"/>
      <c r="AB256" s="533"/>
      <c r="AD256" s="533"/>
      <c r="AE256" s="533"/>
      <c r="AF256" s="533"/>
      <c r="AG256" s="548"/>
      <c r="AH256" s="548"/>
      <c r="AI256" s="533"/>
      <c r="AJ256" s="533"/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C000"/>
  </sheetPr>
  <dimension ref="A1:IP93"/>
  <sheetViews>
    <sheetView showGridLines="0" workbookViewId="0">
      <pane xSplit="9" ySplit="8" topLeftCell="HZ9" activePane="bottomRight" state="frozen"/>
      <selection pane="topRight"/>
      <selection pane="bottomLeft"/>
      <selection pane="bottomRight" activeCell="IP38" sqref="IP38"/>
    </sheetView>
  </sheetViews>
  <sheetFormatPr defaultColWidth="9.140625" defaultRowHeight="11.25" outlineLevelRow="1" outlineLevelCol="1" x14ac:dyDescent="0.2"/>
  <cols>
    <col min="1" max="1" width="2.42578125" style="151" customWidth="1" outlineLevel="1"/>
    <col min="2" max="2" width="2.42578125" style="151" customWidth="1"/>
    <col min="3" max="3" width="29.42578125" style="151" customWidth="1"/>
    <col min="4" max="4" width="9.42578125" style="151" customWidth="1" outlineLevel="1"/>
    <col min="5" max="5" width="9.28515625" style="151" customWidth="1" outlineLevel="1"/>
    <col min="6" max="6" width="9.7109375" style="151" customWidth="1" outlineLevel="1"/>
    <col min="7" max="7" width="11.85546875" style="151" customWidth="1" outlineLevel="1"/>
    <col min="8" max="8" width="10.5703125" style="151" customWidth="1" outlineLevel="1"/>
    <col min="9" max="9" width="9.7109375" style="151" customWidth="1" outlineLevel="1"/>
    <col min="10" max="10" width="11.42578125" style="151" customWidth="1"/>
    <col min="11" max="82" width="10.5703125" style="151" customWidth="1"/>
    <col min="83" max="84" width="9.7109375" style="151" customWidth="1"/>
    <col min="85" max="168" width="9.140625" style="151" customWidth="1"/>
    <col min="169" max="16384" width="9.140625" style="151"/>
  </cols>
  <sheetData>
    <row r="1" spans="1:250" x14ac:dyDescent="0.2">
      <c r="C1" s="448" t="s">
        <v>343</v>
      </c>
    </row>
    <row r="2" spans="1:250" x14ac:dyDescent="0.2">
      <c r="A2" s="480"/>
      <c r="B2" s="480"/>
      <c r="C2" s="480"/>
      <c r="D2" s="480"/>
      <c r="E2" s="480"/>
      <c r="F2" s="480"/>
      <c r="G2" s="480"/>
      <c r="H2" s="480"/>
      <c r="I2" s="480"/>
      <c r="J2" s="480"/>
      <c r="K2" s="481">
        <f>I4</f>
        <v>43738</v>
      </c>
      <c r="L2" s="481">
        <f>EOMONTH(K2,1)</f>
        <v>43769</v>
      </c>
      <c r="M2" s="481">
        <f>EOMONTH(L2,1)</f>
        <v>43799</v>
      </c>
      <c r="N2" s="481">
        <f t="shared" ref="N2:BX2" si="0">EOMONTH(M2,1)</f>
        <v>43830</v>
      </c>
      <c r="O2" s="481">
        <f t="shared" si="0"/>
        <v>43861</v>
      </c>
      <c r="P2" s="481">
        <f t="shared" si="0"/>
        <v>43890</v>
      </c>
      <c r="Q2" s="481">
        <f t="shared" si="0"/>
        <v>43921</v>
      </c>
      <c r="R2" s="481">
        <f t="shared" si="0"/>
        <v>43951</v>
      </c>
      <c r="S2" s="481">
        <f t="shared" si="0"/>
        <v>43982</v>
      </c>
      <c r="T2" s="481">
        <f t="shared" si="0"/>
        <v>44012</v>
      </c>
      <c r="U2" s="481">
        <f t="shared" si="0"/>
        <v>44043</v>
      </c>
      <c r="V2" s="481">
        <f t="shared" si="0"/>
        <v>44074</v>
      </c>
      <c r="W2" s="481">
        <f t="shared" si="0"/>
        <v>44104</v>
      </c>
      <c r="X2" s="481">
        <f t="shared" si="0"/>
        <v>44135</v>
      </c>
      <c r="Y2" s="481">
        <f t="shared" si="0"/>
        <v>44165</v>
      </c>
      <c r="Z2" s="481">
        <f t="shared" si="0"/>
        <v>44196</v>
      </c>
      <c r="AA2" s="481">
        <f t="shared" si="0"/>
        <v>44227</v>
      </c>
      <c r="AB2" s="481">
        <f t="shared" si="0"/>
        <v>44255</v>
      </c>
      <c r="AC2" s="481">
        <f t="shared" si="0"/>
        <v>44286</v>
      </c>
      <c r="AD2" s="481">
        <f t="shared" si="0"/>
        <v>44316</v>
      </c>
      <c r="AE2" s="481">
        <f t="shared" si="0"/>
        <v>44347</v>
      </c>
      <c r="AF2" s="481">
        <f t="shared" si="0"/>
        <v>44377</v>
      </c>
      <c r="AG2" s="481">
        <f t="shared" si="0"/>
        <v>44408</v>
      </c>
      <c r="AH2" s="481">
        <f t="shared" si="0"/>
        <v>44439</v>
      </c>
      <c r="AI2" s="481">
        <f t="shared" si="0"/>
        <v>44469</v>
      </c>
      <c r="AJ2" s="481">
        <f t="shared" si="0"/>
        <v>44500</v>
      </c>
      <c r="AK2" s="481">
        <f t="shared" si="0"/>
        <v>44530</v>
      </c>
      <c r="AL2" s="481">
        <f t="shared" si="0"/>
        <v>44561</v>
      </c>
      <c r="AM2" s="481">
        <f t="shared" si="0"/>
        <v>44592</v>
      </c>
      <c r="AN2" s="481">
        <f t="shared" si="0"/>
        <v>44620</v>
      </c>
      <c r="AO2" s="481">
        <f t="shared" si="0"/>
        <v>44651</v>
      </c>
      <c r="AP2" s="481">
        <f t="shared" si="0"/>
        <v>44681</v>
      </c>
      <c r="AQ2" s="481">
        <f t="shared" si="0"/>
        <v>44712</v>
      </c>
      <c r="AR2" s="481">
        <f t="shared" si="0"/>
        <v>44742</v>
      </c>
      <c r="AS2" s="481">
        <f t="shared" si="0"/>
        <v>44773</v>
      </c>
      <c r="AT2" s="481">
        <f t="shared" si="0"/>
        <v>44804</v>
      </c>
      <c r="AU2" s="481">
        <f t="shared" si="0"/>
        <v>44834</v>
      </c>
      <c r="AV2" s="481">
        <f t="shared" si="0"/>
        <v>44865</v>
      </c>
      <c r="AW2" s="481">
        <f t="shared" si="0"/>
        <v>44895</v>
      </c>
      <c r="AX2" s="481">
        <f t="shared" si="0"/>
        <v>44926</v>
      </c>
      <c r="AY2" s="481">
        <f t="shared" si="0"/>
        <v>44957</v>
      </c>
      <c r="AZ2" s="481">
        <f t="shared" si="0"/>
        <v>44985</v>
      </c>
      <c r="BA2" s="481">
        <f t="shared" si="0"/>
        <v>45016</v>
      </c>
      <c r="BB2" s="481">
        <f t="shared" si="0"/>
        <v>45046</v>
      </c>
      <c r="BC2" s="481">
        <f t="shared" si="0"/>
        <v>45077</v>
      </c>
      <c r="BD2" s="481">
        <f t="shared" si="0"/>
        <v>45107</v>
      </c>
      <c r="BE2" s="481">
        <f t="shared" si="0"/>
        <v>45138</v>
      </c>
      <c r="BF2" s="481">
        <f t="shared" si="0"/>
        <v>45169</v>
      </c>
      <c r="BG2" s="481">
        <f t="shared" si="0"/>
        <v>45199</v>
      </c>
      <c r="BH2" s="481">
        <f t="shared" si="0"/>
        <v>45230</v>
      </c>
      <c r="BI2" s="481">
        <f t="shared" si="0"/>
        <v>45260</v>
      </c>
      <c r="BJ2" s="481">
        <f t="shared" si="0"/>
        <v>45291</v>
      </c>
      <c r="BK2" s="481">
        <f t="shared" si="0"/>
        <v>45322</v>
      </c>
      <c r="BL2" s="481">
        <f t="shared" si="0"/>
        <v>45351</v>
      </c>
      <c r="BM2" s="481">
        <f t="shared" si="0"/>
        <v>45382</v>
      </c>
      <c r="BN2" s="481">
        <f t="shared" si="0"/>
        <v>45412</v>
      </c>
      <c r="BO2" s="481">
        <f t="shared" si="0"/>
        <v>45443</v>
      </c>
      <c r="BP2" s="481">
        <f t="shared" si="0"/>
        <v>45473</v>
      </c>
      <c r="BQ2" s="481">
        <f t="shared" si="0"/>
        <v>45504</v>
      </c>
      <c r="BR2" s="481">
        <f t="shared" si="0"/>
        <v>45535</v>
      </c>
      <c r="BS2" s="481">
        <f t="shared" si="0"/>
        <v>45565</v>
      </c>
      <c r="BT2" s="481">
        <f t="shared" si="0"/>
        <v>45596</v>
      </c>
      <c r="BU2" s="481">
        <f t="shared" si="0"/>
        <v>45626</v>
      </c>
      <c r="BV2" s="481">
        <f t="shared" si="0"/>
        <v>45657</v>
      </c>
      <c r="BW2" s="481">
        <f t="shared" si="0"/>
        <v>45688</v>
      </c>
      <c r="BX2" s="481">
        <f t="shared" si="0"/>
        <v>45716</v>
      </c>
      <c r="BY2" s="481">
        <f t="shared" ref="BY2:CD2" si="1">EOMONTH(BX2,1)</f>
        <v>45747</v>
      </c>
      <c r="BZ2" s="481">
        <f t="shared" si="1"/>
        <v>45777</v>
      </c>
      <c r="CA2" s="481">
        <f t="shared" si="1"/>
        <v>45808</v>
      </c>
      <c r="CB2" s="481">
        <f t="shared" si="1"/>
        <v>45838</v>
      </c>
      <c r="CC2" s="481">
        <f t="shared" si="1"/>
        <v>45869</v>
      </c>
      <c r="CD2" s="481">
        <f t="shared" si="1"/>
        <v>45900</v>
      </c>
      <c r="CE2" s="481">
        <f t="shared" ref="CE2" si="2">EOMONTH(CD2,1)</f>
        <v>45930</v>
      </c>
      <c r="CF2" s="481">
        <f t="shared" ref="CF2" si="3">EOMONTH(CE2,1)</f>
        <v>45961</v>
      </c>
      <c r="CG2" s="481">
        <f t="shared" ref="CG2" si="4">EOMONTH(CF2,1)</f>
        <v>45991</v>
      </c>
      <c r="CH2" s="481">
        <f t="shared" ref="CH2" si="5">EOMONTH(CG2,1)</f>
        <v>46022</v>
      </c>
      <c r="CI2" s="481">
        <f t="shared" ref="CI2" si="6">EOMONTH(CH2,1)</f>
        <v>46053</v>
      </c>
      <c r="CJ2" s="481">
        <f t="shared" ref="CJ2" si="7">EOMONTH(CI2,1)</f>
        <v>46081</v>
      </c>
      <c r="CK2" s="481">
        <f t="shared" ref="CK2" si="8">EOMONTH(CJ2,1)</f>
        <v>46112</v>
      </c>
      <c r="CL2" s="481">
        <f t="shared" ref="CL2" si="9">EOMONTH(CK2,1)</f>
        <v>46142</v>
      </c>
      <c r="CM2" s="481">
        <f t="shared" ref="CM2" si="10">EOMONTH(CL2,1)</f>
        <v>46173</v>
      </c>
      <c r="CN2" s="481">
        <f t="shared" ref="CN2" si="11">EOMONTH(CM2,1)</f>
        <v>46203</v>
      </c>
      <c r="CO2" s="481">
        <f t="shared" ref="CO2" si="12">EOMONTH(CN2,1)</f>
        <v>46234</v>
      </c>
      <c r="CP2" s="481">
        <f t="shared" ref="CP2" si="13">EOMONTH(CO2,1)</f>
        <v>46265</v>
      </c>
      <c r="CQ2" s="481">
        <f t="shared" ref="CQ2" si="14">EOMONTH(CP2,1)</f>
        <v>46295</v>
      </c>
      <c r="CR2" s="481">
        <f t="shared" ref="CR2" si="15">EOMONTH(CQ2,1)</f>
        <v>46326</v>
      </c>
      <c r="CS2" s="481">
        <f t="shared" ref="CS2" si="16">EOMONTH(CR2,1)</f>
        <v>46356</v>
      </c>
      <c r="CT2" s="481">
        <f t="shared" ref="CT2" si="17">EOMONTH(CS2,1)</f>
        <v>46387</v>
      </c>
      <c r="CU2" s="481">
        <f t="shared" ref="CU2" si="18">EOMONTH(CT2,1)</f>
        <v>46418</v>
      </c>
      <c r="CV2" s="481">
        <f t="shared" ref="CV2" si="19">EOMONTH(CU2,1)</f>
        <v>46446</v>
      </c>
      <c r="CW2" s="481">
        <f t="shared" ref="CW2" si="20">EOMONTH(CV2,1)</f>
        <v>46477</v>
      </c>
      <c r="CX2" s="481">
        <f t="shared" ref="CX2" si="21">EOMONTH(CW2,1)</f>
        <v>46507</v>
      </c>
      <c r="CY2" s="481">
        <f t="shared" ref="CY2" si="22">EOMONTH(CX2,1)</f>
        <v>46538</v>
      </c>
      <c r="CZ2" s="481">
        <f t="shared" ref="CZ2" si="23">EOMONTH(CY2,1)</f>
        <v>46568</v>
      </c>
      <c r="DA2" s="481">
        <f t="shared" ref="DA2" si="24">EOMONTH(CZ2,1)</f>
        <v>46599</v>
      </c>
      <c r="DB2" s="481">
        <f t="shared" ref="DB2" si="25">EOMONTH(DA2,1)</f>
        <v>46630</v>
      </c>
      <c r="DC2" s="481">
        <f t="shared" ref="DC2" si="26">EOMONTH(DB2,1)</f>
        <v>46660</v>
      </c>
      <c r="DD2" s="481">
        <f t="shared" ref="DD2" si="27">EOMONTH(DC2,1)</f>
        <v>46691</v>
      </c>
      <c r="DE2" s="481">
        <f t="shared" ref="DE2" si="28">EOMONTH(DD2,1)</f>
        <v>46721</v>
      </c>
      <c r="DF2" s="481">
        <f t="shared" ref="DF2" si="29">EOMONTH(DE2,1)</f>
        <v>46752</v>
      </c>
      <c r="DG2" s="481">
        <f t="shared" ref="DG2" si="30">EOMONTH(DF2,1)</f>
        <v>46783</v>
      </c>
      <c r="DH2" s="481">
        <f t="shared" ref="DH2" si="31">EOMONTH(DG2,1)</f>
        <v>46812</v>
      </c>
      <c r="DI2" s="481">
        <f t="shared" ref="DI2" si="32">EOMONTH(DH2,1)</f>
        <v>46843</v>
      </c>
      <c r="DJ2" s="481">
        <f t="shared" ref="DJ2" si="33">EOMONTH(DI2,1)</f>
        <v>46873</v>
      </c>
      <c r="DK2" s="481">
        <f t="shared" ref="DK2" si="34">EOMONTH(DJ2,1)</f>
        <v>46904</v>
      </c>
      <c r="DL2" s="481">
        <f t="shared" ref="DL2" si="35">EOMONTH(DK2,1)</f>
        <v>46934</v>
      </c>
      <c r="DM2" s="481">
        <f t="shared" ref="DM2" si="36">EOMONTH(DL2,1)</f>
        <v>46965</v>
      </c>
      <c r="DN2" s="481">
        <f t="shared" ref="DN2" si="37">EOMONTH(DM2,1)</f>
        <v>46996</v>
      </c>
      <c r="DO2" s="481">
        <f t="shared" ref="DO2" si="38">EOMONTH(DN2,1)</f>
        <v>47026</v>
      </c>
      <c r="DP2" s="481">
        <f t="shared" ref="DP2" si="39">EOMONTH(DO2,1)</f>
        <v>47057</v>
      </c>
      <c r="DQ2" s="481">
        <f t="shared" ref="DQ2" si="40">EOMONTH(DP2,1)</f>
        <v>47087</v>
      </c>
      <c r="DR2" s="481">
        <f t="shared" ref="DR2" si="41">EOMONTH(DQ2,1)</f>
        <v>47118</v>
      </c>
      <c r="DS2" s="481">
        <f t="shared" ref="DS2" si="42">EOMONTH(DR2,1)</f>
        <v>47149</v>
      </c>
      <c r="DT2" s="481">
        <f t="shared" ref="DT2" si="43">EOMONTH(DS2,1)</f>
        <v>47177</v>
      </c>
      <c r="DU2" s="481">
        <f t="shared" ref="DU2" si="44">EOMONTH(DT2,1)</f>
        <v>47208</v>
      </c>
      <c r="DV2" s="481">
        <f t="shared" ref="DV2" si="45">EOMONTH(DU2,1)</f>
        <v>47238</v>
      </c>
      <c r="DW2" s="481">
        <f t="shared" ref="DW2" si="46">EOMONTH(DV2,1)</f>
        <v>47269</v>
      </c>
      <c r="DX2" s="481">
        <f t="shared" ref="DX2" si="47">EOMONTH(DW2,1)</f>
        <v>47299</v>
      </c>
      <c r="DY2" s="481">
        <f t="shared" ref="DY2" si="48">EOMONTH(DX2,1)</f>
        <v>47330</v>
      </c>
      <c r="DZ2" s="481">
        <f t="shared" ref="DZ2" si="49">EOMONTH(DY2,1)</f>
        <v>47361</v>
      </c>
      <c r="EA2" s="481">
        <f t="shared" ref="EA2" si="50">EOMONTH(DZ2,1)</f>
        <v>47391</v>
      </c>
      <c r="EB2" s="481">
        <f t="shared" ref="EB2" si="51">EOMONTH(EA2,1)</f>
        <v>47422</v>
      </c>
      <c r="EC2" s="481">
        <f t="shared" ref="EC2" si="52">EOMONTH(EB2,1)</f>
        <v>47452</v>
      </c>
      <c r="ED2" s="481">
        <f t="shared" ref="ED2" si="53">EOMONTH(EC2,1)</f>
        <v>47483</v>
      </c>
      <c r="EE2" s="481">
        <f t="shared" ref="EE2" si="54">EOMONTH(ED2,1)</f>
        <v>47514</v>
      </c>
      <c r="EF2" s="481">
        <f t="shared" ref="EF2" si="55">EOMONTH(EE2,1)</f>
        <v>47542</v>
      </c>
      <c r="EG2" s="481">
        <f t="shared" ref="EG2" si="56">EOMONTH(EF2,1)</f>
        <v>47573</v>
      </c>
      <c r="EH2" s="481">
        <f t="shared" ref="EH2" si="57">EOMONTH(EG2,1)</f>
        <v>47603</v>
      </c>
      <c r="EI2" s="481">
        <f t="shared" ref="EI2" si="58">EOMONTH(EH2,1)</f>
        <v>47634</v>
      </c>
      <c r="EJ2" s="481">
        <f t="shared" ref="EJ2" si="59">EOMONTH(EI2,1)</f>
        <v>47664</v>
      </c>
      <c r="EK2" s="481">
        <f t="shared" ref="EK2" si="60">EOMONTH(EJ2,1)</f>
        <v>47695</v>
      </c>
      <c r="EL2" s="481">
        <f t="shared" ref="EL2" si="61">EOMONTH(EK2,1)</f>
        <v>47726</v>
      </c>
      <c r="EM2" s="481">
        <f t="shared" ref="EM2" si="62">EOMONTH(EL2,1)</f>
        <v>47756</v>
      </c>
      <c r="EN2" s="481">
        <f t="shared" ref="EN2" si="63">EOMONTH(EM2,1)</f>
        <v>47787</v>
      </c>
      <c r="EO2" s="481">
        <f t="shared" ref="EO2" si="64">EOMONTH(EN2,1)</f>
        <v>47817</v>
      </c>
      <c r="EP2" s="481">
        <f t="shared" ref="EP2" si="65">EOMONTH(EO2,1)</f>
        <v>47848</v>
      </c>
      <c r="EQ2" s="481">
        <f t="shared" ref="EQ2" si="66">EOMONTH(EP2,1)</f>
        <v>47879</v>
      </c>
      <c r="ER2" s="481">
        <f t="shared" ref="ER2" si="67">EOMONTH(EQ2,1)</f>
        <v>47907</v>
      </c>
      <c r="ES2" s="481">
        <f t="shared" ref="ES2" si="68">EOMONTH(ER2,1)</f>
        <v>47938</v>
      </c>
      <c r="ET2" s="481">
        <f t="shared" ref="ET2" si="69">EOMONTH(ES2,1)</f>
        <v>47968</v>
      </c>
      <c r="EU2" s="481">
        <f t="shared" ref="EU2" si="70">EOMONTH(ET2,1)</f>
        <v>47999</v>
      </c>
      <c r="EV2" s="481">
        <f t="shared" ref="EV2" si="71">EOMONTH(EU2,1)</f>
        <v>48029</v>
      </c>
      <c r="EW2" s="481">
        <f t="shared" ref="EW2" si="72">EOMONTH(EV2,1)</f>
        <v>48060</v>
      </c>
      <c r="EX2" s="481">
        <f t="shared" ref="EX2" si="73">EOMONTH(EW2,1)</f>
        <v>48091</v>
      </c>
      <c r="EY2" s="481">
        <f t="shared" ref="EY2" si="74">EOMONTH(EX2,1)</f>
        <v>48121</v>
      </c>
      <c r="EZ2" s="481">
        <f t="shared" ref="EZ2" si="75">EOMONTH(EY2,1)</f>
        <v>48152</v>
      </c>
      <c r="FA2" s="481">
        <f t="shared" ref="FA2" si="76">EOMONTH(EZ2,1)</f>
        <v>48182</v>
      </c>
      <c r="FB2" s="481">
        <f t="shared" ref="FB2" si="77">EOMONTH(FA2,1)</f>
        <v>48213</v>
      </c>
      <c r="FC2" s="481">
        <f t="shared" ref="FC2" si="78">EOMONTH(FB2,1)</f>
        <v>48244</v>
      </c>
      <c r="FD2" s="481">
        <f t="shared" ref="FD2" si="79">EOMONTH(FC2,1)</f>
        <v>48273</v>
      </c>
      <c r="FE2" s="481">
        <f t="shared" ref="FE2" si="80">EOMONTH(FD2,1)</f>
        <v>48304</v>
      </c>
      <c r="FF2" s="481">
        <f t="shared" ref="FF2" si="81">EOMONTH(FE2,1)</f>
        <v>48334</v>
      </c>
      <c r="FG2" s="481">
        <f t="shared" ref="FG2" si="82">EOMONTH(FF2,1)</f>
        <v>48365</v>
      </c>
      <c r="FH2" s="481">
        <f t="shared" ref="FH2" si="83">EOMONTH(FG2,1)</f>
        <v>48395</v>
      </c>
      <c r="FI2" s="481">
        <f t="shared" ref="FI2" si="84">EOMONTH(FH2,1)</f>
        <v>48426</v>
      </c>
      <c r="FJ2" s="481">
        <f t="shared" ref="FJ2" si="85">EOMONTH(FI2,1)</f>
        <v>48457</v>
      </c>
      <c r="FK2" s="481">
        <f t="shared" ref="FK2" si="86">EOMONTH(FJ2,1)</f>
        <v>48487</v>
      </c>
      <c r="FL2" s="481">
        <f t="shared" ref="FL2" si="87">EOMONTH(FK2,1)</f>
        <v>48518</v>
      </c>
      <c r="FM2" s="481">
        <f t="shared" ref="FM2" si="88">EOMONTH(FL2,1)</f>
        <v>48548</v>
      </c>
      <c r="FN2" s="481">
        <f t="shared" ref="FN2" si="89">EOMONTH(FM2,1)</f>
        <v>48579</v>
      </c>
      <c r="FO2" s="481">
        <f t="shared" ref="FO2" si="90">EOMONTH(FN2,1)</f>
        <v>48610</v>
      </c>
      <c r="FP2" s="481">
        <f t="shared" ref="FP2" si="91">EOMONTH(FO2,1)</f>
        <v>48638</v>
      </c>
      <c r="FQ2" s="481">
        <f t="shared" ref="FQ2" si="92">EOMONTH(FP2,1)</f>
        <v>48669</v>
      </c>
      <c r="FR2" s="481">
        <f t="shared" ref="FR2" si="93">EOMONTH(FQ2,1)</f>
        <v>48699</v>
      </c>
      <c r="FS2" s="481">
        <f t="shared" ref="FS2" si="94">EOMONTH(FR2,1)</f>
        <v>48730</v>
      </c>
      <c r="FT2" s="481">
        <f t="shared" ref="FT2" si="95">EOMONTH(FS2,1)</f>
        <v>48760</v>
      </c>
      <c r="FU2" s="481">
        <f t="shared" ref="FU2" si="96">EOMONTH(FT2,1)</f>
        <v>48791</v>
      </c>
      <c r="FV2" s="481">
        <f t="shared" ref="FV2" si="97">EOMONTH(FU2,1)</f>
        <v>48822</v>
      </c>
      <c r="FW2" s="481">
        <f t="shared" ref="FW2" si="98">EOMONTH(FV2,1)</f>
        <v>48852</v>
      </c>
      <c r="FX2" s="481">
        <f t="shared" ref="FX2" si="99">EOMONTH(FW2,1)</f>
        <v>48883</v>
      </c>
      <c r="FY2" s="481">
        <f t="shared" ref="FY2" si="100">EOMONTH(FX2,1)</f>
        <v>48913</v>
      </c>
      <c r="FZ2" s="481">
        <f t="shared" ref="FZ2" si="101">EOMONTH(FY2,1)</f>
        <v>48944</v>
      </c>
      <c r="GA2" s="481">
        <f t="shared" ref="GA2" si="102">EOMONTH(FZ2,1)</f>
        <v>48975</v>
      </c>
      <c r="GB2" s="481">
        <f t="shared" ref="GB2" si="103">EOMONTH(GA2,1)</f>
        <v>49003</v>
      </c>
      <c r="GC2" s="481">
        <f t="shared" ref="GC2" si="104">EOMONTH(GB2,1)</f>
        <v>49034</v>
      </c>
      <c r="GD2" s="481">
        <f t="shared" ref="GD2" si="105">EOMONTH(GC2,1)</f>
        <v>49064</v>
      </c>
      <c r="GE2" s="481">
        <f t="shared" ref="GE2" si="106">EOMONTH(GD2,1)</f>
        <v>49095</v>
      </c>
      <c r="GF2" s="481">
        <f t="shared" ref="GF2" si="107">EOMONTH(GE2,1)</f>
        <v>49125</v>
      </c>
      <c r="GG2" s="481">
        <f t="shared" ref="GG2" si="108">EOMONTH(GF2,1)</f>
        <v>49156</v>
      </c>
      <c r="GH2" s="481">
        <f t="shared" ref="GH2" si="109">EOMONTH(GG2,1)</f>
        <v>49187</v>
      </c>
      <c r="GI2" s="481">
        <f t="shared" ref="GI2" si="110">EOMONTH(GH2,1)</f>
        <v>49217</v>
      </c>
      <c r="GJ2" s="481">
        <f t="shared" ref="GJ2" si="111">EOMONTH(GI2,1)</f>
        <v>49248</v>
      </c>
      <c r="GK2" s="481">
        <f t="shared" ref="GK2" si="112">EOMONTH(GJ2,1)</f>
        <v>49278</v>
      </c>
      <c r="GL2" s="481">
        <f t="shared" ref="GL2" si="113">EOMONTH(GK2,1)</f>
        <v>49309</v>
      </c>
      <c r="GM2" s="481">
        <f t="shared" ref="GM2" si="114">EOMONTH(GL2,1)</f>
        <v>49340</v>
      </c>
      <c r="GN2" s="481">
        <f t="shared" ref="GN2" si="115">EOMONTH(GM2,1)</f>
        <v>49368</v>
      </c>
      <c r="GO2" s="481">
        <f t="shared" ref="GO2" si="116">EOMONTH(GN2,1)</f>
        <v>49399</v>
      </c>
      <c r="GP2" s="481">
        <f t="shared" ref="GP2" si="117">EOMONTH(GO2,1)</f>
        <v>49429</v>
      </c>
      <c r="GQ2" s="481">
        <f t="shared" ref="GQ2" si="118">EOMONTH(GP2,1)</f>
        <v>49460</v>
      </c>
      <c r="GR2" s="481">
        <f t="shared" ref="GR2" si="119">EOMONTH(GQ2,1)</f>
        <v>49490</v>
      </c>
      <c r="GS2" s="481">
        <f t="shared" ref="GS2" si="120">EOMONTH(GR2,1)</f>
        <v>49521</v>
      </c>
      <c r="GT2" s="481">
        <f t="shared" ref="GT2" si="121">EOMONTH(GS2,1)</f>
        <v>49552</v>
      </c>
      <c r="GU2" s="481">
        <f t="shared" ref="GU2" si="122">EOMONTH(GT2,1)</f>
        <v>49582</v>
      </c>
      <c r="GV2" s="481">
        <f t="shared" ref="GV2" si="123">EOMONTH(GU2,1)</f>
        <v>49613</v>
      </c>
      <c r="GW2" s="481">
        <f t="shared" ref="GW2" si="124">EOMONTH(GV2,1)</f>
        <v>49643</v>
      </c>
      <c r="GX2" s="481">
        <f t="shared" ref="GX2" si="125">EOMONTH(GW2,1)</f>
        <v>49674</v>
      </c>
      <c r="GY2" s="481">
        <f t="shared" ref="GY2" si="126">EOMONTH(GX2,1)</f>
        <v>49705</v>
      </c>
      <c r="GZ2" s="481">
        <f t="shared" ref="GZ2" si="127">EOMONTH(GY2,1)</f>
        <v>49734</v>
      </c>
      <c r="HA2" s="481">
        <f t="shared" ref="HA2" si="128">EOMONTH(GZ2,1)</f>
        <v>49765</v>
      </c>
      <c r="HB2" s="481">
        <f t="shared" ref="HB2" si="129">EOMONTH(HA2,1)</f>
        <v>49795</v>
      </c>
      <c r="HC2" s="481">
        <f t="shared" ref="HC2" si="130">EOMONTH(HB2,1)</f>
        <v>49826</v>
      </c>
      <c r="HD2" s="481">
        <f t="shared" ref="HD2" si="131">EOMONTH(HC2,1)</f>
        <v>49856</v>
      </c>
      <c r="HE2" s="481">
        <f t="shared" ref="HE2" si="132">EOMONTH(HD2,1)</f>
        <v>49887</v>
      </c>
      <c r="HF2" s="481">
        <f t="shared" ref="HF2" si="133">EOMONTH(HE2,1)</f>
        <v>49918</v>
      </c>
      <c r="HG2" s="481">
        <f t="shared" ref="HG2" si="134">EOMONTH(HF2,1)</f>
        <v>49948</v>
      </c>
      <c r="HH2" s="481">
        <f t="shared" ref="HH2" si="135">EOMONTH(HG2,1)</f>
        <v>49979</v>
      </c>
      <c r="HI2" s="481">
        <f t="shared" ref="HI2" si="136">EOMONTH(HH2,1)</f>
        <v>50009</v>
      </c>
      <c r="HJ2" s="481">
        <f t="shared" ref="HJ2" si="137">EOMONTH(HI2,1)</f>
        <v>50040</v>
      </c>
      <c r="HK2" s="481">
        <f t="shared" ref="HK2" si="138">EOMONTH(HJ2,1)</f>
        <v>50071</v>
      </c>
      <c r="HL2" s="481">
        <f t="shared" ref="HL2" si="139">EOMONTH(HK2,1)</f>
        <v>50099</v>
      </c>
      <c r="HM2" s="481">
        <f t="shared" ref="HM2" si="140">EOMONTH(HL2,1)</f>
        <v>50130</v>
      </c>
      <c r="HN2" s="481">
        <f t="shared" ref="HN2" si="141">EOMONTH(HM2,1)</f>
        <v>50160</v>
      </c>
      <c r="HO2" s="481">
        <f t="shared" ref="HO2" si="142">EOMONTH(HN2,1)</f>
        <v>50191</v>
      </c>
      <c r="HP2" s="481">
        <f t="shared" ref="HP2" si="143">EOMONTH(HO2,1)</f>
        <v>50221</v>
      </c>
      <c r="HQ2" s="481">
        <f t="shared" ref="HQ2" si="144">EOMONTH(HP2,1)</f>
        <v>50252</v>
      </c>
      <c r="HR2" s="481">
        <f t="shared" ref="HR2" si="145">EOMONTH(HQ2,1)</f>
        <v>50283</v>
      </c>
      <c r="HS2" s="481">
        <f t="shared" ref="HS2" si="146">EOMONTH(HR2,1)</f>
        <v>50313</v>
      </c>
      <c r="HT2" s="481">
        <f t="shared" ref="HT2" si="147">EOMONTH(HS2,1)</f>
        <v>50344</v>
      </c>
      <c r="HU2" s="481">
        <f t="shared" ref="HU2" si="148">EOMONTH(HT2,1)</f>
        <v>50374</v>
      </c>
      <c r="HV2" s="481">
        <f t="shared" ref="HV2" si="149">EOMONTH(HU2,1)</f>
        <v>50405</v>
      </c>
      <c r="HW2" s="481">
        <f t="shared" ref="HW2" si="150">EOMONTH(HV2,1)</f>
        <v>50436</v>
      </c>
      <c r="HX2" s="481">
        <f t="shared" ref="HX2" si="151">EOMONTH(HW2,1)</f>
        <v>50464</v>
      </c>
      <c r="HY2" s="481">
        <f t="shared" ref="HY2" si="152">EOMONTH(HX2,1)</f>
        <v>50495</v>
      </c>
      <c r="HZ2" s="481">
        <f t="shared" ref="HZ2" si="153">EOMONTH(HY2,1)</f>
        <v>50525</v>
      </c>
      <c r="IA2" s="481">
        <f t="shared" ref="IA2" si="154">EOMONTH(HZ2,1)</f>
        <v>50556</v>
      </c>
      <c r="IB2" s="481">
        <f t="shared" ref="IB2" si="155">EOMONTH(IA2,1)</f>
        <v>50586</v>
      </c>
      <c r="IC2" s="481">
        <f t="shared" ref="IC2" si="156">EOMONTH(IB2,1)</f>
        <v>50617</v>
      </c>
      <c r="ID2" s="481">
        <f t="shared" ref="ID2" si="157">EOMONTH(IC2,1)</f>
        <v>50648</v>
      </c>
      <c r="IE2" s="481">
        <f t="shared" ref="IE2" si="158">EOMONTH(ID2,1)</f>
        <v>50678</v>
      </c>
      <c r="IF2" s="481">
        <f t="shared" ref="IF2" si="159">EOMONTH(IE2,1)</f>
        <v>50709</v>
      </c>
      <c r="IG2" s="481">
        <f t="shared" ref="IG2" si="160">EOMONTH(IF2,1)</f>
        <v>50739</v>
      </c>
      <c r="IH2" s="481">
        <f t="shared" ref="IH2" si="161">EOMONTH(IG2,1)</f>
        <v>50770</v>
      </c>
      <c r="II2" s="481">
        <f t="shared" ref="II2" si="162">EOMONTH(IH2,1)</f>
        <v>50801</v>
      </c>
      <c r="IJ2" s="481">
        <f t="shared" ref="IJ2" si="163">EOMONTH(II2,1)</f>
        <v>50829</v>
      </c>
      <c r="IK2" s="481">
        <f t="shared" ref="IK2" si="164">EOMONTH(IJ2,1)</f>
        <v>50860</v>
      </c>
      <c r="IL2" s="481">
        <f t="shared" ref="IL2" si="165">EOMONTH(IK2,1)</f>
        <v>50890</v>
      </c>
      <c r="IM2" s="481">
        <f t="shared" ref="IM2" si="166">EOMONTH(IL2,1)</f>
        <v>50921</v>
      </c>
      <c r="IN2" s="481">
        <f t="shared" ref="IN2" si="167">EOMONTH(IM2,1)</f>
        <v>50951</v>
      </c>
      <c r="IO2" s="481">
        <f t="shared" ref="IO2" si="168">EOMONTH(IN2,1)</f>
        <v>50982</v>
      </c>
      <c r="IP2" s="481">
        <f t="shared" ref="IP2" si="169">EOMONTH(IO2,1)</f>
        <v>51013</v>
      </c>
    </row>
    <row r="3" spans="1:250" x14ac:dyDescent="0.2">
      <c r="A3" s="482"/>
      <c r="B3" s="482"/>
      <c r="C3" s="482"/>
      <c r="D3" s="482"/>
      <c r="E3" s="482"/>
      <c r="F3" s="482"/>
      <c r="G3" s="482"/>
      <c r="H3" s="503" t="s">
        <v>167</v>
      </c>
      <c r="I3" s="514">
        <f>'A&amp;R'!H5</f>
        <v>43708</v>
      </c>
      <c r="J3" s="482"/>
      <c r="K3" s="483">
        <f t="shared" ref="K3:BV3" si="170">YEAR(K2)</f>
        <v>2019</v>
      </c>
      <c r="L3" s="483">
        <f t="shared" si="170"/>
        <v>2019</v>
      </c>
      <c r="M3" s="483">
        <f t="shared" si="170"/>
        <v>2019</v>
      </c>
      <c r="N3" s="483">
        <f t="shared" si="170"/>
        <v>2019</v>
      </c>
      <c r="O3" s="483">
        <f t="shared" si="170"/>
        <v>2020</v>
      </c>
      <c r="P3" s="483">
        <f t="shared" si="170"/>
        <v>2020</v>
      </c>
      <c r="Q3" s="483">
        <f t="shared" si="170"/>
        <v>2020</v>
      </c>
      <c r="R3" s="483">
        <f t="shared" si="170"/>
        <v>2020</v>
      </c>
      <c r="S3" s="483">
        <f t="shared" si="170"/>
        <v>2020</v>
      </c>
      <c r="T3" s="483">
        <f t="shared" si="170"/>
        <v>2020</v>
      </c>
      <c r="U3" s="483">
        <f t="shared" si="170"/>
        <v>2020</v>
      </c>
      <c r="V3" s="483">
        <f t="shared" si="170"/>
        <v>2020</v>
      </c>
      <c r="W3" s="483">
        <f t="shared" si="170"/>
        <v>2020</v>
      </c>
      <c r="X3" s="483">
        <f t="shared" si="170"/>
        <v>2020</v>
      </c>
      <c r="Y3" s="483">
        <f t="shared" si="170"/>
        <v>2020</v>
      </c>
      <c r="Z3" s="483">
        <f t="shared" si="170"/>
        <v>2020</v>
      </c>
      <c r="AA3" s="483">
        <f t="shared" si="170"/>
        <v>2021</v>
      </c>
      <c r="AB3" s="483">
        <f t="shared" si="170"/>
        <v>2021</v>
      </c>
      <c r="AC3" s="483">
        <f t="shared" si="170"/>
        <v>2021</v>
      </c>
      <c r="AD3" s="483">
        <f t="shared" si="170"/>
        <v>2021</v>
      </c>
      <c r="AE3" s="483">
        <f t="shared" si="170"/>
        <v>2021</v>
      </c>
      <c r="AF3" s="483">
        <f t="shared" si="170"/>
        <v>2021</v>
      </c>
      <c r="AG3" s="483">
        <f t="shared" si="170"/>
        <v>2021</v>
      </c>
      <c r="AH3" s="483">
        <f t="shared" si="170"/>
        <v>2021</v>
      </c>
      <c r="AI3" s="483">
        <f t="shared" si="170"/>
        <v>2021</v>
      </c>
      <c r="AJ3" s="483">
        <f t="shared" si="170"/>
        <v>2021</v>
      </c>
      <c r="AK3" s="483">
        <f t="shared" si="170"/>
        <v>2021</v>
      </c>
      <c r="AL3" s="483">
        <f t="shared" si="170"/>
        <v>2021</v>
      </c>
      <c r="AM3" s="483">
        <f t="shared" si="170"/>
        <v>2022</v>
      </c>
      <c r="AN3" s="483">
        <f t="shared" si="170"/>
        <v>2022</v>
      </c>
      <c r="AO3" s="483">
        <f t="shared" si="170"/>
        <v>2022</v>
      </c>
      <c r="AP3" s="483">
        <f t="shared" si="170"/>
        <v>2022</v>
      </c>
      <c r="AQ3" s="483">
        <f t="shared" si="170"/>
        <v>2022</v>
      </c>
      <c r="AR3" s="483">
        <f t="shared" si="170"/>
        <v>2022</v>
      </c>
      <c r="AS3" s="483">
        <f t="shared" si="170"/>
        <v>2022</v>
      </c>
      <c r="AT3" s="483">
        <f t="shared" si="170"/>
        <v>2022</v>
      </c>
      <c r="AU3" s="483">
        <f t="shared" si="170"/>
        <v>2022</v>
      </c>
      <c r="AV3" s="483">
        <f t="shared" si="170"/>
        <v>2022</v>
      </c>
      <c r="AW3" s="483">
        <f t="shared" si="170"/>
        <v>2022</v>
      </c>
      <c r="AX3" s="483">
        <f t="shared" si="170"/>
        <v>2022</v>
      </c>
      <c r="AY3" s="483">
        <f t="shared" si="170"/>
        <v>2023</v>
      </c>
      <c r="AZ3" s="483">
        <f t="shared" si="170"/>
        <v>2023</v>
      </c>
      <c r="BA3" s="483">
        <f t="shared" si="170"/>
        <v>2023</v>
      </c>
      <c r="BB3" s="483">
        <f t="shared" si="170"/>
        <v>2023</v>
      </c>
      <c r="BC3" s="483">
        <f t="shared" si="170"/>
        <v>2023</v>
      </c>
      <c r="BD3" s="483">
        <f t="shared" si="170"/>
        <v>2023</v>
      </c>
      <c r="BE3" s="483">
        <f t="shared" si="170"/>
        <v>2023</v>
      </c>
      <c r="BF3" s="483">
        <f t="shared" si="170"/>
        <v>2023</v>
      </c>
      <c r="BG3" s="483">
        <f t="shared" si="170"/>
        <v>2023</v>
      </c>
      <c r="BH3" s="483">
        <f t="shared" si="170"/>
        <v>2023</v>
      </c>
      <c r="BI3" s="483">
        <f t="shared" si="170"/>
        <v>2023</v>
      </c>
      <c r="BJ3" s="483">
        <f t="shared" si="170"/>
        <v>2023</v>
      </c>
      <c r="BK3" s="483">
        <f t="shared" si="170"/>
        <v>2024</v>
      </c>
      <c r="BL3" s="483">
        <f t="shared" si="170"/>
        <v>2024</v>
      </c>
      <c r="BM3" s="483">
        <f t="shared" si="170"/>
        <v>2024</v>
      </c>
      <c r="BN3" s="483">
        <f t="shared" si="170"/>
        <v>2024</v>
      </c>
      <c r="BO3" s="483">
        <f t="shared" si="170"/>
        <v>2024</v>
      </c>
      <c r="BP3" s="483">
        <f t="shared" si="170"/>
        <v>2024</v>
      </c>
      <c r="BQ3" s="483">
        <f t="shared" si="170"/>
        <v>2024</v>
      </c>
      <c r="BR3" s="483">
        <f t="shared" si="170"/>
        <v>2024</v>
      </c>
      <c r="BS3" s="483">
        <f t="shared" si="170"/>
        <v>2024</v>
      </c>
      <c r="BT3" s="483">
        <f t="shared" si="170"/>
        <v>2024</v>
      </c>
      <c r="BU3" s="483">
        <f t="shared" si="170"/>
        <v>2024</v>
      </c>
      <c r="BV3" s="483">
        <f t="shared" si="170"/>
        <v>2024</v>
      </c>
      <c r="BW3" s="483">
        <f t="shared" ref="BW3:CD3" si="171">YEAR(BW2)</f>
        <v>2025</v>
      </c>
      <c r="BX3" s="483">
        <f t="shared" si="171"/>
        <v>2025</v>
      </c>
      <c r="BY3" s="483">
        <f t="shared" si="171"/>
        <v>2025</v>
      </c>
      <c r="BZ3" s="483">
        <f t="shared" si="171"/>
        <v>2025</v>
      </c>
      <c r="CA3" s="483">
        <f t="shared" si="171"/>
        <v>2025</v>
      </c>
      <c r="CB3" s="483">
        <f t="shared" si="171"/>
        <v>2025</v>
      </c>
      <c r="CC3" s="483">
        <f t="shared" si="171"/>
        <v>2025</v>
      </c>
      <c r="CD3" s="483">
        <f t="shared" si="171"/>
        <v>2025</v>
      </c>
      <c r="CE3" s="483">
        <f t="shared" ref="CE3:EP3" si="172">YEAR(CE2)</f>
        <v>2025</v>
      </c>
      <c r="CF3" s="483">
        <f t="shared" si="172"/>
        <v>2025</v>
      </c>
      <c r="CG3" s="483">
        <f t="shared" si="172"/>
        <v>2025</v>
      </c>
      <c r="CH3" s="483">
        <f t="shared" si="172"/>
        <v>2025</v>
      </c>
      <c r="CI3" s="483">
        <f t="shared" si="172"/>
        <v>2026</v>
      </c>
      <c r="CJ3" s="483">
        <f t="shared" si="172"/>
        <v>2026</v>
      </c>
      <c r="CK3" s="483">
        <f t="shared" si="172"/>
        <v>2026</v>
      </c>
      <c r="CL3" s="483">
        <f t="shared" si="172"/>
        <v>2026</v>
      </c>
      <c r="CM3" s="483">
        <f t="shared" si="172"/>
        <v>2026</v>
      </c>
      <c r="CN3" s="483">
        <f t="shared" si="172"/>
        <v>2026</v>
      </c>
      <c r="CO3" s="483">
        <f t="shared" si="172"/>
        <v>2026</v>
      </c>
      <c r="CP3" s="483">
        <f t="shared" si="172"/>
        <v>2026</v>
      </c>
      <c r="CQ3" s="483">
        <f t="shared" si="172"/>
        <v>2026</v>
      </c>
      <c r="CR3" s="483">
        <f t="shared" si="172"/>
        <v>2026</v>
      </c>
      <c r="CS3" s="483">
        <f t="shared" si="172"/>
        <v>2026</v>
      </c>
      <c r="CT3" s="483">
        <f t="shared" si="172"/>
        <v>2026</v>
      </c>
      <c r="CU3" s="483">
        <f t="shared" si="172"/>
        <v>2027</v>
      </c>
      <c r="CV3" s="483">
        <f t="shared" si="172"/>
        <v>2027</v>
      </c>
      <c r="CW3" s="483">
        <f t="shared" si="172"/>
        <v>2027</v>
      </c>
      <c r="CX3" s="483">
        <f t="shared" si="172"/>
        <v>2027</v>
      </c>
      <c r="CY3" s="483">
        <f t="shared" si="172"/>
        <v>2027</v>
      </c>
      <c r="CZ3" s="483">
        <f t="shared" si="172"/>
        <v>2027</v>
      </c>
      <c r="DA3" s="483">
        <f t="shared" si="172"/>
        <v>2027</v>
      </c>
      <c r="DB3" s="483">
        <f t="shared" si="172"/>
        <v>2027</v>
      </c>
      <c r="DC3" s="483">
        <f t="shared" si="172"/>
        <v>2027</v>
      </c>
      <c r="DD3" s="483">
        <f t="shared" si="172"/>
        <v>2027</v>
      </c>
      <c r="DE3" s="483">
        <f t="shared" si="172"/>
        <v>2027</v>
      </c>
      <c r="DF3" s="483">
        <f t="shared" si="172"/>
        <v>2027</v>
      </c>
      <c r="DG3" s="483">
        <f t="shared" si="172"/>
        <v>2028</v>
      </c>
      <c r="DH3" s="483">
        <f t="shared" si="172"/>
        <v>2028</v>
      </c>
      <c r="DI3" s="483">
        <f t="shared" si="172"/>
        <v>2028</v>
      </c>
      <c r="DJ3" s="483">
        <f t="shared" si="172"/>
        <v>2028</v>
      </c>
      <c r="DK3" s="483">
        <f t="shared" si="172"/>
        <v>2028</v>
      </c>
      <c r="DL3" s="483">
        <f t="shared" si="172"/>
        <v>2028</v>
      </c>
      <c r="DM3" s="483">
        <f t="shared" si="172"/>
        <v>2028</v>
      </c>
      <c r="DN3" s="483">
        <f t="shared" si="172"/>
        <v>2028</v>
      </c>
      <c r="DO3" s="483">
        <f t="shared" si="172"/>
        <v>2028</v>
      </c>
      <c r="DP3" s="483">
        <f t="shared" si="172"/>
        <v>2028</v>
      </c>
      <c r="DQ3" s="483">
        <f t="shared" si="172"/>
        <v>2028</v>
      </c>
      <c r="DR3" s="483">
        <f t="shared" si="172"/>
        <v>2028</v>
      </c>
      <c r="DS3" s="483">
        <f t="shared" si="172"/>
        <v>2029</v>
      </c>
      <c r="DT3" s="483">
        <f t="shared" si="172"/>
        <v>2029</v>
      </c>
      <c r="DU3" s="483">
        <f t="shared" si="172"/>
        <v>2029</v>
      </c>
      <c r="DV3" s="483">
        <f t="shared" si="172"/>
        <v>2029</v>
      </c>
      <c r="DW3" s="483">
        <f t="shared" si="172"/>
        <v>2029</v>
      </c>
      <c r="DX3" s="483">
        <f t="shared" si="172"/>
        <v>2029</v>
      </c>
      <c r="DY3" s="483">
        <f t="shared" si="172"/>
        <v>2029</v>
      </c>
      <c r="DZ3" s="483">
        <f t="shared" si="172"/>
        <v>2029</v>
      </c>
      <c r="EA3" s="483">
        <f t="shared" si="172"/>
        <v>2029</v>
      </c>
      <c r="EB3" s="483">
        <f t="shared" si="172"/>
        <v>2029</v>
      </c>
      <c r="EC3" s="483">
        <f t="shared" si="172"/>
        <v>2029</v>
      </c>
      <c r="ED3" s="483">
        <f t="shared" si="172"/>
        <v>2029</v>
      </c>
      <c r="EE3" s="483">
        <f t="shared" si="172"/>
        <v>2030</v>
      </c>
      <c r="EF3" s="483">
        <f t="shared" si="172"/>
        <v>2030</v>
      </c>
      <c r="EG3" s="483">
        <f t="shared" si="172"/>
        <v>2030</v>
      </c>
      <c r="EH3" s="483">
        <f t="shared" si="172"/>
        <v>2030</v>
      </c>
      <c r="EI3" s="483">
        <f t="shared" si="172"/>
        <v>2030</v>
      </c>
      <c r="EJ3" s="483">
        <f t="shared" si="172"/>
        <v>2030</v>
      </c>
      <c r="EK3" s="483">
        <f t="shared" si="172"/>
        <v>2030</v>
      </c>
      <c r="EL3" s="483">
        <f t="shared" si="172"/>
        <v>2030</v>
      </c>
      <c r="EM3" s="483">
        <f t="shared" si="172"/>
        <v>2030</v>
      </c>
      <c r="EN3" s="483">
        <f t="shared" si="172"/>
        <v>2030</v>
      </c>
      <c r="EO3" s="483">
        <f t="shared" si="172"/>
        <v>2030</v>
      </c>
      <c r="EP3" s="483">
        <f t="shared" si="172"/>
        <v>2030</v>
      </c>
      <c r="EQ3" s="483">
        <f t="shared" ref="EQ3:HB3" si="173">YEAR(EQ2)</f>
        <v>2031</v>
      </c>
      <c r="ER3" s="483">
        <f t="shared" si="173"/>
        <v>2031</v>
      </c>
      <c r="ES3" s="483">
        <f t="shared" si="173"/>
        <v>2031</v>
      </c>
      <c r="ET3" s="483">
        <f t="shared" si="173"/>
        <v>2031</v>
      </c>
      <c r="EU3" s="483">
        <f t="shared" si="173"/>
        <v>2031</v>
      </c>
      <c r="EV3" s="483">
        <f t="shared" si="173"/>
        <v>2031</v>
      </c>
      <c r="EW3" s="483">
        <f t="shared" si="173"/>
        <v>2031</v>
      </c>
      <c r="EX3" s="483">
        <f t="shared" si="173"/>
        <v>2031</v>
      </c>
      <c r="EY3" s="483">
        <f t="shared" si="173"/>
        <v>2031</v>
      </c>
      <c r="EZ3" s="483">
        <f t="shared" si="173"/>
        <v>2031</v>
      </c>
      <c r="FA3" s="483">
        <f t="shared" si="173"/>
        <v>2031</v>
      </c>
      <c r="FB3" s="483">
        <f t="shared" si="173"/>
        <v>2031</v>
      </c>
      <c r="FC3" s="483">
        <f t="shared" si="173"/>
        <v>2032</v>
      </c>
      <c r="FD3" s="483">
        <f t="shared" si="173"/>
        <v>2032</v>
      </c>
      <c r="FE3" s="483">
        <f t="shared" si="173"/>
        <v>2032</v>
      </c>
      <c r="FF3" s="483">
        <f t="shared" si="173"/>
        <v>2032</v>
      </c>
      <c r="FG3" s="483">
        <f t="shared" si="173"/>
        <v>2032</v>
      </c>
      <c r="FH3" s="483">
        <f t="shared" si="173"/>
        <v>2032</v>
      </c>
      <c r="FI3" s="483">
        <f t="shared" si="173"/>
        <v>2032</v>
      </c>
      <c r="FJ3" s="483">
        <f t="shared" si="173"/>
        <v>2032</v>
      </c>
      <c r="FK3" s="483">
        <f t="shared" si="173"/>
        <v>2032</v>
      </c>
      <c r="FL3" s="483">
        <f t="shared" si="173"/>
        <v>2032</v>
      </c>
      <c r="FM3" s="483">
        <f t="shared" si="173"/>
        <v>2032</v>
      </c>
      <c r="FN3" s="483">
        <f t="shared" si="173"/>
        <v>2032</v>
      </c>
      <c r="FO3" s="483">
        <f t="shared" si="173"/>
        <v>2033</v>
      </c>
      <c r="FP3" s="483">
        <f t="shared" si="173"/>
        <v>2033</v>
      </c>
      <c r="FQ3" s="483">
        <f t="shared" si="173"/>
        <v>2033</v>
      </c>
      <c r="FR3" s="483">
        <f t="shared" si="173"/>
        <v>2033</v>
      </c>
      <c r="FS3" s="483">
        <f t="shared" si="173"/>
        <v>2033</v>
      </c>
      <c r="FT3" s="483">
        <f t="shared" si="173"/>
        <v>2033</v>
      </c>
      <c r="FU3" s="483">
        <f t="shared" si="173"/>
        <v>2033</v>
      </c>
      <c r="FV3" s="483">
        <f t="shared" si="173"/>
        <v>2033</v>
      </c>
      <c r="FW3" s="483">
        <f t="shared" si="173"/>
        <v>2033</v>
      </c>
      <c r="FX3" s="483">
        <f t="shared" si="173"/>
        <v>2033</v>
      </c>
      <c r="FY3" s="483">
        <f t="shared" si="173"/>
        <v>2033</v>
      </c>
      <c r="FZ3" s="483">
        <f t="shared" si="173"/>
        <v>2033</v>
      </c>
      <c r="GA3" s="483">
        <f t="shared" si="173"/>
        <v>2034</v>
      </c>
      <c r="GB3" s="483">
        <f t="shared" si="173"/>
        <v>2034</v>
      </c>
      <c r="GC3" s="483">
        <f t="shared" si="173"/>
        <v>2034</v>
      </c>
      <c r="GD3" s="483">
        <f t="shared" si="173"/>
        <v>2034</v>
      </c>
      <c r="GE3" s="483">
        <f t="shared" si="173"/>
        <v>2034</v>
      </c>
      <c r="GF3" s="483">
        <f t="shared" si="173"/>
        <v>2034</v>
      </c>
      <c r="GG3" s="483">
        <f t="shared" si="173"/>
        <v>2034</v>
      </c>
      <c r="GH3" s="483">
        <f t="shared" si="173"/>
        <v>2034</v>
      </c>
      <c r="GI3" s="483">
        <f t="shared" si="173"/>
        <v>2034</v>
      </c>
      <c r="GJ3" s="483">
        <f t="shared" si="173"/>
        <v>2034</v>
      </c>
      <c r="GK3" s="483">
        <f t="shared" si="173"/>
        <v>2034</v>
      </c>
      <c r="GL3" s="483">
        <f t="shared" si="173"/>
        <v>2034</v>
      </c>
      <c r="GM3" s="483">
        <f t="shared" si="173"/>
        <v>2035</v>
      </c>
      <c r="GN3" s="483">
        <f t="shared" si="173"/>
        <v>2035</v>
      </c>
      <c r="GO3" s="483">
        <f t="shared" si="173"/>
        <v>2035</v>
      </c>
      <c r="GP3" s="483">
        <f t="shared" si="173"/>
        <v>2035</v>
      </c>
      <c r="GQ3" s="483">
        <f t="shared" si="173"/>
        <v>2035</v>
      </c>
      <c r="GR3" s="483">
        <f t="shared" si="173"/>
        <v>2035</v>
      </c>
      <c r="GS3" s="483">
        <f t="shared" si="173"/>
        <v>2035</v>
      </c>
      <c r="GT3" s="483">
        <f t="shared" si="173"/>
        <v>2035</v>
      </c>
      <c r="GU3" s="483">
        <f t="shared" si="173"/>
        <v>2035</v>
      </c>
      <c r="GV3" s="483">
        <f t="shared" si="173"/>
        <v>2035</v>
      </c>
      <c r="GW3" s="483">
        <f t="shared" si="173"/>
        <v>2035</v>
      </c>
      <c r="GX3" s="483">
        <f t="shared" si="173"/>
        <v>2035</v>
      </c>
      <c r="GY3" s="483">
        <f t="shared" si="173"/>
        <v>2036</v>
      </c>
      <c r="GZ3" s="483">
        <f t="shared" si="173"/>
        <v>2036</v>
      </c>
      <c r="HA3" s="483">
        <f t="shared" si="173"/>
        <v>2036</v>
      </c>
      <c r="HB3" s="483">
        <f t="shared" si="173"/>
        <v>2036</v>
      </c>
      <c r="HC3" s="483">
        <f t="shared" ref="HC3:IP3" si="174">YEAR(HC2)</f>
        <v>2036</v>
      </c>
      <c r="HD3" s="483">
        <f t="shared" si="174"/>
        <v>2036</v>
      </c>
      <c r="HE3" s="483">
        <f t="shared" si="174"/>
        <v>2036</v>
      </c>
      <c r="HF3" s="483">
        <f t="shared" si="174"/>
        <v>2036</v>
      </c>
      <c r="HG3" s="483">
        <f t="shared" si="174"/>
        <v>2036</v>
      </c>
      <c r="HH3" s="483">
        <f t="shared" si="174"/>
        <v>2036</v>
      </c>
      <c r="HI3" s="483">
        <f t="shared" si="174"/>
        <v>2036</v>
      </c>
      <c r="HJ3" s="483">
        <f t="shared" si="174"/>
        <v>2036</v>
      </c>
      <c r="HK3" s="483">
        <f t="shared" si="174"/>
        <v>2037</v>
      </c>
      <c r="HL3" s="483">
        <f t="shared" si="174"/>
        <v>2037</v>
      </c>
      <c r="HM3" s="483">
        <f t="shared" si="174"/>
        <v>2037</v>
      </c>
      <c r="HN3" s="483">
        <f t="shared" si="174"/>
        <v>2037</v>
      </c>
      <c r="HO3" s="483">
        <f t="shared" si="174"/>
        <v>2037</v>
      </c>
      <c r="HP3" s="483">
        <f t="shared" si="174"/>
        <v>2037</v>
      </c>
      <c r="HQ3" s="483">
        <f t="shared" si="174"/>
        <v>2037</v>
      </c>
      <c r="HR3" s="483">
        <f t="shared" si="174"/>
        <v>2037</v>
      </c>
      <c r="HS3" s="483">
        <f t="shared" si="174"/>
        <v>2037</v>
      </c>
      <c r="HT3" s="483">
        <f t="shared" si="174"/>
        <v>2037</v>
      </c>
      <c r="HU3" s="483">
        <f t="shared" si="174"/>
        <v>2037</v>
      </c>
      <c r="HV3" s="483">
        <f t="shared" si="174"/>
        <v>2037</v>
      </c>
      <c r="HW3" s="483">
        <f t="shared" si="174"/>
        <v>2038</v>
      </c>
      <c r="HX3" s="483">
        <f t="shared" si="174"/>
        <v>2038</v>
      </c>
      <c r="HY3" s="483">
        <f t="shared" si="174"/>
        <v>2038</v>
      </c>
      <c r="HZ3" s="483">
        <f t="shared" si="174"/>
        <v>2038</v>
      </c>
      <c r="IA3" s="483">
        <f t="shared" si="174"/>
        <v>2038</v>
      </c>
      <c r="IB3" s="483">
        <f t="shared" si="174"/>
        <v>2038</v>
      </c>
      <c r="IC3" s="483">
        <f t="shared" si="174"/>
        <v>2038</v>
      </c>
      <c r="ID3" s="483">
        <f t="shared" si="174"/>
        <v>2038</v>
      </c>
      <c r="IE3" s="483">
        <f t="shared" si="174"/>
        <v>2038</v>
      </c>
      <c r="IF3" s="483">
        <f t="shared" si="174"/>
        <v>2038</v>
      </c>
      <c r="IG3" s="483">
        <f t="shared" si="174"/>
        <v>2038</v>
      </c>
      <c r="IH3" s="483">
        <f t="shared" si="174"/>
        <v>2038</v>
      </c>
      <c r="II3" s="483">
        <f t="shared" si="174"/>
        <v>2039</v>
      </c>
      <c r="IJ3" s="483">
        <f t="shared" si="174"/>
        <v>2039</v>
      </c>
      <c r="IK3" s="483">
        <f t="shared" si="174"/>
        <v>2039</v>
      </c>
      <c r="IL3" s="483">
        <f t="shared" si="174"/>
        <v>2039</v>
      </c>
      <c r="IM3" s="483">
        <f t="shared" si="174"/>
        <v>2039</v>
      </c>
      <c r="IN3" s="483">
        <f t="shared" si="174"/>
        <v>2039</v>
      </c>
      <c r="IO3" s="483">
        <f t="shared" si="174"/>
        <v>2039</v>
      </c>
      <c r="IP3" s="483">
        <f t="shared" si="174"/>
        <v>2039</v>
      </c>
    </row>
    <row r="4" spans="1:250" x14ac:dyDescent="0.2">
      <c r="A4" s="482"/>
      <c r="B4" s="482"/>
      <c r="C4" s="482"/>
      <c r="D4" s="482"/>
      <c r="E4" s="482"/>
      <c r="F4" s="482"/>
      <c r="G4" s="482"/>
      <c r="H4" s="482"/>
      <c r="I4" s="484">
        <f>EOMONTH(I3,1)</f>
        <v>43738</v>
      </c>
      <c r="J4" s="482"/>
      <c r="K4" s="485">
        <f t="shared" ref="K4:BV4" si="175">MONTH(K2)</f>
        <v>9</v>
      </c>
      <c r="L4" s="485">
        <f t="shared" si="175"/>
        <v>10</v>
      </c>
      <c r="M4" s="485">
        <f t="shared" si="175"/>
        <v>11</v>
      </c>
      <c r="N4" s="485">
        <f t="shared" si="175"/>
        <v>12</v>
      </c>
      <c r="O4" s="485">
        <f t="shared" si="175"/>
        <v>1</v>
      </c>
      <c r="P4" s="485">
        <f t="shared" si="175"/>
        <v>2</v>
      </c>
      <c r="Q4" s="485">
        <f t="shared" si="175"/>
        <v>3</v>
      </c>
      <c r="R4" s="485">
        <f t="shared" si="175"/>
        <v>4</v>
      </c>
      <c r="S4" s="485">
        <f t="shared" si="175"/>
        <v>5</v>
      </c>
      <c r="T4" s="485">
        <f t="shared" si="175"/>
        <v>6</v>
      </c>
      <c r="U4" s="485">
        <f t="shared" si="175"/>
        <v>7</v>
      </c>
      <c r="V4" s="485">
        <f t="shared" si="175"/>
        <v>8</v>
      </c>
      <c r="W4" s="485">
        <f t="shared" si="175"/>
        <v>9</v>
      </c>
      <c r="X4" s="485">
        <f t="shared" si="175"/>
        <v>10</v>
      </c>
      <c r="Y4" s="485">
        <f t="shared" si="175"/>
        <v>11</v>
      </c>
      <c r="Z4" s="485">
        <f t="shared" si="175"/>
        <v>12</v>
      </c>
      <c r="AA4" s="485">
        <f t="shared" si="175"/>
        <v>1</v>
      </c>
      <c r="AB4" s="485">
        <f t="shared" si="175"/>
        <v>2</v>
      </c>
      <c r="AC4" s="485">
        <f t="shared" si="175"/>
        <v>3</v>
      </c>
      <c r="AD4" s="485">
        <f t="shared" si="175"/>
        <v>4</v>
      </c>
      <c r="AE4" s="485">
        <f t="shared" si="175"/>
        <v>5</v>
      </c>
      <c r="AF4" s="485">
        <f t="shared" si="175"/>
        <v>6</v>
      </c>
      <c r="AG4" s="485">
        <f t="shared" si="175"/>
        <v>7</v>
      </c>
      <c r="AH4" s="485">
        <f t="shared" si="175"/>
        <v>8</v>
      </c>
      <c r="AI4" s="485">
        <f t="shared" si="175"/>
        <v>9</v>
      </c>
      <c r="AJ4" s="485">
        <f t="shared" si="175"/>
        <v>10</v>
      </c>
      <c r="AK4" s="485">
        <f t="shared" si="175"/>
        <v>11</v>
      </c>
      <c r="AL4" s="485">
        <f t="shared" si="175"/>
        <v>12</v>
      </c>
      <c r="AM4" s="485">
        <f t="shared" si="175"/>
        <v>1</v>
      </c>
      <c r="AN4" s="485">
        <f t="shared" si="175"/>
        <v>2</v>
      </c>
      <c r="AO4" s="485">
        <f t="shared" si="175"/>
        <v>3</v>
      </c>
      <c r="AP4" s="485">
        <f t="shared" si="175"/>
        <v>4</v>
      </c>
      <c r="AQ4" s="485">
        <f t="shared" si="175"/>
        <v>5</v>
      </c>
      <c r="AR4" s="485">
        <f t="shared" si="175"/>
        <v>6</v>
      </c>
      <c r="AS4" s="485">
        <f t="shared" si="175"/>
        <v>7</v>
      </c>
      <c r="AT4" s="485">
        <f t="shared" si="175"/>
        <v>8</v>
      </c>
      <c r="AU4" s="485">
        <f t="shared" si="175"/>
        <v>9</v>
      </c>
      <c r="AV4" s="485">
        <f t="shared" si="175"/>
        <v>10</v>
      </c>
      <c r="AW4" s="485">
        <f t="shared" si="175"/>
        <v>11</v>
      </c>
      <c r="AX4" s="485">
        <f t="shared" si="175"/>
        <v>12</v>
      </c>
      <c r="AY4" s="485">
        <f t="shared" si="175"/>
        <v>1</v>
      </c>
      <c r="AZ4" s="485">
        <f t="shared" si="175"/>
        <v>2</v>
      </c>
      <c r="BA4" s="485">
        <f t="shared" si="175"/>
        <v>3</v>
      </c>
      <c r="BB4" s="485">
        <f t="shared" si="175"/>
        <v>4</v>
      </c>
      <c r="BC4" s="485">
        <f t="shared" si="175"/>
        <v>5</v>
      </c>
      <c r="BD4" s="485">
        <f t="shared" si="175"/>
        <v>6</v>
      </c>
      <c r="BE4" s="485">
        <f t="shared" si="175"/>
        <v>7</v>
      </c>
      <c r="BF4" s="485">
        <f t="shared" si="175"/>
        <v>8</v>
      </c>
      <c r="BG4" s="485">
        <f t="shared" si="175"/>
        <v>9</v>
      </c>
      <c r="BH4" s="485">
        <f t="shared" si="175"/>
        <v>10</v>
      </c>
      <c r="BI4" s="485">
        <f t="shared" si="175"/>
        <v>11</v>
      </c>
      <c r="BJ4" s="485">
        <f t="shared" si="175"/>
        <v>12</v>
      </c>
      <c r="BK4" s="485">
        <f t="shared" si="175"/>
        <v>1</v>
      </c>
      <c r="BL4" s="485">
        <f t="shared" si="175"/>
        <v>2</v>
      </c>
      <c r="BM4" s="485">
        <f t="shared" si="175"/>
        <v>3</v>
      </c>
      <c r="BN4" s="485">
        <f t="shared" si="175"/>
        <v>4</v>
      </c>
      <c r="BO4" s="485">
        <f t="shared" si="175"/>
        <v>5</v>
      </c>
      <c r="BP4" s="485">
        <f t="shared" si="175"/>
        <v>6</v>
      </c>
      <c r="BQ4" s="485">
        <f t="shared" si="175"/>
        <v>7</v>
      </c>
      <c r="BR4" s="485">
        <f t="shared" si="175"/>
        <v>8</v>
      </c>
      <c r="BS4" s="485">
        <f t="shared" si="175"/>
        <v>9</v>
      </c>
      <c r="BT4" s="485">
        <f t="shared" si="175"/>
        <v>10</v>
      </c>
      <c r="BU4" s="485">
        <f t="shared" si="175"/>
        <v>11</v>
      </c>
      <c r="BV4" s="485">
        <f t="shared" si="175"/>
        <v>12</v>
      </c>
      <c r="BW4" s="485">
        <f t="shared" ref="BW4:CD4" si="176">MONTH(BW2)</f>
        <v>1</v>
      </c>
      <c r="BX4" s="485">
        <f t="shared" si="176"/>
        <v>2</v>
      </c>
      <c r="BY4" s="485">
        <f t="shared" si="176"/>
        <v>3</v>
      </c>
      <c r="BZ4" s="485">
        <f t="shared" si="176"/>
        <v>4</v>
      </c>
      <c r="CA4" s="485">
        <f t="shared" si="176"/>
        <v>5</v>
      </c>
      <c r="CB4" s="485">
        <f t="shared" si="176"/>
        <v>6</v>
      </c>
      <c r="CC4" s="485">
        <f t="shared" si="176"/>
        <v>7</v>
      </c>
      <c r="CD4" s="485">
        <f t="shared" si="176"/>
        <v>8</v>
      </c>
      <c r="CE4" s="485">
        <f t="shared" ref="CE4:EP4" si="177">MONTH(CE2)</f>
        <v>9</v>
      </c>
      <c r="CF4" s="485">
        <f t="shared" si="177"/>
        <v>10</v>
      </c>
      <c r="CG4" s="485">
        <f t="shared" si="177"/>
        <v>11</v>
      </c>
      <c r="CH4" s="485">
        <f t="shared" si="177"/>
        <v>12</v>
      </c>
      <c r="CI4" s="485">
        <f t="shared" si="177"/>
        <v>1</v>
      </c>
      <c r="CJ4" s="485">
        <f t="shared" si="177"/>
        <v>2</v>
      </c>
      <c r="CK4" s="485">
        <f t="shared" si="177"/>
        <v>3</v>
      </c>
      <c r="CL4" s="485">
        <f t="shared" si="177"/>
        <v>4</v>
      </c>
      <c r="CM4" s="485">
        <f t="shared" si="177"/>
        <v>5</v>
      </c>
      <c r="CN4" s="485">
        <f t="shared" si="177"/>
        <v>6</v>
      </c>
      <c r="CO4" s="485">
        <f t="shared" si="177"/>
        <v>7</v>
      </c>
      <c r="CP4" s="485">
        <f t="shared" si="177"/>
        <v>8</v>
      </c>
      <c r="CQ4" s="485">
        <f t="shared" si="177"/>
        <v>9</v>
      </c>
      <c r="CR4" s="485">
        <f t="shared" si="177"/>
        <v>10</v>
      </c>
      <c r="CS4" s="485">
        <f t="shared" si="177"/>
        <v>11</v>
      </c>
      <c r="CT4" s="485">
        <f t="shared" si="177"/>
        <v>12</v>
      </c>
      <c r="CU4" s="485">
        <f t="shared" si="177"/>
        <v>1</v>
      </c>
      <c r="CV4" s="485">
        <f t="shared" si="177"/>
        <v>2</v>
      </c>
      <c r="CW4" s="485">
        <f t="shared" si="177"/>
        <v>3</v>
      </c>
      <c r="CX4" s="485">
        <f t="shared" si="177"/>
        <v>4</v>
      </c>
      <c r="CY4" s="485">
        <f t="shared" si="177"/>
        <v>5</v>
      </c>
      <c r="CZ4" s="485">
        <f t="shared" si="177"/>
        <v>6</v>
      </c>
      <c r="DA4" s="485">
        <f t="shared" si="177"/>
        <v>7</v>
      </c>
      <c r="DB4" s="485">
        <f t="shared" si="177"/>
        <v>8</v>
      </c>
      <c r="DC4" s="485">
        <f t="shared" si="177"/>
        <v>9</v>
      </c>
      <c r="DD4" s="485">
        <f t="shared" si="177"/>
        <v>10</v>
      </c>
      <c r="DE4" s="485">
        <f t="shared" si="177"/>
        <v>11</v>
      </c>
      <c r="DF4" s="485">
        <f t="shared" si="177"/>
        <v>12</v>
      </c>
      <c r="DG4" s="485">
        <f t="shared" si="177"/>
        <v>1</v>
      </c>
      <c r="DH4" s="485">
        <f t="shared" si="177"/>
        <v>2</v>
      </c>
      <c r="DI4" s="485">
        <f t="shared" si="177"/>
        <v>3</v>
      </c>
      <c r="DJ4" s="485">
        <f t="shared" si="177"/>
        <v>4</v>
      </c>
      <c r="DK4" s="485">
        <f t="shared" si="177"/>
        <v>5</v>
      </c>
      <c r="DL4" s="485">
        <f t="shared" si="177"/>
        <v>6</v>
      </c>
      <c r="DM4" s="485">
        <f t="shared" si="177"/>
        <v>7</v>
      </c>
      <c r="DN4" s="485">
        <f t="shared" si="177"/>
        <v>8</v>
      </c>
      <c r="DO4" s="485">
        <f t="shared" si="177"/>
        <v>9</v>
      </c>
      <c r="DP4" s="485">
        <f t="shared" si="177"/>
        <v>10</v>
      </c>
      <c r="DQ4" s="485">
        <f t="shared" si="177"/>
        <v>11</v>
      </c>
      <c r="DR4" s="485">
        <f t="shared" si="177"/>
        <v>12</v>
      </c>
      <c r="DS4" s="485">
        <f t="shared" si="177"/>
        <v>1</v>
      </c>
      <c r="DT4" s="485">
        <f t="shared" si="177"/>
        <v>2</v>
      </c>
      <c r="DU4" s="485">
        <f t="shared" si="177"/>
        <v>3</v>
      </c>
      <c r="DV4" s="485">
        <f t="shared" si="177"/>
        <v>4</v>
      </c>
      <c r="DW4" s="485">
        <f t="shared" si="177"/>
        <v>5</v>
      </c>
      <c r="DX4" s="485">
        <f t="shared" si="177"/>
        <v>6</v>
      </c>
      <c r="DY4" s="485">
        <f t="shared" si="177"/>
        <v>7</v>
      </c>
      <c r="DZ4" s="485">
        <f t="shared" si="177"/>
        <v>8</v>
      </c>
      <c r="EA4" s="485">
        <f t="shared" si="177"/>
        <v>9</v>
      </c>
      <c r="EB4" s="485">
        <f t="shared" si="177"/>
        <v>10</v>
      </c>
      <c r="EC4" s="485">
        <f t="shared" si="177"/>
        <v>11</v>
      </c>
      <c r="ED4" s="485">
        <f t="shared" si="177"/>
        <v>12</v>
      </c>
      <c r="EE4" s="485">
        <f t="shared" si="177"/>
        <v>1</v>
      </c>
      <c r="EF4" s="485">
        <f t="shared" si="177"/>
        <v>2</v>
      </c>
      <c r="EG4" s="485">
        <f t="shared" si="177"/>
        <v>3</v>
      </c>
      <c r="EH4" s="485">
        <f t="shared" si="177"/>
        <v>4</v>
      </c>
      <c r="EI4" s="485">
        <f t="shared" si="177"/>
        <v>5</v>
      </c>
      <c r="EJ4" s="485">
        <f t="shared" si="177"/>
        <v>6</v>
      </c>
      <c r="EK4" s="485">
        <f t="shared" si="177"/>
        <v>7</v>
      </c>
      <c r="EL4" s="485">
        <f t="shared" si="177"/>
        <v>8</v>
      </c>
      <c r="EM4" s="485">
        <f t="shared" si="177"/>
        <v>9</v>
      </c>
      <c r="EN4" s="485">
        <f t="shared" si="177"/>
        <v>10</v>
      </c>
      <c r="EO4" s="485">
        <f t="shared" si="177"/>
        <v>11</v>
      </c>
      <c r="EP4" s="485">
        <f t="shared" si="177"/>
        <v>12</v>
      </c>
      <c r="EQ4" s="485">
        <f t="shared" ref="EQ4:HB4" si="178">MONTH(EQ2)</f>
        <v>1</v>
      </c>
      <c r="ER4" s="485">
        <f t="shared" si="178"/>
        <v>2</v>
      </c>
      <c r="ES4" s="485">
        <f t="shared" si="178"/>
        <v>3</v>
      </c>
      <c r="ET4" s="485">
        <f t="shared" si="178"/>
        <v>4</v>
      </c>
      <c r="EU4" s="485">
        <f t="shared" si="178"/>
        <v>5</v>
      </c>
      <c r="EV4" s="485">
        <f t="shared" si="178"/>
        <v>6</v>
      </c>
      <c r="EW4" s="485">
        <f t="shared" si="178"/>
        <v>7</v>
      </c>
      <c r="EX4" s="485">
        <f t="shared" si="178"/>
        <v>8</v>
      </c>
      <c r="EY4" s="485">
        <f t="shared" si="178"/>
        <v>9</v>
      </c>
      <c r="EZ4" s="485">
        <f t="shared" si="178"/>
        <v>10</v>
      </c>
      <c r="FA4" s="485">
        <f t="shared" si="178"/>
        <v>11</v>
      </c>
      <c r="FB4" s="485">
        <f t="shared" si="178"/>
        <v>12</v>
      </c>
      <c r="FC4" s="485">
        <f t="shared" si="178"/>
        <v>1</v>
      </c>
      <c r="FD4" s="485">
        <f t="shared" si="178"/>
        <v>2</v>
      </c>
      <c r="FE4" s="485">
        <f t="shared" si="178"/>
        <v>3</v>
      </c>
      <c r="FF4" s="485">
        <f t="shared" si="178"/>
        <v>4</v>
      </c>
      <c r="FG4" s="485">
        <f t="shared" si="178"/>
        <v>5</v>
      </c>
      <c r="FH4" s="485">
        <f t="shared" si="178"/>
        <v>6</v>
      </c>
      <c r="FI4" s="485">
        <f t="shared" si="178"/>
        <v>7</v>
      </c>
      <c r="FJ4" s="485">
        <f t="shared" si="178"/>
        <v>8</v>
      </c>
      <c r="FK4" s="485">
        <f t="shared" si="178"/>
        <v>9</v>
      </c>
      <c r="FL4" s="485">
        <f t="shared" si="178"/>
        <v>10</v>
      </c>
      <c r="FM4" s="485">
        <f t="shared" si="178"/>
        <v>11</v>
      </c>
      <c r="FN4" s="485">
        <f t="shared" si="178"/>
        <v>12</v>
      </c>
      <c r="FO4" s="485">
        <f t="shared" si="178"/>
        <v>1</v>
      </c>
      <c r="FP4" s="485">
        <f t="shared" si="178"/>
        <v>2</v>
      </c>
      <c r="FQ4" s="485">
        <f t="shared" si="178"/>
        <v>3</v>
      </c>
      <c r="FR4" s="485">
        <f t="shared" si="178"/>
        <v>4</v>
      </c>
      <c r="FS4" s="485">
        <f t="shared" si="178"/>
        <v>5</v>
      </c>
      <c r="FT4" s="485">
        <f t="shared" si="178"/>
        <v>6</v>
      </c>
      <c r="FU4" s="485">
        <f t="shared" si="178"/>
        <v>7</v>
      </c>
      <c r="FV4" s="485">
        <f t="shared" si="178"/>
        <v>8</v>
      </c>
      <c r="FW4" s="485">
        <f t="shared" si="178"/>
        <v>9</v>
      </c>
      <c r="FX4" s="485">
        <f t="shared" si="178"/>
        <v>10</v>
      </c>
      <c r="FY4" s="485">
        <f t="shared" si="178"/>
        <v>11</v>
      </c>
      <c r="FZ4" s="485">
        <f t="shared" si="178"/>
        <v>12</v>
      </c>
      <c r="GA4" s="485">
        <f t="shared" si="178"/>
        <v>1</v>
      </c>
      <c r="GB4" s="485">
        <f t="shared" si="178"/>
        <v>2</v>
      </c>
      <c r="GC4" s="485">
        <f t="shared" si="178"/>
        <v>3</v>
      </c>
      <c r="GD4" s="485">
        <f t="shared" si="178"/>
        <v>4</v>
      </c>
      <c r="GE4" s="485">
        <f t="shared" si="178"/>
        <v>5</v>
      </c>
      <c r="GF4" s="485">
        <f t="shared" si="178"/>
        <v>6</v>
      </c>
      <c r="GG4" s="485">
        <f t="shared" si="178"/>
        <v>7</v>
      </c>
      <c r="GH4" s="485">
        <f t="shared" si="178"/>
        <v>8</v>
      </c>
      <c r="GI4" s="485">
        <f t="shared" si="178"/>
        <v>9</v>
      </c>
      <c r="GJ4" s="485">
        <f t="shared" si="178"/>
        <v>10</v>
      </c>
      <c r="GK4" s="485">
        <f t="shared" si="178"/>
        <v>11</v>
      </c>
      <c r="GL4" s="485">
        <f t="shared" si="178"/>
        <v>12</v>
      </c>
      <c r="GM4" s="485">
        <f t="shared" si="178"/>
        <v>1</v>
      </c>
      <c r="GN4" s="485">
        <f t="shared" si="178"/>
        <v>2</v>
      </c>
      <c r="GO4" s="485">
        <f t="shared" si="178"/>
        <v>3</v>
      </c>
      <c r="GP4" s="485">
        <f t="shared" si="178"/>
        <v>4</v>
      </c>
      <c r="GQ4" s="485">
        <f t="shared" si="178"/>
        <v>5</v>
      </c>
      <c r="GR4" s="485">
        <f t="shared" si="178"/>
        <v>6</v>
      </c>
      <c r="GS4" s="485">
        <f t="shared" si="178"/>
        <v>7</v>
      </c>
      <c r="GT4" s="485">
        <f t="shared" si="178"/>
        <v>8</v>
      </c>
      <c r="GU4" s="485">
        <f t="shared" si="178"/>
        <v>9</v>
      </c>
      <c r="GV4" s="485">
        <f t="shared" si="178"/>
        <v>10</v>
      </c>
      <c r="GW4" s="485">
        <f t="shared" si="178"/>
        <v>11</v>
      </c>
      <c r="GX4" s="485">
        <f t="shared" si="178"/>
        <v>12</v>
      </c>
      <c r="GY4" s="485">
        <f t="shared" si="178"/>
        <v>1</v>
      </c>
      <c r="GZ4" s="485">
        <f t="shared" si="178"/>
        <v>2</v>
      </c>
      <c r="HA4" s="485">
        <f t="shared" si="178"/>
        <v>3</v>
      </c>
      <c r="HB4" s="485">
        <f t="shared" si="178"/>
        <v>4</v>
      </c>
      <c r="HC4" s="485">
        <f t="shared" ref="HC4:IP4" si="179">MONTH(HC2)</f>
        <v>5</v>
      </c>
      <c r="HD4" s="485">
        <f t="shared" si="179"/>
        <v>6</v>
      </c>
      <c r="HE4" s="485">
        <f t="shared" si="179"/>
        <v>7</v>
      </c>
      <c r="HF4" s="485">
        <f t="shared" si="179"/>
        <v>8</v>
      </c>
      <c r="HG4" s="485">
        <f t="shared" si="179"/>
        <v>9</v>
      </c>
      <c r="HH4" s="485">
        <f t="shared" si="179"/>
        <v>10</v>
      </c>
      <c r="HI4" s="485">
        <f t="shared" si="179"/>
        <v>11</v>
      </c>
      <c r="HJ4" s="485">
        <f t="shared" si="179"/>
        <v>12</v>
      </c>
      <c r="HK4" s="485">
        <f t="shared" si="179"/>
        <v>1</v>
      </c>
      <c r="HL4" s="485">
        <f t="shared" si="179"/>
        <v>2</v>
      </c>
      <c r="HM4" s="485">
        <f t="shared" si="179"/>
        <v>3</v>
      </c>
      <c r="HN4" s="485">
        <f t="shared" si="179"/>
        <v>4</v>
      </c>
      <c r="HO4" s="485">
        <f t="shared" si="179"/>
        <v>5</v>
      </c>
      <c r="HP4" s="485">
        <f t="shared" si="179"/>
        <v>6</v>
      </c>
      <c r="HQ4" s="485">
        <f t="shared" si="179"/>
        <v>7</v>
      </c>
      <c r="HR4" s="485">
        <f t="shared" si="179"/>
        <v>8</v>
      </c>
      <c r="HS4" s="485">
        <f t="shared" si="179"/>
        <v>9</v>
      </c>
      <c r="HT4" s="485">
        <f t="shared" si="179"/>
        <v>10</v>
      </c>
      <c r="HU4" s="485">
        <f t="shared" si="179"/>
        <v>11</v>
      </c>
      <c r="HV4" s="485">
        <f t="shared" si="179"/>
        <v>12</v>
      </c>
      <c r="HW4" s="485">
        <f t="shared" si="179"/>
        <v>1</v>
      </c>
      <c r="HX4" s="485">
        <f t="shared" si="179"/>
        <v>2</v>
      </c>
      <c r="HY4" s="485">
        <f t="shared" si="179"/>
        <v>3</v>
      </c>
      <c r="HZ4" s="485">
        <f t="shared" si="179"/>
        <v>4</v>
      </c>
      <c r="IA4" s="485">
        <f t="shared" si="179"/>
        <v>5</v>
      </c>
      <c r="IB4" s="485">
        <f t="shared" si="179"/>
        <v>6</v>
      </c>
      <c r="IC4" s="485">
        <f t="shared" si="179"/>
        <v>7</v>
      </c>
      <c r="ID4" s="485">
        <f t="shared" si="179"/>
        <v>8</v>
      </c>
      <c r="IE4" s="485">
        <f t="shared" si="179"/>
        <v>9</v>
      </c>
      <c r="IF4" s="485">
        <f t="shared" si="179"/>
        <v>10</v>
      </c>
      <c r="IG4" s="485">
        <f t="shared" si="179"/>
        <v>11</v>
      </c>
      <c r="IH4" s="485">
        <f t="shared" si="179"/>
        <v>12</v>
      </c>
      <c r="II4" s="485">
        <f t="shared" si="179"/>
        <v>1</v>
      </c>
      <c r="IJ4" s="485">
        <f t="shared" si="179"/>
        <v>2</v>
      </c>
      <c r="IK4" s="485">
        <f t="shared" si="179"/>
        <v>3</v>
      </c>
      <c r="IL4" s="485">
        <f t="shared" si="179"/>
        <v>4</v>
      </c>
      <c r="IM4" s="485">
        <f t="shared" si="179"/>
        <v>5</v>
      </c>
      <c r="IN4" s="485">
        <f t="shared" si="179"/>
        <v>6</v>
      </c>
      <c r="IO4" s="485">
        <f t="shared" si="179"/>
        <v>7</v>
      </c>
      <c r="IP4" s="485">
        <f t="shared" si="179"/>
        <v>8</v>
      </c>
    </row>
    <row r="5" spans="1:250" x14ac:dyDescent="0.2">
      <c r="A5" s="482"/>
      <c r="B5" s="482"/>
      <c r="C5" s="482"/>
      <c r="D5" s="482"/>
      <c r="E5" s="482"/>
      <c r="F5" s="482"/>
      <c r="G5" s="482"/>
      <c r="H5" s="482"/>
      <c r="I5" s="482"/>
      <c r="J5" s="482"/>
      <c r="K5" s="486">
        <f t="shared" ref="K5:BV5" si="180">INT((K$8-1)/12)+1</f>
        <v>1</v>
      </c>
      <c r="L5" s="486">
        <f t="shared" si="180"/>
        <v>1</v>
      </c>
      <c r="M5" s="486">
        <f t="shared" si="180"/>
        <v>1</v>
      </c>
      <c r="N5" s="486">
        <f t="shared" si="180"/>
        <v>1</v>
      </c>
      <c r="O5" s="486">
        <f t="shared" si="180"/>
        <v>1</v>
      </c>
      <c r="P5" s="486">
        <f t="shared" si="180"/>
        <v>1</v>
      </c>
      <c r="Q5" s="486">
        <f t="shared" si="180"/>
        <v>1</v>
      </c>
      <c r="R5" s="486">
        <f t="shared" si="180"/>
        <v>1</v>
      </c>
      <c r="S5" s="486">
        <f t="shared" si="180"/>
        <v>1</v>
      </c>
      <c r="T5" s="486">
        <f t="shared" si="180"/>
        <v>1</v>
      </c>
      <c r="U5" s="486">
        <f t="shared" si="180"/>
        <v>1</v>
      </c>
      <c r="V5" s="486">
        <f t="shared" si="180"/>
        <v>1</v>
      </c>
      <c r="W5" s="486">
        <f t="shared" si="180"/>
        <v>2</v>
      </c>
      <c r="X5" s="486">
        <f t="shared" si="180"/>
        <v>2</v>
      </c>
      <c r="Y5" s="486">
        <f t="shared" si="180"/>
        <v>2</v>
      </c>
      <c r="Z5" s="486">
        <f t="shared" si="180"/>
        <v>2</v>
      </c>
      <c r="AA5" s="486">
        <f t="shared" si="180"/>
        <v>2</v>
      </c>
      <c r="AB5" s="486">
        <f t="shared" si="180"/>
        <v>2</v>
      </c>
      <c r="AC5" s="486">
        <f t="shared" si="180"/>
        <v>2</v>
      </c>
      <c r="AD5" s="486">
        <f t="shared" si="180"/>
        <v>2</v>
      </c>
      <c r="AE5" s="486">
        <f t="shared" si="180"/>
        <v>2</v>
      </c>
      <c r="AF5" s="486">
        <f t="shared" si="180"/>
        <v>2</v>
      </c>
      <c r="AG5" s="486">
        <f t="shared" si="180"/>
        <v>2</v>
      </c>
      <c r="AH5" s="486">
        <f t="shared" si="180"/>
        <v>2</v>
      </c>
      <c r="AI5" s="486">
        <f t="shared" si="180"/>
        <v>3</v>
      </c>
      <c r="AJ5" s="486">
        <f t="shared" si="180"/>
        <v>3</v>
      </c>
      <c r="AK5" s="486">
        <f t="shared" si="180"/>
        <v>3</v>
      </c>
      <c r="AL5" s="486">
        <f t="shared" si="180"/>
        <v>3</v>
      </c>
      <c r="AM5" s="486">
        <f t="shared" si="180"/>
        <v>3</v>
      </c>
      <c r="AN5" s="486">
        <f t="shared" si="180"/>
        <v>3</v>
      </c>
      <c r="AO5" s="486">
        <f t="shared" si="180"/>
        <v>3</v>
      </c>
      <c r="AP5" s="486">
        <f t="shared" si="180"/>
        <v>3</v>
      </c>
      <c r="AQ5" s="486">
        <f t="shared" si="180"/>
        <v>3</v>
      </c>
      <c r="AR5" s="486">
        <f t="shared" si="180"/>
        <v>3</v>
      </c>
      <c r="AS5" s="486">
        <f t="shared" si="180"/>
        <v>3</v>
      </c>
      <c r="AT5" s="486">
        <f t="shared" si="180"/>
        <v>3</v>
      </c>
      <c r="AU5" s="486">
        <f t="shared" si="180"/>
        <v>4</v>
      </c>
      <c r="AV5" s="486">
        <f t="shared" si="180"/>
        <v>4</v>
      </c>
      <c r="AW5" s="486">
        <f t="shared" si="180"/>
        <v>4</v>
      </c>
      <c r="AX5" s="486">
        <f t="shared" si="180"/>
        <v>4</v>
      </c>
      <c r="AY5" s="486">
        <f t="shared" si="180"/>
        <v>4</v>
      </c>
      <c r="AZ5" s="486">
        <f t="shared" si="180"/>
        <v>4</v>
      </c>
      <c r="BA5" s="486">
        <f t="shared" si="180"/>
        <v>4</v>
      </c>
      <c r="BB5" s="486">
        <f t="shared" si="180"/>
        <v>4</v>
      </c>
      <c r="BC5" s="486">
        <f t="shared" si="180"/>
        <v>4</v>
      </c>
      <c r="BD5" s="486">
        <f t="shared" si="180"/>
        <v>4</v>
      </c>
      <c r="BE5" s="486">
        <f t="shared" si="180"/>
        <v>4</v>
      </c>
      <c r="BF5" s="486">
        <f t="shared" si="180"/>
        <v>4</v>
      </c>
      <c r="BG5" s="486">
        <f t="shared" si="180"/>
        <v>5</v>
      </c>
      <c r="BH5" s="486">
        <f t="shared" si="180"/>
        <v>5</v>
      </c>
      <c r="BI5" s="486">
        <f t="shared" si="180"/>
        <v>5</v>
      </c>
      <c r="BJ5" s="486">
        <f t="shared" si="180"/>
        <v>5</v>
      </c>
      <c r="BK5" s="486">
        <f t="shared" si="180"/>
        <v>5</v>
      </c>
      <c r="BL5" s="486">
        <f t="shared" si="180"/>
        <v>5</v>
      </c>
      <c r="BM5" s="486">
        <f t="shared" si="180"/>
        <v>5</v>
      </c>
      <c r="BN5" s="486">
        <f t="shared" si="180"/>
        <v>5</v>
      </c>
      <c r="BO5" s="486">
        <f t="shared" si="180"/>
        <v>5</v>
      </c>
      <c r="BP5" s="486">
        <f t="shared" si="180"/>
        <v>5</v>
      </c>
      <c r="BQ5" s="486">
        <f t="shared" si="180"/>
        <v>5</v>
      </c>
      <c r="BR5" s="486">
        <f t="shared" si="180"/>
        <v>5</v>
      </c>
      <c r="BS5" s="486">
        <f t="shared" si="180"/>
        <v>6</v>
      </c>
      <c r="BT5" s="486">
        <f t="shared" si="180"/>
        <v>6</v>
      </c>
      <c r="BU5" s="486">
        <f t="shared" si="180"/>
        <v>6</v>
      </c>
      <c r="BV5" s="486">
        <f t="shared" si="180"/>
        <v>6</v>
      </c>
      <c r="BW5" s="486">
        <f t="shared" ref="BW5:CD5" si="181">INT((BW$8-1)/12)+1</f>
        <v>6</v>
      </c>
      <c r="BX5" s="486">
        <f t="shared" si="181"/>
        <v>6</v>
      </c>
      <c r="BY5" s="486">
        <f t="shared" si="181"/>
        <v>6</v>
      </c>
      <c r="BZ5" s="486">
        <f t="shared" si="181"/>
        <v>6</v>
      </c>
      <c r="CA5" s="486">
        <f t="shared" si="181"/>
        <v>6</v>
      </c>
      <c r="CB5" s="486">
        <f t="shared" si="181"/>
        <v>6</v>
      </c>
      <c r="CC5" s="486">
        <f t="shared" si="181"/>
        <v>6</v>
      </c>
      <c r="CD5" s="486">
        <f t="shared" si="181"/>
        <v>6</v>
      </c>
      <c r="CE5" s="486">
        <f t="shared" ref="CE5:EP5" si="182">INT((CE$8-1)/12)+1</f>
        <v>7</v>
      </c>
      <c r="CF5" s="486">
        <f t="shared" si="182"/>
        <v>7</v>
      </c>
      <c r="CG5" s="486">
        <f t="shared" si="182"/>
        <v>7</v>
      </c>
      <c r="CH5" s="486">
        <f t="shared" si="182"/>
        <v>7</v>
      </c>
      <c r="CI5" s="486">
        <f t="shared" si="182"/>
        <v>7</v>
      </c>
      <c r="CJ5" s="486">
        <f t="shared" si="182"/>
        <v>7</v>
      </c>
      <c r="CK5" s="486">
        <f t="shared" si="182"/>
        <v>7</v>
      </c>
      <c r="CL5" s="486">
        <f t="shared" si="182"/>
        <v>7</v>
      </c>
      <c r="CM5" s="486">
        <f t="shared" si="182"/>
        <v>7</v>
      </c>
      <c r="CN5" s="486">
        <f t="shared" si="182"/>
        <v>7</v>
      </c>
      <c r="CO5" s="486">
        <f t="shared" si="182"/>
        <v>7</v>
      </c>
      <c r="CP5" s="486">
        <f t="shared" si="182"/>
        <v>7</v>
      </c>
      <c r="CQ5" s="486">
        <f t="shared" si="182"/>
        <v>8</v>
      </c>
      <c r="CR5" s="486">
        <f t="shared" si="182"/>
        <v>8</v>
      </c>
      <c r="CS5" s="486">
        <f t="shared" si="182"/>
        <v>8</v>
      </c>
      <c r="CT5" s="486">
        <f t="shared" si="182"/>
        <v>8</v>
      </c>
      <c r="CU5" s="486">
        <f t="shared" si="182"/>
        <v>8</v>
      </c>
      <c r="CV5" s="486">
        <f t="shared" si="182"/>
        <v>8</v>
      </c>
      <c r="CW5" s="486">
        <f t="shared" si="182"/>
        <v>8</v>
      </c>
      <c r="CX5" s="486">
        <f t="shared" si="182"/>
        <v>8</v>
      </c>
      <c r="CY5" s="486">
        <f t="shared" si="182"/>
        <v>8</v>
      </c>
      <c r="CZ5" s="486">
        <f t="shared" si="182"/>
        <v>8</v>
      </c>
      <c r="DA5" s="486">
        <f t="shared" si="182"/>
        <v>8</v>
      </c>
      <c r="DB5" s="486">
        <f t="shared" si="182"/>
        <v>8</v>
      </c>
      <c r="DC5" s="486">
        <f t="shared" si="182"/>
        <v>9</v>
      </c>
      <c r="DD5" s="486">
        <f t="shared" si="182"/>
        <v>9</v>
      </c>
      <c r="DE5" s="486">
        <f t="shared" si="182"/>
        <v>9</v>
      </c>
      <c r="DF5" s="486">
        <f t="shared" si="182"/>
        <v>9</v>
      </c>
      <c r="DG5" s="486">
        <f t="shared" si="182"/>
        <v>9</v>
      </c>
      <c r="DH5" s="486">
        <f t="shared" si="182"/>
        <v>9</v>
      </c>
      <c r="DI5" s="486">
        <f t="shared" si="182"/>
        <v>9</v>
      </c>
      <c r="DJ5" s="486">
        <f t="shared" si="182"/>
        <v>9</v>
      </c>
      <c r="DK5" s="486">
        <f t="shared" si="182"/>
        <v>9</v>
      </c>
      <c r="DL5" s="486">
        <f t="shared" si="182"/>
        <v>9</v>
      </c>
      <c r="DM5" s="486">
        <f t="shared" si="182"/>
        <v>9</v>
      </c>
      <c r="DN5" s="486">
        <f t="shared" si="182"/>
        <v>9</v>
      </c>
      <c r="DO5" s="486">
        <f t="shared" si="182"/>
        <v>10</v>
      </c>
      <c r="DP5" s="486">
        <f t="shared" si="182"/>
        <v>10</v>
      </c>
      <c r="DQ5" s="486">
        <f t="shared" si="182"/>
        <v>10</v>
      </c>
      <c r="DR5" s="486">
        <f t="shared" si="182"/>
        <v>10</v>
      </c>
      <c r="DS5" s="486">
        <f t="shared" si="182"/>
        <v>10</v>
      </c>
      <c r="DT5" s="486">
        <f t="shared" si="182"/>
        <v>10</v>
      </c>
      <c r="DU5" s="486">
        <f t="shared" si="182"/>
        <v>10</v>
      </c>
      <c r="DV5" s="486">
        <f t="shared" si="182"/>
        <v>10</v>
      </c>
      <c r="DW5" s="486">
        <f t="shared" si="182"/>
        <v>10</v>
      </c>
      <c r="DX5" s="486">
        <f t="shared" si="182"/>
        <v>10</v>
      </c>
      <c r="DY5" s="486">
        <f t="shared" si="182"/>
        <v>10</v>
      </c>
      <c r="DZ5" s="486">
        <f t="shared" si="182"/>
        <v>10</v>
      </c>
      <c r="EA5" s="486">
        <f t="shared" si="182"/>
        <v>11</v>
      </c>
      <c r="EB5" s="486">
        <f t="shared" si="182"/>
        <v>11</v>
      </c>
      <c r="EC5" s="486">
        <f t="shared" si="182"/>
        <v>11</v>
      </c>
      <c r="ED5" s="486">
        <f t="shared" si="182"/>
        <v>11</v>
      </c>
      <c r="EE5" s="486">
        <f t="shared" si="182"/>
        <v>11</v>
      </c>
      <c r="EF5" s="486">
        <f t="shared" si="182"/>
        <v>11</v>
      </c>
      <c r="EG5" s="486">
        <f t="shared" si="182"/>
        <v>11</v>
      </c>
      <c r="EH5" s="486">
        <f t="shared" si="182"/>
        <v>11</v>
      </c>
      <c r="EI5" s="486">
        <f t="shared" si="182"/>
        <v>11</v>
      </c>
      <c r="EJ5" s="486">
        <f t="shared" si="182"/>
        <v>11</v>
      </c>
      <c r="EK5" s="486">
        <f t="shared" si="182"/>
        <v>11</v>
      </c>
      <c r="EL5" s="486">
        <f t="shared" si="182"/>
        <v>11</v>
      </c>
      <c r="EM5" s="486">
        <f t="shared" si="182"/>
        <v>12</v>
      </c>
      <c r="EN5" s="486">
        <f t="shared" si="182"/>
        <v>12</v>
      </c>
      <c r="EO5" s="486">
        <f t="shared" si="182"/>
        <v>12</v>
      </c>
      <c r="EP5" s="486">
        <f t="shared" si="182"/>
        <v>12</v>
      </c>
      <c r="EQ5" s="486">
        <f t="shared" ref="EQ5:HB5" si="183">INT((EQ$8-1)/12)+1</f>
        <v>12</v>
      </c>
      <c r="ER5" s="486">
        <f t="shared" si="183"/>
        <v>12</v>
      </c>
      <c r="ES5" s="486">
        <f t="shared" si="183"/>
        <v>12</v>
      </c>
      <c r="ET5" s="486">
        <f t="shared" si="183"/>
        <v>12</v>
      </c>
      <c r="EU5" s="486">
        <f t="shared" si="183"/>
        <v>12</v>
      </c>
      <c r="EV5" s="486">
        <f t="shared" si="183"/>
        <v>12</v>
      </c>
      <c r="EW5" s="486">
        <f t="shared" si="183"/>
        <v>12</v>
      </c>
      <c r="EX5" s="486">
        <f t="shared" si="183"/>
        <v>12</v>
      </c>
      <c r="EY5" s="486">
        <f t="shared" si="183"/>
        <v>13</v>
      </c>
      <c r="EZ5" s="486">
        <f t="shared" si="183"/>
        <v>13</v>
      </c>
      <c r="FA5" s="486">
        <f t="shared" si="183"/>
        <v>13</v>
      </c>
      <c r="FB5" s="486">
        <f t="shared" si="183"/>
        <v>13</v>
      </c>
      <c r="FC5" s="486">
        <f t="shared" si="183"/>
        <v>13</v>
      </c>
      <c r="FD5" s="486">
        <f t="shared" si="183"/>
        <v>13</v>
      </c>
      <c r="FE5" s="486">
        <f t="shared" si="183"/>
        <v>13</v>
      </c>
      <c r="FF5" s="486">
        <f t="shared" si="183"/>
        <v>13</v>
      </c>
      <c r="FG5" s="486">
        <f t="shared" si="183"/>
        <v>13</v>
      </c>
      <c r="FH5" s="486">
        <f t="shared" si="183"/>
        <v>13</v>
      </c>
      <c r="FI5" s="486">
        <f t="shared" si="183"/>
        <v>13</v>
      </c>
      <c r="FJ5" s="486">
        <f t="shared" si="183"/>
        <v>13</v>
      </c>
      <c r="FK5" s="486">
        <f t="shared" si="183"/>
        <v>14</v>
      </c>
      <c r="FL5" s="486">
        <f t="shared" si="183"/>
        <v>14</v>
      </c>
      <c r="FM5" s="486">
        <f t="shared" si="183"/>
        <v>14</v>
      </c>
      <c r="FN5" s="486">
        <f t="shared" si="183"/>
        <v>14</v>
      </c>
      <c r="FO5" s="486">
        <f t="shared" si="183"/>
        <v>14</v>
      </c>
      <c r="FP5" s="486">
        <f t="shared" si="183"/>
        <v>14</v>
      </c>
      <c r="FQ5" s="486">
        <f t="shared" si="183"/>
        <v>14</v>
      </c>
      <c r="FR5" s="486">
        <f t="shared" si="183"/>
        <v>14</v>
      </c>
      <c r="FS5" s="486">
        <f t="shared" si="183"/>
        <v>14</v>
      </c>
      <c r="FT5" s="486">
        <f t="shared" si="183"/>
        <v>14</v>
      </c>
      <c r="FU5" s="486">
        <f t="shared" si="183"/>
        <v>14</v>
      </c>
      <c r="FV5" s="486">
        <f t="shared" si="183"/>
        <v>14</v>
      </c>
      <c r="FW5" s="486">
        <f t="shared" si="183"/>
        <v>15</v>
      </c>
      <c r="FX5" s="486">
        <f t="shared" si="183"/>
        <v>15</v>
      </c>
      <c r="FY5" s="486">
        <f t="shared" si="183"/>
        <v>15</v>
      </c>
      <c r="FZ5" s="486">
        <f t="shared" si="183"/>
        <v>15</v>
      </c>
      <c r="GA5" s="486">
        <f t="shared" si="183"/>
        <v>15</v>
      </c>
      <c r="GB5" s="486">
        <f t="shared" si="183"/>
        <v>15</v>
      </c>
      <c r="GC5" s="486">
        <f t="shared" si="183"/>
        <v>15</v>
      </c>
      <c r="GD5" s="486">
        <f t="shared" si="183"/>
        <v>15</v>
      </c>
      <c r="GE5" s="486">
        <f t="shared" si="183"/>
        <v>15</v>
      </c>
      <c r="GF5" s="486">
        <f t="shared" si="183"/>
        <v>15</v>
      </c>
      <c r="GG5" s="486">
        <f t="shared" si="183"/>
        <v>15</v>
      </c>
      <c r="GH5" s="486">
        <f t="shared" si="183"/>
        <v>15</v>
      </c>
      <c r="GI5" s="486">
        <f t="shared" si="183"/>
        <v>16</v>
      </c>
      <c r="GJ5" s="486">
        <f t="shared" si="183"/>
        <v>16</v>
      </c>
      <c r="GK5" s="486">
        <f t="shared" si="183"/>
        <v>16</v>
      </c>
      <c r="GL5" s="486">
        <f t="shared" si="183"/>
        <v>16</v>
      </c>
      <c r="GM5" s="486">
        <f t="shared" si="183"/>
        <v>16</v>
      </c>
      <c r="GN5" s="486">
        <f t="shared" si="183"/>
        <v>16</v>
      </c>
      <c r="GO5" s="486">
        <f t="shared" si="183"/>
        <v>16</v>
      </c>
      <c r="GP5" s="486">
        <f t="shared" si="183"/>
        <v>16</v>
      </c>
      <c r="GQ5" s="486">
        <f t="shared" si="183"/>
        <v>16</v>
      </c>
      <c r="GR5" s="486">
        <f t="shared" si="183"/>
        <v>16</v>
      </c>
      <c r="GS5" s="486">
        <f t="shared" si="183"/>
        <v>16</v>
      </c>
      <c r="GT5" s="486">
        <f t="shared" si="183"/>
        <v>16</v>
      </c>
      <c r="GU5" s="486">
        <f t="shared" si="183"/>
        <v>17</v>
      </c>
      <c r="GV5" s="486">
        <f t="shared" si="183"/>
        <v>17</v>
      </c>
      <c r="GW5" s="486">
        <f t="shared" si="183"/>
        <v>17</v>
      </c>
      <c r="GX5" s="486">
        <f t="shared" si="183"/>
        <v>17</v>
      </c>
      <c r="GY5" s="486">
        <f t="shared" si="183"/>
        <v>17</v>
      </c>
      <c r="GZ5" s="486">
        <f t="shared" si="183"/>
        <v>17</v>
      </c>
      <c r="HA5" s="486">
        <f t="shared" si="183"/>
        <v>17</v>
      </c>
      <c r="HB5" s="486">
        <f t="shared" si="183"/>
        <v>17</v>
      </c>
      <c r="HC5" s="486">
        <f t="shared" ref="HC5:IP5" si="184">INT((HC$8-1)/12)+1</f>
        <v>17</v>
      </c>
      <c r="HD5" s="486">
        <f t="shared" si="184"/>
        <v>17</v>
      </c>
      <c r="HE5" s="486">
        <f t="shared" si="184"/>
        <v>17</v>
      </c>
      <c r="HF5" s="486">
        <f t="shared" si="184"/>
        <v>17</v>
      </c>
      <c r="HG5" s="486">
        <f t="shared" si="184"/>
        <v>18</v>
      </c>
      <c r="HH5" s="486">
        <f t="shared" si="184"/>
        <v>18</v>
      </c>
      <c r="HI5" s="486">
        <f t="shared" si="184"/>
        <v>18</v>
      </c>
      <c r="HJ5" s="486">
        <f t="shared" si="184"/>
        <v>18</v>
      </c>
      <c r="HK5" s="486">
        <f t="shared" si="184"/>
        <v>18</v>
      </c>
      <c r="HL5" s="486">
        <f t="shared" si="184"/>
        <v>18</v>
      </c>
      <c r="HM5" s="486">
        <f t="shared" si="184"/>
        <v>18</v>
      </c>
      <c r="HN5" s="486">
        <f t="shared" si="184"/>
        <v>18</v>
      </c>
      <c r="HO5" s="486">
        <f t="shared" si="184"/>
        <v>18</v>
      </c>
      <c r="HP5" s="486">
        <f t="shared" si="184"/>
        <v>18</v>
      </c>
      <c r="HQ5" s="486">
        <f t="shared" si="184"/>
        <v>18</v>
      </c>
      <c r="HR5" s="486">
        <f t="shared" si="184"/>
        <v>18</v>
      </c>
      <c r="HS5" s="486">
        <f t="shared" si="184"/>
        <v>19</v>
      </c>
      <c r="HT5" s="486">
        <f t="shared" si="184"/>
        <v>19</v>
      </c>
      <c r="HU5" s="486">
        <f t="shared" si="184"/>
        <v>19</v>
      </c>
      <c r="HV5" s="486">
        <f t="shared" si="184"/>
        <v>19</v>
      </c>
      <c r="HW5" s="486">
        <f t="shared" si="184"/>
        <v>19</v>
      </c>
      <c r="HX5" s="486">
        <f t="shared" si="184"/>
        <v>19</v>
      </c>
      <c r="HY5" s="486">
        <f t="shared" si="184"/>
        <v>19</v>
      </c>
      <c r="HZ5" s="486">
        <f t="shared" si="184"/>
        <v>19</v>
      </c>
      <c r="IA5" s="486">
        <f t="shared" si="184"/>
        <v>19</v>
      </c>
      <c r="IB5" s="486">
        <f t="shared" si="184"/>
        <v>19</v>
      </c>
      <c r="IC5" s="486">
        <f t="shared" si="184"/>
        <v>19</v>
      </c>
      <c r="ID5" s="486">
        <f t="shared" si="184"/>
        <v>19</v>
      </c>
      <c r="IE5" s="486">
        <f t="shared" si="184"/>
        <v>20</v>
      </c>
      <c r="IF5" s="486">
        <f t="shared" si="184"/>
        <v>20</v>
      </c>
      <c r="IG5" s="486">
        <f t="shared" si="184"/>
        <v>20</v>
      </c>
      <c r="IH5" s="486">
        <f t="shared" si="184"/>
        <v>20</v>
      </c>
      <c r="II5" s="486">
        <f t="shared" si="184"/>
        <v>20</v>
      </c>
      <c r="IJ5" s="486">
        <f t="shared" si="184"/>
        <v>20</v>
      </c>
      <c r="IK5" s="486">
        <f t="shared" si="184"/>
        <v>20</v>
      </c>
      <c r="IL5" s="486">
        <f t="shared" si="184"/>
        <v>20</v>
      </c>
      <c r="IM5" s="486">
        <f t="shared" si="184"/>
        <v>20</v>
      </c>
      <c r="IN5" s="486">
        <f t="shared" si="184"/>
        <v>20</v>
      </c>
      <c r="IO5" s="486">
        <f t="shared" si="184"/>
        <v>20</v>
      </c>
      <c r="IP5" s="486">
        <f t="shared" si="184"/>
        <v>20</v>
      </c>
    </row>
    <row r="6" spans="1:250" x14ac:dyDescent="0.2">
      <c r="A6" s="482"/>
      <c r="B6" s="482"/>
      <c r="C6" s="503"/>
      <c r="D6" s="525"/>
      <c r="E6" s="525"/>
      <c r="F6" s="525"/>
      <c r="G6" s="525"/>
      <c r="H6" s="482"/>
      <c r="I6" s="482"/>
      <c r="J6" s="482"/>
      <c r="K6" s="487">
        <f t="shared" ref="K6:BV6" si="185">INT((K$8-1)/6)+1</f>
        <v>1</v>
      </c>
      <c r="L6" s="487">
        <f t="shared" si="185"/>
        <v>1</v>
      </c>
      <c r="M6" s="487">
        <f t="shared" si="185"/>
        <v>1</v>
      </c>
      <c r="N6" s="487">
        <f t="shared" si="185"/>
        <v>1</v>
      </c>
      <c r="O6" s="487">
        <f t="shared" si="185"/>
        <v>1</v>
      </c>
      <c r="P6" s="487">
        <f t="shared" si="185"/>
        <v>1</v>
      </c>
      <c r="Q6" s="487">
        <f t="shared" si="185"/>
        <v>2</v>
      </c>
      <c r="R6" s="487">
        <f t="shared" si="185"/>
        <v>2</v>
      </c>
      <c r="S6" s="487">
        <f t="shared" si="185"/>
        <v>2</v>
      </c>
      <c r="T6" s="487">
        <f t="shared" si="185"/>
        <v>2</v>
      </c>
      <c r="U6" s="487">
        <f t="shared" si="185"/>
        <v>2</v>
      </c>
      <c r="V6" s="487">
        <f t="shared" si="185"/>
        <v>2</v>
      </c>
      <c r="W6" s="487">
        <f t="shared" si="185"/>
        <v>3</v>
      </c>
      <c r="X6" s="487">
        <f t="shared" si="185"/>
        <v>3</v>
      </c>
      <c r="Y6" s="487">
        <f t="shared" si="185"/>
        <v>3</v>
      </c>
      <c r="Z6" s="487">
        <f t="shared" si="185"/>
        <v>3</v>
      </c>
      <c r="AA6" s="487">
        <f t="shared" si="185"/>
        <v>3</v>
      </c>
      <c r="AB6" s="487">
        <f t="shared" si="185"/>
        <v>3</v>
      </c>
      <c r="AC6" s="487">
        <f t="shared" si="185"/>
        <v>4</v>
      </c>
      <c r="AD6" s="487">
        <f t="shared" si="185"/>
        <v>4</v>
      </c>
      <c r="AE6" s="487">
        <f t="shared" si="185"/>
        <v>4</v>
      </c>
      <c r="AF6" s="487">
        <f t="shared" si="185"/>
        <v>4</v>
      </c>
      <c r="AG6" s="487">
        <f t="shared" si="185"/>
        <v>4</v>
      </c>
      <c r="AH6" s="487">
        <f t="shared" si="185"/>
        <v>4</v>
      </c>
      <c r="AI6" s="487">
        <f t="shared" si="185"/>
        <v>5</v>
      </c>
      <c r="AJ6" s="487">
        <f t="shared" si="185"/>
        <v>5</v>
      </c>
      <c r="AK6" s="487">
        <f t="shared" si="185"/>
        <v>5</v>
      </c>
      <c r="AL6" s="487">
        <f t="shared" si="185"/>
        <v>5</v>
      </c>
      <c r="AM6" s="487">
        <f t="shared" si="185"/>
        <v>5</v>
      </c>
      <c r="AN6" s="487">
        <f t="shared" si="185"/>
        <v>5</v>
      </c>
      <c r="AO6" s="487">
        <f t="shared" si="185"/>
        <v>6</v>
      </c>
      <c r="AP6" s="487">
        <f t="shared" si="185"/>
        <v>6</v>
      </c>
      <c r="AQ6" s="487">
        <f t="shared" si="185"/>
        <v>6</v>
      </c>
      <c r="AR6" s="487">
        <f t="shared" si="185"/>
        <v>6</v>
      </c>
      <c r="AS6" s="487">
        <f t="shared" si="185"/>
        <v>6</v>
      </c>
      <c r="AT6" s="487">
        <f t="shared" si="185"/>
        <v>6</v>
      </c>
      <c r="AU6" s="487">
        <f t="shared" si="185"/>
        <v>7</v>
      </c>
      <c r="AV6" s="487">
        <f t="shared" si="185"/>
        <v>7</v>
      </c>
      <c r="AW6" s="487">
        <f t="shared" si="185"/>
        <v>7</v>
      </c>
      <c r="AX6" s="487">
        <f t="shared" si="185"/>
        <v>7</v>
      </c>
      <c r="AY6" s="487">
        <f t="shared" si="185"/>
        <v>7</v>
      </c>
      <c r="AZ6" s="487">
        <f t="shared" si="185"/>
        <v>7</v>
      </c>
      <c r="BA6" s="487">
        <f t="shared" si="185"/>
        <v>8</v>
      </c>
      <c r="BB6" s="487">
        <f t="shared" si="185"/>
        <v>8</v>
      </c>
      <c r="BC6" s="487">
        <f t="shared" si="185"/>
        <v>8</v>
      </c>
      <c r="BD6" s="487">
        <f t="shared" si="185"/>
        <v>8</v>
      </c>
      <c r="BE6" s="487">
        <f t="shared" si="185"/>
        <v>8</v>
      </c>
      <c r="BF6" s="487">
        <f t="shared" si="185"/>
        <v>8</v>
      </c>
      <c r="BG6" s="487">
        <f t="shared" si="185"/>
        <v>9</v>
      </c>
      <c r="BH6" s="487">
        <f t="shared" si="185"/>
        <v>9</v>
      </c>
      <c r="BI6" s="487">
        <f t="shared" si="185"/>
        <v>9</v>
      </c>
      <c r="BJ6" s="487">
        <f t="shared" si="185"/>
        <v>9</v>
      </c>
      <c r="BK6" s="487">
        <f t="shared" si="185"/>
        <v>9</v>
      </c>
      <c r="BL6" s="487">
        <f t="shared" si="185"/>
        <v>9</v>
      </c>
      <c r="BM6" s="487">
        <f t="shared" si="185"/>
        <v>10</v>
      </c>
      <c r="BN6" s="487">
        <f t="shared" si="185"/>
        <v>10</v>
      </c>
      <c r="BO6" s="487">
        <f t="shared" si="185"/>
        <v>10</v>
      </c>
      <c r="BP6" s="487">
        <f t="shared" si="185"/>
        <v>10</v>
      </c>
      <c r="BQ6" s="487">
        <f t="shared" si="185"/>
        <v>10</v>
      </c>
      <c r="BR6" s="487">
        <f t="shared" si="185"/>
        <v>10</v>
      </c>
      <c r="BS6" s="487">
        <f t="shared" si="185"/>
        <v>11</v>
      </c>
      <c r="BT6" s="487">
        <f t="shared" si="185"/>
        <v>11</v>
      </c>
      <c r="BU6" s="487">
        <f t="shared" si="185"/>
        <v>11</v>
      </c>
      <c r="BV6" s="487">
        <f t="shared" si="185"/>
        <v>11</v>
      </c>
      <c r="BW6" s="487">
        <f t="shared" ref="BW6:CD6" si="186">INT((BW$8-1)/6)+1</f>
        <v>11</v>
      </c>
      <c r="BX6" s="487">
        <f t="shared" si="186"/>
        <v>11</v>
      </c>
      <c r="BY6" s="487">
        <f t="shared" si="186"/>
        <v>12</v>
      </c>
      <c r="BZ6" s="487">
        <f t="shared" si="186"/>
        <v>12</v>
      </c>
      <c r="CA6" s="487">
        <f t="shared" si="186"/>
        <v>12</v>
      </c>
      <c r="CB6" s="487">
        <f t="shared" si="186"/>
        <v>12</v>
      </c>
      <c r="CC6" s="487">
        <f t="shared" si="186"/>
        <v>12</v>
      </c>
      <c r="CD6" s="487">
        <f t="shared" si="186"/>
        <v>12</v>
      </c>
      <c r="CE6" s="487">
        <f t="shared" ref="CE6:EP6" si="187">INT((CE$8-1)/6)+1</f>
        <v>13</v>
      </c>
      <c r="CF6" s="487">
        <f t="shared" si="187"/>
        <v>13</v>
      </c>
      <c r="CG6" s="487">
        <f t="shared" si="187"/>
        <v>13</v>
      </c>
      <c r="CH6" s="487">
        <f t="shared" si="187"/>
        <v>13</v>
      </c>
      <c r="CI6" s="487">
        <f t="shared" si="187"/>
        <v>13</v>
      </c>
      <c r="CJ6" s="487">
        <f t="shared" si="187"/>
        <v>13</v>
      </c>
      <c r="CK6" s="487">
        <f t="shared" si="187"/>
        <v>14</v>
      </c>
      <c r="CL6" s="487">
        <f t="shared" si="187"/>
        <v>14</v>
      </c>
      <c r="CM6" s="487">
        <f t="shared" si="187"/>
        <v>14</v>
      </c>
      <c r="CN6" s="487">
        <f t="shared" si="187"/>
        <v>14</v>
      </c>
      <c r="CO6" s="487">
        <f t="shared" si="187"/>
        <v>14</v>
      </c>
      <c r="CP6" s="487">
        <f t="shared" si="187"/>
        <v>14</v>
      </c>
      <c r="CQ6" s="487">
        <f t="shared" si="187"/>
        <v>15</v>
      </c>
      <c r="CR6" s="487">
        <f t="shared" si="187"/>
        <v>15</v>
      </c>
      <c r="CS6" s="487">
        <f t="shared" si="187"/>
        <v>15</v>
      </c>
      <c r="CT6" s="487">
        <f t="shared" si="187"/>
        <v>15</v>
      </c>
      <c r="CU6" s="487">
        <f t="shared" si="187"/>
        <v>15</v>
      </c>
      <c r="CV6" s="487">
        <f t="shared" si="187"/>
        <v>15</v>
      </c>
      <c r="CW6" s="487">
        <f t="shared" si="187"/>
        <v>16</v>
      </c>
      <c r="CX6" s="487">
        <f t="shared" si="187"/>
        <v>16</v>
      </c>
      <c r="CY6" s="487">
        <f t="shared" si="187"/>
        <v>16</v>
      </c>
      <c r="CZ6" s="487">
        <f t="shared" si="187"/>
        <v>16</v>
      </c>
      <c r="DA6" s="487">
        <f t="shared" si="187"/>
        <v>16</v>
      </c>
      <c r="DB6" s="487">
        <f t="shared" si="187"/>
        <v>16</v>
      </c>
      <c r="DC6" s="487">
        <f t="shared" si="187"/>
        <v>17</v>
      </c>
      <c r="DD6" s="487">
        <f t="shared" si="187"/>
        <v>17</v>
      </c>
      <c r="DE6" s="487">
        <f t="shared" si="187"/>
        <v>17</v>
      </c>
      <c r="DF6" s="487">
        <f t="shared" si="187"/>
        <v>17</v>
      </c>
      <c r="DG6" s="487">
        <f t="shared" si="187"/>
        <v>17</v>
      </c>
      <c r="DH6" s="487">
        <f t="shared" si="187"/>
        <v>17</v>
      </c>
      <c r="DI6" s="487">
        <f t="shared" si="187"/>
        <v>18</v>
      </c>
      <c r="DJ6" s="487">
        <f t="shared" si="187"/>
        <v>18</v>
      </c>
      <c r="DK6" s="487">
        <f t="shared" si="187"/>
        <v>18</v>
      </c>
      <c r="DL6" s="487">
        <f t="shared" si="187"/>
        <v>18</v>
      </c>
      <c r="DM6" s="487">
        <f t="shared" si="187"/>
        <v>18</v>
      </c>
      <c r="DN6" s="487">
        <f t="shared" si="187"/>
        <v>18</v>
      </c>
      <c r="DO6" s="487">
        <f t="shared" si="187"/>
        <v>19</v>
      </c>
      <c r="DP6" s="487">
        <f t="shared" si="187"/>
        <v>19</v>
      </c>
      <c r="DQ6" s="487">
        <f t="shared" si="187"/>
        <v>19</v>
      </c>
      <c r="DR6" s="487">
        <f t="shared" si="187"/>
        <v>19</v>
      </c>
      <c r="DS6" s="487">
        <f t="shared" si="187"/>
        <v>19</v>
      </c>
      <c r="DT6" s="487">
        <f t="shared" si="187"/>
        <v>19</v>
      </c>
      <c r="DU6" s="487">
        <f t="shared" si="187"/>
        <v>20</v>
      </c>
      <c r="DV6" s="487">
        <f t="shared" si="187"/>
        <v>20</v>
      </c>
      <c r="DW6" s="487">
        <f t="shared" si="187"/>
        <v>20</v>
      </c>
      <c r="DX6" s="487">
        <f t="shared" si="187"/>
        <v>20</v>
      </c>
      <c r="DY6" s="487">
        <f t="shared" si="187"/>
        <v>20</v>
      </c>
      <c r="DZ6" s="487">
        <f t="shared" si="187"/>
        <v>20</v>
      </c>
      <c r="EA6" s="487">
        <f t="shared" si="187"/>
        <v>21</v>
      </c>
      <c r="EB6" s="487">
        <f t="shared" si="187"/>
        <v>21</v>
      </c>
      <c r="EC6" s="487">
        <f t="shared" si="187"/>
        <v>21</v>
      </c>
      <c r="ED6" s="487">
        <f t="shared" si="187"/>
        <v>21</v>
      </c>
      <c r="EE6" s="487">
        <f t="shared" si="187"/>
        <v>21</v>
      </c>
      <c r="EF6" s="487">
        <f t="shared" si="187"/>
        <v>21</v>
      </c>
      <c r="EG6" s="487">
        <f t="shared" si="187"/>
        <v>22</v>
      </c>
      <c r="EH6" s="487">
        <f t="shared" si="187"/>
        <v>22</v>
      </c>
      <c r="EI6" s="487">
        <f t="shared" si="187"/>
        <v>22</v>
      </c>
      <c r="EJ6" s="487">
        <f t="shared" si="187"/>
        <v>22</v>
      </c>
      <c r="EK6" s="487">
        <f t="shared" si="187"/>
        <v>22</v>
      </c>
      <c r="EL6" s="487">
        <f t="shared" si="187"/>
        <v>22</v>
      </c>
      <c r="EM6" s="487">
        <f t="shared" si="187"/>
        <v>23</v>
      </c>
      <c r="EN6" s="487">
        <f t="shared" si="187"/>
        <v>23</v>
      </c>
      <c r="EO6" s="487">
        <f t="shared" si="187"/>
        <v>23</v>
      </c>
      <c r="EP6" s="487">
        <f t="shared" si="187"/>
        <v>23</v>
      </c>
      <c r="EQ6" s="487">
        <f t="shared" ref="EQ6:HB6" si="188">INT((EQ$8-1)/6)+1</f>
        <v>23</v>
      </c>
      <c r="ER6" s="487">
        <f t="shared" si="188"/>
        <v>23</v>
      </c>
      <c r="ES6" s="487">
        <f t="shared" si="188"/>
        <v>24</v>
      </c>
      <c r="ET6" s="487">
        <f t="shared" si="188"/>
        <v>24</v>
      </c>
      <c r="EU6" s="487">
        <f t="shared" si="188"/>
        <v>24</v>
      </c>
      <c r="EV6" s="487">
        <f t="shared" si="188"/>
        <v>24</v>
      </c>
      <c r="EW6" s="487">
        <f t="shared" si="188"/>
        <v>24</v>
      </c>
      <c r="EX6" s="487">
        <f t="shared" si="188"/>
        <v>24</v>
      </c>
      <c r="EY6" s="487">
        <f t="shared" si="188"/>
        <v>25</v>
      </c>
      <c r="EZ6" s="487">
        <f t="shared" si="188"/>
        <v>25</v>
      </c>
      <c r="FA6" s="487">
        <f t="shared" si="188"/>
        <v>25</v>
      </c>
      <c r="FB6" s="487">
        <f t="shared" si="188"/>
        <v>25</v>
      </c>
      <c r="FC6" s="487">
        <f t="shared" si="188"/>
        <v>25</v>
      </c>
      <c r="FD6" s="487">
        <f t="shared" si="188"/>
        <v>25</v>
      </c>
      <c r="FE6" s="487">
        <f t="shared" si="188"/>
        <v>26</v>
      </c>
      <c r="FF6" s="487">
        <f t="shared" si="188"/>
        <v>26</v>
      </c>
      <c r="FG6" s="487">
        <f t="shared" si="188"/>
        <v>26</v>
      </c>
      <c r="FH6" s="487">
        <f t="shared" si="188"/>
        <v>26</v>
      </c>
      <c r="FI6" s="487">
        <f t="shared" si="188"/>
        <v>26</v>
      </c>
      <c r="FJ6" s="487">
        <f t="shared" si="188"/>
        <v>26</v>
      </c>
      <c r="FK6" s="487">
        <f t="shared" si="188"/>
        <v>27</v>
      </c>
      <c r="FL6" s="487">
        <f t="shared" si="188"/>
        <v>27</v>
      </c>
      <c r="FM6" s="487">
        <f t="shared" si="188"/>
        <v>27</v>
      </c>
      <c r="FN6" s="487">
        <f t="shared" si="188"/>
        <v>27</v>
      </c>
      <c r="FO6" s="487">
        <f t="shared" si="188"/>
        <v>27</v>
      </c>
      <c r="FP6" s="487">
        <f t="shared" si="188"/>
        <v>27</v>
      </c>
      <c r="FQ6" s="487">
        <f t="shared" si="188"/>
        <v>28</v>
      </c>
      <c r="FR6" s="487">
        <f t="shared" si="188"/>
        <v>28</v>
      </c>
      <c r="FS6" s="487">
        <f t="shared" si="188"/>
        <v>28</v>
      </c>
      <c r="FT6" s="487">
        <f t="shared" si="188"/>
        <v>28</v>
      </c>
      <c r="FU6" s="487">
        <f t="shared" si="188"/>
        <v>28</v>
      </c>
      <c r="FV6" s="487">
        <f t="shared" si="188"/>
        <v>28</v>
      </c>
      <c r="FW6" s="487">
        <f t="shared" si="188"/>
        <v>29</v>
      </c>
      <c r="FX6" s="487">
        <f t="shared" si="188"/>
        <v>29</v>
      </c>
      <c r="FY6" s="487">
        <f t="shared" si="188"/>
        <v>29</v>
      </c>
      <c r="FZ6" s="487">
        <f t="shared" si="188"/>
        <v>29</v>
      </c>
      <c r="GA6" s="487">
        <f t="shared" si="188"/>
        <v>29</v>
      </c>
      <c r="GB6" s="487">
        <f t="shared" si="188"/>
        <v>29</v>
      </c>
      <c r="GC6" s="487">
        <f t="shared" si="188"/>
        <v>30</v>
      </c>
      <c r="GD6" s="487">
        <f t="shared" si="188"/>
        <v>30</v>
      </c>
      <c r="GE6" s="487">
        <f t="shared" si="188"/>
        <v>30</v>
      </c>
      <c r="GF6" s="487">
        <f t="shared" si="188"/>
        <v>30</v>
      </c>
      <c r="GG6" s="487">
        <f t="shared" si="188"/>
        <v>30</v>
      </c>
      <c r="GH6" s="487">
        <f t="shared" si="188"/>
        <v>30</v>
      </c>
      <c r="GI6" s="487">
        <f t="shared" si="188"/>
        <v>31</v>
      </c>
      <c r="GJ6" s="487">
        <f t="shared" si="188"/>
        <v>31</v>
      </c>
      <c r="GK6" s="487">
        <f t="shared" si="188"/>
        <v>31</v>
      </c>
      <c r="GL6" s="487">
        <f t="shared" si="188"/>
        <v>31</v>
      </c>
      <c r="GM6" s="487">
        <f t="shared" si="188"/>
        <v>31</v>
      </c>
      <c r="GN6" s="487">
        <f t="shared" si="188"/>
        <v>31</v>
      </c>
      <c r="GO6" s="487">
        <f t="shared" si="188"/>
        <v>32</v>
      </c>
      <c r="GP6" s="487">
        <f t="shared" si="188"/>
        <v>32</v>
      </c>
      <c r="GQ6" s="487">
        <f t="shared" si="188"/>
        <v>32</v>
      </c>
      <c r="GR6" s="487">
        <f t="shared" si="188"/>
        <v>32</v>
      </c>
      <c r="GS6" s="487">
        <f t="shared" si="188"/>
        <v>32</v>
      </c>
      <c r="GT6" s="487">
        <f t="shared" si="188"/>
        <v>32</v>
      </c>
      <c r="GU6" s="487">
        <f t="shared" si="188"/>
        <v>33</v>
      </c>
      <c r="GV6" s="487">
        <f t="shared" si="188"/>
        <v>33</v>
      </c>
      <c r="GW6" s="487">
        <f t="shared" si="188"/>
        <v>33</v>
      </c>
      <c r="GX6" s="487">
        <f t="shared" si="188"/>
        <v>33</v>
      </c>
      <c r="GY6" s="487">
        <f t="shared" si="188"/>
        <v>33</v>
      </c>
      <c r="GZ6" s="487">
        <f t="shared" si="188"/>
        <v>33</v>
      </c>
      <c r="HA6" s="487">
        <f t="shared" si="188"/>
        <v>34</v>
      </c>
      <c r="HB6" s="487">
        <f t="shared" si="188"/>
        <v>34</v>
      </c>
      <c r="HC6" s="487">
        <f t="shared" ref="HC6:IP6" si="189">INT((HC$8-1)/6)+1</f>
        <v>34</v>
      </c>
      <c r="HD6" s="487">
        <f t="shared" si="189"/>
        <v>34</v>
      </c>
      <c r="HE6" s="487">
        <f t="shared" si="189"/>
        <v>34</v>
      </c>
      <c r="HF6" s="487">
        <f t="shared" si="189"/>
        <v>34</v>
      </c>
      <c r="HG6" s="487">
        <f t="shared" si="189"/>
        <v>35</v>
      </c>
      <c r="HH6" s="487">
        <f t="shared" si="189"/>
        <v>35</v>
      </c>
      <c r="HI6" s="487">
        <f t="shared" si="189"/>
        <v>35</v>
      </c>
      <c r="HJ6" s="487">
        <f t="shared" si="189"/>
        <v>35</v>
      </c>
      <c r="HK6" s="487">
        <f t="shared" si="189"/>
        <v>35</v>
      </c>
      <c r="HL6" s="487">
        <f t="shared" si="189"/>
        <v>35</v>
      </c>
      <c r="HM6" s="487">
        <f t="shared" si="189"/>
        <v>36</v>
      </c>
      <c r="HN6" s="487">
        <f t="shared" si="189"/>
        <v>36</v>
      </c>
      <c r="HO6" s="487">
        <f t="shared" si="189"/>
        <v>36</v>
      </c>
      <c r="HP6" s="487">
        <f t="shared" si="189"/>
        <v>36</v>
      </c>
      <c r="HQ6" s="487">
        <f t="shared" si="189"/>
        <v>36</v>
      </c>
      <c r="HR6" s="487">
        <f t="shared" si="189"/>
        <v>36</v>
      </c>
      <c r="HS6" s="487">
        <f t="shared" si="189"/>
        <v>37</v>
      </c>
      <c r="HT6" s="487">
        <f t="shared" si="189"/>
        <v>37</v>
      </c>
      <c r="HU6" s="487">
        <f t="shared" si="189"/>
        <v>37</v>
      </c>
      <c r="HV6" s="487">
        <f t="shared" si="189"/>
        <v>37</v>
      </c>
      <c r="HW6" s="487">
        <f t="shared" si="189"/>
        <v>37</v>
      </c>
      <c r="HX6" s="487">
        <f t="shared" si="189"/>
        <v>37</v>
      </c>
      <c r="HY6" s="487">
        <f t="shared" si="189"/>
        <v>38</v>
      </c>
      <c r="HZ6" s="487">
        <f t="shared" si="189"/>
        <v>38</v>
      </c>
      <c r="IA6" s="487">
        <f t="shared" si="189"/>
        <v>38</v>
      </c>
      <c r="IB6" s="487">
        <f t="shared" si="189"/>
        <v>38</v>
      </c>
      <c r="IC6" s="487">
        <f t="shared" si="189"/>
        <v>38</v>
      </c>
      <c r="ID6" s="487">
        <f t="shared" si="189"/>
        <v>38</v>
      </c>
      <c r="IE6" s="487">
        <f t="shared" si="189"/>
        <v>39</v>
      </c>
      <c r="IF6" s="487">
        <f t="shared" si="189"/>
        <v>39</v>
      </c>
      <c r="IG6" s="487">
        <f t="shared" si="189"/>
        <v>39</v>
      </c>
      <c r="IH6" s="487">
        <f t="shared" si="189"/>
        <v>39</v>
      </c>
      <c r="II6" s="487">
        <f t="shared" si="189"/>
        <v>39</v>
      </c>
      <c r="IJ6" s="487">
        <f t="shared" si="189"/>
        <v>39</v>
      </c>
      <c r="IK6" s="487">
        <f t="shared" si="189"/>
        <v>40</v>
      </c>
      <c r="IL6" s="487">
        <f t="shared" si="189"/>
        <v>40</v>
      </c>
      <c r="IM6" s="487">
        <f t="shared" si="189"/>
        <v>40</v>
      </c>
      <c r="IN6" s="487">
        <f t="shared" si="189"/>
        <v>40</v>
      </c>
      <c r="IO6" s="487">
        <f t="shared" si="189"/>
        <v>40</v>
      </c>
      <c r="IP6" s="487">
        <f t="shared" si="189"/>
        <v>40</v>
      </c>
    </row>
    <row r="7" spans="1:250" x14ac:dyDescent="0.2">
      <c r="A7" s="482"/>
      <c r="B7" s="482"/>
      <c r="C7" s="482"/>
      <c r="D7" s="482"/>
      <c r="E7" s="482"/>
      <c r="F7" s="482"/>
      <c r="G7" s="482"/>
      <c r="H7" s="482"/>
      <c r="I7" s="482"/>
      <c r="J7" s="482"/>
      <c r="K7" s="488">
        <f t="shared" ref="K7:BV7" si="190">INT((K$8-1)/3)+1</f>
        <v>1</v>
      </c>
      <c r="L7" s="488">
        <f t="shared" si="190"/>
        <v>1</v>
      </c>
      <c r="M7" s="488">
        <f t="shared" si="190"/>
        <v>1</v>
      </c>
      <c r="N7" s="488">
        <f t="shared" si="190"/>
        <v>2</v>
      </c>
      <c r="O7" s="488">
        <f t="shared" si="190"/>
        <v>2</v>
      </c>
      <c r="P7" s="488">
        <f t="shared" si="190"/>
        <v>2</v>
      </c>
      <c r="Q7" s="488">
        <f t="shared" si="190"/>
        <v>3</v>
      </c>
      <c r="R7" s="488">
        <f t="shared" si="190"/>
        <v>3</v>
      </c>
      <c r="S7" s="488">
        <f t="shared" si="190"/>
        <v>3</v>
      </c>
      <c r="T7" s="488">
        <f t="shared" si="190"/>
        <v>4</v>
      </c>
      <c r="U7" s="488">
        <f t="shared" si="190"/>
        <v>4</v>
      </c>
      <c r="V7" s="488">
        <f t="shared" si="190"/>
        <v>4</v>
      </c>
      <c r="W7" s="488">
        <f t="shared" si="190"/>
        <v>5</v>
      </c>
      <c r="X7" s="488">
        <f t="shared" si="190"/>
        <v>5</v>
      </c>
      <c r="Y7" s="488">
        <f t="shared" si="190"/>
        <v>5</v>
      </c>
      <c r="Z7" s="488">
        <f t="shared" si="190"/>
        <v>6</v>
      </c>
      <c r="AA7" s="488">
        <f t="shared" si="190"/>
        <v>6</v>
      </c>
      <c r="AB7" s="488">
        <f t="shared" si="190"/>
        <v>6</v>
      </c>
      <c r="AC7" s="488">
        <f t="shared" si="190"/>
        <v>7</v>
      </c>
      <c r="AD7" s="488">
        <f t="shared" si="190"/>
        <v>7</v>
      </c>
      <c r="AE7" s="488">
        <f t="shared" si="190"/>
        <v>7</v>
      </c>
      <c r="AF7" s="488">
        <f t="shared" si="190"/>
        <v>8</v>
      </c>
      <c r="AG7" s="488">
        <f t="shared" si="190"/>
        <v>8</v>
      </c>
      <c r="AH7" s="488">
        <f t="shared" si="190"/>
        <v>8</v>
      </c>
      <c r="AI7" s="488">
        <f t="shared" si="190"/>
        <v>9</v>
      </c>
      <c r="AJ7" s="488">
        <f t="shared" si="190"/>
        <v>9</v>
      </c>
      <c r="AK7" s="488">
        <f t="shared" si="190"/>
        <v>9</v>
      </c>
      <c r="AL7" s="488">
        <f t="shared" si="190"/>
        <v>10</v>
      </c>
      <c r="AM7" s="488">
        <f t="shared" si="190"/>
        <v>10</v>
      </c>
      <c r="AN7" s="488">
        <f t="shared" si="190"/>
        <v>10</v>
      </c>
      <c r="AO7" s="488">
        <f t="shared" si="190"/>
        <v>11</v>
      </c>
      <c r="AP7" s="488">
        <f t="shared" si="190"/>
        <v>11</v>
      </c>
      <c r="AQ7" s="488">
        <f t="shared" si="190"/>
        <v>11</v>
      </c>
      <c r="AR7" s="488">
        <f t="shared" si="190"/>
        <v>12</v>
      </c>
      <c r="AS7" s="488">
        <f t="shared" si="190"/>
        <v>12</v>
      </c>
      <c r="AT7" s="488">
        <f t="shared" si="190"/>
        <v>12</v>
      </c>
      <c r="AU7" s="488">
        <f t="shared" si="190"/>
        <v>13</v>
      </c>
      <c r="AV7" s="488">
        <f t="shared" si="190"/>
        <v>13</v>
      </c>
      <c r="AW7" s="488">
        <f t="shared" si="190"/>
        <v>13</v>
      </c>
      <c r="AX7" s="488">
        <f t="shared" si="190"/>
        <v>14</v>
      </c>
      <c r="AY7" s="488">
        <f t="shared" si="190"/>
        <v>14</v>
      </c>
      <c r="AZ7" s="488">
        <f t="shared" si="190"/>
        <v>14</v>
      </c>
      <c r="BA7" s="488">
        <f t="shared" si="190"/>
        <v>15</v>
      </c>
      <c r="BB7" s="488">
        <f t="shared" si="190"/>
        <v>15</v>
      </c>
      <c r="BC7" s="488">
        <f t="shared" si="190"/>
        <v>15</v>
      </c>
      <c r="BD7" s="488">
        <f t="shared" si="190"/>
        <v>16</v>
      </c>
      <c r="BE7" s="488">
        <f t="shared" si="190"/>
        <v>16</v>
      </c>
      <c r="BF7" s="488">
        <f t="shared" si="190"/>
        <v>16</v>
      </c>
      <c r="BG7" s="488">
        <f t="shared" si="190"/>
        <v>17</v>
      </c>
      <c r="BH7" s="488">
        <f t="shared" si="190"/>
        <v>17</v>
      </c>
      <c r="BI7" s="488">
        <f t="shared" si="190"/>
        <v>17</v>
      </c>
      <c r="BJ7" s="488">
        <f t="shared" si="190"/>
        <v>18</v>
      </c>
      <c r="BK7" s="488">
        <f t="shared" si="190"/>
        <v>18</v>
      </c>
      <c r="BL7" s="488">
        <f t="shared" si="190"/>
        <v>18</v>
      </c>
      <c r="BM7" s="488">
        <f t="shared" si="190"/>
        <v>19</v>
      </c>
      <c r="BN7" s="488">
        <f t="shared" si="190"/>
        <v>19</v>
      </c>
      <c r="BO7" s="488">
        <f t="shared" si="190"/>
        <v>19</v>
      </c>
      <c r="BP7" s="488">
        <f t="shared" si="190"/>
        <v>20</v>
      </c>
      <c r="BQ7" s="488">
        <f t="shared" si="190"/>
        <v>20</v>
      </c>
      <c r="BR7" s="488">
        <f t="shared" si="190"/>
        <v>20</v>
      </c>
      <c r="BS7" s="488">
        <f t="shared" si="190"/>
        <v>21</v>
      </c>
      <c r="BT7" s="488">
        <f t="shared" si="190"/>
        <v>21</v>
      </c>
      <c r="BU7" s="488">
        <f t="shared" si="190"/>
        <v>21</v>
      </c>
      <c r="BV7" s="488">
        <f t="shared" si="190"/>
        <v>22</v>
      </c>
      <c r="BW7" s="488">
        <f t="shared" ref="BW7:CD7" si="191">INT((BW$8-1)/3)+1</f>
        <v>22</v>
      </c>
      <c r="BX7" s="488">
        <f t="shared" si="191"/>
        <v>22</v>
      </c>
      <c r="BY7" s="488">
        <f t="shared" si="191"/>
        <v>23</v>
      </c>
      <c r="BZ7" s="488">
        <f t="shared" si="191"/>
        <v>23</v>
      </c>
      <c r="CA7" s="488">
        <f t="shared" si="191"/>
        <v>23</v>
      </c>
      <c r="CB7" s="488">
        <f t="shared" si="191"/>
        <v>24</v>
      </c>
      <c r="CC7" s="488">
        <f t="shared" si="191"/>
        <v>24</v>
      </c>
      <c r="CD7" s="488">
        <f t="shared" si="191"/>
        <v>24</v>
      </c>
      <c r="CE7" s="488">
        <f t="shared" ref="CE7:EP7" si="192">INT((CE$8-1)/3)+1</f>
        <v>25</v>
      </c>
      <c r="CF7" s="488">
        <f t="shared" si="192"/>
        <v>25</v>
      </c>
      <c r="CG7" s="488">
        <f t="shared" si="192"/>
        <v>25</v>
      </c>
      <c r="CH7" s="488">
        <f t="shared" si="192"/>
        <v>26</v>
      </c>
      <c r="CI7" s="488">
        <f t="shared" si="192"/>
        <v>26</v>
      </c>
      <c r="CJ7" s="488">
        <f t="shared" si="192"/>
        <v>26</v>
      </c>
      <c r="CK7" s="488">
        <f t="shared" si="192"/>
        <v>27</v>
      </c>
      <c r="CL7" s="488">
        <f t="shared" si="192"/>
        <v>27</v>
      </c>
      <c r="CM7" s="488">
        <f t="shared" si="192"/>
        <v>27</v>
      </c>
      <c r="CN7" s="488">
        <f t="shared" si="192"/>
        <v>28</v>
      </c>
      <c r="CO7" s="488">
        <f t="shared" si="192"/>
        <v>28</v>
      </c>
      <c r="CP7" s="488">
        <f t="shared" si="192"/>
        <v>28</v>
      </c>
      <c r="CQ7" s="488">
        <f t="shared" si="192"/>
        <v>29</v>
      </c>
      <c r="CR7" s="488">
        <f t="shared" si="192"/>
        <v>29</v>
      </c>
      <c r="CS7" s="488">
        <f t="shared" si="192"/>
        <v>29</v>
      </c>
      <c r="CT7" s="488">
        <f t="shared" si="192"/>
        <v>30</v>
      </c>
      <c r="CU7" s="488">
        <f t="shared" si="192"/>
        <v>30</v>
      </c>
      <c r="CV7" s="488">
        <f t="shared" si="192"/>
        <v>30</v>
      </c>
      <c r="CW7" s="488">
        <f t="shared" si="192"/>
        <v>31</v>
      </c>
      <c r="CX7" s="488">
        <f t="shared" si="192"/>
        <v>31</v>
      </c>
      <c r="CY7" s="488">
        <f t="shared" si="192"/>
        <v>31</v>
      </c>
      <c r="CZ7" s="488">
        <f t="shared" si="192"/>
        <v>32</v>
      </c>
      <c r="DA7" s="488">
        <f t="shared" si="192"/>
        <v>32</v>
      </c>
      <c r="DB7" s="488">
        <f t="shared" si="192"/>
        <v>32</v>
      </c>
      <c r="DC7" s="488">
        <f t="shared" si="192"/>
        <v>33</v>
      </c>
      <c r="DD7" s="488">
        <f t="shared" si="192"/>
        <v>33</v>
      </c>
      <c r="DE7" s="488">
        <f t="shared" si="192"/>
        <v>33</v>
      </c>
      <c r="DF7" s="488">
        <f t="shared" si="192"/>
        <v>34</v>
      </c>
      <c r="DG7" s="488">
        <f t="shared" si="192"/>
        <v>34</v>
      </c>
      <c r="DH7" s="488">
        <f t="shared" si="192"/>
        <v>34</v>
      </c>
      <c r="DI7" s="488">
        <f t="shared" si="192"/>
        <v>35</v>
      </c>
      <c r="DJ7" s="488">
        <f t="shared" si="192"/>
        <v>35</v>
      </c>
      <c r="DK7" s="488">
        <f t="shared" si="192"/>
        <v>35</v>
      </c>
      <c r="DL7" s="488">
        <f t="shared" si="192"/>
        <v>36</v>
      </c>
      <c r="DM7" s="488">
        <f t="shared" si="192"/>
        <v>36</v>
      </c>
      <c r="DN7" s="488">
        <f t="shared" si="192"/>
        <v>36</v>
      </c>
      <c r="DO7" s="488">
        <f t="shared" si="192"/>
        <v>37</v>
      </c>
      <c r="DP7" s="488">
        <f t="shared" si="192"/>
        <v>37</v>
      </c>
      <c r="DQ7" s="488">
        <f t="shared" si="192"/>
        <v>37</v>
      </c>
      <c r="DR7" s="488">
        <f t="shared" si="192"/>
        <v>38</v>
      </c>
      <c r="DS7" s="488">
        <f t="shared" si="192"/>
        <v>38</v>
      </c>
      <c r="DT7" s="488">
        <f t="shared" si="192"/>
        <v>38</v>
      </c>
      <c r="DU7" s="488">
        <f t="shared" si="192"/>
        <v>39</v>
      </c>
      <c r="DV7" s="488">
        <f t="shared" si="192"/>
        <v>39</v>
      </c>
      <c r="DW7" s="488">
        <f t="shared" si="192"/>
        <v>39</v>
      </c>
      <c r="DX7" s="488">
        <f t="shared" si="192"/>
        <v>40</v>
      </c>
      <c r="DY7" s="488">
        <f t="shared" si="192"/>
        <v>40</v>
      </c>
      <c r="DZ7" s="488">
        <f t="shared" si="192"/>
        <v>40</v>
      </c>
      <c r="EA7" s="488">
        <f t="shared" si="192"/>
        <v>41</v>
      </c>
      <c r="EB7" s="488">
        <f t="shared" si="192"/>
        <v>41</v>
      </c>
      <c r="EC7" s="488">
        <f t="shared" si="192"/>
        <v>41</v>
      </c>
      <c r="ED7" s="488">
        <f t="shared" si="192"/>
        <v>42</v>
      </c>
      <c r="EE7" s="488">
        <f t="shared" si="192"/>
        <v>42</v>
      </c>
      <c r="EF7" s="488">
        <f t="shared" si="192"/>
        <v>42</v>
      </c>
      <c r="EG7" s="488">
        <f t="shared" si="192"/>
        <v>43</v>
      </c>
      <c r="EH7" s="488">
        <f t="shared" si="192"/>
        <v>43</v>
      </c>
      <c r="EI7" s="488">
        <f t="shared" si="192"/>
        <v>43</v>
      </c>
      <c r="EJ7" s="488">
        <f t="shared" si="192"/>
        <v>44</v>
      </c>
      <c r="EK7" s="488">
        <f t="shared" si="192"/>
        <v>44</v>
      </c>
      <c r="EL7" s="488">
        <f t="shared" si="192"/>
        <v>44</v>
      </c>
      <c r="EM7" s="488">
        <f t="shared" si="192"/>
        <v>45</v>
      </c>
      <c r="EN7" s="488">
        <f t="shared" si="192"/>
        <v>45</v>
      </c>
      <c r="EO7" s="488">
        <f t="shared" si="192"/>
        <v>45</v>
      </c>
      <c r="EP7" s="488">
        <f t="shared" si="192"/>
        <v>46</v>
      </c>
      <c r="EQ7" s="488">
        <f t="shared" ref="EQ7:HB7" si="193">INT((EQ$8-1)/3)+1</f>
        <v>46</v>
      </c>
      <c r="ER7" s="488">
        <f t="shared" si="193"/>
        <v>46</v>
      </c>
      <c r="ES7" s="488">
        <f t="shared" si="193"/>
        <v>47</v>
      </c>
      <c r="ET7" s="488">
        <f t="shared" si="193"/>
        <v>47</v>
      </c>
      <c r="EU7" s="488">
        <f t="shared" si="193"/>
        <v>47</v>
      </c>
      <c r="EV7" s="488">
        <f t="shared" si="193"/>
        <v>48</v>
      </c>
      <c r="EW7" s="488">
        <f t="shared" si="193"/>
        <v>48</v>
      </c>
      <c r="EX7" s="488">
        <f t="shared" si="193"/>
        <v>48</v>
      </c>
      <c r="EY7" s="488">
        <f t="shared" si="193"/>
        <v>49</v>
      </c>
      <c r="EZ7" s="488">
        <f t="shared" si="193"/>
        <v>49</v>
      </c>
      <c r="FA7" s="488">
        <f t="shared" si="193"/>
        <v>49</v>
      </c>
      <c r="FB7" s="488">
        <f t="shared" si="193"/>
        <v>50</v>
      </c>
      <c r="FC7" s="488">
        <f t="shared" si="193"/>
        <v>50</v>
      </c>
      <c r="FD7" s="488">
        <f t="shared" si="193"/>
        <v>50</v>
      </c>
      <c r="FE7" s="488">
        <f t="shared" si="193"/>
        <v>51</v>
      </c>
      <c r="FF7" s="488">
        <f t="shared" si="193"/>
        <v>51</v>
      </c>
      <c r="FG7" s="488">
        <f t="shared" si="193"/>
        <v>51</v>
      </c>
      <c r="FH7" s="488">
        <f t="shared" si="193"/>
        <v>52</v>
      </c>
      <c r="FI7" s="488">
        <f t="shared" si="193"/>
        <v>52</v>
      </c>
      <c r="FJ7" s="488">
        <f t="shared" si="193"/>
        <v>52</v>
      </c>
      <c r="FK7" s="488">
        <f t="shared" si="193"/>
        <v>53</v>
      </c>
      <c r="FL7" s="488">
        <f t="shared" si="193"/>
        <v>53</v>
      </c>
      <c r="FM7" s="488">
        <f t="shared" si="193"/>
        <v>53</v>
      </c>
      <c r="FN7" s="488">
        <f t="shared" si="193"/>
        <v>54</v>
      </c>
      <c r="FO7" s="488">
        <f t="shared" si="193"/>
        <v>54</v>
      </c>
      <c r="FP7" s="488">
        <f t="shared" si="193"/>
        <v>54</v>
      </c>
      <c r="FQ7" s="488">
        <f t="shared" si="193"/>
        <v>55</v>
      </c>
      <c r="FR7" s="488">
        <f t="shared" si="193"/>
        <v>55</v>
      </c>
      <c r="FS7" s="488">
        <f t="shared" si="193"/>
        <v>55</v>
      </c>
      <c r="FT7" s="488">
        <f t="shared" si="193"/>
        <v>56</v>
      </c>
      <c r="FU7" s="488">
        <f t="shared" si="193"/>
        <v>56</v>
      </c>
      <c r="FV7" s="488">
        <f t="shared" si="193"/>
        <v>56</v>
      </c>
      <c r="FW7" s="488">
        <f t="shared" si="193"/>
        <v>57</v>
      </c>
      <c r="FX7" s="488">
        <f t="shared" si="193"/>
        <v>57</v>
      </c>
      <c r="FY7" s="488">
        <f t="shared" si="193"/>
        <v>57</v>
      </c>
      <c r="FZ7" s="488">
        <f t="shared" si="193"/>
        <v>58</v>
      </c>
      <c r="GA7" s="488">
        <f t="shared" si="193"/>
        <v>58</v>
      </c>
      <c r="GB7" s="488">
        <f t="shared" si="193"/>
        <v>58</v>
      </c>
      <c r="GC7" s="488">
        <f t="shared" si="193"/>
        <v>59</v>
      </c>
      <c r="GD7" s="488">
        <f t="shared" si="193"/>
        <v>59</v>
      </c>
      <c r="GE7" s="488">
        <f t="shared" si="193"/>
        <v>59</v>
      </c>
      <c r="GF7" s="488">
        <f t="shared" si="193"/>
        <v>60</v>
      </c>
      <c r="GG7" s="488">
        <f t="shared" si="193"/>
        <v>60</v>
      </c>
      <c r="GH7" s="488">
        <f t="shared" si="193"/>
        <v>60</v>
      </c>
      <c r="GI7" s="488">
        <f t="shared" si="193"/>
        <v>61</v>
      </c>
      <c r="GJ7" s="488">
        <f t="shared" si="193"/>
        <v>61</v>
      </c>
      <c r="GK7" s="488">
        <f t="shared" si="193"/>
        <v>61</v>
      </c>
      <c r="GL7" s="488">
        <f t="shared" si="193"/>
        <v>62</v>
      </c>
      <c r="GM7" s="488">
        <f t="shared" si="193"/>
        <v>62</v>
      </c>
      <c r="GN7" s="488">
        <f t="shared" si="193"/>
        <v>62</v>
      </c>
      <c r="GO7" s="488">
        <f t="shared" si="193"/>
        <v>63</v>
      </c>
      <c r="GP7" s="488">
        <f t="shared" si="193"/>
        <v>63</v>
      </c>
      <c r="GQ7" s="488">
        <f t="shared" si="193"/>
        <v>63</v>
      </c>
      <c r="GR7" s="488">
        <f t="shared" si="193"/>
        <v>64</v>
      </c>
      <c r="GS7" s="488">
        <f t="shared" si="193"/>
        <v>64</v>
      </c>
      <c r="GT7" s="488">
        <f t="shared" si="193"/>
        <v>64</v>
      </c>
      <c r="GU7" s="488">
        <f t="shared" si="193"/>
        <v>65</v>
      </c>
      <c r="GV7" s="488">
        <f t="shared" si="193"/>
        <v>65</v>
      </c>
      <c r="GW7" s="488">
        <f t="shared" si="193"/>
        <v>65</v>
      </c>
      <c r="GX7" s="488">
        <f t="shared" si="193"/>
        <v>66</v>
      </c>
      <c r="GY7" s="488">
        <f t="shared" si="193"/>
        <v>66</v>
      </c>
      <c r="GZ7" s="488">
        <f t="shared" si="193"/>
        <v>66</v>
      </c>
      <c r="HA7" s="488">
        <f t="shared" si="193"/>
        <v>67</v>
      </c>
      <c r="HB7" s="488">
        <f t="shared" si="193"/>
        <v>67</v>
      </c>
      <c r="HC7" s="488">
        <f t="shared" ref="HC7:IP7" si="194">INT((HC$8-1)/3)+1</f>
        <v>67</v>
      </c>
      <c r="HD7" s="488">
        <f t="shared" si="194"/>
        <v>68</v>
      </c>
      <c r="HE7" s="488">
        <f t="shared" si="194"/>
        <v>68</v>
      </c>
      <c r="HF7" s="488">
        <f t="shared" si="194"/>
        <v>68</v>
      </c>
      <c r="HG7" s="488">
        <f t="shared" si="194"/>
        <v>69</v>
      </c>
      <c r="HH7" s="488">
        <f t="shared" si="194"/>
        <v>69</v>
      </c>
      <c r="HI7" s="488">
        <f t="shared" si="194"/>
        <v>69</v>
      </c>
      <c r="HJ7" s="488">
        <f t="shared" si="194"/>
        <v>70</v>
      </c>
      <c r="HK7" s="488">
        <f t="shared" si="194"/>
        <v>70</v>
      </c>
      <c r="HL7" s="488">
        <f t="shared" si="194"/>
        <v>70</v>
      </c>
      <c r="HM7" s="488">
        <f t="shared" si="194"/>
        <v>71</v>
      </c>
      <c r="HN7" s="488">
        <f t="shared" si="194"/>
        <v>71</v>
      </c>
      <c r="HO7" s="488">
        <f t="shared" si="194"/>
        <v>71</v>
      </c>
      <c r="HP7" s="488">
        <f t="shared" si="194"/>
        <v>72</v>
      </c>
      <c r="HQ7" s="488">
        <f t="shared" si="194"/>
        <v>72</v>
      </c>
      <c r="HR7" s="488">
        <f t="shared" si="194"/>
        <v>72</v>
      </c>
      <c r="HS7" s="488">
        <f t="shared" si="194"/>
        <v>73</v>
      </c>
      <c r="HT7" s="488">
        <f t="shared" si="194"/>
        <v>73</v>
      </c>
      <c r="HU7" s="488">
        <f t="shared" si="194"/>
        <v>73</v>
      </c>
      <c r="HV7" s="488">
        <f t="shared" si="194"/>
        <v>74</v>
      </c>
      <c r="HW7" s="488">
        <f t="shared" si="194"/>
        <v>74</v>
      </c>
      <c r="HX7" s="488">
        <f t="shared" si="194"/>
        <v>74</v>
      </c>
      <c r="HY7" s="488">
        <f t="shared" si="194"/>
        <v>75</v>
      </c>
      <c r="HZ7" s="488">
        <f t="shared" si="194"/>
        <v>75</v>
      </c>
      <c r="IA7" s="488">
        <f t="shared" si="194"/>
        <v>75</v>
      </c>
      <c r="IB7" s="488">
        <f t="shared" si="194"/>
        <v>76</v>
      </c>
      <c r="IC7" s="488">
        <f t="shared" si="194"/>
        <v>76</v>
      </c>
      <c r="ID7" s="488">
        <f t="shared" si="194"/>
        <v>76</v>
      </c>
      <c r="IE7" s="488">
        <f t="shared" si="194"/>
        <v>77</v>
      </c>
      <c r="IF7" s="488">
        <f t="shared" si="194"/>
        <v>77</v>
      </c>
      <c r="IG7" s="488">
        <f t="shared" si="194"/>
        <v>77</v>
      </c>
      <c r="IH7" s="488">
        <f t="shared" si="194"/>
        <v>78</v>
      </c>
      <c r="II7" s="488">
        <f t="shared" si="194"/>
        <v>78</v>
      </c>
      <c r="IJ7" s="488">
        <f t="shared" si="194"/>
        <v>78</v>
      </c>
      <c r="IK7" s="488">
        <f t="shared" si="194"/>
        <v>79</v>
      </c>
      <c r="IL7" s="488">
        <f t="shared" si="194"/>
        <v>79</v>
      </c>
      <c r="IM7" s="488">
        <f t="shared" si="194"/>
        <v>79</v>
      </c>
      <c r="IN7" s="488">
        <f t="shared" si="194"/>
        <v>80</v>
      </c>
      <c r="IO7" s="488">
        <f t="shared" si="194"/>
        <v>80</v>
      </c>
      <c r="IP7" s="488">
        <f t="shared" si="194"/>
        <v>80</v>
      </c>
    </row>
    <row r="8" spans="1:250" x14ac:dyDescent="0.2">
      <c r="A8" s="489"/>
      <c r="B8" s="489"/>
      <c r="C8" s="489"/>
      <c r="D8" s="489"/>
      <c r="E8" s="489"/>
      <c r="F8" s="489"/>
      <c r="G8" s="489"/>
      <c r="H8" s="489"/>
      <c r="I8" s="489"/>
      <c r="J8" s="489" t="s">
        <v>23</v>
      </c>
      <c r="K8" s="493">
        <f>YEAR(K2)*12+MONTH(K2)-YEAR($I$4)*12-MONTH($I$4)+1</f>
        <v>1</v>
      </c>
      <c r="L8" s="493">
        <f t="shared" ref="L8:BV8" si="195">YEAR(L2)*12+MONTH(L2)-YEAR($I$4)*12-MONTH($I$4)+1</f>
        <v>2</v>
      </c>
      <c r="M8" s="493">
        <f t="shared" si="195"/>
        <v>3</v>
      </c>
      <c r="N8" s="493">
        <f t="shared" si="195"/>
        <v>4</v>
      </c>
      <c r="O8" s="493">
        <f t="shared" si="195"/>
        <v>5</v>
      </c>
      <c r="P8" s="493">
        <f t="shared" si="195"/>
        <v>6</v>
      </c>
      <c r="Q8" s="493">
        <f t="shared" si="195"/>
        <v>7</v>
      </c>
      <c r="R8" s="493">
        <f t="shared" si="195"/>
        <v>8</v>
      </c>
      <c r="S8" s="493">
        <f t="shared" si="195"/>
        <v>9</v>
      </c>
      <c r="T8" s="493">
        <f t="shared" si="195"/>
        <v>10</v>
      </c>
      <c r="U8" s="493">
        <f t="shared" si="195"/>
        <v>11</v>
      </c>
      <c r="V8" s="493">
        <f t="shared" si="195"/>
        <v>12</v>
      </c>
      <c r="W8" s="493">
        <f t="shared" si="195"/>
        <v>13</v>
      </c>
      <c r="X8" s="493">
        <f t="shared" si="195"/>
        <v>14</v>
      </c>
      <c r="Y8" s="493">
        <f t="shared" si="195"/>
        <v>15</v>
      </c>
      <c r="Z8" s="493">
        <f t="shared" si="195"/>
        <v>16</v>
      </c>
      <c r="AA8" s="493">
        <f t="shared" si="195"/>
        <v>17</v>
      </c>
      <c r="AB8" s="493">
        <f t="shared" si="195"/>
        <v>18</v>
      </c>
      <c r="AC8" s="493">
        <f t="shared" si="195"/>
        <v>19</v>
      </c>
      <c r="AD8" s="493">
        <f t="shared" si="195"/>
        <v>20</v>
      </c>
      <c r="AE8" s="493">
        <f t="shared" si="195"/>
        <v>21</v>
      </c>
      <c r="AF8" s="493">
        <f t="shared" si="195"/>
        <v>22</v>
      </c>
      <c r="AG8" s="493">
        <f t="shared" si="195"/>
        <v>23</v>
      </c>
      <c r="AH8" s="493">
        <f t="shared" si="195"/>
        <v>24</v>
      </c>
      <c r="AI8" s="493">
        <f t="shared" si="195"/>
        <v>25</v>
      </c>
      <c r="AJ8" s="493">
        <f t="shared" si="195"/>
        <v>26</v>
      </c>
      <c r="AK8" s="493">
        <f t="shared" si="195"/>
        <v>27</v>
      </c>
      <c r="AL8" s="493">
        <f t="shared" si="195"/>
        <v>28</v>
      </c>
      <c r="AM8" s="493">
        <f t="shared" si="195"/>
        <v>29</v>
      </c>
      <c r="AN8" s="493">
        <f t="shared" si="195"/>
        <v>30</v>
      </c>
      <c r="AO8" s="493">
        <f t="shared" si="195"/>
        <v>31</v>
      </c>
      <c r="AP8" s="493">
        <f t="shared" si="195"/>
        <v>32</v>
      </c>
      <c r="AQ8" s="493">
        <f t="shared" si="195"/>
        <v>33</v>
      </c>
      <c r="AR8" s="493">
        <f t="shared" si="195"/>
        <v>34</v>
      </c>
      <c r="AS8" s="493">
        <f t="shared" si="195"/>
        <v>35</v>
      </c>
      <c r="AT8" s="493">
        <f t="shared" si="195"/>
        <v>36</v>
      </c>
      <c r="AU8" s="493">
        <f t="shared" si="195"/>
        <v>37</v>
      </c>
      <c r="AV8" s="493">
        <f t="shared" si="195"/>
        <v>38</v>
      </c>
      <c r="AW8" s="493">
        <f t="shared" si="195"/>
        <v>39</v>
      </c>
      <c r="AX8" s="493">
        <f t="shared" si="195"/>
        <v>40</v>
      </c>
      <c r="AY8" s="493">
        <f t="shared" si="195"/>
        <v>41</v>
      </c>
      <c r="AZ8" s="493">
        <f t="shared" si="195"/>
        <v>42</v>
      </c>
      <c r="BA8" s="493">
        <f t="shared" si="195"/>
        <v>43</v>
      </c>
      <c r="BB8" s="493">
        <f t="shared" si="195"/>
        <v>44</v>
      </c>
      <c r="BC8" s="493">
        <f t="shared" si="195"/>
        <v>45</v>
      </c>
      <c r="BD8" s="493">
        <f t="shared" si="195"/>
        <v>46</v>
      </c>
      <c r="BE8" s="493">
        <f t="shared" si="195"/>
        <v>47</v>
      </c>
      <c r="BF8" s="493">
        <f t="shared" si="195"/>
        <v>48</v>
      </c>
      <c r="BG8" s="493">
        <f t="shared" si="195"/>
        <v>49</v>
      </c>
      <c r="BH8" s="493">
        <f t="shared" si="195"/>
        <v>50</v>
      </c>
      <c r="BI8" s="493">
        <f t="shared" si="195"/>
        <v>51</v>
      </c>
      <c r="BJ8" s="493">
        <f t="shared" si="195"/>
        <v>52</v>
      </c>
      <c r="BK8" s="493">
        <f t="shared" si="195"/>
        <v>53</v>
      </c>
      <c r="BL8" s="493">
        <f t="shared" si="195"/>
        <v>54</v>
      </c>
      <c r="BM8" s="493">
        <f t="shared" si="195"/>
        <v>55</v>
      </c>
      <c r="BN8" s="493">
        <f t="shared" si="195"/>
        <v>56</v>
      </c>
      <c r="BO8" s="493">
        <f t="shared" si="195"/>
        <v>57</v>
      </c>
      <c r="BP8" s="493">
        <f t="shared" si="195"/>
        <v>58</v>
      </c>
      <c r="BQ8" s="493">
        <f t="shared" si="195"/>
        <v>59</v>
      </c>
      <c r="BR8" s="493">
        <f t="shared" si="195"/>
        <v>60</v>
      </c>
      <c r="BS8" s="493">
        <f t="shared" si="195"/>
        <v>61</v>
      </c>
      <c r="BT8" s="493">
        <f t="shared" si="195"/>
        <v>62</v>
      </c>
      <c r="BU8" s="493">
        <f t="shared" si="195"/>
        <v>63</v>
      </c>
      <c r="BV8" s="493">
        <f t="shared" si="195"/>
        <v>64</v>
      </c>
      <c r="BW8" s="493">
        <f t="shared" ref="BW8:CD8" si="196">YEAR(BW2)*12+MONTH(BW2)-YEAR($I$4)*12-MONTH($I$4)+1</f>
        <v>65</v>
      </c>
      <c r="BX8" s="493">
        <f t="shared" si="196"/>
        <v>66</v>
      </c>
      <c r="BY8" s="493">
        <f t="shared" si="196"/>
        <v>67</v>
      </c>
      <c r="BZ8" s="493">
        <f t="shared" si="196"/>
        <v>68</v>
      </c>
      <c r="CA8" s="493">
        <f t="shared" si="196"/>
        <v>69</v>
      </c>
      <c r="CB8" s="493">
        <f t="shared" si="196"/>
        <v>70</v>
      </c>
      <c r="CC8" s="493">
        <f t="shared" si="196"/>
        <v>71</v>
      </c>
      <c r="CD8" s="493">
        <f t="shared" si="196"/>
        <v>72</v>
      </c>
      <c r="CE8" s="493">
        <f t="shared" ref="CE8:EP8" si="197">YEAR(CE2)*12+MONTH(CE2)-YEAR($I$4)*12-MONTH($I$4)+1</f>
        <v>73</v>
      </c>
      <c r="CF8" s="493">
        <f t="shared" si="197"/>
        <v>74</v>
      </c>
      <c r="CG8" s="493">
        <f t="shared" si="197"/>
        <v>75</v>
      </c>
      <c r="CH8" s="493">
        <f t="shared" si="197"/>
        <v>76</v>
      </c>
      <c r="CI8" s="493">
        <f t="shared" si="197"/>
        <v>77</v>
      </c>
      <c r="CJ8" s="493">
        <f t="shared" si="197"/>
        <v>78</v>
      </c>
      <c r="CK8" s="493">
        <f t="shared" si="197"/>
        <v>79</v>
      </c>
      <c r="CL8" s="493">
        <f t="shared" si="197"/>
        <v>80</v>
      </c>
      <c r="CM8" s="493">
        <f t="shared" si="197"/>
        <v>81</v>
      </c>
      <c r="CN8" s="493">
        <f t="shared" si="197"/>
        <v>82</v>
      </c>
      <c r="CO8" s="493">
        <f t="shared" si="197"/>
        <v>83</v>
      </c>
      <c r="CP8" s="493">
        <f t="shared" si="197"/>
        <v>84</v>
      </c>
      <c r="CQ8" s="493">
        <f t="shared" si="197"/>
        <v>85</v>
      </c>
      <c r="CR8" s="493">
        <f t="shared" si="197"/>
        <v>86</v>
      </c>
      <c r="CS8" s="493">
        <f t="shared" si="197"/>
        <v>87</v>
      </c>
      <c r="CT8" s="493">
        <f t="shared" si="197"/>
        <v>88</v>
      </c>
      <c r="CU8" s="493">
        <f t="shared" si="197"/>
        <v>89</v>
      </c>
      <c r="CV8" s="493">
        <f t="shared" si="197"/>
        <v>90</v>
      </c>
      <c r="CW8" s="493">
        <f t="shared" si="197"/>
        <v>91</v>
      </c>
      <c r="CX8" s="493">
        <f t="shared" si="197"/>
        <v>92</v>
      </c>
      <c r="CY8" s="493">
        <f t="shared" si="197"/>
        <v>93</v>
      </c>
      <c r="CZ8" s="493">
        <f t="shared" si="197"/>
        <v>94</v>
      </c>
      <c r="DA8" s="493">
        <f t="shared" si="197"/>
        <v>95</v>
      </c>
      <c r="DB8" s="493">
        <f t="shared" si="197"/>
        <v>96</v>
      </c>
      <c r="DC8" s="493">
        <f t="shared" si="197"/>
        <v>97</v>
      </c>
      <c r="DD8" s="493">
        <f t="shared" si="197"/>
        <v>98</v>
      </c>
      <c r="DE8" s="493">
        <f t="shared" si="197"/>
        <v>99</v>
      </c>
      <c r="DF8" s="493">
        <f t="shared" si="197"/>
        <v>100</v>
      </c>
      <c r="DG8" s="493">
        <f t="shared" si="197"/>
        <v>101</v>
      </c>
      <c r="DH8" s="493">
        <f t="shared" si="197"/>
        <v>102</v>
      </c>
      <c r="DI8" s="493">
        <f t="shared" si="197"/>
        <v>103</v>
      </c>
      <c r="DJ8" s="493">
        <f t="shared" si="197"/>
        <v>104</v>
      </c>
      <c r="DK8" s="493">
        <f t="shared" si="197"/>
        <v>105</v>
      </c>
      <c r="DL8" s="493">
        <f t="shared" si="197"/>
        <v>106</v>
      </c>
      <c r="DM8" s="493">
        <f t="shared" si="197"/>
        <v>107</v>
      </c>
      <c r="DN8" s="493">
        <f t="shared" si="197"/>
        <v>108</v>
      </c>
      <c r="DO8" s="493">
        <f t="shared" si="197"/>
        <v>109</v>
      </c>
      <c r="DP8" s="493">
        <f t="shared" si="197"/>
        <v>110</v>
      </c>
      <c r="DQ8" s="493">
        <f t="shared" si="197"/>
        <v>111</v>
      </c>
      <c r="DR8" s="493">
        <f t="shared" si="197"/>
        <v>112</v>
      </c>
      <c r="DS8" s="493">
        <f t="shared" si="197"/>
        <v>113</v>
      </c>
      <c r="DT8" s="493">
        <f t="shared" si="197"/>
        <v>114</v>
      </c>
      <c r="DU8" s="493">
        <f t="shared" si="197"/>
        <v>115</v>
      </c>
      <c r="DV8" s="493">
        <f t="shared" si="197"/>
        <v>116</v>
      </c>
      <c r="DW8" s="493">
        <f t="shared" si="197"/>
        <v>117</v>
      </c>
      <c r="DX8" s="493">
        <f t="shared" si="197"/>
        <v>118</v>
      </c>
      <c r="DY8" s="493">
        <f t="shared" si="197"/>
        <v>119</v>
      </c>
      <c r="DZ8" s="493">
        <f t="shared" si="197"/>
        <v>120</v>
      </c>
      <c r="EA8" s="493">
        <f t="shared" si="197"/>
        <v>121</v>
      </c>
      <c r="EB8" s="493">
        <f t="shared" si="197"/>
        <v>122</v>
      </c>
      <c r="EC8" s="493">
        <f t="shared" si="197"/>
        <v>123</v>
      </c>
      <c r="ED8" s="493">
        <f t="shared" si="197"/>
        <v>124</v>
      </c>
      <c r="EE8" s="493">
        <f t="shared" si="197"/>
        <v>125</v>
      </c>
      <c r="EF8" s="493">
        <f t="shared" si="197"/>
        <v>126</v>
      </c>
      <c r="EG8" s="493">
        <f t="shared" si="197"/>
        <v>127</v>
      </c>
      <c r="EH8" s="493">
        <f t="shared" si="197"/>
        <v>128</v>
      </c>
      <c r="EI8" s="493">
        <f t="shared" si="197"/>
        <v>129</v>
      </c>
      <c r="EJ8" s="493">
        <f t="shared" si="197"/>
        <v>130</v>
      </c>
      <c r="EK8" s="493">
        <f t="shared" si="197"/>
        <v>131</v>
      </c>
      <c r="EL8" s="493">
        <f t="shared" si="197"/>
        <v>132</v>
      </c>
      <c r="EM8" s="493">
        <f t="shared" si="197"/>
        <v>133</v>
      </c>
      <c r="EN8" s="493">
        <f t="shared" si="197"/>
        <v>134</v>
      </c>
      <c r="EO8" s="493">
        <f t="shared" si="197"/>
        <v>135</v>
      </c>
      <c r="EP8" s="493">
        <f t="shared" si="197"/>
        <v>136</v>
      </c>
      <c r="EQ8" s="493">
        <f t="shared" ref="EQ8:HB8" si="198">YEAR(EQ2)*12+MONTH(EQ2)-YEAR($I$4)*12-MONTH($I$4)+1</f>
        <v>137</v>
      </c>
      <c r="ER8" s="493">
        <f t="shared" si="198"/>
        <v>138</v>
      </c>
      <c r="ES8" s="493">
        <f t="shared" si="198"/>
        <v>139</v>
      </c>
      <c r="ET8" s="493">
        <f t="shared" si="198"/>
        <v>140</v>
      </c>
      <c r="EU8" s="493">
        <f t="shared" si="198"/>
        <v>141</v>
      </c>
      <c r="EV8" s="493">
        <f t="shared" si="198"/>
        <v>142</v>
      </c>
      <c r="EW8" s="493">
        <f t="shared" si="198"/>
        <v>143</v>
      </c>
      <c r="EX8" s="493">
        <f t="shared" si="198"/>
        <v>144</v>
      </c>
      <c r="EY8" s="493">
        <f t="shared" si="198"/>
        <v>145</v>
      </c>
      <c r="EZ8" s="493">
        <f t="shared" si="198"/>
        <v>146</v>
      </c>
      <c r="FA8" s="493">
        <f t="shared" si="198"/>
        <v>147</v>
      </c>
      <c r="FB8" s="493">
        <f t="shared" si="198"/>
        <v>148</v>
      </c>
      <c r="FC8" s="493">
        <f t="shared" si="198"/>
        <v>149</v>
      </c>
      <c r="FD8" s="493">
        <f t="shared" si="198"/>
        <v>150</v>
      </c>
      <c r="FE8" s="493">
        <f t="shared" si="198"/>
        <v>151</v>
      </c>
      <c r="FF8" s="493">
        <f t="shared" si="198"/>
        <v>152</v>
      </c>
      <c r="FG8" s="493">
        <f t="shared" si="198"/>
        <v>153</v>
      </c>
      <c r="FH8" s="493">
        <f t="shared" si="198"/>
        <v>154</v>
      </c>
      <c r="FI8" s="493">
        <f t="shared" si="198"/>
        <v>155</v>
      </c>
      <c r="FJ8" s="493">
        <f t="shared" si="198"/>
        <v>156</v>
      </c>
      <c r="FK8" s="493">
        <f t="shared" si="198"/>
        <v>157</v>
      </c>
      <c r="FL8" s="493">
        <f t="shared" si="198"/>
        <v>158</v>
      </c>
      <c r="FM8" s="493">
        <f t="shared" si="198"/>
        <v>159</v>
      </c>
      <c r="FN8" s="493">
        <f t="shared" si="198"/>
        <v>160</v>
      </c>
      <c r="FO8" s="493">
        <f t="shared" si="198"/>
        <v>161</v>
      </c>
      <c r="FP8" s="493">
        <f t="shared" si="198"/>
        <v>162</v>
      </c>
      <c r="FQ8" s="493">
        <f t="shared" si="198"/>
        <v>163</v>
      </c>
      <c r="FR8" s="493">
        <f t="shared" si="198"/>
        <v>164</v>
      </c>
      <c r="FS8" s="493">
        <f t="shared" si="198"/>
        <v>165</v>
      </c>
      <c r="FT8" s="493">
        <f t="shared" si="198"/>
        <v>166</v>
      </c>
      <c r="FU8" s="493">
        <f t="shared" si="198"/>
        <v>167</v>
      </c>
      <c r="FV8" s="493">
        <f t="shared" si="198"/>
        <v>168</v>
      </c>
      <c r="FW8" s="493">
        <f t="shared" si="198"/>
        <v>169</v>
      </c>
      <c r="FX8" s="493">
        <f t="shared" si="198"/>
        <v>170</v>
      </c>
      <c r="FY8" s="493">
        <f t="shared" si="198"/>
        <v>171</v>
      </c>
      <c r="FZ8" s="493">
        <f t="shared" si="198"/>
        <v>172</v>
      </c>
      <c r="GA8" s="493">
        <f t="shared" si="198"/>
        <v>173</v>
      </c>
      <c r="GB8" s="493">
        <f t="shared" si="198"/>
        <v>174</v>
      </c>
      <c r="GC8" s="493">
        <f t="shared" si="198"/>
        <v>175</v>
      </c>
      <c r="GD8" s="493">
        <f t="shared" si="198"/>
        <v>176</v>
      </c>
      <c r="GE8" s="493">
        <f t="shared" si="198"/>
        <v>177</v>
      </c>
      <c r="GF8" s="493">
        <f t="shared" si="198"/>
        <v>178</v>
      </c>
      <c r="GG8" s="493">
        <f t="shared" si="198"/>
        <v>179</v>
      </c>
      <c r="GH8" s="493">
        <f t="shared" si="198"/>
        <v>180</v>
      </c>
      <c r="GI8" s="493">
        <f t="shared" si="198"/>
        <v>181</v>
      </c>
      <c r="GJ8" s="493">
        <f t="shared" si="198"/>
        <v>182</v>
      </c>
      <c r="GK8" s="493">
        <f t="shared" si="198"/>
        <v>183</v>
      </c>
      <c r="GL8" s="493">
        <f t="shared" si="198"/>
        <v>184</v>
      </c>
      <c r="GM8" s="493">
        <f t="shared" si="198"/>
        <v>185</v>
      </c>
      <c r="GN8" s="493">
        <f t="shared" si="198"/>
        <v>186</v>
      </c>
      <c r="GO8" s="493">
        <f t="shared" si="198"/>
        <v>187</v>
      </c>
      <c r="GP8" s="493">
        <f t="shared" si="198"/>
        <v>188</v>
      </c>
      <c r="GQ8" s="493">
        <f t="shared" si="198"/>
        <v>189</v>
      </c>
      <c r="GR8" s="493">
        <f t="shared" si="198"/>
        <v>190</v>
      </c>
      <c r="GS8" s="493">
        <f t="shared" si="198"/>
        <v>191</v>
      </c>
      <c r="GT8" s="493">
        <f t="shared" si="198"/>
        <v>192</v>
      </c>
      <c r="GU8" s="493">
        <f t="shared" si="198"/>
        <v>193</v>
      </c>
      <c r="GV8" s="493">
        <f t="shared" si="198"/>
        <v>194</v>
      </c>
      <c r="GW8" s="493">
        <f t="shared" si="198"/>
        <v>195</v>
      </c>
      <c r="GX8" s="493">
        <f t="shared" si="198"/>
        <v>196</v>
      </c>
      <c r="GY8" s="493">
        <f t="shared" si="198"/>
        <v>197</v>
      </c>
      <c r="GZ8" s="493">
        <f t="shared" si="198"/>
        <v>198</v>
      </c>
      <c r="HA8" s="493">
        <f t="shared" si="198"/>
        <v>199</v>
      </c>
      <c r="HB8" s="493">
        <f t="shared" si="198"/>
        <v>200</v>
      </c>
      <c r="HC8" s="493">
        <f t="shared" ref="HC8:IP8" si="199">YEAR(HC2)*12+MONTH(HC2)-YEAR($I$4)*12-MONTH($I$4)+1</f>
        <v>201</v>
      </c>
      <c r="HD8" s="493">
        <f t="shared" si="199"/>
        <v>202</v>
      </c>
      <c r="HE8" s="493">
        <f t="shared" si="199"/>
        <v>203</v>
      </c>
      <c r="HF8" s="493">
        <f t="shared" si="199"/>
        <v>204</v>
      </c>
      <c r="HG8" s="493">
        <f t="shared" si="199"/>
        <v>205</v>
      </c>
      <c r="HH8" s="493">
        <f t="shared" si="199"/>
        <v>206</v>
      </c>
      <c r="HI8" s="493">
        <f t="shared" si="199"/>
        <v>207</v>
      </c>
      <c r="HJ8" s="493">
        <f t="shared" si="199"/>
        <v>208</v>
      </c>
      <c r="HK8" s="493">
        <f t="shared" si="199"/>
        <v>209</v>
      </c>
      <c r="HL8" s="493">
        <f t="shared" si="199"/>
        <v>210</v>
      </c>
      <c r="HM8" s="493">
        <f t="shared" si="199"/>
        <v>211</v>
      </c>
      <c r="HN8" s="493">
        <f t="shared" si="199"/>
        <v>212</v>
      </c>
      <c r="HO8" s="493">
        <f t="shared" si="199"/>
        <v>213</v>
      </c>
      <c r="HP8" s="493">
        <f t="shared" si="199"/>
        <v>214</v>
      </c>
      <c r="HQ8" s="493">
        <f t="shared" si="199"/>
        <v>215</v>
      </c>
      <c r="HR8" s="493">
        <f t="shared" si="199"/>
        <v>216</v>
      </c>
      <c r="HS8" s="493">
        <f t="shared" si="199"/>
        <v>217</v>
      </c>
      <c r="HT8" s="493">
        <f t="shared" si="199"/>
        <v>218</v>
      </c>
      <c r="HU8" s="493">
        <f t="shared" si="199"/>
        <v>219</v>
      </c>
      <c r="HV8" s="493">
        <f t="shared" si="199"/>
        <v>220</v>
      </c>
      <c r="HW8" s="493">
        <f t="shared" si="199"/>
        <v>221</v>
      </c>
      <c r="HX8" s="493">
        <f t="shared" si="199"/>
        <v>222</v>
      </c>
      <c r="HY8" s="493">
        <f t="shared" si="199"/>
        <v>223</v>
      </c>
      <c r="HZ8" s="493">
        <f t="shared" si="199"/>
        <v>224</v>
      </c>
      <c r="IA8" s="493">
        <f t="shared" si="199"/>
        <v>225</v>
      </c>
      <c r="IB8" s="493">
        <f t="shared" si="199"/>
        <v>226</v>
      </c>
      <c r="IC8" s="493">
        <f t="shared" si="199"/>
        <v>227</v>
      </c>
      <c r="ID8" s="493">
        <f t="shared" si="199"/>
        <v>228</v>
      </c>
      <c r="IE8" s="493">
        <f t="shared" si="199"/>
        <v>229</v>
      </c>
      <c r="IF8" s="493">
        <f t="shared" si="199"/>
        <v>230</v>
      </c>
      <c r="IG8" s="493">
        <f t="shared" si="199"/>
        <v>231</v>
      </c>
      <c r="IH8" s="493">
        <f t="shared" si="199"/>
        <v>232</v>
      </c>
      <c r="II8" s="493">
        <f t="shared" si="199"/>
        <v>233</v>
      </c>
      <c r="IJ8" s="493">
        <f t="shared" si="199"/>
        <v>234</v>
      </c>
      <c r="IK8" s="493">
        <f t="shared" si="199"/>
        <v>235</v>
      </c>
      <c r="IL8" s="493">
        <f t="shared" si="199"/>
        <v>236</v>
      </c>
      <c r="IM8" s="493">
        <f t="shared" si="199"/>
        <v>237</v>
      </c>
      <c r="IN8" s="493">
        <f t="shared" si="199"/>
        <v>238</v>
      </c>
      <c r="IO8" s="493">
        <f t="shared" si="199"/>
        <v>239</v>
      </c>
      <c r="IP8" s="493">
        <f t="shared" si="199"/>
        <v>240</v>
      </c>
    </row>
    <row r="9" spans="1:250" x14ac:dyDescent="0.2">
      <c r="D9" s="411"/>
      <c r="CE9" s="156"/>
      <c r="CF9" s="156"/>
      <c r="CG9" s="156"/>
      <c r="CH9" s="156"/>
      <c r="CI9" s="156"/>
      <c r="CJ9" s="156"/>
      <c r="CK9" s="156"/>
      <c r="CL9" s="156"/>
      <c r="CM9" s="156"/>
      <c r="CN9" s="156"/>
      <c r="CO9" s="156"/>
      <c r="CP9" s="156"/>
      <c r="CQ9" s="156"/>
      <c r="CR9" s="156"/>
      <c r="CS9" s="156"/>
      <c r="CT9" s="156"/>
      <c r="CU9" s="156"/>
      <c r="CV9" s="156"/>
      <c r="CW9" s="156"/>
      <c r="CX9" s="156"/>
      <c r="CY9" s="156"/>
      <c r="CZ9" s="156"/>
      <c r="DA9" s="156"/>
      <c r="DB9" s="156"/>
      <c r="DC9" s="156"/>
      <c r="DD9" s="156"/>
      <c r="DE9" s="156"/>
      <c r="DF9" s="156"/>
      <c r="DG9" s="156"/>
      <c r="DH9" s="156"/>
      <c r="DI9" s="156"/>
      <c r="DJ9" s="156"/>
      <c r="DK9" s="156"/>
      <c r="DL9" s="156"/>
      <c r="DM9" s="156"/>
      <c r="DN9" s="156"/>
      <c r="DO9" s="156"/>
      <c r="DP9" s="156"/>
      <c r="DQ9" s="156"/>
      <c r="DR9" s="156"/>
      <c r="DS9" s="156"/>
      <c r="DT9" s="156"/>
      <c r="DU9" s="156"/>
      <c r="DV9" s="156"/>
      <c r="DW9" s="156"/>
      <c r="DX9" s="156"/>
      <c r="DY9" s="156"/>
      <c r="DZ9" s="156"/>
      <c r="EA9" s="156"/>
      <c r="EB9" s="156"/>
      <c r="EC9" s="156"/>
      <c r="ED9" s="156"/>
      <c r="EE9" s="156"/>
      <c r="EF9" s="156"/>
      <c r="EG9" s="156"/>
      <c r="EH9" s="156"/>
      <c r="EI9" s="156"/>
      <c r="EJ9" s="156"/>
      <c r="EK9" s="156"/>
      <c r="EL9" s="156"/>
      <c r="EM9" s="156"/>
      <c r="EN9" s="156"/>
      <c r="EO9" s="156"/>
      <c r="EP9" s="156"/>
      <c r="EQ9" s="156"/>
      <c r="ER9" s="156"/>
      <c r="ES9" s="156"/>
      <c r="ET9" s="156"/>
      <c r="EU9" s="156"/>
      <c r="EV9" s="156"/>
      <c r="EW9" s="156"/>
      <c r="EX9" s="156"/>
      <c r="EY9" s="156"/>
      <c r="EZ9" s="156"/>
      <c r="FA9" s="156"/>
      <c r="FB9" s="156"/>
      <c r="FC9" s="156"/>
      <c r="FD9" s="156"/>
      <c r="FE9" s="156"/>
      <c r="FF9" s="156"/>
      <c r="FG9" s="156"/>
      <c r="FH9" s="156"/>
      <c r="FI9" s="156"/>
      <c r="FJ9" s="156"/>
      <c r="FK9" s="156"/>
      <c r="FL9" s="156"/>
      <c r="FM9" s="156"/>
      <c r="FN9" s="156"/>
      <c r="FO9" s="156"/>
      <c r="FP9" s="156"/>
      <c r="FQ9" s="156"/>
      <c r="FR9" s="156"/>
      <c r="FS9" s="156"/>
      <c r="FT9" s="156"/>
      <c r="FU9" s="156"/>
      <c r="FV9" s="156"/>
      <c r="FW9" s="156"/>
      <c r="FX9" s="156"/>
      <c r="FY9" s="156"/>
      <c r="FZ9" s="156"/>
      <c r="GA9" s="156"/>
      <c r="GB9" s="156"/>
      <c r="GC9" s="156"/>
      <c r="GD9" s="156"/>
      <c r="GE9" s="156"/>
      <c r="GF9" s="156"/>
      <c r="GG9" s="156"/>
      <c r="GH9" s="156"/>
      <c r="GI9" s="156"/>
      <c r="GJ9" s="156"/>
      <c r="GK9" s="156"/>
      <c r="GL9" s="156"/>
      <c r="GM9" s="156"/>
      <c r="GN9" s="156"/>
      <c r="GO9" s="156"/>
      <c r="GP9" s="156"/>
      <c r="GQ9" s="156"/>
      <c r="GR9" s="156"/>
      <c r="GS9" s="156"/>
      <c r="GT9" s="156"/>
      <c r="GU9" s="156"/>
      <c r="GV9" s="156"/>
      <c r="GW9" s="156"/>
      <c r="GX9" s="156"/>
      <c r="GY9" s="156"/>
      <c r="GZ9" s="156"/>
      <c r="HA9" s="156"/>
      <c r="HB9" s="156"/>
      <c r="HC9" s="156"/>
      <c r="HD9" s="156"/>
      <c r="HE9" s="156"/>
      <c r="HF9" s="156"/>
      <c r="HG9" s="156"/>
      <c r="HH9" s="156"/>
      <c r="HI9" s="156"/>
      <c r="HJ9" s="156"/>
      <c r="HK9" s="156"/>
      <c r="HL9" s="156"/>
      <c r="HM9" s="156"/>
      <c r="HN9" s="156"/>
      <c r="HO9" s="156"/>
      <c r="HP9" s="156"/>
      <c r="HQ9" s="156"/>
      <c r="HR9" s="156"/>
      <c r="HS9" s="156"/>
      <c r="HT9" s="156"/>
      <c r="HU9" s="156"/>
      <c r="HV9" s="156"/>
      <c r="HW9" s="156"/>
      <c r="HX9" s="156"/>
      <c r="HY9" s="156"/>
      <c r="HZ9" s="156"/>
      <c r="IA9" s="156"/>
      <c r="IB9" s="156"/>
      <c r="IC9" s="156"/>
      <c r="ID9" s="156"/>
      <c r="IE9" s="156"/>
      <c r="IF9" s="156"/>
      <c r="IG9" s="156"/>
      <c r="IH9" s="156"/>
      <c r="II9" s="156"/>
      <c r="IJ9" s="156"/>
      <c r="IK9" s="156"/>
      <c r="IL9" s="156"/>
      <c r="IM9" s="156"/>
      <c r="IN9" s="156"/>
      <c r="IO9" s="156"/>
      <c r="IP9" s="156"/>
    </row>
    <row r="10" spans="1:250" x14ac:dyDescent="0.2">
      <c r="C10" s="526" t="s">
        <v>3</v>
      </c>
      <c r="D10" s="435"/>
      <c r="E10" s="435"/>
      <c r="F10" s="435"/>
      <c r="G10" s="435"/>
      <c r="H10" s="435"/>
      <c r="I10" s="435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  <c r="CU10" s="156"/>
      <c r="CV10" s="156"/>
      <c r="CW10" s="156"/>
      <c r="CX10" s="156"/>
      <c r="CY10" s="156"/>
      <c r="CZ10" s="156"/>
      <c r="DA10" s="156"/>
      <c r="DB10" s="156"/>
      <c r="DC10" s="156"/>
      <c r="DD10" s="156"/>
      <c r="DE10" s="156"/>
      <c r="DF10" s="156"/>
      <c r="DG10" s="156"/>
      <c r="DH10" s="156"/>
      <c r="DI10" s="156"/>
      <c r="DJ10" s="156"/>
      <c r="DK10" s="156"/>
      <c r="DL10" s="156"/>
      <c r="DM10" s="156"/>
      <c r="DN10" s="156"/>
      <c r="DO10" s="156"/>
      <c r="DP10" s="156"/>
      <c r="DQ10" s="156"/>
      <c r="DR10" s="156"/>
      <c r="DS10" s="156"/>
      <c r="DT10" s="156"/>
      <c r="DU10" s="156"/>
      <c r="DV10" s="156"/>
      <c r="DW10" s="156"/>
      <c r="DX10" s="156"/>
      <c r="DY10" s="156"/>
      <c r="DZ10" s="156"/>
      <c r="EA10" s="156"/>
      <c r="EB10" s="156"/>
      <c r="EC10" s="156"/>
      <c r="ED10" s="156"/>
      <c r="EE10" s="156"/>
      <c r="EF10" s="156"/>
      <c r="EG10" s="156"/>
      <c r="EH10" s="156"/>
      <c r="EI10" s="156"/>
      <c r="EJ10" s="156"/>
      <c r="EK10" s="156"/>
      <c r="EL10" s="156"/>
      <c r="EM10" s="156"/>
      <c r="EN10" s="156"/>
      <c r="EO10" s="156"/>
      <c r="EP10" s="156"/>
      <c r="EQ10" s="156"/>
      <c r="ER10" s="156"/>
      <c r="ES10" s="156"/>
      <c r="ET10" s="156"/>
      <c r="EU10" s="156"/>
      <c r="EV10" s="156"/>
      <c r="EW10" s="156"/>
      <c r="EX10" s="156"/>
      <c r="EY10" s="156"/>
      <c r="EZ10" s="156"/>
      <c r="FA10" s="156"/>
      <c r="FB10" s="156"/>
      <c r="FC10" s="156"/>
      <c r="FD10" s="156"/>
      <c r="FE10" s="156"/>
      <c r="FF10" s="156"/>
      <c r="FG10" s="156"/>
      <c r="FH10" s="156"/>
      <c r="FI10" s="156"/>
      <c r="FJ10" s="156"/>
      <c r="FK10" s="156"/>
      <c r="FL10" s="156"/>
      <c r="FM10" s="156"/>
      <c r="FN10" s="156"/>
      <c r="FO10" s="156"/>
      <c r="FP10" s="156"/>
      <c r="FQ10" s="156"/>
      <c r="FR10" s="156"/>
      <c r="FS10" s="156"/>
      <c r="FT10" s="156"/>
      <c r="FU10" s="156"/>
      <c r="FV10" s="156"/>
      <c r="FW10" s="156"/>
      <c r="FX10" s="156"/>
      <c r="FY10" s="156"/>
      <c r="FZ10" s="156"/>
      <c r="GA10" s="156"/>
      <c r="GB10" s="156"/>
      <c r="GC10" s="156"/>
      <c r="GD10" s="156"/>
      <c r="GE10" s="156"/>
      <c r="GF10" s="156"/>
      <c r="GG10" s="156"/>
      <c r="GH10" s="156"/>
      <c r="GI10" s="156"/>
      <c r="GJ10" s="156"/>
      <c r="GK10" s="156"/>
      <c r="GL10" s="156"/>
      <c r="GM10" s="156"/>
      <c r="GN10" s="156"/>
      <c r="GO10" s="156"/>
      <c r="GP10" s="156"/>
      <c r="GQ10" s="156"/>
      <c r="GR10" s="156"/>
      <c r="GS10" s="156"/>
      <c r="GT10" s="156"/>
      <c r="GU10" s="156"/>
      <c r="GV10" s="156"/>
      <c r="GW10" s="156"/>
      <c r="GX10" s="156"/>
      <c r="GY10" s="156"/>
      <c r="GZ10" s="156"/>
      <c r="HA10" s="156"/>
      <c r="HB10" s="156"/>
      <c r="HC10" s="156"/>
      <c r="HD10" s="156"/>
      <c r="HE10" s="156"/>
      <c r="HF10" s="156"/>
      <c r="HG10" s="156"/>
      <c r="HH10" s="156"/>
      <c r="HI10" s="156"/>
      <c r="HJ10" s="156"/>
      <c r="HK10" s="156"/>
      <c r="HL10" s="156"/>
      <c r="HM10" s="156"/>
      <c r="HN10" s="156"/>
      <c r="HO10" s="156"/>
      <c r="HP10" s="156"/>
      <c r="HQ10" s="156"/>
      <c r="HR10" s="156"/>
      <c r="HS10" s="156"/>
      <c r="HT10" s="156"/>
      <c r="HU10" s="156"/>
      <c r="HV10" s="156"/>
      <c r="HW10" s="156"/>
      <c r="HX10" s="156"/>
      <c r="HY10" s="156"/>
      <c r="HZ10" s="156"/>
      <c r="IA10" s="156"/>
      <c r="IB10" s="156"/>
      <c r="IC10" s="156"/>
      <c r="ID10" s="156"/>
      <c r="IE10" s="156"/>
      <c r="IF10" s="156"/>
      <c r="IG10" s="156"/>
      <c r="IH10" s="156"/>
      <c r="II10" s="156"/>
      <c r="IJ10" s="156"/>
      <c r="IK10" s="156"/>
      <c r="IL10" s="156"/>
      <c r="IM10" s="156"/>
      <c r="IN10" s="156"/>
      <c r="IO10" s="156"/>
      <c r="IP10" s="156"/>
    </row>
    <row r="11" spans="1:250" x14ac:dyDescent="0.2">
      <c r="A11" s="151">
        <f>ROW()</f>
        <v>11</v>
      </c>
      <c r="C11" s="436" t="s">
        <v>414</v>
      </c>
      <c r="D11" s="437"/>
      <c r="E11" s="437"/>
      <c r="F11" s="437"/>
      <c r="G11" s="437"/>
      <c r="H11" s="437">
        <f>Rent!T1</f>
        <v>2</v>
      </c>
      <c r="I11" s="606" t="s">
        <v>415</v>
      </c>
      <c r="J11" s="622">
        <f>SUM(K11:CD11)</f>
        <v>471121432.54207039</v>
      </c>
      <c r="K11" s="622">
        <f>VLOOKUP(K$2,Rent!$S$4:$AK$1000,$H11,FALSE)</f>
        <v>5925259.5</v>
      </c>
      <c r="L11" s="622">
        <f>VLOOKUP(L$2,Rent!$S$4:$AK$1000,$H11,FALSE)</f>
        <v>5925259.5</v>
      </c>
      <c r="M11" s="622">
        <f>VLOOKUP(M$2,Rent!$S$4:$AK$1000,$H11,FALSE)</f>
        <v>5925259.5</v>
      </c>
      <c r="N11" s="622">
        <f>VLOOKUP(N$2,Rent!$S$4:$AK$1000,$H11,FALSE)</f>
        <v>5925259.5</v>
      </c>
      <c r="O11" s="622">
        <f>VLOOKUP(O$2,Rent!$S$4:$AK$1000,$H11,FALSE)</f>
        <v>6069350.5</v>
      </c>
      <c r="P11" s="622">
        <f>VLOOKUP(P$2,Rent!$S$4:$AK$1000,$H11,FALSE)</f>
        <v>6069350.5</v>
      </c>
      <c r="Q11" s="622">
        <f>VLOOKUP(Q$2,Rent!$S$4:$AK$1000,$H11,FALSE)</f>
        <v>6069350.5</v>
      </c>
      <c r="R11" s="622">
        <f>VLOOKUP(R$2,Rent!$S$4:$AK$1000,$H11,FALSE)</f>
        <v>6069350.5</v>
      </c>
      <c r="S11" s="622">
        <f>VLOOKUP(S$2,Rent!$S$4:$AK$1000,$H11,FALSE)</f>
        <v>6069350.5</v>
      </c>
      <c r="T11" s="622">
        <f>VLOOKUP(T$2,Rent!$S$4:$AK$1000,$H11,FALSE)</f>
        <v>6069350.5</v>
      </c>
      <c r="U11" s="622">
        <f>VLOOKUP(U$2,Rent!$S$4:$AK$1000,$H11,FALSE)</f>
        <v>6118283.9749999996</v>
      </c>
      <c r="V11" s="622">
        <f>VLOOKUP(V$2,Rent!$S$4:$AK$1000,$H11,FALSE)</f>
        <v>6118283.9749999996</v>
      </c>
      <c r="W11" s="622">
        <f>VLOOKUP(W$2,Rent!$S$4:$AK$1000,$H11,FALSE)</f>
        <v>6118283.9749999996</v>
      </c>
      <c r="X11" s="622">
        <f>VLOOKUP(X$2,Rent!$S$4:$AK$1000,$H11,FALSE)</f>
        <v>6118283.9749999996</v>
      </c>
      <c r="Y11" s="622">
        <f>VLOOKUP(Y$2,Rent!$S$4:$AK$1000,$H11,FALSE)</f>
        <v>6118283.9749999996</v>
      </c>
      <c r="Z11" s="622">
        <f>VLOOKUP(Z$2,Rent!$S$4:$AK$1000,$H11,FALSE)</f>
        <v>6118283.9749999996</v>
      </c>
      <c r="AA11" s="622">
        <f>VLOOKUP(AA$2,Rent!$S$4:$AK$1000,$H11,FALSE)</f>
        <v>6254449.9749999996</v>
      </c>
      <c r="AB11" s="622">
        <f>VLOOKUP(AB$2,Rent!$S$4:$AK$1000,$H11,FALSE)</f>
        <v>6254449.9749999996</v>
      </c>
      <c r="AC11" s="622">
        <f>VLOOKUP(AC$2,Rent!$S$4:$AK$1000,$H11,FALSE)</f>
        <v>6254449.9749999996</v>
      </c>
      <c r="AD11" s="622">
        <f>VLOOKUP(AD$2,Rent!$S$4:$AK$1000,$H11,FALSE)</f>
        <v>6254449.9749999996</v>
      </c>
      <c r="AE11" s="622">
        <f>VLOOKUP(AE$2,Rent!$S$4:$AK$1000,$H11,FALSE)</f>
        <v>6254449.9749999996</v>
      </c>
      <c r="AF11" s="622">
        <f>VLOOKUP(AF$2,Rent!$S$4:$AK$1000,$H11,FALSE)</f>
        <v>6254449.9749999996</v>
      </c>
      <c r="AG11" s="622">
        <f>VLOOKUP(AG$2,Rent!$S$4:$AK$1000,$H11,FALSE)</f>
        <v>6278288.7842499996</v>
      </c>
      <c r="AH11" s="622">
        <f>VLOOKUP(AH$2,Rent!$S$4:$AK$1000,$H11,FALSE)</f>
        <v>6278288.7842499996</v>
      </c>
      <c r="AI11" s="622">
        <f>VLOOKUP(AI$2,Rent!$S$4:$AK$1000,$H11,FALSE)</f>
        <v>6289401.7842499996</v>
      </c>
      <c r="AJ11" s="622">
        <f>VLOOKUP(AJ$2,Rent!$S$4:$AK$1000,$H11,FALSE)</f>
        <v>6289401.7842499996</v>
      </c>
      <c r="AK11" s="622">
        <f>VLOOKUP(AK$2,Rent!$S$4:$AK$1000,$H11,FALSE)</f>
        <v>6289401.7842499996</v>
      </c>
      <c r="AL11" s="622">
        <f>VLOOKUP(AL$2,Rent!$S$4:$AK$1000,$H11,FALSE)</f>
        <v>6330713.7842499996</v>
      </c>
      <c r="AM11" s="622">
        <f>VLOOKUP(AM$2,Rent!$S$4:$AK$1000,$H11,FALSE)</f>
        <v>6455597.7842499996</v>
      </c>
      <c r="AN11" s="622">
        <f>VLOOKUP(AN$2,Rent!$S$4:$AK$1000,$H11,FALSE)</f>
        <v>6455597.7842499996</v>
      </c>
      <c r="AO11" s="622">
        <f>VLOOKUP(AO$2,Rent!$S$4:$AK$1000,$H11,FALSE)</f>
        <v>6455597.7842499996</v>
      </c>
      <c r="AP11" s="622">
        <f>VLOOKUP(AP$2,Rent!$S$4:$AK$1000,$H11,FALSE)</f>
        <v>6455597.7842499996</v>
      </c>
      <c r="AQ11" s="622">
        <f>VLOOKUP(AQ$2,Rent!$S$4:$AK$1000,$H11,FALSE)</f>
        <v>6455597.7842499996</v>
      </c>
      <c r="AR11" s="622">
        <f>VLOOKUP(AR$2,Rent!$S$4:$AK$1000,$H11,FALSE)</f>
        <v>6455597.7842499996</v>
      </c>
      <c r="AS11" s="622">
        <f>VLOOKUP(AS$2,Rent!$S$4:$AK$1000,$H11,FALSE)</f>
        <v>6480151.7577775</v>
      </c>
      <c r="AT11" s="622">
        <f>VLOOKUP(AT$2,Rent!$S$4:$AK$1000,$H11,FALSE)</f>
        <v>6480151.7577775</v>
      </c>
      <c r="AU11" s="622">
        <f>VLOOKUP(AU$2,Rent!$S$4:$AK$1000,$H11,FALSE)</f>
        <v>6480151.7577775</v>
      </c>
      <c r="AV11" s="622">
        <f>VLOOKUP(AV$2,Rent!$S$4:$AK$1000,$H11,FALSE)</f>
        <v>6480151.7577775</v>
      </c>
      <c r="AW11" s="622">
        <f>VLOOKUP(AW$2,Rent!$S$4:$AK$1000,$H11,FALSE)</f>
        <v>6480151.7577775</v>
      </c>
      <c r="AX11" s="622">
        <f>VLOOKUP(AX$2,Rent!$S$4:$AK$1000,$H11,FALSE)</f>
        <v>6480151.7577775</v>
      </c>
      <c r="AY11" s="622">
        <f>VLOOKUP(AY$2,Rent!$S$4:$AK$1000,$H11,FALSE)</f>
        <v>6590465.7577775</v>
      </c>
      <c r="AZ11" s="622">
        <f>VLOOKUP(AZ$2,Rent!$S$4:$AK$1000,$H11,FALSE)</f>
        <v>6590465.7577775</v>
      </c>
      <c r="BA11" s="622">
        <f>VLOOKUP(BA$2,Rent!$S$4:$AK$1000,$H11,FALSE)</f>
        <v>6590465.7577775</v>
      </c>
      <c r="BB11" s="622">
        <f>VLOOKUP(BB$2,Rent!$S$4:$AK$1000,$H11,FALSE)</f>
        <v>6590465.7577775</v>
      </c>
      <c r="BC11" s="622">
        <f>VLOOKUP(BC$2,Rent!$S$4:$AK$1000,$H11,FALSE)</f>
        <v>6590465.7577775</v>
      </c>
      <c r="BD11" s="622">
        <f>VLOOKUP(BD$2,Rent!$S$4:$AK$1000,$H11,FALSE)</f>
        <v>6590465.7577775</v>
      </c>
      <c r="BE11" s="622">
        <f>VLOOKUP(BE$2,Rent!$S$4:$AK$1000,$H11,FALSE)</f>
        <v>6615756.3505108254</v>
      </c>
      <c r="BF11" s="622">
        <f>VLOOKUP(BF$2,Rent!$S$4:$AK$1000,$H11,FALSE)</f>
        <v>6615756.3505108254</v>
      </c>
      <c r="BG11" s="622">
        <f>VLOOKUP(BG$2,Rent!$S$4:$AK$1000,$H11,FALSE)</f>
        <v>6615756.3505108254</v>
      </c>
      <c r="BH11" s="622">
        <f>VLOOKUP(BH$2,Rent!$S$4:$AK$1000,$H11,FALSE)</f>
        <v>6615756.3505108254</v>
      </c>
      <c r="BI11" s="622">
        <f>VLOOKUP(BI$2,Rent!$S$4:$AK$1000,$H11,FALSE)</f>
        <v>6615756.3505108254</v>
      </c>
      <c r="BJ11" s="622">
        <f>VLOOKUP(BJ$2,Rent!$S$4:$AK$1000,$H11,FALSE)</f>
        <v>6627341.8182410924</v>
      </c>
      <c r="BK11" s="622">
        <f>VLOOKUP(BK$2,Rent!$S$4:$AK$1000,$H11,FALSE)</f>
        <v>6720004.8182410924</v>
      </c>
      <c r="BL11" s="622">
        <f>VLOOKUP(BL$2,Rent!$S$4:$AK$1000,$H11,FALSE)</f>
        <v>6720004.8182410924</v>
      </c>
      <c r="BM11" s="622">
        <f>VLOOKUP(BM$2,Rent!$S$4:$AK$1000,$H11,FALSE)</f>
        <v>6720004.8182410924</v>
      </c>
      <c r="BN11" s="622">
        <f>VLOOKUP(BN$2,Rent!$S$4:$AK$1000,$H11,FALSE)</f>
        <v>6928519.8182410924</v>
      </c>
      <c r="BO11" s="622">
        <f>VLOOKUP(BO$2,Rent!$S$4:$AK$1000,$H11,FALSE)</f>
        <v>7107378.2633559676</v>
      </c>
      <c r="BP11" s="622">
        <f>VLOOKUP(BP$2,Rent!$S$4:$AK$1000,$H11,FALSE)</f>
        <v>7107378.2633559676</v>
      </c>
      <c r="BQ11" s="622">
        <f>VLOOKUP(BQ$2,Rent!$S$4:$AK$1000,$H11,FALSE)</f>
        <v>7154960.1612566449</v>
      </c>
      <c r="BR11" s="622">
        <f>VLOOKUP(BR$2,Rent!$S$4:$AK$1000,$H11,FALSE)</f>
        <v>7154960.1612566449</v>
      </c>
      <c r="BS11" s="622">
        <f>VLOOKUP(BS$2,Rent!$S$4:$AK$1000,$H11,FALSE)</f>
        <v>7154960.1612566449</v>
      </c>
      <c r="BT11" s="622">
        <f>VLOOKUP(BT$2,Rent!$S$4:$AK$1000,$H11,FALSE)</f>
        <v>7154960.1612566449</v>
      </c>
      <c r="BU11" s="622">
        <f>VLOOKUP(BU$2,Rent!$S$4:$AK$1000,$H11,FALSE)</f>
        <v>7154960.1612566449</v>
      </c>
      <c r="BV11" s="622">
        <f>VLOOKUP(BV$2,Rent!$S$4:$AK$1000,$H11,FALSE)</f>
        <v>7154960.1612566449</v>
      </c>
      <c r="BW11" s="622">
        <f>VLOOKUP(BW$2,Rent!$S$4:$AK$1000,$H11,FALSE)</f>
        <v>7227238.1612566449</v>
      </c>
      <c r="BX11" s="622">
        <f>VLOOKUP(BX$2,Rent!$S$4:$AK$1000,$H11,FALSE)</f>
        <v>7227238.1612566449</v>
      </c>
      <c r="BY11" s="622">
        <f>VLOOKUP(BY$2,Rent!$S$4:$AK$1000,$H11,FALSE)</f>
        <v>7227238.1612566449</v>
      </c>
      <c r="BZ11" s="622">
        <f>VLOOKUP(BZ$2,Rent!$S$4:$AK$1000,$H11,FALSE)</f>
        <v>7227238.1612566449</v>
      </c>
      <c r="CA11" s="622">
        <f>VLOOKUP(CA$2,Rent!$S$4:$AK$1000,$H11,FALSE)</f>
        <v>7227238.1612566449</v>
      </c>
      <c r="CB11" s="622">
        <f>VLOOKUP(CB$2,Rent!$S$4:$AK$1000,$H11,FALSE)</f>
        <v>7227238.1612566449</v>
      </c>
      <c r="CC11" s="622">
        <f>VLOOKUP(CC$2,Rent!$S$4:$AK$1000,$H11,FALSE)</f>
        <v>7276247.5160943437</v>
      </c>
      <c r="CD11" s="622">
        <f>VLOOKUP(CD$2,Rent!$S$4:$AK$1000,$H11,FALSE)</f>
        <v>7276247.5160943437</v>
      </c>
      <c r="CE11" s="622">
        <f>VLOOKUP(CE$2,Rent!$S$4:$AK$1000,$H11,FALSE)</f>
        <v>7276247.5160943437</v>
      </c>
      <c r="CF11" s="622">
        <f>VLOOKUP(CF$2,Rent!$S$4:$AK$1000,$H11,FALSE)</f>
        <v>7276247.5160943437</v>
      </c>
      <c r="CG11" s="622">
        <f>VLOOKUP(CG$2,Rent!$S$4:$AK$1000,$H11,FALSE)</f>
        <v>7276247.5160943437</v>
      </c>
      <c r="CH11" s="622">
        <f>VLOOKUP(CH$2,Rent!$S$4:$AK$1000,$H11,FALSE)</f>
        <v>7276247.5160943437</v>
      </c>
      <c r="CI11" s="622">
        <f>VLOOKUP(CI$2,Rent!$S$4:$AK$1000,$H11,FALSE)</f>
        <v>7350693.5160943437</v>
      </c>
      <c r="CJ11" s="622">
        <f>VLOOKUP(CJ$2,Rent!$S$4:$AK$1000,$H11,FALSE)</f>
        <v>7350693.5160943437</v>
      </c>
      <c r="CK11" s="622">
        <f>VLOOKUP(CK$2,Rent!$S$4:$AK$1000,$H11,FALSE)</f>
        <v>7350693.5160943437</v>
      </c>
      <c r="CL11" s="622">
        <f>VLOOKUP(CL$2,Rent!$S$4:$AK$1000,$H11,FALSE)</f>
        <v>7350693.5160943437</v>
      </c>
      <c r="CM11" s="622">
        <f>VLOOKUP(CM$2,Rent!$S$4:$AK$1000,$H11,FALSE)</f>
        <v>7350693.5160943437</v>
      </c>
      <c r="CN11" s="622">
        <f>VLOOKUP(CN$2,Rent!$S$4:$AK$1000,$H11,FALSE)</f>
        <v>7350693.5160943437</v>
      </c>
      <c r="CO11" s="622">
        <f>VLOOKUP(CO$2,Rent!$S$4:$AK$1000,$H11,FALSE)</f>
        <v>7401173.1515771756</v>
      </c>
      <c r="CP11" s="622">
        <f>VLOOKUP(CP$2,Rent!$S$4:$AK$1000,$H11,FALSE)</f>
        <v>7401173.1515771756</v>
      </c>
      <c r="CQ11" s="622">
        <f>VLOOKUP(CQ$2,Rent!$S$4:$AK$1000,$H11,FALSE)</f>
        <v>7401173.1515771756</v>
      </c>
      <c r="CR11" s="622">
        <f>VLOOKUP(CR$2,Rent!$S$4:$AK$1000,$H11,FALSE)</f>
        <v>7401173.1515771756</v>
      </c>
      <c r="CS11" s="622">
        <f>VLOOKUP(CS$2,Rent!$S$4:$AK$1000,$H11,FALSE)</f>
        <v>7401173.1515771756</v>
      </c>
      <c r="CT11" s="622">
        <f>VLOOKUP(CT$2,Rent!$S$4:$AK$1000,$H11,FALSE)</f>
        <v>7401173.1515771756</v>
      </c>
      <c r="CU11" s="622">
        <f>VLOOKUP(CU$2,Rent!$S$4:$AK$1000,$H11,FALSE)</f>
        <v>7481186.1515771756</v>
      </c>
      <c r="CV11" s="622">
        <f>VLOOKUP(CV$2,Rent!$S$4:$AK$1000,$H11,FALSE)</f>
        <v>7481186.1515771756</v>
      </c>
      <c r="CW11" s="622">
        <f>VLOOKUP(CW$2,Rent!$S$4:$AK$1000,$H11,FALSE)</f>
        <v>7481186.1515771756</v>
      </c>
      <c r="CX11" s="622">
        <f>VLOOKUP(CX$2,Rent!$S$4:$AK$1000,$H11,FALSE)</f>
        <v>7481186.1515771756</v>
      </c>
      <c r="CY11" s="622">
        <f>VLOOKUP(CY$2,Rent!$S$4:$AK$1000,$H11,FALSE)</f>
        <v>7481186.1515771756</v>
      </c>
      <c r="CZ11" s="622">
        <f>VLOOKUP(CZ$2,Rent!$S$4:$AK$1000,$H11,FALSE)</f>
        <v>7481186.1515771756</v>
      </c>
      <c r="DA11" s="622">
        <f>VLOOKUP(DA$2,Rent!$S$4:$AK$1000,$H11,FALSE)</f>
        <v>7533180.1761244908</v>
      </c>
      <c r="DB11" s="622">
        <f>VLOOKUP(DB$2,Rent!$S$4:$AK$1000,$H11,FALSE)</f>
        <v>7533180.1761244908</v>
      </c>
      <c r="DC11" s="622">
        <f>VLOOKUP(DC$2,Rent!$S$4:$AK$1000,$H11,FALSE)</f>
        <v>7533180.1761244908</v>
      </c>
      <c r="DD11" s="622">
        <f>VLOOKUP(DD$2,Rent!$S$4:$AK$1000,$H11,FALSE)</f>
        <v>7533180.1761244908</v>
      </c>
      <c r="DE11" s="622">
        <f>VLOOKUP(DE$2,Rent!$S$4:$AK$1000,$H11,FALSE)</f>
        <v>7533180.1761244908</v>
      </c>
      <c r="DF11" s="622">
        <f>VLOOKUP(DF$2,Rent!$S$4:$AK$1000,$H11,FALSE)</f>
        <v>7533180.1761244908</v>
      </c>
      <c r="DG11" s="622">
        <f>VLOOKUP(DG$2,Rent!$S$4:$AK$1000,$H11,FALSE)</f>
        <v>7608826.1761244908</v>
      </c>
      <c r="DH11" s="622">
        <f>VLOOKUP(DH$2,Rent!$S$4:$AK$1000,$H11,FALSE)</f>
        <v>7608826.1761244908</v>
      </c>
      <c r="DI11" s="622">
        <f>VLOOKUP(DI$2,Rent!$S$4:$AK$1000,$H11,FALSE)</f>
        <v>7608826.1761244908</v>
      </c>
      <c r="DJ11" s="622">
        <f>VLOOKUP(DJ$2,Rent!$S$4:$AK$1000,$H11,FALSE)</f>
        <v>7608826.1761244908</v>
      </c>
      <c r="DK11" s="622">
        <f>VLOOKUP(DK$2,Rent!$S$4:$AK$1000,$H11,FALSE)</f>
        <v>7608826.1761244908</v>
      </c>
      <c r="DL11" s="622">
        <f>VLOOKUP(DL$2,Rent!$S$4:$AK$1000,$H11,FALSE)</f>
        <v>7608826.1761244908</v>
      </c>
      <c r="DM11" s="622">
        <f>VLOOKUP(DM$2,Rent!$S$4:$AK$1000,$H11,FALSE)</f>
        <v>7662380.0214082263</v>
      </c>
      <c r="DN11" s="622">
        <f>VLOOKUP(DN$2,Rent!$S$4:$AK$1000,$H11,FALSE)</f>
        <v>7662380.0214082263</v>
      </c>
      <c r="DO11" s="622">
        <f>VLOOKUP(DO$2,Rent!$S$4:$AK$1000,$H11,FALSE)</f>
        <v>7662380.0214082263</v>
      </c>
      <c r="DP11" s="622">
        <f>VLOOKUP(DP$2,Rent!$S$4:$AK$1000,$H11,FALSE)</f>
        <v>7662380.0214082263</v>
      </c>
      <c r="DQ11" s="622">
        <f>VLOOKUP(DQ$2,Rent!$S$4:$AK$1000,$H11,FALSE)</f>
        <v>7662380.0214082263</v>
      </c>
      <c r="DR11" s="622">
        <f>VLOOKUP(DR$2,Rent!$S$4:$AK$1000,$H11,FALSE)</f>
        <v>7662380.0214082263</v>
      </c>
      <c r="DS11" s="622">
        <f>VLOOKUP(DS$2,Rent!$S$4:$AK$1000,$H11,FALSE)</f>
        <v>7743729.0214082263</v>
      </c>
      <c r="DT11" s="622">
        <f>VLOOKUP(DT$2,Rent!$S$4:$AK$1000,$H11,FALSE)</f>
        <v>7743729.0214082263</v>
      </c>
      <c r="DU11" s="622">
        <f>VLOOKUP(DU$2,Rent!$S$4:$AK$1000,$H11,FALSE)</f>
        <v>7743729.0214082263</v>
      </c>
      <c r="DV11" s="622">
        <f>VLOOKUP(DV$2,Rent!$S$4:$AK$1000,$H11,FALSE)</f>
        <v>7743729.0214082263</v>
      </c>
      <c r="DW11" s="622">
        <f>VLOOKUP(DW$2,Rent!$S$4:$AK$1000,$H11,FALSE)</f>
        <v>7743729.0214082263</v>
      </c>
      <c r="DX11" s="622">
        <f>VLOOKUP(DX$2,Rent!$S$4:$AK$1000,$H11,FALSE)</f>
        <v>7743729.0214082263</v>
      </c>
      <c r="DY11" s="622">
        <f>VLOOKUP(DY$2,Rent!$S$4:$AK$1000,$H11,FALSE)</f>
        <v>5296708.482050471</v>
      </c>
      <c r="DZ11" s="622">
        <f>VLOOKUP(DZ$2,Rent!$S$4:$AK$1000,$H11,FALSE)</f>
        <v>5296708.482050471</v>
      </c>
      <c r="EA11" s="622">
        <f>VLOOKUP(EA$2,Rent!$S$4:$AK$1000,$H11,FALSE)</f>
        <v>5296708.482050471</v>
      </c>
      <c r="EB11" s="622">
        <f>VLOOKUP(EB$2,Rent!$S$4:$AK$1000,$H11,FALSE)</f>
        <v>5296708.482050471</v>
      </c>
      <c r="EC11" s="622">
        <f>VLOOKUP(EC$2,Rent!$S$4:$AK$1000,$H11,FALSE)</f>
        <v>5296708.482050471</v>
      </c>
      <c r="ED11" s="622">
        <f>VLOOKUP(ED$2,Rent!$S$4:$AK$1000,$H11,FALSE)</f>
        <v>5296708.482050471</v>
      </c>
      <c r="EE11" s="622">
        <f>VLOOKUP(EE$2,Rent!$S$4:$AK$1000,$H11,FALSE)</f>
        <v>2503720.4820504719</v>
      </c>
      <c r="EF11" s="622">
        <f>VLOOKUP(EF$2,Rent!$S$4:$AK$1000,$H11,FALSE)</f>
        <v>2503720.4820504719</v>
      </c>
      <c r="EG11" s="622">
        <f>VLOOKUP(EG$2,Rent!$S$4:$AK$1000,$H11,FALSE)</f>
        <v>2503720.4820504719</v>
      </c>
      <c r="EH11" s="622">
        <f>VLOOKUP(EH$2,Rent!$S$4:$AK$1000,$H11,FALSE)</f>
        <v>2503720.4820504719</v>
      </c>
      <c r="EI11" s="622">
        <f>VLOOKUP(EI$2,Rent!$S$4:$AK$1000,$H11,FALSE)</f>
        <v>2503720.4820504719</v>
      </c>
      <c r="EJ11" s="622">
        <f>VLOOKUP(EJ$2,Rent!$S$4:$AK$1000,$H11,FALSE)</f>
        <v>2503720.4820504719</v>
      </c>
      <c r="EK11" s="622">
        <f>VLOOKUP(EK$2,Rent!$S$4:$AK$1000,$H11,FALSE)</f>
        <v>2560535.7565119863</v>
      </c>
      <c r="EL11" s="622">
        <f>VLOOKUP(EL$2,Rent!$S$4:$AK$1000,$H11,FALSE)</f>
        <v>2560535.7565119863</v>
      </c>
      <c r="EM11" s="622">
        <f>VLOOKUP(EM$2,Rent!$S$4:$AK$1000,$H11,FALSE)</f>
        <v>2560535.7565119863</v>
      </c>
      <c r="EN11" s="622">
        <f>VLOOKUP(EN$2,Rent!$S$4:$AK$1000,$H11,FALSE)</f>
        <v>2560535.7565119863</v>
      </c>
      <c r="EO11" s="622">
        <f>VLOOKUP(EO$2,Rent!$S$4:$AK$1000,$H11,FALSE)</f>
        <v>2560535.7565119863</v>
      </c>
      <c r="EP11" s="622">
        <f>VLOOKUP(EP$2,Rent!$S$4:$AK$1000,$H11,FALSE)</f>
        <v>2560535.7565119863</v>
      </c>
      <c r="EQ11" s="622">
        <f>VLOOKUP(EQ$2,Rent!$S$4:$AK$1000,$H11,FALSE)</f>
        <v>2560535.7565119863</v>
      </c>
      <c r="ER11" s="622">
        <f>VLOOKUP(ER$2,Rent!$S$4:$AK$1000,$H11,FALSE)</f>
        <v>2560535.7565119863</v>
      </c>
      <c r="ES11" s="622">
        <f>VLOOKUP(ES$2,Rent!$S$4:$AK$1000,$H11,FALSE)</f>
        <v>2560535.7565119863</v>
      </c>
      <c r="ET11" s="622">
        <f>VLOOKUP(ET$2,Rent!$S$4:$AK$1000,$H11,FALSE)</f>
        <v>2560535.7565119863</v>
      </c>
      <c r="EU11" s="622">
        <f>VLOOKUP(EU$2,Rent!$S$4:$AK$1000,$H11,FALSE)</f>
        <v>2560535.7565119863</v>
      </c>
      <c r="EV11" s="622">
        <f>VLOOKUP(EV$2,Rent!$S$4:$AK$1000,$H11,FALSE)</f>
        <v>2560535.7565119863</v>
      </c>
      <c r="EW11" s="622">
        <f>VLOOKUP(EW$2,Rent!$S$4:$AK$1000,$H11,FALSE)</f>
        <v>2619055.4892073455</v>
      </c>
      <c r="EX11" s="622">
        <f>VLOOKUP(EX$2,Rent!$S$4:$AK$1000,$H11,FALSE)</f>
        <v>2619055.4892073455</v>
      </c>
      <c r="EY11" s="622">
        <f>VLOOKUP(EY$2,Rent!$S$4:$AK$1000,$H11,FALSE)</f>
        <v>2619055.4892073455</v>
      </c>
      <c r="EZ11" s="622">
        <f>VLOOKUP(EZ$2,Rent!$S$4:$AK$1000,$H11,FALSE)</f>
        <v>2619055.4892073455</v>
      </c>
      <c r="FA11" s="622">
        <f>VLOOKUP(FA$2,Rent!$S$4:$AK$1000,$H11,FALSE)</f>
        <v>2619055.4892073455</v>
      </c>
      <c r="FB11" s="622">
        <f>VLOOKUP(FB$2,Rent!$S$4:$AK$1000,$H11,FALSE)</f>
        <v>2619055.4892073455</v>
      </c>
      <c r="FC11" s="622">
        <f>VLOOKUP(FC$2,Rent!$S$4:$AK$1000,$H11,FALSE)</f>
        <v>2619055.4892073455</v>
      </c>
      <c r="FD11" s="622">
        <f>VLOOKUP(FD$2,Rent!$S$4:$AK$1000,$H11,FALSE)</f>
        <v>2619055.4892073455</v>
      </c>
      <c r="FE11" s="622">
        <f>VLOOKUP(FE$2,Rent!$S$4:$AK$1000,$H11,FALSE)</f>
        <v>2619055.4892073455</v>
      </c>
      <c r="FF11" s="622">
        <f>VLOOKUP(FF$2,Rent!$S$4:$AK$1000,$H11,FALSE)</f>
        <v>2619055.4892073455</v>
      </c>
      <c r="FG11" s="622">
        <f>VLOOKUP(FG$2,Rent!$S$4:$AK$1000,$H11,FALSE)</f>
        <v>2619055.4892073455</v>
      </c>
      <c r="FH11" s="622">
        <f>VLOOKUP(FH$2,Rent!$S$4:$AK$1000,$H11,FALSE)</f>
        <v>2619055.4892073455</v>
      </c>
      <c r="FI11" s="622">
        <f>VLOOKUP(FI$2,Rent!$S$4:$AK$1000,$H11,FALSE)</f>
        <v>2679330.8138835654</v>
      </c>
      <c r="FJ11" s="622">
        <f>VLOOKUP(FJ$2,Rent!$S$4:$AK$1000,$H11,FALSE)</f>
        <v>2679330.8138835654</v>
      </c>
      <c r="FK11" s="622">
        <f>VLOOKUP(FK$2,Rent!$S$4:$AK$1000,$H11,FALSE)</f>
        <v>2679330.8138835654</v>
      </c>
      <c r="FL11" s="622">
        <f>VLOOKUP(FL$2,Rent!$S$4:$AK$1000,$H11,FALSE)</f>
        <v>2679330.8138835654</v>
      </c>
      <c r="FM11" s="622">
        <f>VLOOKUP(FM$2,Rent!$S$4:$AK$1000,$H11,FALSE)</f>
        <v>2679330.8138835654</v>
      </c>
      <c r="FN11" s="622">
        <f>VLOOKUP(FN$2,Rent!$S$4:$AK$1000,$H11,FALSE)</f>
        <v>2679330.8138835654</v>
      </c>
      <c r="FO11" s="622">
        <f>VLOOKUP(FO$2,Rent!$S$4:$AK$1000,$H11,FALSE)</f>
        <v>2679330.8138835654</v>
      </c>
      <c r="FP11" s="622">
        <f>VLOOKUP(FP$2,Rent!$S$4:$AK$1000,$H11,FALSE)</f>
        <v>2679330.8138835654</v>
      </c>
      <c r="FQ11" s="622">
        <f>VLOOKUP(FQ$2,Rent!$S$4:$AK$1000,$H11,FALSE)</f>
        <v>2679330.8138835654</v>
      </c>
      <c r="FR11" s="622">
        <f>VLOOKUP(FR$2,Rent!$S$4:$AK$1000,$H11,FALSE)</f>
        <v>2679330.8138835654</v>
      </c>
      <c r="FS11" s="622">
        <f>VLOOKUP(FS$2,Rent!$S$4:$AK$1000,$H11,FALSE)</f>
        <v>2679330.8138835654</v>
      </c>
      <c r="FT11" s="622">
        <f>VLOOKUP(FT$2,Rent!$S$4:$AK$1000,$H11,FALSE)</f>
        <v>2679330.8138835654</v>
      </c>
      <c r="FU11" s="622">
        <f>VLOOKUP(FU$2,Rent!$S$4:$AK$1000,$H11,FALSE)</f>
        <v>2741414.3983000731</v>
      </c>
      <c r="FV11" s="622">
        <f>VLOOKUP(FV$2,Rent!$S$4:$AK$1000,$H11,FALSE)</f>
        <v>2741414.3983000731</v>
      </c>
      <c r="FW11" s="622">
        <f>VLOOKUP(FW$2,Rent!$S$4:$AK$1000,$H11,FALSE)</f>
        <v>2741414.3983000731</v>
      </c>
      <c r="FX11" s="622">
        <f>VLOOKUP(FX$2,Rent!$S$4:$AK$1000,$H11,FALSE)</f>
        <v>2741414.3983000731</v>
      </c>
      <c r="FY11" s="622">
        <f>VLOOKUP(FY$2,Rent!$S$4:$AK$1000,$H11,FALSE)</f>
        <v>2741414.3983000731</v>
      </c>
      <c r="FZ11" s="622">
        <f>VLOOKUP(FZ$2,Rent!$S$4:$AK$1000,$H11,FALSE)</f>
        <v>2741414.3983000731</v>
      </c>
      <c r="GA11" s="622">
        <f>VLOOKUP(GA$2,Rent!$S$4:$AK$1000,$H11,FALSE)</f>
        <v>2741414.3983000731</v>
      </c>
      <c r="GB11" s="622">
        <f>VLOOKUP(GB$2,Rent!$S$4:$AK$1000,$H11,FALSE)</f>
        <v>2741414.3983000731</v>
      </c>
      <c r="GC11" s="622">
        <f>VLOOKUP(GC$2,Rent!$S$4:$AK$1000,$H11,FALSE)</f>
        <v>2741414.3983000731</v>
      </c>
      <c r="GD11" s="622">
        <f>VLOOKUP(GD$2,Rent!$S$4:$AK$1000,$H11,FALSE)</f>
        <v>2741414.3983000731</v>
      </c>
      <c r="GE11" s="622">
        <f>VLOOKUP(GE$2,Rent!$S$4:$AK$1000,$H11,FALSE)</f>
        <v>2741414.3983000731</v>
      </c>
      <c r="GF11" s="622">
        <f>VLOOKUP(GF$2,Rent!$S$4:$AK$1000,$H11,FALSE)</f>
        <v>2741414.3983000731</v>
      </c>
      <c r="GG11" s="622">
        <f>VLOOKUP(GG$2,Rent!$S$4:$AK$1000,$H11,FALSE)</f>
        <v>2805360.4902490755</v>
      </c>
      <c r="GH11" s="622">
        <f>VLOOKUP(GH$2,Rent!$S$4:$AK$1000,$H11,FALSE)</f>
        <v>2805360.4902490755</v>
      </c>
      <c r="GI11" s="622">
        <f>VLOOKUP(GI$2,Rent!$S$4:$AK$1000,$H11,FALSE)</f>
        <v>2805360.4902490755</v>
      </c>
      <c r="GJ11" s="622">
        <f>VLOOKUP(GJ$2,Rent!$S$4:$AK$1000,$H11,FALSE)</f>
        <v>2805360.4902490755</v>
      </c>
      <c r="GK11" s="622">
        <f>VLOOKUP(GK$2,Rent!$S$4:$AK$1000,$H11,FALSE)</f>
        <v>2805360.4902490755</v>
      </c>
      <c r="GL11" s="622">
        <f>VLOOKUP(GL$2,Rent!$S$4:$AK$1000,$H11,FALSE)</f>
        <v>2805360.4902490755</v>
      </c>
      <c r="GM11" s="622">
        <f>VLOOKUP(GM$2,Rent!$S$4:$AK$1000,$H11,FALSE)</f>
        <v>2805360.4902490755</v>
      </c>
      <c r="GN11" s="622">
        <f>VLOOKUP(GN$2,Rent!$S$4:$AK$1000,$H11,FALSE)</f>
        <v>2805360.4902490755</v>
      </c>
      <c r="GO11" s="622">
        <f>VLOOKUP(GO$2,Rent!$S$4:$AK$1000,$H11,FALSE)</f>
        <v>2805360.4902490755</v>
      </c>
      <c r="GP11" s="622">
        <f>VLOOKUP(GP$2,Rent!$S$4:$AK$1000,$H11,FALSE)</f>
        <v>2805360.4902490755</v>
      </c>
      <c r="GQ11" s="622">
        <f>VLOOKUP(GQ$2,Rent!$S$4:$AK$1000,$H11,FALSE)</f>
        <v>2805360.4902490755</v>
      </c>
      <c r="GR11" s="622">
        <f>VLOOKUP(GR$2,Rent!$S$4:$AK$1000,$H11,FALSE)</f>
        <v>2805360.4902490755</v>
      </c>
      <c r="GS11" s="622">
        <f>VLOOKUP(GS$2,Rent!$S$4:$AK$1000,$H11,FALSE)</f>
        <v>2871224.9649565471</v>
      </c>
      <c r="GT11" s="622">
        <f>VLOOKUP(GT$2,Rent!$S$4:$AK$1000,$H11,FALSE)</f>
        <v>2871224.9649565471</v>
      </c>
      <c r="GU11" s="622">
        <f>VLOOKUP(GU$2,Rent!$S$4:$AK$1000,$H11,FALSE)</f>
        <v>2871224.9649565471</v>
      </c>
      <c r="GV11" s="622">
        <f>VLOOKUP(GV$2,Rent!$S$4:$AK$1000,$H11,FALSE)</f>
        <v>2871224.9649565471</v>
      </c>
      <c r="GW11" s="622">
        <f>VLOOKUP(GW$2,Rent!$S$4:$AK$1000,$H11,FALSE)</f>
        <v>2871224.9649565471</v>
      </c>
      <c r="GX11" s="622">
        <f>VLOOKUP(GX$2,Rent!$S$4:$AK$1000,$H11,FALSE)</f>
        <v>2871224.9649565471</v>
      </c>
      <c r="GY11" s="622">
        <f>VLOOKUP(GY$2,Rent!$S$4:$AK$1000,$H11,FALSE)</f>
        <v>2871224.9649565471</v>
      </c>
      <c r="GZ11" s="622">
        <f>VLOOKUP(GZ$2,Rent!$S$4:$AK$1000,$H11,FALSE)</f>
        <v>2871224.9649565471</v>
      </c>
      <c r="HA11" s="622">
        <f>VLOOKUP(HA$2,Rent!$S$4:$AK$1000,$H11,FALSE)</f>
        <v>2871224.9649565471</v>
      </c>
      <c r="HB11" s="622">
        <f>VLOOKUP(HB$2,Rent!$S$4:$AK$1000,$H11,FALSE)</f>
        <v>2871224.9649565471</v>
      </c>
      <c r="HC11" s="622">
        <f>VLOOKUP(HC$2,Rent!$S$4:$AK$1000,$H11,FALSE)</f>
        <v>2871224.9649565471</v>
      </c>
      <c r="HD11" s="622">
        <f>VLOOKUP(HD$2,Rent!$S$4:$AK$1000,$H11,FALSE)</f>
        <v>2871224.9649565471</v>
      </c>
      <c r="HE11" s="622">
        <f>VLOOKUP(HE$2,Rent!$S$4:$AK$1000,$H11,FALSE)</f>
        <v>2939065.3739052434</v>
      </c>
      <c r="HF11" s="622">
        <f>VLOOKUP(HF$2,Rent!$S$4:$AK$1000,$H11,FALSE)</f>
        <v>2939065.3739052434</v>
      </c>
      <c r="HG11" s="622">
        <f>VLOOKUP(HG$2,Rent!$S$4:$AK$1000,$H11,FALSE)</f>
        <v>2939065.3739052434</v>
      </c>
      <c r="HH11" s="622">
        <f>VLOOKUP(HH$2,Rent!$S$4:$AK$1000,$H11,FALSE)</f>
        <v>2939065.3739052434</v>
      </c>
      <c r="HI11" s="622">
        <f>VLOOKUP(HI$2,Rent!$S$4:$AK$1000,$H11,FALSE)</f>
        <v>2939065.3739052434</v>
      </c>
      <c r="HJ11" s="622">
        <f>VLOOKUP(HJ$2,Rent!$S$4:$AK$1000,$H11,FALSE)</f>
        <v>2939065.3739052434</v>
      </c>
      <c r="HK11" s="622">
        <f>VLOOKUP(HK$2,Rent!$S$4:$AK$1000,$H11,FALSE)</f>
        <v>2939065.3739052434</v>
      </c>
      <c r="HL11" s="622">
        <f>VLOOKUP(HL$2,Rent!$S$4:$AK$1000,$H11,FALSE)</f>
        <v>2939065.3739052434</v>
      </c>
      <c r="HM11" s="622">
        <f>VLOOKUP(HM$2,Rent!$S$4:$AK$1000,$H11,FALSE)</f>
        <v>2939065.3739052434</v>
      </c>
      <c r="HN11" s="622">
        <f>VLOOKUP(HN$2,Rent!$S$4:$AK$1000,$H11,FALSE)</f>
        <v>2939065.3739052434</v>
      </c>
      <c r="HO11" s="622">
        <f>VLOOKUP(HO$2,Rent!$S$4:$AK$1000,$H11,FALSE)</f>
        <v>2939065.3739052434</v>
      </c>
      <c r="HP11" s="622">
        <f>VLOOKUP(HP$2,Rent!$S$4:$AK$1000,$H11,FALSE)</f>
        <v>2939065.3739052434</v>
      </c>
      <c r="HQ11" s="622">
        <f>VLOOKUP(HQ$2,Rent!$S$4:$AK$1000,$H11,FALSE)</f>
        <v>3008940.9951224006</v>
      </c>
      <c r="HR11" s="622">
        <f>VLOOKUP(HR$2,Rent!$S$4:$AK$1000,$H11,FALSE)</f>
        <v>3008940.9951224006</v>
      </c>
      <c r="HS11" s="622">
        <f>VLOOKUP(HS$2,Rent!$S$4:$AK$1000,$H11,FALSE)</f>
        <v>3008940.9951224006</v>
      </c>
      <c r="HT11" s="622">
        <f>VLOOKUP(HT$2,Rent!$S$4:$AK$1000,$H11,FALSE)</f>
        <v>3008940.9951224006</v>
      </c>
      <c r="HU11" s="622">
        <f>VLOOKUP(HU$2,Rent!$S$4:$AK$1000,$H11,FALSE)</f>
        <v>3008940.9951224006</v>
      </c>
      <c r="HV11" s="622">
        <f>VLOOKUP(HV$2,Rent!$S$4:$AK$1000,$H11,FALSE)</f>
        <v>3008940.9951224006</v>
      </c>
      <c r="HW11" s="622">
        <f>VLOOKUP(HW$2,Rent!$S$4:$AK$1000,$H11,FALSE)</f>
        <v>3008940.9951224006</v>
      </c>
      <c r="HX11" s="622">
        <f>VLOOKUP(HX$2,Rent!$S$4:$AK$1000,$H11,FALSE)</f>
        <v>3008940.9951224006</v>
      </c>
      <c r="HY11" s="622">
        <f>VLOOKUP(HY$2,Rent!$S$4:$AK$1000,$H11,FALSE)</f>
        <v>3008940.9951224006</v>
      </c>
      <c r="HZ11" s="622">
        <f>VLOOKUP(HZ$2,Rent!$S$4:$AK$1000,$H11,FALSE)</f>
        <v>3008940.9951224006</v>
      </c>
      <c r="IA11" s="622">
        <f>VLOOKUP(IA$2,Rent!$S$4:$AK$1000,$H11,FALSE)</f>
        <v>3008940.9951224006</v>
      </c>
      <c r="IB11" s="622">
        <f>VLOOKUP(IB$2,Rent!$S$4:$AK$1000,$H11,FALSE)</f>
        <v>3008940.9951224006</v>
      </c>
      <c r="IC11" s="622">
        <f>VLOOKUP(IC$2,Rent!$S$4:$AK$1000,$H11,FALSE)</f>
        <v>3080912.8849760732</v>
      </c>
      <c r="ID11" s="622">
        <f>VLOOKUP(ID$2,Rent!$S$4:$AK$1000,$H11,FALSE)</f>
        <v>3080912.8849760732</v>
      </c>
      <c r="IE11" s="622">
        <f>VLOOKUP(IE$2,Rent!$S$4:$AK$1000,$H11,FALSE)</f>
        <v>3080912.8849760732</v>
      </c>
      <c r="IF11" s="622">
        <f>VLOOKUP(IF$2,Rent!$S$4:$AK$1000,$H11,FALSE)</f>
        <v>3080912.8849760732</v>
      </c>
      <c r="IG11" s="622">
        <f>VLOOKUP(IG$2,Rent!$S$4:$AK$1000,$H11,FALSE)</f>
        <v>3080912.8849760732</v>
      </c>
      <c r="IH11" s="622">
        <f>VLOOKUP(IH$2,Rent!$S$4:$AK$1000,$H11,FALSE)</f>
        <v>3080912.8849760732</v>
      </c>
      <c r="II11" s="622">
        <f>VLOOKUP(II$2,Rent!$S$4:$AK$1000,$H11,FALSE)</f>
        <v>3080912.8849760732</v>
      </c>
      <c r="IJ11" s="622">
        <f>VLOOKUP(IJ$2,Rent!$S$4:$AK$1000,$H11,FALSE)</f>
        <v>3080912.8849760732</v>
      </c>
      <c r="IK11" s="622">
        <f>VLOOKUP(IK$2,Rent!$S$4:$AK$1000,$H11,FALSE)</f>
        <v>3080912.8849760732</v>
      </c>
      <c r="IL11" s="622">
        <f>VLOOKUP(IL$2,Rent!$S$4:$AK$1000,$H11,FALSE)</f>
        <v>3080912.8849760732</v>
      </c>
      <c r="IM11" s="622">
        <f>VLOOKUP(IM$2,Rent!$S$4:$AK$1000,$H11,FALSE)</f>
        <v>3080912.8849760732</v>
      </c>
      <c r="IN11" s="622">
        <f>VLOOKUP(IN$2,Rent!$S$4:$AK$1000,$H11,FALSE)</f>
        <v>3080912.8849760732</v>
      </c>
      <c r="IO11" s="622">
        <f>VLOOKUP(IO$2,Rent!$S$4:$AK$1000,$H11,FALSE)</f>
        <v>3155043.9315253547</v>
      </c>
      <c r="IP11" s="622">
        <f>VLOOKUP(IP$2,Rent!$S$4:$AK$1000,$H11,FALSE)</f>
        <v>3155043.9315253547</v>
      </c>
    </row>
    <row r="12" spans="1:250" s="156" customFormat="1" x14ac:dyDescent="0.2">
      <c r="A12" s="156">
        <f>ROW()</f>
        <v>12</v>
      </c>
      <c r="C12" s="436" t="s">
        <v>469</v>
      </c>
      <c r="D12" s="437"/>
      <c r="E12" s="437"/>
      <c r="F12" s="437"/>
      <c r="G12" s="437"/>
      <c r="H12" s="437">
        <f>Rent!AD1</f>
        <v>12</v>
      </c>
      <c r="I12" s="606" t="s">
        <v>415</v>
      </c>
      <c r="J12" s="622">
        <f>SUM(K12:CD12)</f>
        <v>-12254139.248087458</v>
      </c>
      <c r="K12" s="622">
        <f>-VLOOKUP(K$2,Rent!$S$4:$AK$1000,$H12,FALSE)</f>
        <v>-642482.5</v>
      </c>
      <c r="L12" s="622">
        <f>-VLOOKUP(L$2,Rent!$S$4:$AK$1000,$H12,FALSE)</f>
        <v>-642482.5</v>
      </c>
      <c r="M12" s="622">
        <f>-VLOOKUP(M$2,Rent!$S$4:$AK$1000,$H12,FALSE)</f>
        <v>-642482.5</v>
      </c>
      <c r="N12" s="622">
        <f>-VLOOKUP(N$2,Rent!$S$4:$AK$1000,$H12,FALSE)</f>
        <v>-642482.5</v>
      </c>
      <c r="O12" s="622">
        <f>-VLOOKUP(O$2,Rent!$S$4:$AK$1000,$H12,FALSE)</f>
        <v>-642482.5</v>
      </c>
      <c r="P12" s="622">
        <f>-VLOOKUP(P$2,Rent!$S$4:$AK$1000,$H12,FALSE)</f>
        <v>-642482.5</v>
      </c>
      <c r="Q12" s="622">
        <f>-VLOOKUP(Q$2,Rent!$S$4:$AK$1000,$H12,FALSE)</f>
        <v>-642482.5</v>
      </c>
      <c r="R12" s="622">
        <f>-VLOOKUP(R$2,Rent!$S$4:$AK$1000,$H12,FALSE)</f>
        <v>-642482.5</v>
      </c>
      <c r="S12" s="622">
        <f>-VLOOKUP(S$2,Rent!$S$4:$AK$1000,$H12,FALSE)</f>
        <v>-642482.5</v>
      </c>
      <c r="T12" s="622">
        <f>-VLOOKUP(T$2,Rent!$S$4:$AK$1000,$H12,FALSE)</f>
        <v>-642482.5</v>
      </c>
      <c r="U12" s="622">
        <f>-VLOOKUP(U$2,Rent!$S$4:$AK$1000,$H12,FALSE)</f>
        <v>-794626.97499999998</v>
      </c>
      <c r="V12" s="622">
        <f>-VLOOKUP(V$2,Rent!$S$4:$AK$1000,$H12,FALSE)</f>
        <v>-794626.97499999998</v>
      </c>
      <c r="W12" s="622">
        <f>-VLOOKUP(W$2,Rent!$S$4:$AK$1000,$H12,FALSE)</f>
        <v>-132870</v>
      </c>
      <c r="X12" s="622">
        <f>-VLOOKUP(X$2,Rent!$S$4:$AK$1000,$H12,FALSE)</f>
        <v>-132870</v>
      </c>
      <c r="Y12" s="622">
        <f>-VLOOKUP(Y$2,Rent!$S$4:$AK$1000,$H12,FALSE)</f>
        <v>-132870</v>
      </c>
      <c r="Z12" s="622">
        <f>-VLOOKUP(Z$2,Rent!$S$4:$AK$1000,$H12,FALSE)</f>
        <v>-132870</v>
      </c>
      <c r="AA12" s="622">
        <f>-VLOOKUP(AA$2,Rent!$S$4:$AK$1000,$H12,FALSE)</f>
        <v>-132870</v>
      </c>
      <c r="AB12" s="622">
        <f>-VLOOKUP(AB$2,Rent!$S$4:$AK$1000,$H12,FALSE)</f>
        <v>-132870</v>
      </c>
      <c r="AC12" s="622">
        <f>-VLOOKUP(AC$2,Rent!$S$4:$AK$1000,$H12,FALSE)</f>
        <v>-132870</v>
      </c>
      <c r="AD12" s="622">
        <f>-VLOOKUP(AD$2,Rent!$S$4:$AK$1000,$H12,FALSE)</f>
        <v>-132870</v>
      </c>
      <c r="AE12" s="622">
        <f>-VLOOKUP(AE$2,Rent!$S$4:$AK$1000,$H12,FALSE)</f>
        <v>-132870</v>
      </c>
      <c r="AF12" s="622">
        <f>-VLOOKUP(AF$2,Rent!$S$4:$AK$1000,$H12,FALSE)</f>
        <v>-132870</v>
      </c>
      <c r="AG12" s="622">
        <f>-VLOOKUP(AG$2,Rent!$S$4:$AK$1000,$H12,FALSE)</f>
        <v>0</v>
      </c>
      <c r="AH12" s="622">
        <f>-VLOOKUP(AH$2,Rent!$S$4:$AK$1000,$H12,FALSE)</f>
        <v>0</v>
      </c>
      <c r="AI12" s="622">
        <f>-VLOOKUP(AI$2,Rent!$S$4:$AK$1000,$H12,FALSE)</f>
        <v>0</v>
      </c>
      <c r="AJ12" s="622">
        <f>-VLOOKUP(AJ$2,Rent!$S$4:$AK$1000,$H12,FALSE)</f>
        <v>0</v>
      </c>
      <c r="AK12" s="622">
        <f>-VLOOKUP(AK$2,Rent!$S$4:$AK$1000,$H12,FALSE)</f>
        <v>0</v>
      </c>
      <c r="AL12" s="622">
        <f>-VLOOKUP(AL$2,Rent!$S$4:$AK$1000,$H12,FALSE)</f>
        <v>0</v>
      </c>
      <c r="AM12" s="622">
        <f>-VLOOKUP(AM$2,Rent!$S$4:$AK$1000,$H12,FALSE)</f>
        <v>0</v>
      </c>
      <c r="AN12" s="622">
        <f>-VLOOKUP(AN$2,Rent!$S$4:$AK$1000,$H12,FALSE)</f>
        <v>0</v>
      </c>
      <c r="AO12" s="622">
        <f>-VLOOKUP(AO$2,Rent!$S$4:$AK$1000,$H12,FALSE)</f>
        <v>0</v>
      </c>
      <c r="AP12" s="622">
        <f>-VLOOKUP(AP$2,Rent!$S$4:$AK$1000,$H12,FALSE)</f>
        <v>0</v>
      </c>
      <c r="AQ12" s="622">
        <f>-VLOOKUP(AQ$2,Rent!$S$4:$AK$1000,$H12,FALSE)</f>
        <v>0</v>
      </c>
      <c r="AR12" s="622">
        <f>-VLOOKUP(AR$2,Rent!$S$4:$AK$1000,$H12,FALSE)</f>
        <v>0</v>
      </c>
      <c r="AS12" s="622">
        <f>-VLOOKUP(AS$2,Rent!$S$4:$AK$1000,$H12,FALSE)</f>
        <v>0</v>
      </c>
      <c r="AT12" s="622">
        <f>-VLOOKUP(AT$2,Rent!$S$4:$AK$1000,$H12,FALSE)</f>
        <v>0</v>
      </c>
      <c r="AU12" s="622">
        <f>-VLOOKUP(AU$2,Rent!$S$4:$AK$1000,$H12,FALSE)</f>
        <v>0</v>
      </c>
      <c r="AV12" s="622">
        <f>-VLOOKUP(AV$2,Rent!$S$4:$AK$1000,$H12,FALSE)</f>
        <v>0</v>
      </c>
      <c r="AW12" s="622">
        <f>-VLOOKUP(AW$2,Rent!$S$4:$AK$1000,$H12,FALSE)</f>
        <v>0</v>
      </c>
      <c r="AX12" s="622">
        <f>-VLOOKUP(AX$2,Rent!$S$4:$AK$1000,$H12,FALSE)</f>
        <v>0</v>
      </c>
      <c r="AY12" s="622">
        <f>-VLOOKUP(AY$2,Rent!$S$4:$AK$1000,$H12,FALSE)</f>
        <v>0</v>
      </c>
      <c r="AZ12" s="622">
        <f>-VLOOKUP(AZ$2,Rent!$S$4:$AK$1000,$H12,FALSE)</f>
        <v>0</v>
      </c>
      <c r="BA12" s="622">
        <f>-VLOOKUP(BA$2,Rent!$S$4:$AK$1000,$H12,FALSE)</f>
        <v>0</v>
      </c>
      <c r="BB12" s="622">
        <f>-VLOOKUP(BB$2,Rent!$S$4:$AK$1000,$H12,FALSE)</f>
        <v>0</v>
      </c>
      <c r="BC12" s="622">
        <f>-VLOOKUP(BC$2,Rent!$S$4:$AK$1000,$H12,FALSE)</f>
        <v>0</v>
      </c>
      <c r="BD12" s="622">
        <f>-VLOOKUP(BD$2,Rent!$S$4:$AK$1000,$H12,FALSE)</f>
        <v>0</v>
      </c>
      <c r="BE12" s="622">
        <f>-VLOOKUP(BE$2,Rent!$S$4:$AK$1000,$H12,FALSE)</f>
        <v>0</v>
      </c>
      <c r="BF12" s="622">
        <f>-VLOOKUP(BF$2,Rent!$S$4:$AK$1000,$H12,FALSE)</f>
        <v>0</v>
      </c>
      <c r="BG12" s="622">
        <f>-VLOOKUP(BG$2,Rent!$S$4:$AK$1000,$H12,FALSE)</f>
        <v>0</v>
      </c>
      <c r="BH12" s="622">
        <f>-VLOOKUP(BH$2,Rent!$S$4:$AK$1000,$H12,FALSE)</f>
        <v>0</v>
      </c>
      <c r="BI12" s="622">
        <f>-VLOOKUP(BI$2,Rent!$S$4:$AK$1000,$H12,FALSE)</f>
        <v>0</v>
      </c>
      <c r="BJ12" s="622">
        <f>-VLOOKUP(BJ$2,Rent!$S$4:$AK$1000,$H12,FALSE)</f>
        <v>-45275.467730266661</v>
      </c>
      <c r="BK12" s="622">
        <f>-VLOOKUP(BK$2,Rent!$S$4:$AK$1000,$H12,FALSE)</f>
        <v>-45275.467730266661</v>
      </c>
      <c r="BL12" s="622">
        <f>-VLOOKUP(BL$2,Rent!$S$4:$AK$1000,$H12,FALSE)</f>
        <v>-45275.467730266661</v>
      </c>
      <c r="BM12" s="622">
        <f>-VLOOKUP(BM$2,Rent!$S$4:$AK$1000,$H12,FALSE)</f>
        <v>-45275.467730266661</v>
      </c>
      <c r="BN12" s="622">
        <f>-VLOOKUP(BN$2,Rent!$S$4:$AK$1000,$H12,FALSE)</f>
        <v>0</v>
      </c>
      <c r="BO12" s="622">
        <f>-VLOOKUP(BO$2,Rent!$S$4:$AK$1000,$H12,FALSE)</f>
        <v>-672477.44511487498</v>
      </c>
      <c r="BP12" s="622">
        <f>-VLOOKUP(BP$2,Rent!$S$4:$AK$1000,$H12,FALSE)</f>
        <v>-672477.44511487498</v>
      </c>
      <c r="BQ12" s="622">
        <f>-VLOOKUP(BQ$2,Rent!$S$4:$AK$1000,$H12,FALSE)</f>
        <v>-692651.76846832118</v>
      </c>
      <c r="BR12" s="622">
        <f>-VLOOKUP(BR$2,Rent!$S$4:$AK$1000,$H12,FALSE)</f>
        <v>-692651.76846832118</v>
      </c>
      <c r="BS12" s="622">
        <f>-VLOOKUP(BS$2,Rent!$S$4:$AK$1000,$H12,FALSE)</f>
        <v>0</v>
      </c>
      <c r="BT12" s="622">
        <f>-VLOOKUP(BT$2,Rent!$S$4:$AK$1000,$H12,FALSE)</f>
        <v>0</v>
      </c>
      <c r="BU12" s="622">
        <f>-VLOOKUP(BU$2,Rent!$S$4:$AK$1000,$H12,FALSE)</f>
        <v>0</v>
      </c>
      <c r="BV12" s="622">
        <f>-VLOOKUP(BV$2,Rent!$S$4:$AK$1000,$H12,FALSE)</f>
        <v>0</v>
      </c>
      <c r="BW12" s="622">
        <f>-VLOOKUP(BW$2,Rent!$S$4:$AK$1000,$H12,FALSE)</f>
        <v>0</v>
      </c>
      <c r="BX12" s="622">
        <f>-VLOOKUP(BX$2,Rent!$S$4:$AK$1000,$H12,FALSE)</f>
        <v>0</v>
      </c>
      <c r="BY12" s="622">
        <f>-VLOOKUP(BY$2,Rent!$S$4:$AK$1000,$H12,FALSE)</f>
        <v>0</v>
      </c>
      <c r="BZ12" s="622">
        <f>-VLOOKUP(BZ$2,Rent!$S$4:$AK$1000,$H12,FALSE)</f>
        <v>0</v>
      </c>
      <c r="CA12" s="622">
        <f>-VLOOKUP(CA$2,Rent!$S$4:$AK$1000,$H12,FALSE)</f>
        <v>0</v>
      </c>
      <c r="CB12" s="622">
        <f>-VLOOKUP(CB$2,Rent!$S$4:$AK$1000,$H12,FALSE)</f>
        <v>0</v>
      </c>
      <c r="CC12" s="622">
        <f>-VLOOKUP(CC$2,Rent!$S$4:$AK$1000,$H12,FALSE)</f>
        <v>0</v>
      </c>
      <c r="CD12" s="622">
        <f>-VLOOKUP(CD$2,Rent!$S$4:$AK$1000,$H12,FALSE)</f>
        <v>0</v>
      </c>
      <c r="CE12" s="622">
        <f>-VLOOKUP(CE$2,Rent!$S$4:$AK$1000,$H12,FALSE)</f>
        <v>0</v>
      </c>
      <c r="CF12" s="622">
        <f>-VLOOKUP(CF$2,Rent!$S$4:$AK$1000,$H12,FALSE)</f>
        <v>0</v>
      </c>
      <c r="CG12" s="622">
        <f>-VLOOKUP(CG$2,Rent!$S$4:$AK$1000,$H12,FALSE)</f>
        <v>0</v>
      </c>
      <c r="CH12" s="622">
        <f>-VLOOKUP(CH$2,Rent!$S$4:$AK$1000,$H12,FALSE)</f>
        <v>0</v>
      </c>
      <c r="CI12" s="622">
        <f>-VLOOKUP(CI$2,Rent!$S$4:$AK$1000,$H12,FALSE)</f>
        <v>0</v>
      </c>
      <c r="CJ12" s="622">
        <f>-VLOOKUP(CJ$2,Rent!$S$4:$AK$1000,$H12,FALSE)</f>
        <v>0</v>
      </c>
      <c r="CK12" s="622">
        <f>-VLOOKUP(CK$2,Rent!$S$4:$AK$1000,$H12,FALSE)</f>
        <v>0</v>
      </c>
      <c r="CL12" s="622">
        <f>-VLOOKUP(CL$2,Rent!$S$4:$AK$1000,$H12,FALSE)</f>
        <v>0</v>
      </c>
      <c r="CM12" s="622">
        <f>-VLOOKUP(CM$2,Rent!$S$4:$AK$1000,$H12,FALSE)</f>
        <v>0</v>
      </c>
      <c r="CN12" s="622">
        <f>-VLOOKUP(CN$2,Rent!$S$4:$AK$1000,$H12,FALSE)</f>
        <v>0</v>
      </c>
      <c r="CO12" s="622">
        <f>-VLOOKUP(CO$2,Rent!$S$4:$AK$1000,$H12,FALSE)</f>
        <v>0</v>
      </c>
      <c r="CP12" s="622">
        <f>-VLOOKUP(CP$2,Rent!$S$4:$AK$1000,$H12,FALSE)</f>
        <v>0</v>
      </c>
      <c r="CQ12" s="622">
        <f>-VLOOKUP(CQ$2,Rent!$S$4:$AK$1000,$H12,FALSE)</f>
        <v>0</v>
      </c>
      <c r="CR12" s="622">
        <f>-VLOOKUP(CR$2,Rent!$S$4:$AK$1000,$H12,FALSE)</f>
        <v>0</v>
      </c>
      <c r="CS12" s="622">
        <f>-VLOOKUP(CS$2,Rent!$S$4:$AK$1000,$H12,FALSE)</f>
        <v>0</v>
      </c>
      <c r="CT12" s="622">
        <f>-VLOOKUP(CT$2,Rent!$S$4:$AK$1000,$H12,FALSE)</f>
        <v>0</v>
      </c>
      <c r="CU12" s="622">
        <f>-VLOOKUP(CU$2,Rent!$S$4:$AK$1000,$H12,FALSE)</f>
        <v>0</v>
      </c>
      <c r="CV12" s="622">
        <f>-VLOOKUP(CV$2,Rent!$S$4:$AK$1000,$H12,FALSE)</f>
        <v>0</v>
      </c>
      <c r="CW12" s="622">
        <f>-VLOOKUP(CW$2,Rent!$S$4:$AK$1000,$H12,FALSE)</f>
        <v>0</v>
      </c>
      <c r="CX12" s="622">
        <f>-VLOOKUP(CX$2,Rent!$S$4:$AK$1000,$H12,FALSE)</f>
        <v>0</v>
      </c>
      <c r="CY12" s="622">
        <f>-VLOOKUP(CY$2,Rent!$S$4:$AK$1000,$H12,FALSE)</f>
        <v>0</v>
      </c>
      <c r="CZ12" s="622">
        <f>-VLOOKUP(CZ$2,Rent!$S$4:$AK$1000,$H12,FALSE)</f>
        <v>0</v>
      </c>
      <c r="DA12" s="622">
        <f>-VLOOKUP(DA$2,Rent!$S$4:$AK$1000,$H12,FALSE)</f>
        <v>0</v>
      </c>
      <c r="DB12" s="622">
        <f>-VLOOKUP(DB$2,Rent!$S$4:$AK$1000,$H12,FALSE)</f>
        <v>0</v>
      </c>
      <c r="DC12" s="622">
        <f>-VLOOKUP(DC$2,Rent!$S$4:$AK$1000,$H12,FALSE)</f>
        <v>0</v>
      </c>
      <c r="DD12" s="622">
        <f>-VLOOKUP(DD$2,Rent!$S$4:$AK$1000,$H12,FALSE)</f>
        <v>0</v>
      </c>
      <c r="DE12" s="622">
        <f>-VLOOKUP(DE$2,Rent!$S$4:$AK$1000,$H12,FALSE)</f>
        <v>0</v>
      </c>
      <c r="DF12" s="622">
        <f>-VLOOKUP(DF$2,Rent!$S$4:$AK$1000,$H12,FALSE)</f>
        <v>0</v>
      </c>
      <c r="DG12" s="622">
        <f>-VLOOKUP(DG$2,Rent!$S$4:$AK$1000,$H12,FALSE)</f>
        <v>0</v>
      </c>
      <c r="DH12" s="622">
        <f>-VLOOKUP(DH$2,Rent!$S$4:$AK$1000,$H12,FALSE)</f>
        <v>0</v>
      </c>
      <c r="DI12" s="622">
        <f>-VLOOKUP(DI$2,Rent!$S$4:$AK$1000,$H12,FALSE)</f>
        <v>0</v>
      </c>
      <c r="DJ12" s="622">
        <f>-VLOOKUP(DJ$2,Rent!$S$4:$AK$1000,$H12,FALSE)</f>
        <v>0</v>
      </c>
      <c r="DK12" s="622">
        <f>-VLOOKUP(DK$2,Rent!$S$4:$AK$1000,$H12,FALSE)</f>
        <v>0</v>
      </c>
      <c r="DL12" s="622">
        <f>-VLOOKUP(DL$2,Rent!$S$4:$AK$1000,$H12,FALSE)</f>
        <v>0</v>
      </c>
      <c r="DM12" s="622">
        <f>-VLOOKUP(DM$2,Rent!$S$4:$AK$1000,$H12,FALSE)</f>
        <v>0</v>
      </c>
      <c r="DN12" s="622">
        <f>-VLOOKUP(DN$2,Rent!$S$4:$AK$1000,$H12,FALSE)</f>
        <v>0</v>
      </c>
      <c r="DO12" s="622">
        <f>-VLOOKUP(DO$2,Rent!$S$4:$AK$1000,$H12,FALSE)</f>
        <v>0</v>
      </c>
      <c r="DP12" s="622">
        <f>-VLOOKUP(DP$2,Rent!$S$4:$AK$1000,$H12,FALSE)</f>
        <v>0</v>
      </c>
      <c r="DQ12" s="622">
        <f>-VLOOKUP(DQ$2,Rent!$S$4:$AK$1000,$H12,FALSE)</f>
        <v>0</v>
      </c>
      <c r="DR12" s="622">
        <f>-VLOOKUP(DR$2,Rent!$S$4:$AK$1000,$H12,FALSE)</f>
        <v>0</v>
      </c>
      <c r="DS12" s="622">
        <f>-VLOOKUP(DS$2,Rent!$S$4:$AK$1000,$H12,FALSE)</f>
        <v>0</v>
      </c>
      <c r="DT12" s="622">
        <f>-VLOOKUP(DT$2,Rent!$S$4:$AK$1000,$H12,FALSE)</f>
        <v>0</v>
      </c>
      <c r="DU12" s="622">
        <f>-VLOOKUP(DU$2,Rent!$S$4:$AK$1000,$H12,FALSE)</f>
        <v>0</v>
      </c>
      <c r="DV12" s="622">
        <f>-VLOOKUP(DV$2,Rent!$S$4:$AK$1000,$H12,FALSE)</f>
        <v>0</v>
      </c>
      <c r="DW12" s="622">
        <f>-VLOOKUP(DW$2,Rent!$S$4:$AK$1000,$H12,FALSE)</f>
        <v>0</v>
      </c>
      <c r="DX12" s="622">
        <f>-VLOOKUP(DX$2,Rent!$S$4:$AK$1000,$H12,FALSE)</f>
        <v>0</v>
      </c>
      <c r="DY12" s="622">
        <f>-VLOOKUP(DY$2,Rent!$S$4:$AK$1000,$H12,FALSE)</f>
        <v>0</v>
      </c>
      <c r="DZ12" s="622">
        <f>-VLOOKUP(DZ$2,Rent!$S$4:$AK$1000,$H12,FALSE)</f>
        <v>0</v>
      </c>
      <c r="EA12" s="622">
        <f>-VLOOKUP(EA$2,Rent!$S$4:$AK$1000,$H12,FALSE)</f>
        <v>0</v>
      </c>
      <c r="EB12" s="622">
        <f>-VLOOKUP(EB$2,Rent!$S$4:$AK$1000,$H12,FALSE)</f>
        <v>0</v>
      </c>
      <c r="EC12" s="622">
        <f>-VLOOKUP(EC$2,Rent!$S$4:$AK$1000,$H12,FALSE)</f>
        <v>0</v>
      </c>
      <c r="ED12" s="622">
        <f>-VLOOKUP(ED$2,Rent!$S$4:$AK$1000,$H12,FALSE)</f>
        <v>0</v>
      </c>
      <c r="EE12" s="622">
        <f>-VLOOKUP(EE$2,Rent!$S$4:$AK$1000,$H12,FALSE)</f>
        <v>0</v>
      </c>
      <c r="EF12" s="622">
        <f>-VLOOKUP(EF$2,Rent!$S$4:$AK$1000,$H12,FALSE)</f>
        <v>0</v>
      </c>
      <c r="EG12" s="622">
        <f>-VLOOKUP(EG$2,Rent!$S$4:$AK$1000,$H12,FALSE)</f>
        <v>0</v>
      </c>
      <c r="EH12" s="622">
        <f>-VLOOKUP(EH$2,Rent!$S$4:$AK$1000,$H12,FALSE)</f>
        <v>0</v>
      </c>
      <c r="EI12" s="622">
        <f>-VLOOKUP(EI$2,Rent!$S$4:$AK$1000,$H12,FALSE)</f>
        <v>0</v>
      </c>
      <c r="EJ12" s="622">
        <f>-VLOOKUP(EJ$2,Rent!$S$4:$AK$1000,$H12,FALSE)</f>
        <v>0</v>
      </c>
      <c r="EK12" s="622">
        <f>-VLOOKUP(EK$2,Rent!$S$4:$AK$1000,$H12,FALSE)</f>
        <v>0</v>
      </c>
      <c r="EL12" s="622">
        <f>-VLOOKUP(EL$2,Rent!$S$4:$AK$1000,$H12,FALSE)</f>
        <v>0</v>
      </c>
      <c r="EM12" s="622">
        <f>-VLOOKUP(EM$2,Rent!$S$4:$AK$1000,$H12,FALSE)</f>
        <v>0</v>
      </c>
      <c r="EN12" s="622">
        <f>-VLOOKUP(EN$2,Rent!$S$4:$AK$1000,$H12,FALSE)</f>
        <v>0</v>
      </c>
      <c r="EO12" s="622">
        <f>-VLOOKUP(EO$2,Rent!$S$4:$AK$1000,$H12,FALSE)</f>
        <v>0</v>
      </c>
      <c r="EP12" s="622">
        <f>-VLOOKUP(EP$2,Rent!$S$4:$AK$1000,$H12,FALSE)</f>
        <v>0</v>
      </c>
      <c r="EQ12" s="622">
        <f>-VLOOKUP(EQ$2,Rent!$S$4:$AK$1000,$H12,FALSE)</f>
        <v>0</v>
      </c>
      <c r="ER12" s="622">
        <f>-VLOOKUP(ER$2,Rent!$S$4:$AK$1000,$H12,FALSE)</f>
        <v>0</v>
      </c>
      <c r="ES12" s="622">
        <f>-VLOOKUP(ES$2,Rent!$S$4:$AK$1000,$H12,FALSE)</f>
        <v>0</v>
      </c>
      <c r="ET12" s="622">
        <f>-VLOOKUP(ET$2,Rent!$S$4:$AK$1000,$H12,FALSE)</f>
        <v>0</v>
      </c>
      <c r="EU12" s="622">
        <f>-VLOOKUP(EU$2,Rent!$S$4:$AK$1000,$H12,FALSE)</f>
        <v>0</v>
      </c>
      <c r="EV12" s="622">
        <f>-VLOOKUP(EV$2,Rent!$S$4:$AK$1000,$H12,FALSE)</f>
        <v>0</v>
      </c>
      <c r="EW12" s="622">
        <f>-VLOOKUP(EW$2,Rent!$S$4:$AK$1000,$H12,FALSE)</f>
        <v>0</v>
      </c>
      <c r="EX12" s="622">
        <f>-VLOOKUP(EX$2,Rent!$S$4:$AK$1000,$H12,FALSE)</f>
        <v>0</v>
      </c>
      <c r="EY12" s="622">
        <f>-VLOOKUP(EY$2,Rent!$S$4:$AK$1000,$H12,FALSE)</f>
        <v>0</v>
      </c>
      <c r="EZ12" s="622">
        <f>-VLOOKUP(EZ$2,Rent!$S$4:$AK$1000,$H12,FALSE)</f>
        <v>0</v>
      </c>
      <c r="FA12" s="622">
        <f>-VLOOKUP(FA$2,Rent!$S$4:$AK$1000,$H12,FALSE)</f>
        <v>0</v>
      </c>
      <c r="FB12" s="622">
        <f>-VLOOKUP(FB$2,Rent!$S$4:$AK$1000,$H12,FALSE)</f>
        <v>0</v>
      </c>
      <c r="FC12" s="622">
        <f>-VLOOKUP(FC$2,Rent!$S$4:$AK$1000,$H12,FALSE)</f>
        <v>0</v>
      </c>
      <c r="FD12" s="622">
        <f>-VLOOKUP(FD$2,Rent!$S$4:$AK$1000,$H12,FALSE)</f>
        <v>0</v>
      </c>
      <c r="FE12" s="622">
        <f>-VLOOKUP(FE$2,Rent!$S$4:$AK$1000,$H12,FALSE)</f>
        <v>0</v>
      </c>
      <c r="FF12" s="622">
        <f>-VLOOKUP(FF$2,Rent!$S$4:$AK$1000,$H12,FALSE)</f>
        <v>0</v>
      </c>
      <c r="FG12" s="622">
        <f>-VLOOKUP(FG$2,Rent!$S$4:$AK$1000,$H12,FALSE)</f>
        <v>0</v>
      </c>
      <c r="FH12" s="622">
        <f>-VLOOKUP(FH$2,Rent!$S$4:$AK$1000,$H12,FALSE)</f>
        <v>0</v>
      </c>
      <c r="FI12" s="622">
        <f>-VLOOKUP(FI$2,Rent!$S$4:$AK$1000,$H12,FALSE)</f>
        <v>0</v>
      </c>
      <c r="FJ12" s="622">
        <f>-VLOOKUP(FJ$2,Rent!$S$4:$AK$1000,$H12,FALSE)</f>
        <v>0</v>
      </c>
      <c r="FK12" s="622">
        <f>-VLOOKUP(FK$2,Rent!$S$4:$AK$1000,$H12,FALSE)</f>
        <v>0</v>
      </c>
      <c r="FL12" s="622">
        <f>-VLOOKUP(FL$2,Rent!$S$4:$AK$1000,$H12,FALSE)</f>
        <v>0</v>
      </c>
      <c r="FM12" s="622">
        <f>-VLOOKUP(FM$2,Rent!$S$4:$AK$1000,$H12,FALSE)</f>
        <v>0</v>
      </c>
      <c r="FN12" s="622">
        <f>-VLOOKUP(FN$2,Rent!$S$4:$AK$1000,$H12,FALSE)</f>
        <v>0</v>
      </c>
      <c r="FO12" s="622">
        <f>-VLOOKUP(FO$2,Rent!$S$4:$AK$1000,$H12,FALSE)</f>
        <v>0</v>
      </c>
      <c r="FP12" s="622">
        <f>-VLOOKUP(FP$2,Rent!$S$4:$AK$1000,$H12,FALSE)</f>
        <v>0</v>
      </c>
      <c r="FQ12" s="622">
        <f>-VLOOKUP(FQ$2,Rent!$S$4:$AK$1000,$H12,FALSE)</f>
        <v>0</v>
      </c>
      <c r="FR12" s="622">
        <f>-VLOOKUP(FR$2,Rent!$S$4:$AK$1000,$H12,FALSE)</f>
        <v>0</v>
      </c>
      <c r="FS12" s="622">
        <f>-VLOOKUP(FS$2,Rent!$S$4:$AK$1000,$H12,FALSE)</f>
        <v>0</v>
      </c>
      <c r="FT12" s="622">
        <f>-VLOOKUP(FT$2,Rent!$S$4:$AK$1000,$H12,FALSE)</f>
        <v>0</v>
      </c>
      <c r="FU12" s="622">
        <f>-VLOOKUP(FU$2,Rent!$S$4:$AK$1000,$H12,FALSE)</f>
        <v>0</v>
      </c>
      <c r="FV12" s="622">
        <f>-VLOOKUP(FV$2,Rent!$S$4:$AK$1000,$H12,FALSE)</f>
        <v>0</v>
      </c>
      <c r="FW12" s="622">
        <f>-VLOOKUP(FW$2,Rent!$S$4:$AK$1000,$H12,FALSE)</f>
        <v>0</v>
      </c>
      <c r="FX12" s="622">
        <f>-VLOOKUP(FX$2,Rent!$S$4:$AK$1000,$H12,FALSE)</f>
        <v>0</v>
      </c>
      <c r="FY12" s="622">
        <f>-VLOOKUP(FY$2,Rent!$S$4:$AK$1000,$H12,FALSE)</f>
        <v>0</v>
      </c>
      <c r="FZ12" s="622">
        <f>-VLOOKUP(FZ$2,Rent!$S$4:$AK$1000,$H12,FALSE)</f>
        <v>0</v>
      </c>
      <c r="GA12" s="622">
        <f>-VLOOKUP(GA$2,Rent!$S$4:$AK$1000,$H12,FALSE)</f>
        <v>0</v>
      </c>
      <c r="GB12" s="622">
        <f>-VLOOKUP(GB$2,Rent!$S$4:$AK$1000,$H12,FALSE)</f>
        <v>0</v>
      </c>
      <c r="GC12" s="622">
        <f>-VLOOKUP(GC$2,Rent!$S$4:$AK$1000,$H12,FALSE)</f>
        <v>0</v>
      </c>
      <c r="GD12" s="622">
        <f>-VLOOKUP(GD$2,Rent!$S$4:$AK$1000,$H12,FALSE)</f>
        <v>0</v>
      </c>
      <c r="GE12" s="622">
        <f>-VLOOKUP(GE$2,Rent!$S$4:$AK$1000,$H12,FALSE)</f>
        <v>0</v>
      </c>
      <c r="GF12" s="622">
        <f>-VLOOKUP(GF$2,Rent!$S$4:$AK$1000,$H12,FALSE)</f>
        <v>0</v>
      </c>
      <c r="GG12" s="622">
        <f>-VLOOKUP(GG$2,Rent!$S$4:$AK$1000,$H12,FALSE)</f>
        <v>0</v>
      </c>
      <c r="GH12" s="622">
        <f>-VLOOKUP(GH$2,Rent!$S$4:$AK$1000,$H12,FALSE)</f>
        <v>0</v>
      </c>
      <c r="GI12" s="622">
        <f>-VLOOKUP(GI$2,Rent!$S$4:$AK$1000,$H12,FALSE)</f>
        <v>0</v>
      </c>
      <c r="GJ12" s="622">
        <f>-VLOOKUP(GJ$2,Rent!$S$4:$AK$1000,$H12,FALSE)</f>
        <v>0</v>
      </c>
      <c r="GK12" s="622">
        <f>-VLOOKUP(GK$2,Rent!$S$4:$AK$1000,$H12,FALSE)</f>
        <v>0</v>
      </c>
      <c r="GL12" s="622">
        <f>-VLOOKUP(GL$2,Rent!$S$4:$AK$1000,$H12,FALSE)</f>
        <v>0</v>
      </c>
      <c r="GM12" s="622">
        <f>-VLOOKUP(GM$2,Rent!$S$4:$AK$1000,$H12,FALSE)</f>
        <v>0</v>
      </c>
      <c r="GN12" s="622">
        <f>-VLOOKUP(GN$2,Rent!$S$4:$AK$1000,$H12,FALSE)</f>
        <v>0</v>
      </c>
      <c r="GO12" s="622">
        <f>-VLOOKUP(GO$2,Rent!$S$4:$AK$1000,$H12,FALSE)</f>
        <v>0</v>
      </c>
      <c r="GP12" s="622">
        <f>-VLOOKUP(GP$2,Rent!$S$4:$AK$1000,$H12,FALSE)</f>
        <v>0</v>
      </c>
      <c r="GQ12" s="622">
        <f>-VLOOKUP(GQ$2,Rent!$S$4:$AK$1000,$H12,FALSE)</f>
        <v>0</v>
      </c>
      <c r="GR12" s="622">
        <f>-VLOOKUP(GR$2,Rent!$S$4:$AK$1000,$H12,FALSE)</f>
        <v>0</v>
      </c>
      <c r="GS12" s="622">
        <f>-VLOOKUP(GS$2,Rent!$S$4:$AK$1000,$H12,FALSE)</f>
        <v>0</v>
      </c>
      <c r="GT12" s="622">
        <f>-VLOOKUP(GT$2,Rent!$S$4:$AK$1000,$H12,FALSE)</f>
        <v>0</v>
      </c>
      <c r="GU12" s="622">
        <f>-VLOOKUP(GU$2,Rent!$S$4:$AK$1000,$H12,FALSE)</f>
        <v>0</v>
      </c>
      <c r="GV12" s="622">
        <f>-VLOOKUP(GV$2,Rent!$S$4:$AK$1000,$H12,FALSE)</f>
        <v>0</v>
      </c>
      <c r="GW12" s="622">
        <f>-VLOOKUP(GW$2,Rent!$S$4:$AK$1000,$H12,FALSE)</f>
        <v>0</v>
      </c>
      <c r="GX12" s="622">
        <f>-VLOOKUP(GX$2,Rent!$S$4:$AK$1000,$H12,FALSE)</f>
        <v>0</v>
      </c>
      <c r="GY12" s="622">
        <f>-VLOOKUP(GY$2,Rent!$S$4:$AK$1000,$H12,FALSE)</f>
        <v>0</v>
      </c>
      <c r="GZ12" s="622">
        <f>-VLOOKUP(GZ$2,Rent!$S$4:$AK$1000,$H12,FALSE)</f>
        <v>0</v>
      </c>
      <c r="HA12" s="622">
        <f>-VLOOKUP(HA$2,Rent!$S$4:$AK$1000,$H12,FALSE)</f>
        <v>0</v>
      </c>
      <c r="HB12" s="622">
        <f>-VLOOKUP(HB$2,Rent!$S$4:$AK$1000,$H12,FALSE)</f>
        <v>0</v>
      </c>
      <c r="HC12" s="622">
        <f>-VLOOKUP(HC$2,Rent!$S$4:$AK$1000,$H12,FALSE)</f>
        <v>0</v>
      </c>
      <c r="HD12" s="622">
        <f>-VLOOKUP(HD$2,Rent!$S$4:$AK$1000,$H12,FALSE)</f>
        <v>0</v>
      </c>
      <c r="HE12" s="622">
        <f>-VLOOKUP(HE$2,Rent!$S$4:$AK$1000,$H12,FALSE)</f>
        <v>0</v>
      </c>
      <c r="HF12" s="622">
        <f>-VLOOKUP(HF$2,Rent!$S$4:$AK$1000,$H12,FALSE)</f>
        <v>0</v>
      </c>
      <c r="HG12" s="622">
        <f>-VLOOKUP(HG$2,Rent!$S$4:$AK$1000,$H12,FALSE)</f>
        <v>0</v>
      </c>
      <c r="HH12" s="622">
        <f>-VLOOKUP(HH$2,Rent!$S$4:$AK$1000,$H12,FALSE)</f>
        <v>0</v>
      </c>
      <c r="HI12" s="622">
        <f>-VLOOKUP(HI$2,Rent!$S$4:$AK$1000,$H12,FALSE)</f>
        <v>0</v>
      </c>
      <c r="HJ12" s="622">
        <f>-VLOOKUP(HJ$2,Rent!$S$4:$AK$1000,$H12,FALSE)</f>
        <v>0</v>
      </c>
      <c r="HK12" s="622">
        <f>-VLOOKUP(HK$2,Rent!$S$4:$AK$1000,$H12,FALSE)</f>
        <v>0</v>
      </c>
      <c r="HL12" s="622">
        <f>-VLOOKUP(HL$2,Rent!$S$4:$AK$1000,$H12,FALSE)</f>
        <v>0</v>
      </c>
      <c r="HM12" s="622">
        <f>-VLOOKUP(HM$2,Rent!$S$4:$AK$1000,$H12,FALSE)</f>
        <v>0</v>
      </c>
      <c r="HN12" s="622">
        <f>-VLOOKUP(HN$2,Rent!$S$4:$AK$1000,$H12,FALSE)</f>
        <v>0</v>
      </c>
      <c r="HO12" s="622">
        <f>-VLOOKUP(HO$2,Rent!$S$4:$AK$1000,$H12,FALSE)</f>
        <v>0</v>
      </c>
      <c r="HP12" s="622">
        <f>-VLOOKUP(HP$2,Rent!$S$4:$AK$1000,$H12,FALSE)</f>
        <v>0</v>
      </c>
      <c r="HQ12" s="622">
        <f>-VLOOKUP(HQ$2,Rent!$S$4:$AK$1000,$H12,FALSE)</f>
        <v>0</v>
      </c>
      <c r="HR12" s="622">
        <f>-VLOOKUP(HR$2,Rent!$S$4:$AK$1000,$H12,FALSE)</f>
        <v>0</v>
      </c>
      <c r="HS12" s="622">
        <f>-VLOOKUP(HS$2,Rent!$S$4:$AK$1000,$H12,FALSE)</f>
        <v>0</v>
      </c>
      <c r="HT12" s="622">
        <f>-VLOOKUP(HT$2,Rent!$S$4:$AK$1000,$H12,FALSE)</f>
        <v>0</v>
      </c>
      <c r="HU12" s="622">
        <f>-VLOOKUP(HU$2,Rent!$S$4:$AK$1000,$H12,FALSE)</f>
        <v>0</v>
      </c>
      <c r="HV12" s="622">
        <f>-VLOOKUP(HV$2,Rent!$S$4:$AK$1000,$H12,FALSE)</f>
        <v>0</v>
      </c>
      <c r="HW12" s="622">
        <f>-VLOOKUP(HW$2,Rent!$S$4:$AK$1000,$H12,FALSE)</f>
        <v>0</v>
      </c>
      <c r="HX12" s="622">
        <f>-VLOOKUP(HX$2,Rent!$S$4:$AK$1000,$H12,FALSE)</f>
        <v>0</v>
      </c>
      <c r="HY12" s="622">
        <f>-VLOOKUP(HY$2,Rent!$S$4:$AK$1000,$H12,FALSE)</f>
        <v>0</v>
      </c>
      <c r="HZ12" s="622">
        <f>-VLOOKUP(HZ$2,Rent!$S$4:$AK$1000,$H12,FALSE)</f>
        <v>0</v>
      </c>
      <c r="IA12" s="622">
        <f>-VLOOKUP(IA$2,Rent!$S$4:$AK$1000,$H12,FALSE)</f>
        <v>0</v>
      </c>
      <c r="IB12" s="622">
        <f>-VLOOKUP(IB$2,Rent!$S$4:$AK$1000,$H12,FALSE)</f>
        <v>0</v>
      </c>
      <c r="IC12" s="622">
        <f>-VLOOKUP(IC$2,Rent!$S$4:$AK$1000,$H12,FALSE)</f>
        <v>0</v>
      </c>
      <c r="ID12" s="622">
        <f>-VLOOKUP(ID$2,Rent!$S$4:$AK$1000,$H12,FALSE)</f>
        <v>0</v>
      </c>
      <c r="IE12" s="622">
        <f>-VLOOKUP(IE$2,Rent!$S$4:$AK$1000,$H12,FALSE)</f>
        <v>0</v>
      </c>
      <c r="IF12" s="622">
        <f>-VLOOKUP(IF$2,Rent!$S$4:$AK$1000,$H12,FALSE)</f>
        <v>0</v>
      </c>
      <c r="IG12" s="622">
        <f>-VLOOKUP(IG$2,Rent!$S$4:$AK$1000,$H12,FALSE)</f>
        <v>0</v>
      </c>
      <c r="IH12" s="622">
        <f>-VLOOKUP(IH$2,Rent!$S$4:$AK$1000,$H12,FALSE)</f>
        <v>0</v>
      </c>
      <c r="II12" s="622">
        <f>-VLOOKUP(II$2,Rent!$S$4:$AK$1000,$H12,FALSE)</f>
        <v>0</v>
      </c>
      <c r="IJ12" s="622">
        <f>-VLOOKUP(IJ$2,Rent!$S$4:$AK$1000,$H12,FALSE)</f>
        <v>0</v>
      </c>
      <c r="IK12" s="622">
        <f>-VLOOKUP(IK$2,Rent!$S$4:$AK$1000,$H12,FALSE)</f>
        <v>0</v>
      </c>
      <c r="IL12" s="622">
        <f>-VLOOKUP(IL$2,Rent!$S$4:$AK$1000,$H12,FALSE)</f>
        <v>0</v>
      </c>
      <c r="IM12" s="622">
        <f>-VLOOKUP(IM$2,Rent!$S$4:$AK$1000,$H12,FALSE)</f>
        <v>0</v>
      </c>
      <c r="IN12" s="622">
        <f>-VLOOKUP(IN$2,Rent!$S$4:$AK$1000,$H12,FALSE)</f>
        <v>0</v>
      </c>
      <c r="IO12" s="622">
        <f>-VLOOKUP(IO$2,Rent!$S$4:$AK$1000,$H12,FALSE)</f>
        <v>0</v>
      </c>
      <c r="IP12" s="622">
        <f>-VLOOKUP(IP$2,Rent!$S$4:$AK$1000,$H12,FALSE)</f>
        <v>0</v>
      </c>
    </row>
    <row r="13" spans="1:250" x14ac:dyDescent="0.2">
      <c r="A13" s="156">
        <f>ROW()</f>
        <v>13</v>
      </c>
      <c r="C13" s="586" t="s">
        <v>471</v>
      </c>
      <c r="D13" s="587"/>
      <c r="E13" s="587"/>
      <c r="F13" s="587"/>
      <c r="G13" s="587"/>
      <c r="H13" s="587">
        <f>Rent!AE1</f>
        <v>13</v>
      </c>
      <c r="I13" s="732" t="s">
        <v>415</v>
      </c>
      <c r="J13" s="622">
        <f t="shared" ref="J13:J15" si="200">SUM(K13:CD13)</f>
        <v>-15533271.528248232</v>
      </c>
      <c r="K13" s="622">
        <f>-VLOOKUP(K$2,Rent!$S$4:$AK$1000,$H13,FALSE)</f>
        <v>0</v>
      </c>
      <c r="L13" s="622">
        <f>-VLOOKUP(L$2,Rent!$S$4:$AK$1000,$H13,FALSE)</f>
        <v>0</v>
      </c>
      <c r="M13" s="622">
        <f>-VLOOKUP(M$2,Rent!$S$4:$AK$1000,$H13,FALSE)</f>
        <v>0</v>
      </c>
      <c r="N13" s="622">
        <f>-VLOOKUP(N$2,Rent!$S$4:$AK$1000,$H13,FALSE)</f>
        <v>0</v>
      </c>
      <c r="O13" s="622">
        <f>-VLOOKUP(O$2,Rent!$S$4:$AK$1000,$H13,FALSE)</f>
        <v>0</v>
      </c>
      <c r="P13" s="622">
        <f>-VLOOKUP(P$2,Rent!$S$4:$AK$1000,$H13,FALSE)</f>
        <v>0</v>
      </c>
      <c r="Q13" s="622">
        <f>-VLOOKUP(Q$2,Rent!$S$4:$AK$1000,$H13,FALSE)</f>
        <v>0</v>
      </c>
      <c r="R13" s="622">
        <f>-VLOOKUP(R$2,Rent!$S$4:$AK$1000,$H13,FALSE)</f>
        <v>0</v>
      </c>
      <c r="S13" s="622">
        <f>-VLOOKUP(S$2,Rent!$S$4:$AK$1000,$H13,FALSE)</f>
        <v>0</v>
      </c>
      <c r="T13" s="622">
        <f>-VLOOKUP(T$2,Rent!$S$4:$AK$1000,$H13,FALSE)</f>
        <v>0</v>
      </c>
      <c r="U13" s="622">
        <f>-VLOOKUP(U$2,Rent!$S$4:$AK$1000,$H13,FALSE)</f>
        <v>0</v>
      </c>
      <c r="V13" s="622">
        <f>-VLOOKUP(V$2,Rent!$S$4:$AK$1000,$H13,FALSE)</f>
        <v>0</v>
      </c>
      <c r="W13" s="622">
        <f>-VLOOKUP(W$2,Rent!$S$4:$AK$1000,$H13,FALSE)</f>
        <v>-661756.97499999998</v>
      </c>
      <c r="X13" s="622">
        <f>-VLOOKUP(X$2,Rent!$S$4:$AK$1000,$H13,FALSE)</f>
        <v>-661756.97499999998</v>
      </c>
      <c r="Y13" s="622">
        <f>-VLOOKUP(Y$2,Rent!$S$4:$AK$1000,$H13,FALSE)</f>
        <v>-661756.97499999998</v>
      </c>
      <c r="Z13" s="622">
        <f>-VLOOKUP(Z$2,Rent!$S$4:$AK$1000,$H13,FALSE)</f>
        <v>-661756.97499999998</v>
      </c>
      <c r="AA13" s="622">
        <f>-VLOOKUP(AA$2,Rent!$S$4:$AK$1000,$H13,FALSE)</f>
        <v>-661756.97499999998</v>
      </c>
      <c r="AB13" s="622">
        <f>-VLOOKUP(AB$2,Rent!$S$4:$AK$1000,$H13,FALSE)</f>
        <v>-661756.97499999998</v>
      </c>
      <c r="AC13" s="622">
        <f>-VLOOKUP(AC$2,Rent!$S$4:$AK$1000,$H13,FALSE)</f>
        <v>-661756.97499999998</v>
      </c>
      <c r="AD13" s="622">
        <f>-VLOOKUP(AD$2,Rent!$S$4:$AK$1000,$H13,FALSE)</f>
        <v>-661756.97499999998</v>
      </c>
      <c r="AE13" s="622">
        <f>-VLOOKUP(AE$2,Rent!$S$4:$AK$1000,$H13,FALSE)</f>
        <v>-661756.97499999998</v>
      </c>
      <c r="AF13" s="622">
        <f>-VLOOKUP(AF$2,Rent!$S$4:$AK$1000,$H13,FALSE)</f>
        <v>-661756.97499999998</v>
      </c>
      <c r="AG13" s="622">
        <f>-VLOOKUP(AG$2,Rent!$S$4:$AK$1000,$H13,FALSE)</f>
        <v>-818465.78424999991</v>
      </c>
      <c r="AH13" s="622">
        <f>-VLOOKUP(AH$2,Rent!$S$4:$AK$1000,$H13,FALSE)</f>
        <v>-818465.78424999991</v>
      </c>
      <c r="AI13" s="622">
        <f>-VLOOKUP(AI$2,Rent!$S$4:$AK$1000,$H13,FALSE)</f>
        <v>-136856.1</v>
      </c>
      <c r="AJ13" s="622">
        <f>-VLOOKUP(AJ$2,Rent!$S$4:$AK$1000,$H13,FALSE)</f>
        <v>-136856.1</v>
      </c>
      <c r="AK13" s="622">
        <f>-VLOOKUP(AK$2,Rent!$S$4:$AK$1000,$H13,FALSE)</f>
        <v>-136856.1</v>
      </c>
      <c r="AL13" s="622">
        <f>-VLOOKUP(AL$2,Rent!$S$4:$AK$1000,$H13,FALSE)</f>
        <v>-136856.1</v>
      </c>
      <c r="AM13" s="622">
        <f>-VLOOKUP(AM$2,Rent!$S$4:$AK$1000,$H13,FALSE)</f>
        <v>-136856.1</v>
      </c>
      <c r="AN13" s="622">
        <f>-VLOOKUP(AN$2,Rent!$S$4:$AK$1000,$H13,FALSE)</f>
        <v>-136856.1</v>
      </c>
      <c r="AO13" s="622">
        <f>-VLOOKUP(AO$2,Rent!$S$4:$AK$1000,$H13,FALSE)</f>
        <v>-136856.1</v>
      </c>
      <c r="AP13" s="622">
        <f>-VLOOKUP(AP$2,Rent!$S$4:$AK$1000,$H13,FALSE)</f>
        <v>-136856.1</v>
      </c>
      <c r="AQ13" s="622">
        <f>-VLOOKUP(AQ$2,Rent!$S$4:$AK$1000,$H13,FALSE)</f>
        <v>-136856.1</v>
      </c>
      <c r="AR13" s="622">
        <f>-VLOOKUP(AR$2,Rent!$S$4:$AK$1000,$H13,FALSE)</f>
        <v>-136856.1</v>
      </c>
      <c r="AS13" s="622">
        <f>-VLOOKUP(AS$2,Rent!$S$4:$AK$1000,$H13,FALSE)</f>
        <v>0</v>
      </c>
      <c r="AT13" s="622">
        <f>-VLOOKUP(AT$2,Rent!$S$4:$AK$1000,$H13,FALSE)</f>
        <v>0</v>
      </c>
      <c r="AU13" s="622">
        <f>-VLOOKUP(AU$2,Rent!$S$4:$AK$1000,$H13,FALSE)</f>
        <v>0</v>
      </c>
      <c r="AV13" s="622">
        <f>-VLOOKUP(AV$2,Rent!$S$4:$AK$1000,$H13,FALSE)</f>
        <v>0</v>
      </c>
      <c r="AW13" s="622">
        <f>-VLOOKUP(AW$2,Rent!$S$4:$AK$1000,$H13,FALSE)</f>
        <v>0</v>
      </c>
      <c r="AX13" s="622">
        <f>-VLOOKUP(AX$2,Rent!$S$4:$AK$1000,$H13,FALSE)</f>
        <v>0</v>
      </c>
      <c r="AY13" s="622">
        <f>-VLOOKUP(AY$2,Rent!$S$4:$AK$1000,$H13,FALSE)</f>
        <v>0</v>
      </c>
      <c r="AZ13" s="622">
        <f>-VLOOKUP(AZ$2,Rent!$S$4:$AK$1000,$H13,FALSE)</f>
        <v>0</v>
      </c>
      <c r="BA13" s="622">
        <f>-VLOOKUP(BA$2,Rent!$S$4:$AK$1000,$H13,FALSE)</f>
        <v>0</v>
      </c>
      <c r="BB13" s="622">
        <f>-VLOOKUP(BB$2,Rent!$S$4:$AK$1000,$H13,FALSE)</f>
        <v>0</v>
      </c>
      <c r="BC13" s="622">
        <f>-VLOOKUP(BC$2,Rent!$S$4:$AK$1000,$H13,FALSE)</f>
        <v>0</v>
      </c>
      <c r="BD13" s="622">
        <f>-VLOOKUP(BD$2,Rent!$S$4:$AK$1000,$H13,FALSE)</f>
        <v>0</v>
      </c>
      <c r="BE13" s="622">
        <f>-VLOOKUP(BE$2,Rent!$S$4:$AK$1000,$H13,FALSE)</f>
        <v>0</v>
      </c>
      <c r="BF13" s="622">
        <f>-VLOOKUP(BF$2,Rent!$S$4:$AK$1000,$H13,FALSE)</f>
        <v>0</v>
      </c>
      <c r="BG13" s="622">
        <f>-VLOOKUP(BG$2,Rent!$S$4:$AK$1000,$H13,FALSE)</f>
        <v>0</v>
      </c>
      <c r="BH13" s="622">
        <f>-VLOOKUP(BH$2,Rent!$S$4:$AK$1000,$H13,FALSE)</f>
        <v>0</v>
      </c>
      <c r="BI13" s="622">
        <f>-VLOOKUP(BI$2,Rent!$S$4:$AK$1000,$H13,FALSE)</f>
        <v>0</v>
      </c>
      <c r="BJ13" s="622">
        <f>-VLOOKUP(BJ$2,Rent!$S$4:$AK$1000,$H13,FALSE)</f>
        <v>0</v>
      </c>
      <c r="BK13" s="622">
        <f>-VLOOKUP(BK$2,Rent!$S$4:$AK$1000,$H13,FALSE)</f>
        <v>0</v>
      </c>
      <c r="BL13" s="622">
        <f>-VLOOKUP(BL$2,Rent!$S$4:$AK$1000,$H13,FALSE)</f>
        <v>0</v>
      </c>
      <c r="BM13" s="622">
        <f>-VLOOKUP(BM$2,Rent!$S$4:$AK$1000,$H13,FALSE)</f>
        <v>0</v>
      </c>
      <c r="BN13" s="622">
        <f>-VLOOKUP(BN$2,Rent!$S$4:$AK$1000,$H13,FALSE)</f>
        <v>-45275.467730266661</v>
      </c>
      <c r="BO13" s="622">
        <f>-VLOOKUP(BO$2,Rent!$S$4:$AK$1000,$H13,FALSE)</f>
        <v>-45275.467730266661</v>
      </c>
      <c r="BP13" s="622">
        <f>-VLOOKUP(BP$2,Rent!$S$4:$AK$1000,$H13,FALSE)</f>
        <v>-45275.467730266661</v>
      </c>
      <c r="BQ13" s="622">
        <f>-VLOOKUP(BQ$2,Rent!$S$4:$AK$1000,$H13,FALSE)</f>
        <v>-46633.731762174655</v>
      </c>
      <c r="BR13" s="622">
        <f>-VLOOKUP(BR$2,Rent!$S$4:$AK$1000,$H13,FALSE)</f>
        <v>-46633.731762174655</v>
      </c>
      <c r="BS13" s="622">
        <f>-VLOOKUP(BS$2,Rent!$S$4:$AK$1000,$H13,FALSE)</f>
        <v>-739285.50023049582</v>
      </c>
      <c r="BT13" s="622">
        <f>-VLOOKUP(BT$2,Rent!$S$4:$AK$1000,$H13,FALSE)</f>
        <v>-739285.50023049582</v>
      </c>
      <c r="BU13" s="622">
        <f>-VLOOKUP(BU$2,Rent!$S$4:$AK$1000,$H13,FALSE)</f>
        <v>-739285.50023049582</v>
      </c>
      <c r="BV13" s="622">
        <f>-VLOOKUP(BV$2,Rent!$S$4:$AK$1000,$H13,FALSE)</f>
        <v>-692651.76846832118</v>
      </c>
      <c r="BW13" s="622">
        <f>-VLOOKUP(BW$2,Rent!$S$4:$AK$1000,$H13,FALSE)</f>
        <v>-692651.76846832118</v>
      </c>
      <c r="BX13" s="622">
        <f>-VLOOKUP(BX$2,Rent!$S$4:$AK$1000,$H13,FALSE)</f>
        <v>-692651.76846832118</v>
      </c>
      <c r="BY13" s="622">
        <f>-VLOOKUP(BY$2,Rent!$S$4:$AK$1000,$H13,FALSE)</f>
        <v>-692651.76846832118</v>
      </c>
      <c r="BZ13" s="622">
        <f>-VLOOKUP(BZ$2,Rent!$S$4:$AK$1000,$H13,FALSE)</f>
        <v>-692651.76846832118</v>
      </c>
      <c r="CA13" s="622">
        <f>-VLOOKUP(CA$2,Rent!$S$4:$AK$1000,$H13,FALSE)</f>
        <v>0</v>
      </c>
      <c r="CB13" s="622">
        <f>-VLOOKUP(CB$2,Rent!$S$4:$AK$1000,$H13,FALSE)</f>
        <v>0</v>
      </c>
      <c r="CC13" s="622">
        <f>-VLOOKUP(CC$2,Rent!$S$4:$AK$1000,$H13,FALSE)</f>
        <v>0</v>
      </c>
      <c r="CD13" s="622">
        <f>-VLOOKUP(CD$2,Rent!$S$4:$AK$1000,$H13,FALSE)</f>
        <v>0</v>
      </c>
      <c r="CE13" s="622">
        <f>-VLOOKUP(CE$2,Rent!$S$4:$AK$1000,$H13,FALSE)</f>
        <v>0</v>
      </c>
      <c r="CF13" s="622">
        <f>-VLOOKUP(CF$2,Rent!$S$4:$AK$1000,$H13,FALSE)</f>
        <v>0</v>
      </c>
      <c r="CG13" s="622">
        <f>-VLOOKUP(CG$2,Rent!$S$4:$AK$1000,$H13,FALSE)</f>
        <v>0</v>
      </c>
      <c r="CH13" s="622">
        <f>-VLOOKUP(CH$2,Rent!$S$4:$AK$1000,$H13,FALSE)</f>
        <v>0</v>
      </c>
      <c r="CI13" s="622">
        <f>-VLOOKUP(CI$2,Rent!$S$4:$AK$1000,$H13,FALSE)</f>
        <v>0</v>
      </c>
      <c r="CJ13" s="622">
        <f>-VLOOKUP(CJ$2,Rent!$S$4:$AK$1000,$H13,FALSE)</f>
        <v>0</v>
      </c>
      <c r="CK13" s="622">
        <f>-VLOOKUP(CK$2,Rent!$S$4:$AK$1000,$H13,FALSE)</f>
        <v>0</v>
      </c>
      <c r="CL13" s="622">
        <f>-VLOOKUP(CL$2,Rent!$S$4:$AK$1000,$H13,FALSE)</f>
        <v>0</v>
      </c>
      <c r="CM13" s="622">
        <f>-VLOOKUP(CM$2,Rent!$S$4:$AK$1000,$H13,FALSE)</f>
        <v>0</v>
      </c>
      <c r="CN13" s="622">
        <f>-VLOOKUP(CN$2,Rent!$S$4:$AK$1000,$H13,FALSE)</f>
        <v>0</v>
      </c>
      <c r="CO13" s="622">
        <f>-VLOOKUP(CO$2,Rent!$S$4:$AK$1000,$H13,FALSE)</f>
        <v>0</v>
      </c>
      <c r="CP13" s="622">
        <f>-VLOOKUP(CP$2,Rent!$S$4:$AK$1000,$H13,FALSE)</f>
        <v>0</v>
      </c>
      <c r="CQ13" s="622">
        <f>-VLOOKUP(CQ$2,Rent!$S$4:$AK$1000,$H13,FALSE)</f>
        <v>0</v>
      </c>
      <c r="CR13" s="622">
        <f>-VLOOKUP(CR$2,Rent!$S$4:$AK$1000,$H13,FALSE)</f>
        <v>0</v>
      </c>
      <c r="CS13" s="622">
        <f>-VLOOKUP(CS$2,Rent!$S$4:$AK$1000,$H13,FALSE)</f>
        <v>0</v>
      </c>
      <c r="CT13" s="622">
        <f>-VLOOKUP(CT$2,Rent!$S$4:$AK$1000,$H13,FALSE)</f>
        <v>0</v>
      </c>
      <c r="CU13" s="622">
        <f>-VLOOKUP(CU$2,Rent!$S$4:$AK$1000,$H13,FALSE)</f>
        <v>0</v>
      </c>
      <c r="CV13" s="622">
        <f>-VLOOKUP(CV$2,Rent!$S$4:$AK$1000,$H13,FALSE)</f>
        <v>0</v>
      </c>
      <c r="CW13" s="622">
        <f>-VLOOKUP(CW$2,Rent!$S$4:$AK$1000,$H13,FALSE)</f>
        <v>0</v>
      </c>
      <c r="CX13" s="622">
        <f>-VLOOKUP(CX$2,Rent!$S$4:$AK$1000,$H13,FALSE)</f>
        <v>0</v>
      </c>
      <c r="CY13" s="622">
        <f>-VLOOKUP(CY$2,Rent!$S$4:$AK$1000,$H13,FALSE)</f>
        <v>0</v>
      </c>
      <c r="CZ13" s="622">
        <f>-VLOOKUP(CZ$2,Rent!$S$4:$AK$1000,$H13,FALSE)</f>
        <v>0</v>
      </c>
      <c r="DA13" s="622">
        <f>-VLOOKUP(DA$2,Rent!$S$4:$AK$1000,$H13,FALSE)</f>
        <v>0</v>
      </c>
      <c r="DB13" s="622">
        <f>-VLOOKUP(DB$2,Rent!$S$4:$AK$1000,$H13,FALSE)</f>
        <v>0</v>
      </c>
      <c r="DC13" s="622">
        <f>-VLOOKUP(DC$2,Rent!$S$4:$AK$1000,$H13,FALSE)</f>
        <v>0</v>
      </c>
      <c r="DD13" s="622">
        <f>-VLOOKUP(DD$2,Rent!$S$4:$AK$1000,$H13,FALSE)</f>
        <v>0</v>
      </c>
      <c r="DE13" s="622">
        <f>-VLOOKUP(DE$2,Rent!$S$4:$AK$1000,$H13,FALSE)</f>
        <v>0</v>
      </c>
      <c r="DF13" s="622">
        <f>-VLOOKUP(DF$2,Rent!$S$4:$AK$1000,$H13,FALSE)</f>
        <v>0</v>
      </c>
      <c r="DG13" s="622">
        <f>-VLOOKUP(DG$2,Rent!$S$4:$AK$1000,$H13,FALSE)</f>
        <v>0</v>
      </c>
      <c r="DH13" s="622">
        <f>-VLOOKUP(DH$2,Rent!$S$4:$AK$1000,$H13,FALSE)</f>
        <v>0</v>
      </c>
      <c r="DI13" s="622">
        <f>-VLOOKUP(DI$2,Rent!$S$4:$AK$1000,$H13,FALSE)</f>
        <v>0</v>
      </c>
      <c r="DJ13" s="622">
        <f>-VLOOKUP(DJ$2,Rent!$S$4:$AK$1000,$H13,FALSE)</f>
        <v>0</v>
      </c>
      <c r="DK13" s="622">
        <f>-VLOOKUP(DK$2,Rent!$S$4:$AK$1000,$H13,FALSE)</f>
        <v>0</v>
      </c>
      <c r="DL13" s="622">
        <f>-VLOOKUP(DL$2,Rent!$S$4:$AK$1000,$H13,FALSE)</f>
        <v>0</v>
      </c>
      <c r="DM13" s="622">
        <f>-VLOOKUP(DM$2,Rent!$S$4:$AK$1000,$H13,FALSE)</f>
        <v>0</v>
      </c>
      <c r="DN13" s="622">
        <f>-VLOOKUP(DN$2,Rent!$S$4:$AK$1000,$H13,FALSE)</f>
        <v>0</v>
      </c>
      <c r="DO13" s="622">
        <f>-VLOOKUP(DO$2,Rent!$S$4:$AK$1000,$H13,FALSE)</f>
        <v>0</v>
      </c>
      <c r="DP13" s="622">
        <f>-VLOOKUP(DP$2,Rent!$S$4:$AK$1000,$H13,FALSE)</f>
        <v>0</v>
      </c>
      <c r="DQ13" s="622">
        <f>-VLOOKUP(DQ$2,Rent!$S$4:$AK$1000,$H13,FALSE)</f>
        <v>0</v>
      </c>
      <c r="DR13" s="622">
        <f>-VLOOKUP(DR$2,Rent!$S$4:$AK$1000,$H13,FALSE)</f>
        <v>0</v>
      </c>
      <c r="DS13" s="622">
        <f>-VLOOKUP(DS$2,Rent!$S$4:$AK$1000,$H13,FALSE)</f>
        <v>0</v>
      </c>
      <c r="DT13" s="622">
        <f>-VLOOKUP(DT$2,Rent!$S$4:$AK$1000,$H13,FALSE)</f>
        <v>0</v>
      </c>
      <c r="DU13" s="622">
        <f>-VLOOKUP(DU$2,Rent!$S$4:$AK$1000,$H13,FALSE)</f>
        <v>0</v>
      </c>
      <c r="DV13" s="622">
        <f>-VLOOKUP(DV$2,Rent!$S$4:$AK$1000,$H13,FALSE)</f>
        <v>0</v>
      </c>
      <c r="DW13" s="622">
        <f>-VLOOKUP(DW$2,Rent!$S$4:$AK$1000,$H13,FALSE)</f>
        <v>0</v>
      </c>
      <c r="DX13" s="622">
        <f>-VLOOKUP(DX$2,Rent!$S$4:$AK$1000,$H13,FALSE)</f>
        <v>0</v>
      </c>
      <c r="DY13" s="622">
        <f>-VLOOKUP(DY$2,Rent!$S$4:$AK$1000,$H13,FALSE)</f>
        <v>0</v>
      </c>
      <c r="DZ13" s="622">
        <f>-VLOOKUP(DZ$2,Rent!$S$4:$AK$1000,$H13,FALSE)</f>
        <v>0</v>
      </c>
      <c r="EA13" s="622">
        <f>-VLOOKUP(EA$2,Rent!$S$4:$AK$1000,$H13,FALSE)</f>
        <v>0</v>
      </c>
      <c r="EB13" s="622">
        <f>-VLOOKUP(EB$2,Rent!$S$4:$AK$1000,$H13,FALSE)</f>
        <v>0</v>
      </c>
      <c r="EC13" s="622">
        <f>-VLOOKUP(EC$2,Rent!$S$4:$AK$1000,$H13,FALSE)</f>
        <v>0</v>
      </c>
      <c r="ED13" s="622">
        <f>-VLOOKUP(ED$2,Rent!$S$4:$AK$1000,$H13,FALSE)</f>
        <v>0</v>
      </c>
      <c r="EE13" s="622">
        <f>-VLOOKUP(EE$2,Rent!$S$4:$AK$1000,$H13,FALSE)</f>
        <v>0</v>
      </c>
      <c r="EF13" s="622">
        <f>-VLOOKUP(EF$2,Rent!$S$4:$AK$1000,$H13,FALSE)</f>
        <v>0</v>
      </c>
      <c r="EG13" s="622">
        <f>-VLOOKUP(EG$2,Rent!$S$4:$AK$1000,$H13,FALSE)</f>
        <v>0</v>
      </c>
      <c r="EH13" s="622">
        <f>-VLOOKUP(EH$2,Rent!$S$4:$AK$1000,$H13,FALSE)</f>
        <v>0</v>
      </c>
      <c r="EI13" s="622">
        <f>-VLOOKUP(EI$2,Rent!$S$4:$AK$1000,$H13,FALSE)</f>
        <v>0</v>
      </c>
      <c r="EJ13" s="622">
        <f>-VLOOKUP(EJ$2,Rent!$S$4:$AK$1000,$H13,FALSE)</f>
        <v>0</v>
      </c>
      <c r="EK13" s="622">
        <f>-VLOOKUP(EK$2,Rent!$S$4:$AK$1000,$H13,FALSE)</f>
        <v>0</v>
      </c>
      <c r="EL13" s="622">
        <f>-VLOOKUP(EL$2,Rent!$S$4:$AK$1000,$H13,FALSE)</f>
        <v>0</v>
      </c>
      <c r="EM13" s="622">
        <f>-VLOOKUP(EM$2,Rent!$S$4:$AK$1000,$H13,FALSE)</f>
        <v>0</v>
      </c>
      <c r="EN13" s="622">
        <f>-VLOOKUP(EN$2,Rent!$S$4:$AK$1000,$H13,FALSE)</f>
        <v>0</v>
      </c>
      <c r="EO13" s="622">
        <f>-VLOOKUP(EO$2,Rent!$S$4:$AK$1000,$H13,FALSE)</f>
        <v>0</v>
      </c>
      <c r="EP13" s="622">
        <f>-VLOOKUP(EP$2,Rent!$S$4:$AK$1000,$H13,FALSE)</f>
        <v>0</v>
      </c>
      <c r="EQ13" s="622">
        <f>-VLOOKUP(EQ$2,Rent!$S$4:$AK$1000,$H13,FALSE)</f>
        <v>0</v>
      </c>
      <c r="ER13" s="622">
        <f>-VLOOKUP(ER$2,Rent!$S$4:$AK$1000,$H13,FALSE)</f>
        <v>0</v>
      </c>
      <c r="ES13" s="622">
        <f>-VLOOKUP(ES$2,Rent!$S$4:$AK$1000,$H13,FALSE)</f>
        <v>0</v>
      </c>
      <c r="ET13" s="622">
        <f>-VLOOKUP(ET$2,Rent!$S$4:$AK$1000,$H13,FALSE)</f>
        <v>0</v>
      </c>
      <c r="EU13" s="622">
        <f>-VLOOKUP(EU$2,Rent!$S$4:$AK$1000,$H13,FALSE)</f>
        <v>0</v>
      </c>
      <c r="EV13" s="622">
        <f>-VLOOKUP(EV$2,Rent!$S$4:$AK$1000,$H13,FALSE)</f>
        <v>0</v>
      </c>
      <c r="EW13" s="622">
        <f>-VLOOKUP(EW$2,Rent!$S$4:$AK$1000,$H13,FALSE)</f>
        <v>0</v>
      </c>
      <c r="EX13" s="622">
        <f>-VLOOKUP(EX$2,Rent!$S$4:$AK$1000,$H13,FALSE)</f>
        <v>0</v>
      </c>
      <c r="EY13" s="622">
        <f>-VLOOKUP(EY$2,Rent!$S$4:$AK$1000,$H13,FALSE)</f>
        <v>0</v>
      </c>
      <c r="EZ13" s="622">
        <f>-VLOOKUP(EZ$2,Rent!$S$4:$AK$1000,$H13,FALSE)</f>
        <v>0</v>
      </c>
      <c r="FA13" s="622">
        <f>-VLOOKUP(FA$2,Rent!$S$4:$AK$1000,$H13,FALSE)</f>
        <v>0</v>
      </c>
      <c r="FB13" s="622">
        <f>-VLOOKUP(FB$2,Rent!$S$4:$AK$1000,$H13,FALSE)</f>
        <v>0</v>
      </c>
      <c r="FC13" s="622">
        <f>-VLOOKUP(FC$2,Rent!$S$4:$AK$1000,$H13,FALSE)</f>
        <v>0</v>
      </c>
      <c r="FD13" s="622">
        <f>-VLOOKUP(FD$2,Rent!$S$4:$AK$1000,$H13,FALSE)</f>
        <v>0</v>
      </c>
      <c r="FE13" s="622">
        <f>-VLOOKUP(FE$2,Rent!$S$4:$AK$1000,$H13,FALSE)</f>
        <v>0</v>
      </c>
      <c r="FF13" s="622">
        <f>-VLOOKUP(FF$2,Rent!$S$4:$AK$1000,$H13,FALSE)</f>
        <v>0</v>
      </c>
      <c r="FG13" s="622">
        <f>-VLOOKUP(FG$2,Rent!$S$4:$AK$1000,$H13,FALSE)</f>
        <v>0</v>
      </c>
      <c r="FH13" s="622">
        <f>-VLOOKUP(FH$2,Rent!$S$4:$AK$1000,$H13,FALSE)</f>
        <v>0</v>
      </c>
      <c r="FI13" s="622">
        <f>-VLOOKUP(FI$2,Rent!$S$4:$AK$1000,$H13,FALSE)</f>
        <v>0</v>
      </c>
      <c r="FJ13" s="622">
        <f>-VLOOKUP(FJ$2,Rent!$S$4:$AK$1000,$H13,FALSE)</f>
        <v>0</v>
      </c>
      <c r="FK13" s="622">
        <f>-VLOOKUP(FK$2,Rent!$S$4:$AK$1000,$H13,FALSE)</f>
        <v>0</v>
      </c>
      <c r="FL13" s="622">
        <f>-VLOOKUP(FL$2,Rent!$S$4:$AK$1000,$H13,FALSE)</f>
        <v>0</v>
      </c>
      <c r="FM13" s="622">
        <f>-VLOOKUP(FM$2,Rent!$S$4:$AK$1000,$H13,FALSE)</f>
        <v>0</v>
      </c>
      <c r="FN13" s="622">
        <f>-VLOOKUP(FN$2,Rent!$S$4:$AK$1000,$H13,FALSE)</f>
        <v>0</v>
      </c>
      <c r="FO13" s="622">
        <f>-VLOOKUP(FO$2,Rent!$S$4:$AK$1000,$H13,FALSE)</f>
        <v>0</v>
      </c>
      <c r="FP13" s="622">
        <f>-VLOOKUP(FP$2,Rent!$S$4:$AK$1000,$H13,FALSE)</f>
        <v>0</v>
      </c>
      <c r="FQ13" s="622">
        <f>-VLOOKUP(FQ$2,Rent!$S$4:$AK$1000,$H13,FALSE)</f>
        <v>0</v>
      </c>
      <c r="FR13" s="622">
        <f>-VLOOKUP(FR$2,Rent!$S$4:$AK$1000,$H13,FALSE)</f>
        <v>0</v>
      </c>
      <c r="FS13" s="622">
        <f>-VLOOKUP(FS$2,Rent!$S$4:$AK$1000,$H13,FALSE)</f>
        <v>0</v>
      </c>
      <c r="FT13" s="622">
        <f>-VLOOKUP(FT$2,Rent!$S$4:$AK$1000,$H13,FALSE)</f>
        <v>0</v>
      </c>
      <c r="FU13" s="622">
        <f>-VLOOKUP(FU$2,Rent!$S$4:$AK$1000,$H13,FALSE)</f>
        <v>0</v>
      </c>
      <c r="FV13" s="622">
        <f>-VLOOKUP(FV$2,Rent!$S$4:$AK$1000,$H13,FALSE)</f>
        <v>0</v>
      </c>
      <c r="FW13" s="622">
        <f>-VLOOKUP(FW$2,Rent!$S$4:$AK$1000,$H13,FALSE)</f>
        <v>0</v>
      </c>
      <c r="FX13" s="622">
        <f>-VLOOKUP(FX$2,Rent!$S$4:$AK$1000,$H13,FALSE)</f>
        <v>0</v>
      </c>
      <c r="FY13" s="622">
        <f>-VLOOKUP(FY$2,Rent!$S$4:$AK$1000,$H13,FALSE)</f>
        <v>0</v>
      </c>
      <c r="FZ13" s="622">
        <f>-VLOOKUP(FZ$2,Rent!$S$4:$AK$1000,$H13,FALSE)</f>
        <v>0</v>
      </c>
      <c r="GA13" s="622">
        <f>-VLOOKUP(GA$2,Rent!$S$4:$AK$1000,$H13,FALSE)</f>
        <v>0</v>
      </c>
      <c r="GB13" s="622">
        <f>-VLOOKUP(GB$2,Rent!$S$4:$AK$1000,$H13,FALSE)</f>
        <v>0</v>
      </c>
      <c r="GC13" s="622">
        <f>-VLOOKUP(GC$2,Rent!$S$4:$AK$1000,$H13,FALSE)</f>
        <v>0</v>
      </c>
      <c r="GD13" s="622">
        <f>-VLOOKUP(GD$2,Rent!$S$4:$AK$1000,$H13,FALSE)</f>
        <v>0</v>
      </c>
      <c r="GE13" s="622">
        <f>-VLOOKUP(GE$2,Rent!$S$4:$AK$1000,$H13,FALSE)</f>
        <v>0</v>
      </c>
      <c r="GF13" s="622">
        <f>-VLOOKUP(GF$2,Rent!$S$4:$AK$1000,$H13,FALSE)</f>
        <v>0</v>
      </c>
      <c r="GG13" s="622">
        <f>-VLOOKUP(GG$2,Rent!$S$4:$AK$1000,$H13,FALSE)</f>
        <v>0</v>
      </c>
      <c r="GH13" s="622">
        <f>-VLOOKUP(GH$2,Rent!$S$4:$AK$1000,$H13,FALSE)</f>
        <v>0</v>
      </c>
      <c r="GI13" s="622">
        <f>-VLOOKUP(GI$2,Rent!$S$4:$AK$1000,$H13,FALSE)</f>
        <v>0</v>
      </c>
      <c r="GJ13" s="622">
        <f>-VLOOKUP(GJ$2,Rent!$S$4:$AK$1000,$H13,FALSE)</f>
        <v>0</v>
      </c>
      <c r="GK13" s="622">
        <f>-VLOOKUP(GK$2,Rent!$S$4:$AK$1000,$H13,FALSE)</f>
        <v>0</v>
      </c>
      <c r="GL13" s="622">
        <f>-VLOOKUP(GL$2,Rent!$S$4:$AK$1000,$H13,FALSE)</f>
        <v>0</v>
      </c>
      <c r="GM13" s="622">
        <f>-VLOOKUP(GM$2,Rent!$S$4:$AK$1000,$H13,FALSE)</f>
        <v>0</v>
      </c>
      <c r="GN13" s="622">
        <f>-VLOOKUP(GN$2,Rent!$S$4:$AK$1000,$H13,FALSE)</f>
        <v>0</v>
      </c>
      <c r="GO13" s="622">
        <f>-VLOOKUP(GO$2,Rent!$S$4:$AK$1000,$H13,FALSE)</f>
        <v>0</v>
      </c>
      <c r="GP13" s="622">
        <f>-VLOOKUP(GP$2,Rent!$S$4:$AK$1000,$H13,FALSE)</f>
        <v>0</v>
      </c>
      <c r="GQ13" s="622">
        <f>-VLOOKUP(GQ$2,Rent!$S$4:$AK$1000,$H13,FALSE)</f>
        <v>0</v>
      </c>
      <c r="GR13" s="622">
        <f>-VLOOKUP(GR$2,Rent!$S$4:$AK$1000,$H13,FALSE)</f>
        <v>0</v>
      </c>
      <c r="GS13" s="622">
        <f>-VLOOKUP(GS$2,Rent!$S$4:$AK$1000,$H13,FALSE)</f>
        <v>0</v>
      </c>
      <c r="GT13" s="622">
        <f>-VLOOKUP(GT$2,Rent!$S$4:$AK$1000,$H13,FALSE)</f>
        <v>0</v>
      </c>
      <c r="GU13" s="622">
        <f>-VLOOKUP(GU$2,Rent!$S$4:$AK$1000,$H13,FALSE)</f>
        <v>0</v>
      </c>
      <c r="GV13" s="622">
        <f>-VLOOKUP(GV$2,Rent!$S$4:$AK$1000,$H13,FALSE)</f>
        <v>0</v>
      </c>
      <c r="GW13" s="622">
        <f>-VLOOKUP(GW$2,Rent!$S$4:$AK$1000,$H13,FALSE)</f>
        <v>0</v>
      </c>
      <c r="GX13" s="622">
        <f>-VLOOKUP(GX$2,Rent!$S$4:$AK$1000,$H13,FALSE)</f>
        <v>0</v>
      </c>
      <c r="GY13" s="622">
        <f>-VLOOKUP(GY$2,Rent!$S$4:$AK$1000,$H13,FALSE)</f>
        <v>0</v>
      </c>
      <c r="GZ13" s="622">
        <f>-VLOOKUP(GZ$2,Rent!$S$4:$AK$1000,$H13,FALSE)</f>
        <v>0</v>
      </c>
      <c r="HA13" s="622">
        <f>-VLOOKUP(HA$2,Rent!$S$4:$AK$1000,$H13,FALSE)</f>
        <v>0</v>
      </c>
      <c r="HB13" s="622">
        <f>-VLOOKUP(HB$2,Rent!$S$4:$AK$1000,$H13,FALSE)</f>
        <v>0</v>
      </c>
      <c r="HC13" s="622">
        <f>-VLOOKUP(HC$2,Rent!$S$4:$AK$1000,$H13,FALSE)</f>
        <v>0</v>
      </c>
      <c r="HD13" s="622">
        <f>-VLOOKUP(HD$2,Rent!$S$4:$AK$1000,$H13,FALSE)</f>
        <v>0</v>
      </c>
      <c r="HE13" s="622">
        <f>-VLOOKUP(HE$2,Rent!$S$4:$AK$1000,$H13,FALSE)</f>
        <v>0</v>
      </c>
      <c r="HF13" s="622">
        <f>-VLOOKUP(HF$2,Rent!$S$4:$AK$1000,$H13,FALSE)</f>
        <v>0</v>
      </c>
      <c r="HG13" s="622">
        <f>-VLOOKUP(HG$2,Rent!$S$4:$AK$1000,$H13,FALSE)</f>
        <v>0</v>
      </c>
      <c r="HH13" s="622">
        <f>-VLOOKUP(HH$2,Rent!$S$4:$AK$1000,$H13,FALSE)</f>
        <v>0</v>
      </c>
      <c r="HI13" s="622">
        <f>-VLOOKUP(HI$2,Rent!$S$4:$AK$1000,$H13,FALSE)</f>
        <v>0</v>
      </c>
      <c r="HJ13" s="622">
        <f>-VLOOKUP(HJ$2,Rent!$S$4:$AK$1000,$H13,FALSE)</f>
        <v>0</v>
      </c>
      <c r="HK13" s="622">
        <f>-VLOOKUP(HK$2,Rent!$S$4:$AK$1000,$H13,FALSE)</f>
        <v>0</v>
      </c>
      <c r="HL13" s="622">
        <f>-VLOOKUP(HL$2,Rent!$S$4:$AK$1000,$H13,FALSE)</f>
        <v>0</v>
      </c>
      <c r="HM13" s="622">
        <f>-VLOOKUP(HM$2,Rent!$S$4:$AK$1000,$H13,FALSE)</f>
        <v>0</v>
      </c>
      <c r="HN13" s="622">
        <f>-VLOOKUP(HN$2,Rent!$S$4:$AK$1000,$H13,FALSE)</f>
        <v>0</v>
      </c>
      <c r="HO13" s="622">
        <f>-VLOOKUP(HO$2,Rent!$S$4:$AK$1000,$H13,FALSE)</f>
        <v>0</v>
      </c>
      <c r="HP13" s="622">
        <f>-VLOOKUP(HP$2,Rent!$S$4:$AK$1000,$H13,FALSE)</f>
        <v>0</v>
      </c>
      <c r="HQ13" s="622">
        <f>-VLOOKUP(HQ$2,Rent!$S$4:$AK$1000,$H13,FALSE)</f>
        <v>0</v>
      </c>
      <c r="HR13" s="622">
        <f>-VLOOKUP(HR$2,Rent!$S$4:$AK$1000,$H13,FALSE)</f>
        <v>0</v>
      </c>
      <c r="HS13" s="622">
        <f>-VLOOKUP(HS$2,Rent!$S$4:$AK$1000,$H13,FALSE)</f>
        <v>0</v>
      </c>
      <c r="HT13" s="622">
        <f>-VLOOKUP(HT$2,Rent!$S$4:$AK$1000,$H13,FALSE)</f>
        <v>0</v>
      </c>
      <c r="HU13" s="622">
        <f>-VLOOKUP(HU$2,Rent!$S$4:$AK$1000,$H13,FALSE)</f>
        <v>0</v>
      </c>
      <c r="HV13" s="622">
        <f>-VLOOKUP(HV$2,Rent!$S$4:$AK$1000,$H13,FALSE)</f>
        <v>0</v>
      </c>
      <c r="HW13" s="622">
        <f>-VLOOKUP(HW$2,Rent!$S$4:$AK$1000,$H13,FALSE)</f>
        <v>0</v>
      </c>
      <c r="HX13" s="622">
        <f>-VLOOKUP(HX$2,Rent!$S$4:$AK$1000,$H13,FALSE)</f>
        <v>0</v>
      </c>
      <c r="HY13" s="622">
        <f>-VLOOKUP(HY$2,Rent!$S$4:$AK$1000,$H13,FALSE)</f>
        <v>0</v>
      </c>
      <c r="HZ13" s="622">
        <f>-VLOOKUP(HZ$2,Rent!$S$4:$AK$1000,$H13,FALSE)</f>
        <v>0</v>
      </c>
      <c r="IA13" s="622">
        <f>-VLOOKUP(IA$2,Rent!$S$4:$AK$1000,$H13,FALSE)</f>
        <v>0</v>
      </c>
      <c r="IB13" s="622">
        <f>-VLOOKUP(IB$2,Rent!$S$4:$AK$1000,$H13,FALSE)</f>
        <v>0</v>
      </c>
      <c r="IC13" s="622">
        <f>-VLOOKUP(IC$2,Rent!$S$4:$AK$1000,$H13,FALSE)</f>
        <v>0</v>
      </c>
      <c r="ID13" s="622">
        <f>-VLOOKUP(ID$2,Rent!$S$4:$AK$1000,$H13,FALSE)</f>
        <v>0</v>
      </c>
      <c r="IE13" s="622">
        <f>-VLOOKUP(IE$2,Rent!$S$4:$AK$1000,$H13,FALSE)</f>
        <v>0</v>
      </c>
      <c r="IF13" s="622">
        <f>-VLOOKUP(IF$2,Rent!$S$4:$AK$1000,$H13,FALSE)</f>
        <v>0</v>
      </c>
      <c r="IG13" s="622">
        <f>-VLOOKUP(IG$2,Rent!$S$4:$AK$1000,$H13,FALSE)</f>
        <v>0</v>
      </c>
      <c r="IH13" s="622">
        <f>-VLOOKUP(IH$2,Rent!$S$4:$AK$1000,$H13,FALSE)</f>
        <v>0</v>
      </c>
      <c r="II13" s="622">
        <f>-VLOOKUP(II$2,Rent!$S$4:$AK$1000,$H13,FALSE)</f>
        <v>0</v>
      </c>
      <c r="IJ13" s="622">
        <f>-VLOOKUP(IJ$2,Rent!$S$4:$AK$1000,$H13,FALSE)</f>
        <v>0</v>
      </c>
      <c r="IK13" s="622">
        <f>-VLOOKUP(IK$2,Rent!$S$4:$AK$1000,$H13,FALSE)</f>
        <v>0</v>
      </c>
      <c r="IL13" s="622">
        <f>-VLOOKUP(IL$2,Rent!$S$4:$AK$1000,$H13,FALSE)</f>
        <v>0</v>
      </c>
      <c r="IM13" s="622">
        <f>-VLOOKUP(IM$2,Rent!$S$4:$AK$1000,$H13,FALSE)</f>
        <v>0</v>
      </c>
      <c r="IN13" s="622">
        <f>-VLOOKUP(IN$2,Rent!$S$4:$AK$1000,$H13,FALSE)</f>
        <v>0</v>
      </c>
      <c r="IO13" s="622">
        <f>-VLOOKUP(IO$2,Rent!$S$4:$AK$1000,$H13,FALSE)</f>
        <v>0</v>
      </c>
      <c r="IP13" s="622">
        <f>-VLOOKUP(IP$2,Rent!$S$4:$AK$1000,$H13,FALSE)</f>
        <v>0</v>
      </c>
    </row>
    <row r="14" spans="1:250" s="156" customFormat="1" hidden="1" x14ac:dyDescent="0.2">
      <c r="A14" s="156">
        <f>ROW()</f>
        <v>14</v>
      </c>
      <c r="C14" s="586" t="s">
        <v>406</v>
      </c>
      <c r="D14" s="587"/>
      <c r="E14" s="587"/>
      <c r="F14" s="587"/>
      <c r="G14" s="587"/>
      <c r="H14" s="605">
        <f>24388/12*0</f>
        <v>0</v>
      </c>
      <c r="I14" s="587"/>
      <c r="J14" s="622">
        <f t="shared" si="200"/>
        <v>0</v>
      </c>
      <c r="K14" s="623">
        <f>H14</f>
        <v>0</v>
      </c>
      <c r="L14" s="623">
        <f>K14</f>
        <v>0</v>
      </c>
      <c r="M14" s="623">
        <f t="shared" ref="M14:BX14" si="201">L14</f>
        <v>0</v>
      </c>
      <c r="N14" s="623">
        <f t="shared" si="201"/>
        <v>0</v>
      </c>
      <c r="O14" s="623">
        <f t="shared" si="201"/>
        <v>0</v>
      </c>
      <c r="P14" s="623">
        <f t="shared" si="201"/>
        <v>0</v>
      </c>
      <c r="Q14" s="623">
        <f t="shared" si="201"/>
        <v>0</v>
      </c>
      <c r="R14" s="623">
        <f t="shared" si="201"/>
        <v>0</v>
      </c>
      <c r="S14" s="623">
        <f t="shared" si="201"/>
        <v>0</v>
      </c>
      <c r="T14" s="623">
        <f t="shared" si="201"/>
        <v>0</v>
      </c>
      <c r="U14" s="623">
        <f t="shared" si="201"/>
        <v>0</v>
      </c>
      <c r="V14" s="623">
        <f t="shared" si="201"/>
        <v>0</v>
      </c>
      <c r="W14" s="623">
        <f t="shared" si="201"/>
        <v>0</v>
      </c>
      <c r="X14" s="623">
        <f t="shared" si="201"/>
        <v>0</v>
      </c>
      <c r="Y14" s="623">
        <f t="shared" si="201"/>
        <v>0</v>
      </c>
      <c r="Z14" s="623">
        <f t="shared" si="201"/>
        <v>0</v>
      </c>
      <c r="AA14" s="623">
        <f t="shared" si="201"/>
        <v>0</v>
      </c>
      <c r="AB14" s="623">
        <f t="shared" si="201"/>
        <v>0</v>
      </c>
      <c r="AC14" s="623">
        <f t="shared" si="201"/>
        <v>0</v>
      </c>
      <c r="AD14" s="623">
        <f t="shared" si="201"/>
        <v>0</v>
      </c>
      <c r="AE14" s="623">
        <f t="shared" si="201"/>
        <v>0</v>
      </c>
      <c r="AF14" s="623">
        <f t="shared" si="201"/>
        <v>0</v>
      </c>
      <c r="AG14" s="623">
        <f t="shared" si="201"/>
        <v>0</v>
      </c>
      <c r="AH14" s="623">
        <f t="shared" si="201"/>
        <v>0</v>
      </c>
      <c r="AI14" s="623">
        <f t="shared" si="201"/>
        <v>0</v>
      </c>
      <c r="AJ14" s="623">
        <f t="shared" si="201"/>
        <v>0</v>
      </c>
      <c r="AK14" s="623">
        <f t="shared" si="201"/>
        <v>0</v>
      </c>
      <c r="AL14" s="623">
        <f t="shared" si="201"/>
        <v>0</v>
      </c>
      <c r="AM14" s="623">
        <f t="shared" si="201"/>
        <v>0</v>
      </c>
      <c r="AN14" s="623">
        <f t="shared" si="201"/>
        <v>0</v>
      </c>
      <c r="AO14" s="623">
        <f t="shared" si="201"/>
        <v>0</v>
      </c>
      <c r="AP14" s="623">
        <f t="shared" si="201"/>
        <v>0</v>
      </c>
      <c r="AQ14" s="623">
        <f t="shared" si="201"/>
        <v>0</v>
      </c>
      <c r="AR14" s="623">
        <f t="shared" si="201"/>
        <v>0</v>
      </c>
      <c r="AS14" s="623">
        <f t="shared" si="201"/>
        <v>0</v>
      </c>
      <c r="AT14" s="623">
        <f t="shared" si="201"/>
        <v>0</v>
      </c>
      <c r="AU14" s="623">
        <f t="shared" si="201"/>
        <v>0</v>
      </c>
      <c r="AV14" s="623">
        <f t="shared" si="201"/>
        <v>0</v>
      </c>
      <c r="AW14" s="623">
        <f t="shared" si="201"/>
        <v>0</v>
      </c>
      <c r="AX14" s="623">
        <f t="shared" si="201"/>
        <v>0</v>
      </c>
      <c r="AY14" s="623">
        <f t="shared" si="201"/>
        <v>0</v>
      </c>
      <c r="AZ14" s="623">
        <f t="shared" si="201"/>
        <v>0</v>
      </c>
      <c r="BA14" s="623">
        <f t="shared" si="201"/>
        <v>0</v>
      </c>
      <c r="BB14" s="623">
        <f t="shared" si="201"/>
        <v>0</v>
      </c>
      <c r="BC14" s="623">
        <f t="shared" si="201"/>
        <v>0</v>
      </c>
      <c r="BD14" s="623">
        <f t="shared" si="201"/>
        <v>0</v>
      </c>
      <c r="BE14" s="623">
        <f t="shared" si="201"/>
        <v>0</v>
      </c>
      <c r="BF14" s="623">
        <f t="shared" si="201"/>
        <v>0</v>
      </c>
      <c r="BG14" s="623">
        <f t="shared" si="201"/>
        <v>0</v>
      </c>
      <c r="BH14" s="623">
        <f t="shared" si="201"/>
        <v>0</v>
      </c>
      <c r="BI14" s="623">
        <f t="shared" si="201"/>
        <v>0</v>
      </c>
      <c r="BJ14" s="623">
        <f t="shared" si="201"/>
        <v>0</v>
      </c>
      <c r="BK14" s="623">
        <f t="shared" si="201"/>
        <v>0</v>
      </c>
      <c r="BL14" s="623">
        <f t="shared" si="201"/>
        <v>0</v>
      </c>
      <c r="BM14" s="623">
        <f t="shared" si="201"/>
        <v>0</v>
      </c>
      <c r="BN14" s="623">
        <f t="shared" si="201"/>
        <v>0</v>
      </c>
      <c r="BO14" s="623">
        <f t="shared" si="201"/>
        <v>0</v>
      </c>
      <c r="BP14" s="623">
        <f t="shared" si="201"/>
        <v>0</v>
      </c>
      <c r="BQ14" s="623">
        <f t="shared" si="201"/>
        <v>0</v>
      </c>
      <c r="BR14" s="623">
        <f t="shared" si="201"/>
        <v>0</v>
      </c>
      <c r="BS14" s="623">
        <f t="shared" si="201"/>
        <v>0</v>
      </c>
      <c r="BT14" s="623">
        <f t="shared" si="201"/>
        <v>0</v>
      </c>
      <c r="BU14" s="623">
        <f t="shared" si="201"/>
        <v>0</v>
      </c>
      <c r="BV14" s="623">
        <f t="shared" si="201"/>
        <v>0</v>
      </c>
      <c r="BW14" s="623">
        <f t="shared" si="201"/>
        <v>0</v>
      </c>
      <c r="BX14" s="623">
        <f t="shared" si="201"/>
        <v>0</v>
      </c>
      <c r="BY14" s="623">
        <f t="shared" ref="BY14:CD14" si="202">BX14</f>
        <v>0</v>
      </c>
      <c r="BZ14" s="623">
        <f t="shared" si="202"/>
        <v>0</v>
      </c>
      <c r="CA14" s="623">
        <f t="shared" si="202"/>
        <v>0</v>
      </c>
      <c r="CB14" s="623">
        <f t="shared" si="202"/>
        <v>0</v>
      </c>
      <c r="CC14" s="623">
        <f t="shared" si="202"/>
        <v>0</v>
      </c>
      <c r="CD14" s="623">
        <f t="shared" si="202"/>
        <v>0</v>
      </c>
      <c r="CE14" s="623">
        <f t="shared" ref="CE14" si="203">CD14</f>
        <v>0</v>
      </c>
      <c r="CF14" s="623">
        <f t="shared" ref="CF14" si="204">CE14</f>
        <v>0</v>
      </c>
      <c r="CG14" s="623">
        <f t="shared" ref="CG14" si="205">CF14</f>
        <v>0</v>
      </c>
      <c r="CH14" s="623">
        <f t="shared" ref="CH14" si="206">CG14</f>
        <v>0</v>
      </c>
      <c r="CI14" s="623">
        <f t="shared" ref="CI14" si="207">CH14</f>
        <v>0</v>
      </c>
      <c r="CJ14" s="623">
        <f t="shared" ref="CJ14" si="208">CI14</f>
        <v>0</v>
      </c>
      <c r="CK14" s="623">
        <f t="shared" ref="CK14" si="209">CJ14</f>
        <v>0</v>
      </c>
      <c r="CL14" s="623">
        <f t="shared" ref="CL14" si="210">CK14</f>
        <v>0</v>
      </c>
      <c r="CM14" s="623">
        <f t="shared" ref="CM14" si="211">CL14</f>
        <v>0</v>
      </c>
      <c r="CN14" s="623">
        <f t="shared" ref="CN14" si="212">CM14</f>
        <v>0</v>
      </c>
      <c r="CO14" s="623">
        <f t="shared" ref="CO14" si="213">CN14</f>
        <v>0</v>
      </c>
      <c r="CP14" s="623">
        <f t="shared" ref="CP14" si="214">CO14</f>
        <v>0</v>
      </c>
      <c r="CQ14" s="623">
        <f t="shared" ref="CQ14" si="215">CP14</f>
        <v>0</v>
      </c>
      <c r="CR14" s="623">
        <f t="shared" ref="CR14" si="216">CQ14</f>
        <v>0</v>
      </c>
      <c r="CS14" s="623">
        <f t="shared" ref="CS14" si="217">CR14</f>
        <v>0</v>
      </c>
      <c r="CT14" s="623">
        <f t="shared" ref="CT14" si="218">CS14</f>
        <v>0</v>
      </c>
      <c r="CU14" s="623">
        <f t="shared" ref="CU14" si="219">CT14</f>
        <v>0</v>
      </c>
      <c r="CV14" s="623">
        <f t="shared" ref="CV14" si="220">CU14</f>
        <v>0</v>
      </c>
      <c r="CW14" s="623">
        <f t="shared" ref="CW14" si="221">CV14</f>
        <v>0</v>
      </c>
      <c r="CX14" s="623">
        <f t="shared" ref="CX14" si="222">CW14</f>
        <v>0</v>
      </c>
      <c r="CY14" s="623">
        <f t="shared" ref="CY14" si="223">CX14</f>
        <v>0</v>
      </c>
      <c r="CZ14" s="623">
        <f t="shared" ref="CZ14" si="224">CY14</f>
        <v>0</v>
      </c>
      <c r="DA14" s="623">
        <f t="shared" ref="DA14" si="225">CZ14</f>
        <v>0</v>
      </c>
      <c r="DB14" s="623">
        <f t="shared" ref="DB14" si="226">DA14</f>
        <v>0</v>
      </c>
      <c r="DC14" s="623">
        <f t="shared" ref="DC14" si="227">DB14</f>
        <v>0</v>
      </c>
      <c r="DD14" s="623">
        <f t="shared" ref="DD14" si="228">DC14</f>
        <v>0</v>
      </c>
      <c r="DE14" s="623">
        <f t="shared" ref="DE14" si="229">DD14</f>
        <v>0</v>
      </c>
      <c r="DF14" s="623">
        <f t="shared" ref="DF14" si="230">DE14</f>
        <v>0</v>
      </c>
      <c r="DG14" s="623">
        <f t="shared" ref="DG14" si="231">DF14</f>
        <v>0</v>
      </c>
      <c r="DH14" s="623">
        <f t="shared" ref="DH14" si="232">DG14</f>
        <v>0</v>
      </c>
      <c r="DI14" s="623">
        <f t="shared" ref="DI14" si="233">DH14</f>
        <v>0</v>
      </c>
      <c r="DJ14" s="623">
        <f t="shared" ref="DJ14" si="234">DI14</f>
        <v>0</v>
      </c>
      <c r="DK14" s="623">
        <f t="shared" ref="DK14" si="235">DJ14</f>
        <v>0</v>
      </c>
      <c r="DL14" s="623">
        <f t="shared" ref="DL14" si="236">DK14</f>
        <v>0</v>
      </c>
      <c r="DM14" s="623">
        <f t="shared" ref="DM14" si="237">DL14</f>
        <v>0</v>
      </c>
      <c r="DN14" s="623">
        <f t="shared" ref="DN14" si="238">DM14</f>
        <v>0</v>
      </c>
      <c r="DO14" s="623">
        <f t="shared" ref="DO14" si="239">DN14</f>
        <v>0</v>
      </c>
      <c r="DP14" s="623">
        <f t="shared" ref="DP14" si="240">DO14</f>
        <v>0</v>
      </c>
      <c r="DQ14" s="623">
        <f t="shared" ref="DQ14" si="241">DP14</f>
        <v>0</v>
      </c>
      <c r="DR14" s="623">
        <f t="shared" ref="DR14" si="242">DQ14</f>
        <v>0</v>
      </c>
      <c r="DS14" s="623">
        <f t="shared" ref="DS14" si="243">DR14</f>
        <v>0</v>
      </c>
      <c r="DT14" s="623">
        <f t="shared" ref="DT14" si="244">DS14</f>
        <v>0</v>
      </c>
      <c r="DU14" s="623">
        <f t="shared" ref="DU14" si="245">DT14</f>
        <v>0</v>
      </c>
      <c r="DV14" s="623">
        <f t="shared" ref="DV14" si="246">DU14</f>
        <v>0</v>
      </c>
      <c r="DW14" s="623">
        <f t="shared" ref="DW14" si="247">DV14</f>
        <v>0</v>
      </c>
      <c r="DX14" s="623">
        <f t="shared" ref="DX14" si="248">DW14</f>
        <v>0</v>
      </c>
      <c r="DY14" s="623">
        <f t="shared" ref="DY14" si="249">DX14</f>
        <v>0</v>
      </c>
      <c r="DZ14" s="623">
        <f t="shared" ref="DZ14" si="250">DY14</f>
        <v>0</v>
      </c>
      <c r="EA14" s="623">
        <f t="shared" ref="EA14" si="251">DZ14</f>
        <v>0</v>
      </c>
      <c r="EB14" s="623">
        <f t="shared" ref="EB14" si="252">EA14</f>
        <v>0</v>
      </c>
      <c r="EC14" s="623">
        <f t="shared" ref="EC14" si="253">EB14</f>
        <v>0</v>
      </c>
      <c r="ED14" s="623">
        <f t="shared" ref="ED14" si="254">EC14</f>
        <v>0</v>
      </c>
      <c r="EE14" s="623">
        <f t="shared" ref="EE14" si="255">ED14</f>
        <v>0</v>
      </c>
      <c r="EF14" s="623">
        <f t="shared" ref="EF14" si="256">EE14</f>
        <v>0</v>
      </c>
      <c r="EG14" s="623">
        <f t="shared" ref="EG14" si="257">EF14</f>
        <v>0</v>
      </c>
      <c r="EH14" s="623">
        <f t="shared" ref="EH14" si="258">EG14</f>
        <v>0</v>
      </c>
      <c r="EI14" s="623">
        <f t="shared" ref="EI14" si="259">EH14</f>
        <v>0</v>
      </c>
      <c r="EJ14" s="623">
        <f t="shared" ref="EJ14" si="260">EI14</f>
        <v>0</v>
      </c>
      <c r="EK14" s="623">
        <f t="shared" ref="EK14" si="261">EJ14</f>
        <v>0</v>
      </c>
      <c r="EL14" s="623">
        <f t="shared" ref="EL14" si="262">EK14</f>
        <v>0</v>
      </c>
      <c r="EM14" s="623">
        <f t="shared" ref="EM14" si="263">EL14</f>
        <v>0</v>
      </c>
      <c r="EN14" s="623">
        <f t="shared" ref="EN14" si="264">EM14</f>
        <v>0</v>
      </c>
      <c r="EO14" s="623">
        <f t="shared" ref="EO14" si="265">EN14</f>
        <v>0</v>
      </c>
      <c r="EP14" s="623">
        <f t="shared" ref="EP14" si="266">EO14</f>
        <v>0</v>
      </c>
      <c r="EQ14" s="623">
        <f t="shared" ref="EQ14" si="267">EP14</f>
        <v>0</v>
      </c>
      <c r="ER14" s="623">
        <f t="shared" ref="ER14" si="268">EQ14</f>
        <v>0</v>
      </c>
      <c r="ES14" s="623">
        <f t="shared" ref="ES14" si="269">ER14</f>
        <v>0</v>
      </c>
      <c r="ET14" s="623">
        <f t="shared" ref="ET14" si="270">ES14</f>
        <v>0</v>
      </c>
      <c r="EU14" s="623">
        <f t="shared" ref="EU14" si="271">ET14</f>
        <v>0</v>
      </c>
      <c r="EV14" s="623">
        <f t="shared" ref="EV14" si="272">EU14</f>
        <v>0</v>
      </c>
      <c r="EW14" s="623">
        <f t="shared" ref="EW14" si="273">EV14</f>
        <v>0</v>
      </c>
      <c r="EX14" s="623">
        <f t="shared" ref="EX14" si="274">EW14</f>
        <v>0</v>
      </c>
      <c r="EY14" s="623">
        <f t="shared" ref="EY14" si="275">EX14</f>
        <v>0</v>
      </c>
      <c r="EZ14" s="623">
        <f t="shared" ref="EZ14" si="276">EY14</f>
        <v>0</v>
      </c>
      <c r="FA14" s="623">
        <f t="shared" ref="FA14" si="277">EZ14</f>
        <v>0</v>
      </c>
      <c r="FB14" s="623">
        <f t="shared" ref="FB14" si="278">FA14</f>
        <v>0</v>
      </c>
      <c r="FC14" s="623">
        <f t="shared" ref="FC14" si="279">FB14</f>
        <v>0</v>
      </c>
      <c r="FD14" s="623">
        <f t="shared" ref="FD14" si="280">FC14</f>
        <v>0</v>
      </c>
      <c r="FE14" s="623">
        <f t="shared" ref="FE14" si="281">FD14</f>
        <v>0</v>
      </c>
      <c r="FF14" s="623">
        <f t="shared" ref="FF14" si="282">FE14</f>
        <v>0</v>
      </c>
      <c r="FG14" s="623">
        <f t="shared" ref="FG14" si="283">FF14</f>
        <v>0</v>
      </c>
      <c r="FH14" s="623">
        <f t="shared" ref="FH14" si="284">FG14</f>
        <v>0</v>
      </c>
      <c r="FI14" s="623">
        <f t="shared" ref="FI14" si="285">FH14</f>
        <v>0</v>
      </c>
      <c r="FJ14" s="623">
        <f t="shared" ref="FJ14" si="286">FI14</f>
        <v>0</v>
      </c>
      <c r="FK14" s="623">
        <f t="shared" ref="FK14" si="287">FJ14</f>
        <v>0</v>
      </c>
      <c r="FL14" s="623">
        <f t="shared" ref="FL14" si="288">FK14</f>
        <v>0</v>
      </c>
      <c r="FM14" s="623">
        <f t="shared" ref="FM14" si="289">FL14</f>
        <v>0</v>
      </c>
      <c r="FN14" s="623">
        <f t="shared" ref="FN14" si="290">FM14</f>
        <v>0</v>
      </c>
      <c r="FO14" s="623">
        <f t="shared" ref="FO14" si="291">FN14</f>
        <v>0</v>
      </c>
      <c r="FP14" s="623">
        <f t="shared" ref="FP14" si="292">FO14</f>
        <v>0</v>
      </c>
      <c r="FQ14" s="623">
        <f t="shared" ref="FQ14" si="293">FP14</f>
        <v>0</v>
      </c>
      <c r="FR14" s="623">
        <f t="shared" ref="FR14" si="294">FQ14</f>
        <v>0</v>
      </c>
      <c r="FS14" s="623">
        <f t="shared" ref="FS14" si="295">FR14</f>
        <v>0</v>
      </c>
      <c r="FT14" s="623">
        <f t="shared" ref="FT14" si="296">FS14</f>
        <v>0</v>
      </c>
      <c r="FU14" s="623">
        <f t="shared" ref="FU14" si="297">FT14</f>
        <v>0</v>
      </c>
      <c r="FV14" s="623">
        <f t="shared" ref="FV14" si="298">FU14</f>
        <v>0</v>
      </c>
      <c r="FW14" s="623">
        <f t="shared" ref="FW14" si="299">FV14</f>
        <v>0</v>
      </c>
      <c r="FX14" s="623">
        <f t="shared" ref="FX14" si="300">FW14</f>
        <v>0</v>
      </c>
      <c r="FY14" s="623">
        <f t="shared" ref="FY14" si="301">FX14</f>
        <v>0</v>
      </c>
      <c r="FZ14" s="623">
        <f t="shared" ref="FZ14" si="302">FY14</f>
        <v>0</v>
      </c>
      <c r="GA14" s="623">
        <f t="shared" ref="GA14" si="303">FZ14</f>
        <v>0</v>
      </c>
      <c r="GB14" s="623">
        <f t="shared" ref="GB14" si="304">GA14</f>
        <v>0</v>
      </c>
      <c r="GC14" s="623">
        <f t="shared" ref="GC14" si="305">GB14</f>
        <v>0</v>
      </c>
      <c r="GD14" s="623">
        <f t="shared" ref="GD14" si="306">GC14</f>
        <v>0</v>
      </c>
      <c r="GE14" s="623">
        <f t="shared" ref="GE14" si="307">GD14</f>
        <v>0</v>
      </c>
      <c r="GF14" s="623">
        <f t="shared" ref="GF14" si="308">GE14</f>
        <v>0</v>
      </c>
      <c r="GG14" s="623">
        <f t="shared" ref="GG14" si="309">GF14</f>
        <v>0</v>
      </c>
      <c r="GH14" s="623">
        <f t="shared" ref="GH14" si="310">GG14</f>
        <v>0</v>
      </c>
      <c r="GI14" s="623">
        <f t="shared" ref="GI14" si="311">GH14</f>
        <v>0</v>
      </c>
      <c r="GJ14" s="623">
        <f t="shared" ref="GJ14" si="312">GI14</f>
        <v>0</v>
      </c>
      <c r="GK14" s="623">
        <f t="shared" ref="GK14" si="313">GJ14</f>
        <v>0</v>
      </c>
      <c r="GL14" s="623">
        <f t="shared" ref="GL14" si="314">GK14</f>
        <v>0</v>
      </c>
      <c r="GM14" s="623">
        <f t="shared" ref="GM14" si="315">GL14</f>
        <v>0</v>
      </c>
      <c r="GN14" s="623">
        <f t="shared" ref="GN14" si="316">GM14</f>
        <v>0</v>
      </c>
      <c r="GO14" s="623">
        <f t="shared" ref="GO14" si="317">GN14</f>
        <v>0</v>
      </c>
      <c r="GP14" s="623">
        <f t="shared" ref="GP14" si="318">GO14</f>
        <v>0</v>
      </c>
      <c r="GQ14" s="623">
        <f t="shared" ref="GQ14" si="319">GP14</f>
        <v>0</v>
      </c>
      <c r="GR14" s="623">
        <f t="shared" ref="GR14" si="320">GQ14</f>
        <v>0</v>
      </c>
      <c r="GS14" s="623">
        <f t="shared" ref="GS14" si="321">GR14</f>
        <v>0</v>
      </c>
      <c r="GT14" s="623">
        <f t="shared" ref="GT14" si="322">GS14</f>
        <v>0</v>
      </c>
      <c r="GU14" s="623">
        <f t="shared" ref="GU14" si="323">GT14</f>
        <v>0</v>
      </c>
      <c r="GV14" s="623">
        <f t="shared" ref="GV14" si="324">GU14</f>
        <v>0</v>
      </c>
      <c r="GW14" s="623">
        <f t="shared" ref="GW14" si="325">GV14</f>
        <v>0</v>
      </c>
      <c r="GX14" s="623">
        <f t="shared" ref="GX14" si="326">GW14</f>
        <v>0</v>
      </c>
      <c r="GY14" s="623">
        <f t="shared" ref="GY14" si="327">GX14</f>
        <v>0</v>
      </c>
      <c r="GZ14" s="623">
        <f t="shared" ref="GZ14" si="328">GY14</f>
        <v>0</v>
      </c>
      <c r="HA14" s="623">
        <f t="shared" ref="HA14" si="329">GZ14</f>
        <v>0</v>
      </c>
      <c r="HB14" s="623">
        <f t="shared" ref="HB14" si="330">HA14</f>
        <v>0</v>
      </c>
      <c r="HC14" s="623">
        <f t="shared" ref="HC14" si="331">HB14</f>
        <v>0</v>
      </c>
      <c r="HD14" s="623">
        <f t="shared" ref="HD14" si="332">HC14</f>
        <v>0</v>
      </c>
      <c r="HE14" s="623">
        <f t="shared" ref="HE14" si="333">HD14</f>
        <v>0</v>
      </c>
      <c r="HF14" s="623">
        <f t="shared" ref="HF14" si="334">HE14</f>
        <v>0</v>
      </c>
      <c r="HG14" s="623">
        <f t="shared" ref="HG14" si="335">HF14</f>
        <v>0</v>
      </c>
      <c r="HH14" s="623">
        <f t="shared" ref="HH14" si="336">HG14</f>
        <v>0</v>
      </c>
      <c r="HI14" s="623">
        <f t="shared" ref="HI14" si="337">HH14</f>
        <v>0</v>
      </c>
      <c r="HJ14" s="623">
        <f t="shared" ref="HJ14" si="338">HI14</f>
        <v>0</v>
      </c>
      <c r="HK14" s="623">
        <f t="shared" ref="HK14" si="339">HJ14</f>
        <v>0</v>
      </c>
      <c r="HL14" s="623">
        <f t="shared" ref="HL14" si="340">HK14</f>
        <v>0</v>
      </c>
      <c r="HM14" s="623">
        <f t="shared" ref="HM14" si="341">HL14</f>
        <v>0</v>
      </c>
      <c r="HN14" s="623">
        <f t="shared" ref="HN14" si="342">HM14</f>
        <v>0</v>
      </c>
      <c r="HO14" s="623">
        <f t="shared" ref="HO14" si="343">HN14</f>
        <v>0</v>
      </c>
      <c r="HP14" s="623">
        <f t="shared" ref="HP14" si="344">HO14</f>
        <v>0</v>
      </c>
      <c r="HQ14" s="623">
        <f t="shared" ref="HQ14" si="345">HP14</f>
        <v>0</v>
      </c>
      <c r="HR14" s="623">
        <f t="shared" ref="HR14" si="346">HQ14</f>
        <v>0</v>
      </c>
      <c r="HS14" s="623">
        <f t="shared" ref="HS14" si="347">HR14</f>
        <v>0</v>
      </c>
      <c r="HT14" s="623">
        <f t="shared" ref="HT14" si="348">HS14</f>
        <v>0</v>
      </c>
      <c r="HU14" s="623">
        <f t="shared" ref="HU14" si="349">HT14</f>
        <v>0</v>
      </c>
      <c r="HV14" s="623">
        <f t="shared" ref="HV14" si="350">HU14</f>
        <v>0</v>
      </c>
      <c r="HW14" s="623">
        <f t="shared" ref="HW14" si="351">HV14</f>
        <v>0</v>
      </c>
      <c r="HX14" s="623">
        <f t="shared" ref="HX14" si="352">HW14</f>
        <v>0</v>
      </c>
      <c r="HY14" s="623">
        <f t="shared" ref="HY14" si="353">HX14</f>
        <v>0</v>
      </c>
      <c r="HZ14" s="623">
        <f t="shared" ref="HZ14" si="354">HY14</f>
        <v>0</v>
      </c>
      <c r="IA14" s="623">
        <f t="shared" ref="IA14" si="355">HZ14</f>
        <v>0</v>
      </c>
      <c r="IB14" s="623">
        <f t="shared" ref="IB14" si="356">IA14</f>
        <v>0</v>
      </c>
      <c r="IC14" s="623">
        <f t="shared" ref="IC14" si="357">IB14</f>
        <v>0</v>
      </c>
      <c r="ID14" s="623">
        <f t="shared" ref="ID14" si="358">IC14</f>
        <v>0</v>
      </c>
      <c r="IE14" s="623">
        <f t="shared" ref="IE14" si="359">ID14</f>
        <v>0</v>
      </c>
      <c r="IF14" s="623">
        <f t="shared" ref="IF14" si="360">IE14</f>
        <v>0</v>
      </c>
      <c r="IG14" s="623">
        <f t="shared" ref="IG14" si="361">IF14</f>
        <v>0</v>
      </c>
      <c r="IH14" s="623">
        <f t="shared" ref="IH14" si="362">IG14</f>
        <v>0</v>
      </c>
      <c r="II14" s="623">
        <f t="shared" ref="II14" si="363">IH14</f>
        <v>0</v>
      </c>
      <c r="IJ14" s="623">
        <f t="shared" ref="IJ14" si="364">II14</f>
        <v>0</v>
      </c>
      <c r="IK14" s="623">
        <f t="shared" ref="IK14" si="365">IJ14</f>
        <v>0</v>
      </c>
      <c r="IL14" s="623">
        <f t="shared" ref="IL14" si="366">IK14</f>
        <v>0</v>
      </c>
      <c r="IM14" s="623">
        <f t="shared" ref="IM14" si="367">IL14</f>
        <v>0</v>
      </c>
      <c r="IN14" s="623">
        <f t="shared" ref="IN14" si="368">IM14</f>
        <v>0</v>
      </c>
      <c r="IO14" s="623">
        <f t="shared" ref="IO14" si="369">IN14</f>
        <v>0</v>
      </c>
      <c r="IP14" s="623">
        <f t="shared" ref="IP14" si="370">IO14</f>
        <v>0</v>
      </c>
    </row>
    <row r="15" spans="1:250" x14ac:dyDescent="0.2">
      <c r="A15" s="156">
        <f>ROW()</f>
        <v>15</v>
      </c>
      <c r="C15" s="588" t="s">
        <v>405</v>
      </c>
      <c r="D15" s="589"/>
      <c r="E15" s="589"/>
      <c r="F15" s="589"/>
      <c r="G15" s="589"/>
      <c r="H15" s="589"/>
      <c r="I15" s="589"/>
      <c r="J15" s="624">
        <f t="shared" si="200"/>
        <v>443334021.76573449</v>
      </c>
      <c r="K15" s="632">
        <f>SUM(K11:K14)</f>
        <v>5282777</v>
      </c>
      <c r="L15" s="632">
        <f t="shared" ref="L15:BW15" si="371">SUM(L11:L14)</f>
        <v>5282777</v>
      </c>
      <c r="M15" s="632">
        <f t="shared" si="371"/>
        <v>5282777</v>
      </c>
      <c r="N15" s="632">
        <f t="shared" si="371"/>
        <v>5282777</v>
      </c>
      <c r="O15" s="632">
        <f t="shared" si="371"/>
        <v>5426868</v>
      </c>
      <c r="P15" s="632">
        <f t="shared" si="371"/>
        <v>5426868</v>
      </c>
      <c r="Q15" s="632">
        <f t="shared" si="371"/>
        <v>5426868</v>
      </c>
      <c r="R15" s="632">
        <f t="shared" si="371"/>
        <v>5426868</v>
      </c>
      <c r="S15" s="632">
        <f t="shared" si="371"/>
        <v>5426868</v>
      </c>
      <c r="T15" s="632">
        <f t="shared" si="371"/>
        <v>5426868</v>
      </c>
      <c r="U15" s="632">
        <f t="shared" si="371"/>
        <v>5323657</v>
      </c>
      <c r="V15" s="632">
        <f t="shared" si="371"/>
        <v>5323657</v>
      </c>
      <c r="W15" s="632">
        <f t="shared" si="371"/>
        <v>5323657</v>
      </c>
      <c r="X15" s="632">
        <f t="shared" si="371"/>
        <v>5323657</v>
      </c>
      <c r="Y15" s="632">
        <f t="shared" si="371"/>
        <v>5323657</v>
      </c>
      <c r="Z15" s="632">
        <f t="shared" si="371"/>
        <v>5323657</v>
      </c>
      <c r="AA15" s="632">
        <f t="shared" si="371"/>
        <v>5459823</v>
      </c>
      <c r="AB15" s="632">
        <f t="shared" si="371"/>
        <v>5459823</v>
      </c>
      <c r="AC15" s="632">
        <f t="shared" si="371"/>
        <v>5459823</v>
      </c>
      <c r="AD15" s="632">
        <f t="shared" si="371"/>
        <v>5459823</v>
      </c>
      <c r="AE15" s="632">
        <f t="shared" si="371"/>
        <v>5459823</v>
      </c>
      <c r="AF15" s="632">
        <f t="shared" si="371"/>
        <v>5459823</v>
      </c>
      <c r="AG15" s="632">
        <f t="shared" si="371"/>
        <v>5459823</v>
      </c>
      <c r="AH15" s="632">
        <f t="shared" si="371"/>
        <v>5459823</v>
      </c>
      <c r="AI15" s="632">
        <f t="shared" si="371"/>
        <v>6152545.6842499999</v>
      </c>
      <c r="AJ15" s="632">
        <f t="shared" si="371"/>
        <v>6152545.6842499999</v>
      </c>
      <c r="AK15" s="632">
        <f t="shared" si="371"/>
        <v>6152545.6842499999</v>
      </c>
      <c r="AL15" s="632">
        <f t="shared" si="371"/>
        <v>6193857.6842499999</v>
      </c>
      <c r="AM15" s="632">
        <f t="shared" si="371"/>
        <v>6318741.6842499999</v>
      </c>
      <c r="AN15" s="632">
        <f t="shared" si="371"/>
        <v>6318741.6842499999</v>
      </c>
      <c r="AO15" s="632">
        <f t="shared" si="371"/>
        <v>6318741.6842499999</v>
      </c>
      <c r="AP15" s="632">
        <f t="shared" si="371"/>
        <v>6318741.6842499999</v>
      </c>
      <c r="AQ15" s="632">
        <f t="shared" si="371"/>
        <v>6318741.6842499999</v>
      </c>
      <c r="AR15" s="632">
        <f t="shared" si="371"/>
        <v>6318741.6842499999</v>
      </c>
      <c r="AS15" s="632">
        <f t="shared" si="371"/>
        <v>6480151.7577775</v>
      </c>
      <c r="AT15" s="632">
        <f t="shared" si="371"/>
        <v>6480151.7577775</v>
      </c>
      <c r="AU15" s="632">
        <f t="shared" si="371"/>
        <v>6480151.7577775</v>
      </c>
      <c r="AV15" s="632">
        <f t="shared" si="371"/>
        <v>6480151.7577775</v>
      </c>
      <c r="AW15" s="632">
        <f t="shared" si="371"/>
        <v>6480151.7577775</v>
      </c>
      <c r="AX15" s="632">
        <f t="shared" si="371"/>
        <v>6480151.7577775</v>
      </c>
      <c r="AY15" s="632">
        <f t="shared" si="371"/>
        <v>6590465.7577775</v>
      </c>
      <c r="AZ15" s="632">
        <f t="shared" si="371"/>
        <v>6590465.7577775</v>
      </c>
      <c r="BA15" s="632">
        <f t="shared" si="371"/>
        <v>6590465.7577775</v>
      </c>
      <c r="BB15" s="632">
        <f t="shared" si="371"/>
        <v>6590465.7577775</v>
      </c>
      <c r="BC15" s="632">
        <f t="shared" si="371"/>
        <v>6590465.7577775</v>
      </c>
      <c r="BD15" s="632">
        <f t="shared" si="371"/>
        <v>6590465.7577775</v>
      </c>
      <c r="BE15" s="632">
        <f t="shared" si="371"/>
        <v>6615756.3505108254</v>
      </c>
      <c r="BF15" s="632">
        <f t="shared" si="371"/>
        <v>6615756.3505108254</v>
      </c>
      <c r="BG15" s="632">
        <f t="shared" si="371"/>
        <v>6615756.3505108254</v>
      </c>
      <c r="BH15" s="632">
        <f t="shared" si="371"/>
        <v>6615756.3505108254</v>
      </c>
      <c r="BI15" s="632">
        <f t="shared" si="371"/>
        <v>6615756.3505108254</v>
      </c>
      <c r="BJ15" s="632">
        <f t="shared" si="371"/>
        <v>6582066.3505108254</v>
      </c>
      <c r="BK15" s="632">
        <f t="shared" si="371"/>
        <v>6674729.3505108254</v>
      </c>
      <c r="BL15" s="632">
        <f t="shared" si="371"/>
        <v>6674729.3505108254</v>
      </c>
      <c r="BM15" s="632">
        <f t="shared" si="371"/>
        <v>6674729.3505108254</v>
      </c>
      <c r="BN15" s="632">
        <f t="shared" si="371"/>
        <v>6883244.3505108254</v>
      </c>
      <c r="BO15" s="632">
        <f t="shared" si="371"/>
        <v>6389625.3505108254</v>
      </c>
      <c r="BP15" s="632">
        <f t="shared" si="371"/>
        <v>6389625.3505108254</v>
      </c>
      <c r="BQ15" s="632">
        <f t="shared" si="371"/>
        <v>6415674.6610261491</v>
      </c>
      <c r="BR15" s="632">
        <f t="shared" si="371"/>
        <v>6415674.6610261491</v>
      </c>
      <c r="BS15" s="632">
        <f t="shared" si="371"/>
        <v>6415674.6610261491</v>
      </c>
      <c r="BT15" s="632">
        <f t="shared" si="371"/>
        <v>6415674.6610261491</v>
      </c>
      <c r="BU15" s="632">
        <f t="shared" si="371"/>
        <v>6415674.6610261491</v>
      </c>
      <c r="BV15" s="632">
        <f t="shared" si="371"/>
        <v>6462308.3927883236</v>
      </c>
      <c r="BW15" s="632">
        <f t="shared" si="371"/>
        <v>6534586.3927883236</v>
      </c>
      <c r="BX15" s="632">
        <f t="shared" ref="BX15:CD15" si="372">SUM(BX11:BX14)</f>
        <v>6534586.3927883236</v>
      </c>
      <c r="BY15" s="632">
        <f t="shared" si="372"/>
        <v>6534586.3927883236</v>
      </c>
      <c r="BZ15" s="632">
        <f t="shared" si="372"/>
        <v>6534586.3927883236</v>
      </c>
      <c r="CA15" s="632">
        <f t="shared" si="372"/>
        <v>7227238.1612566449</v>
      </c>
      <c r="CB15" s="632">
        <f t="shared" si="372"/>
        <v>7227238.1612566449</v>
      </c>
      <c r="CC15" s="632">
        <f t="shared" si="372"/>
        <v>7276247.5160943437</v>
      </c>
      <c r="CD15" s="632">
        <f t="shared" si="372"/>
        <v>7276247.5160943437</v>
      </c>
      <c r="CE15" s="632">
        <f t="shared" ref="CE15:EP15" si="373">SUM(CE11:CE14)</f>
        <v>7276247.5160943437</v>
      </c>
      <c r="CF15" s="632">
        <f t="shared" si="373"/>
        <v>7276247.5160943437</v>
      </c>
      <c r="CG15" s="632">
        <f t="shared" si="373"/>
        <v>7276247.5160943437</v>
      </c>
      <c r="CH15" s="632">
        <f t="shared" si="373"/>
        <v>7276247.5160943437</v>
      </c>
      <c r="CI15" s="632">
        <f t="shared" si="373"/>
        <v>7350693.5160943437</v>
      </c>
      <c r="CJ15" s="632">
        <f t="shared" si="373"/>
        <v>7350693.5160943437</v>
      </c>
      <c r="CK15" s="632">
        <f t="shared" si="373"/>
        <v>7350693.5160943437</v>
      </c>
      <c r="CL15" s="632">
        <f t="shared" si="373"/>
        <v>7350693.5160943437</v>
      </c>
      <c r="CM15" s="632">
        <f t="shared" si="373"/>
        <v>7350693.5160943437</v>
      </c>
      <c r="CN15" s="632">
        <f t="shared" si="373"/>
        <v>7350693.5160943437</v>
      </c>
      <c r="CO15" s="632">
        <f t="shared" si="373"/>
        <v>7401173.1515771756</v>
      </c>
      <c r="CP15" s="632">
        <f t="shared" si="373"/>
        <v>7401173.1515771756</v>
      </c>
      <c r="CQ15" s="632">
        <f t="shared" si="373"/>
        <v>7401173.1515771756</v>
      </c>
      <c r="CR15" s="632">
        <f t="shared" si="373"/>
        <v>7401173.1515771756</v>
      </c>
      <c r="CS15" s="632">
        <f t="shared" si="373"/>
        <v>7401173.1515771756</v>
      </c>
      <c r="CT15" s="632">
        <f t="shared" si="373"/>
        <v>7401173.1515771756</v>
      </c>
      <c r="CU15" s="632">
        <f t="shared" si="373"/>
        <v>7481186.1515771756</v>
      </c>
      <c r="CV15" s="632">
        <f t="shared" si="373"/>
        <v>7481186.1515771756</v>
      </c>
      <c r="CW15" s="632">
        <f t="shared" si="373"/>
        <v>7481186.1515771756</v>
      </c>
      <c r="CX15" s="632">
        <f t="shared" si="373"/>
        <v>7481186.1515771756</v>
      </c>
      <c r="CY15" s="632">
        <f t="shared" si="373"/>
        <v>7481186.1515771756</v>
      </c>
      <c r="CZ15" s="632">
        <f t="shared" si="373"/>
        <v>7481186.1515771756</v>
      </c>
      <c r="DA15" s="632">
        <f t="shared" si="373"/>
        <v>7533180.1761244908</v>
      </c>
      <c r="DB15" s="632">
        <f t="shared" si="373"/>
        <v>7533180.1761244908</v>
      </c>
      <c r="DC15" s="632">
        <f t="shared" si="373"/>
        <v>7533180.1761244908</v>
      </c>
      <c r="DD15" s="632">
        <f t="shared" si="373"/>
        <v>7533180.1761244908</v>
      </c>
      <c r="DE15" s="632">
        <f t="shared" si="373"/>
        <v>7533180.1761244908</v>
      </c>
      <c r="DF15" s="632">
        <f t="shared" si="373"/>
        <v>7533180.1761244908</v>
      </c>
      <c r="DG15" s="632">
        <f t="shared" si="373"/>
        <v>7608826.1761244908</v>
      </c>
      <c r="DH15" s="632">
        <f t="shared" si="373"/>
        <v>7608826.1761244908</v>
      </c>
      <c r="DI15" s="632">
        <f t="shared" si="373"/>
        <v>7608826.1761244908</v>
      </c>
      <c r="DJ15" s="632">
        <f t="shared" si="373"/>
        <v>7608826.1761244908</v>
      </c>
      <c r="DK15" s="632">
        <f t="shared" si="373"/>
        <v>7608826.1761244908</v>
      </c>
      <c r="DL15" s="632">
        <f t="shared" si="373"/>
        <v>7608826.1761244908</v>
      </c>
      <c r="DM15" s="632">
        <f t="shared" si="373"/>
        <v>7662380.0214082263</v>
      </c>
      <c r="DN15" s="632">
        <f t="shared" si="373"/>
        <v>7662380.0214082263</v>
      </c>
      <c r="DO15" s="632">
        <f t="shared" si="373"/>
        <v>7662380.0214082263</v>
      </c>
      <c r="DP15" s="632">
        <f t="shared" si="373"/>
        <v>7662380.0214082263</v>
      </c>
      <c r="DQ15" s="632">
        <f t="shared" si="373"/>
        <v>7662380.0214082263</v>
      </c>
      <c r="DR15" s="632">
        <f t="shared" si="373"/>
        <v>7662380.0214082263</v>
      </c>
      <c r="DS15" s="632">
        <f t="shared" si="373"/>
        <v>7743729.0214082263</v>
      </c>
      <c r="DT15" s="632">
        <f t="shared" si="373"/>
        <v>7743729.0214082263</v>
      </c>
      <c r="DU15" s="632">
        <f t="shared" si="373"/>
        <v>7743729.0214082263</v>
      </c>
      <c r="DV15" s="632">
        <f t="shared" si="373"/>
        <v>7743729.0214082263</v>
      </c>
      <c r="DW15" s="632">
        <f t="shared" si="373"/>
        <v>7743729.0214082263</v>
      </c>
      <c r="DX15" s="632">
        <f t="shared" si="373"/>
        <v>7743729.0214082263</v>
      </c>
      <c r="DY15" s="632">
        <f t="shared" si="373"/>
        <v>5296708.482050471</v>
      </c>
      <c r="DZ15" s="632">
        <f t="shared" si="373"/>
        <v>5296708.482050471</v>
      </c>
      <c r="EA15" s="632">
        <f t="shared" si="373"/>
        <v>5296708.482050471</v>
      </c>
      <c r="EB15" s="632">
        <f t="shared" si="373"/>
        <v>5296708.482050471</v>
      </c>
      <c r="EC15" s="632">
        <f t="shared" si="373"/>
        <v>5296708.482050471</v>
      </c>
      <c r="ED15" s="632">
        <f t="shared" si="373"/>
        <v>5296708.482050471</v>
      </c>
      <c r="EE15" s="632">
        <f t="shared" si="373"/>
        <v>2503720.4820504719</v>
      </c>
      <c r="EF15" s="632">
        <f t="shared" si="373"/>
        <v>2503720.4820504719</v>
      </c>
      <c r="EG15" s="632">
        <f t="shared" si="373"/>
        <v>2503720.4820504719</v>
      </c>
      <c r="EH15" s="632">
        <f t="shared" si="373"/>
        <v>2503720.4820504719</v>
      </c>
      <c r="EI15" s="632">
        <f t="shared" si="373"/>
        <v>2503720.4820504719</v>
      </c>
      <c r="EJ15" s="632">
        <f t="shared" si="373"/>
        <v>2503720.4820504719</v>
      </c>
      <c r="EK15" s="632">
        <f t="shared" si="373"/>
        <v>2560535.7565119863</v>
      </c>
      <c r="EL15" s="632">
        <f t="shared" si="373"/>
        <v>2560535.7565119863</v>
      </c>
      <c r="EM15" s="632">
        <f t="shared" si="373"/>
        <v>2560535.7565119863</v>
      </c>
      <c r="EN15" s="632">
        <f t="shared" si="373"/>
        <v>2560535.7565119863</v>
      </c>
      <c r="EO15" s="632">
        <f t="shared" si="373"/>
        <v>2560535.7565119863</v>
      </c>
      <c r="EP15" s="632">
        <f t="shared" si="373"/>
        <v>2560535.7565119863</v>
      </c>
      <c r="EQ15" s="632">
        <f t="shared" ref="EQ15:HB15" si="374">SUM(EQ11:EQ14)</f>
        <v>2560535.7565119863</v>
      </c>
      <c r="ER15" s="632">
        <f t="shared" si="374"/>
        <v>2560535.7565119863</v>
      </c>
      <c r="ES15" s="632">
        <f t="shared" si="374"/>
        <v>2560535.7565119863</v>
      </c>
      <c r="ET15" s="632">
        <f t="shared" si="374"/>
        <v>2560535.7565119863</v>
      </c>
      <c r="EU15" s="632">
        <f t="shared" si="374"/>
        <v>2560535.7565119863</v>
      </c>
      <c r="EV15" s="632">
        <f t="shared" si="374"/>
        <v>2560535.7565119863</v>
      </c>
      <c r="EW15" s="632">
        <f t="shared" si="374"/>
        <v>2619055.4892073455</v>
      </c>
      <c r="EX15" s="632">
        <f t="shared" si="374"/>
        <v>2619055.4892073455</v>
      </c>
      <c r="EY15" s="632">
        <f t="shared" si="374"/>
        <v>2619055.4892073455</v>
      </c>
      <c r="EZ15" s="632">
        <f t="shared" si="374"/>
        <v>2619055.4892073455</v>
      </c>
      <c r="FA15" s="632">
        <f t="shared" si="374"/>
        <v>2619055.4892073455</v>
      </c>
      <c r="FB15" s="632">
        <f t="shared" si="374"/>
        <v>2619055.4892073455</v>
      </c>
      <c r="FC15" s="632">
        <f t="shared" si="374"/>
        <v>2619055.4892073455</v>
      </c>
      <c r="FD15" s="632">
        <f t="shared" si="374"/>
        <v>2619055.4892073455</v>
      </c>
      <c r="FE15" s="632">
        <f t="shared" si="374"/>
        <v>2619055.4892073455</v>
      </c>
      <c r="FF15" s="632">
        <f t="shared" si="374"/>
        <v>2619055.4892073455</v>
      </c>
      <c r="FG15" s="632">
        <f t="shared" si="374"/>
        <v>2619055.4892073455</v>
      </c>
      <c r="FH15" s="632">
        <f t="shared" si="374"/>
        <v>2619055.4892073455</v>
      </c>
      <c r="FI15" s="632">
        <f t="shared" si="374"/>
        <v>2679330.8138835654</v>
      </c>
      <c r="FJ15" s="632">
        <f t="shared" si="374"/>
        <v>2679330.8138835654</v>
      </c>
      <c r="FK15" s="632">
        <f t="shared" si="374"/>
        <v>2679330.8138835654</v>
      </c>
      <c r="FL15" s="632">
        <f t="shared" si="374"/>
        <v>2679330.8138835654</v>
      </c>
      <c r="FM15" s="632">
        <f t="shared" si="374"/>
        <v>2679330.8138835654</v>
      </c>
      <c r="FN15" s="632">
        <f t="shared" si="374"/>
        <v>2679330.8138835654</v>
      </c>
      <c r="FO15" s="632">
        <f t="shared" si="374"/>
        <v>2679330.8138835654</v>
      </c>
      <c r="FP15" s="632">
        <f t="shared" si="374"/>
        <v>2679330.8138835654</v>
      </c>
      <c r="FQ15" s="632">
        <f t="shared" si="374"/>
        <v>2679330.8138835654</v>
      </c>
      <c r="FR15" s="632">
        <f t="shared" si="374"/>
        <v>2679330.8138835654</v>
      </c>
      <c r="FS15" s="632">
        <f t="shared" si="374"/>
        <v>2679330.8138835654</v>
      </c>
      <c r="FT15" s="632">
        <f t="shared" si="374"/>
        <v>2679330.8138835654</v>
      </c>
      <c r="FU15" s="632">
        <f t="shared" si="374"/>
        <v>2741414.3983000731</v>
      </c>
      <c r="FV15" s="632">
        <f t="shared" si="374"/>
        <v>2741414.3983000731</v>
      </c>
      <c r="FW15" s="632">
        <f t="shared" si="374"/>
        <v>2741414.3983000731</v>
      </c>
      <c r="FX15" s="632">
        <f t="shared" si="374"/>
        <v>2741414.3983000731</v>
      </c>
      <c r="FY15" s="632">
        <f t="shared" si="374"/>
        <v>2741414.3983000731</v>
      </c>
      <c r="FZ15" s="632">
        <f t="shared" si="374"/>
        <v>2741414.3983000731</v>
      </c>
      <c r="GA15" s="632">
        <f t="shared" si="374"/>
        <v>2741414.3983000731</v>
      </c>
      <c r="GB15" s="632">
        <f t="shared" si="374"/>
        <v>2741414.3983000731</v>
      </c>
      <c r="GC15" s="632">
        <f t="shared" si="374"/>
        <v>2741414.3983000731</v>
      </c>
      <c r="GD15" s="632">
        <f t="shared" si="374"/>
        <v>2741414.3983000731</v>
      </c>
      <c r="GE15" s="632">
        <f t="shared" si="374"/>
        <v>2741414.3983000731</v>
      </c>
      <c r="GF15" s="632">
        <f t="shared" si="374"/>
        <v>2741414.3983000731</v>
      </c>
      <c r="GG15" s="632">
        <f t="shared" si="374"/>
        <v>2805360.4902490755</v>
      </c>
      <c r="GH15" s="632">
        <f t="shared" si="374"/>
        <v>2805360.4902490755</v>
      </c>
      <c r="GI15" s="632">
        <f t="shared" si="374"/>
        <v>2805360.4902490755</v>
      </c>
      <c r="GJ15" s="632">
        <f t="shared" si="374"/>
        <v>2805360.4902490755</v>
      </c>
      <c r="GK15" s="632">
        <f t="shared" si="374"/>
        <v>2805360.4902490755</v>
      </c>
      <c r="GL15" s="632">
        <f t="shared" si="374"/>
        <v>2805360.4902490755</v>
      </c>
      <c r="GM15" s="632">
        <f t="shared" si="374"/>
        <v>2805360.4902490755</v>
      </c>
      <c r="GN15" s="632">
        <f t="shared" si="374"/>
        <v>2805360.4902490755</v>
      </c>
      <c r="GO15" s="632">
        <f t="shared" si="374"/>
        <v>2805360.4902490755</v>
      </c>
      <c r="GP15" s="632">
        <f t="shared" si="374"/>
        <v>2805360.4902490755</v>
      </c>
      <c r="GQ15" s="632">
        <f t="shared" si="374"/>
        <v>2805360.4902490755</v>
      </c>
      <c r="GR15" s="632">
        <f t="shared" si="374"/>
        <v>2805360.4902490755</v>
      </c>
      <c r="GS15" s="632">
        <f t="shared" si="374"/>
        <v>2871224.9649565471</v>
      </c>
      <c r="GT15" s="632">
        <f t="shared" si="374"/>
        <v>2871224.9649565471</v>
      </c>
      <c r="GU15" s="632">
        <f t="shared" si="374"/>
        <v>2871224.9649565471</v>
      </c>
      <c r="GV15" s="632">
        <f t="shared" si="374"/>
        <v>2871224.9649565471</v>
      </c>
      <c r="GW15" s="632">
        <f t="shared" si="374"/>
        <v>2871224.9649565471</v>
      </c>
      <c r="GX15" s="632">
        <f t="shared" si="374"/>
        <v>2871224.9649565471</v>
      </c>
      <c r="GY15" s="632">
        <f t="shared" si="374"/>
        <v>2871224.9649565471</v>
      </c>
      <c r="GZ15" s="632">
        <f t="shared" si="374"/>
        <v>2871224.9649565471</v>
      </c>
      <c r="HA15" s="632">
        <f t="shared" si="374"/>
        <v>2871224.9649565471</v>
      </c>
      <c r="HB15" s="632">
        <f t="shared" si="374"/>
        <v>2871224.9649565471</v>
      </c>
      <c r="HC15" s="632">
        <f t="shared" ref="HC15:IP15" si="375">SUM(HC11:HC14)</f>
        <v>2871224.9649565471</v>
      </c>
      <c r="HD15" s="632">
        <f t="shared" si="375"/>
        <v>2871224.9649565471</v>
      </c>
      <c r="HE15" s="632">
        <f t="shared" si="375"/>
        <v>2939065.3739052434</v>
      </c>
      <c r="HF15" s="632">
        <f t="shared" si="375"/>
        <v>2939065.3739052434</v>
      </c>
      <c r="HG15" s="632">
        <f t="shared" si="375"/>
        <v>2939065.3739052434</v>
      </c>
      <c r="HH15" s="632">
        <f t="shared" si="375"/>
        <v>2939065.3739052434</v>
      </c>
      <c r="HI15" s="632">
        <f t="shared" si="375"/>
        <v>2939065.3739052434</v>
      </c>
      <c r="HJ15" s="632">
        <f t="shared" si="375"/>
        <v>2939065.3739052434</v>
      </c>
      <c r="HK15" s="632">
        <f t="shared" si="375"/>
        <v>2939065.3739052434</v>
      </c>
      <c r="HL15" s="632">
        <f t="shared" si="375"/>
        <v>2939065.3739052434</v>
      </c>
      <c r="HM15" s="632">
        <f t="shared" si="375"/>
        <v>2939065.3739052434</v>
      </c>
      <c r="HN15" s="632">
        <f t="shared" si="375"/>
        <v>2939065.3739052434</v>
      </c>
      <c r="HO15" s="632">
        <f t="shared" si="375"/>
        <v>2939065.3739052434</v>
      </c>
      <c r="HP15" s="632">
        <f t="shared" si="375"/>
        <v>2939065.3739052434</v>
      </c>
      <c r="HQ15" s="632">
        <f t="shared" si="375"/>
        <v>3008940.9951224006</v>
      </c>
      <c r="HR15" s="632">
        <f t="shared" si="375"/>
        <v>3008940.9951224006</v>
      </c>
      <c r="HS15" s="632">
        <f t="shared" si="375"/>
        <v>3008940.9951224006</v>
      </c>
      <c r="HT15" s="632">
        <f t="shared" si="375"/>
        <v>3008940.9951224006</v>
      </c>
      <c r="HU15" s="632">
        <f t="shared" si="375"/>
        <v>3008940.9951224006</v>
      </c>
      <c r="HV15" s="632">
        <f t="shared" si="375"/>
        <v>3008940.9951224006</v>
      </c>
      <c r="HW15" s="632">
        <f t="shared" si="375"/>
        <v>3008940.9951224006</v>
      </c>
      <c r="HX15" s="632">
        <f t="shared" si="375"/>
        <v>3008940.9951224006</v>
      </c>
      <c r="HY15" s="632">
        <f t="shared" si="375"/>
        <v>3008940.9951224006</v>
      </c>
      <c r="HZ15" s="632">
        <f t="shared" si="375"/>
        <v>3008940.9951224006</v>
      </c>
      <c r="IA15" s="632">
        <f t="shared" si="375"/>
        <v>3008940.9951224006</v>
      </c>
      <c r="IB15" s="632">
        <f t="shared" si="375"/>
        <v>3008940.9951224006</v>
      </c>
      <c r="IC15" s="632">
        <f t="shared" si="375"/>
        <v>3080912.8849760732</v>
      </c>
      <c r="ID15" s="632">
        <f t="shared" si="375"/>
        <v>3080912.8849760732</v>
      </c>
      <c r="IE15" s="632">
        <f t="shared" si="375"/>
        <v>3080912.8849760732</v>
      </c>
      <c r="IF15" s="632">
        <f t="shared" si="375"/>
        <v>3080912.8849760732</v>
      </c>
      <c r="IG15" s="632">
        <f t="shared" si="375"/>
        <v>3080912.8849760732</v>
      </c>
      <c r="IH15" s="632">
        <f t="shared" si="375"/>
        <v>3080912.8849760732</v>
      </c>
      <c r="II15" s="632">
        <f t="shared" si="375"/>
        <v>3080912.8849760732</v>
      </c>
      <c r="IJ15" s="632">
        <f t="shared" si="375"/>
        <v>3080912.8849760732</v>
      </c>
      <c r="IK15" s="632">
        <f t="shared" si="375"/>
        <v>3080912.8849760732</v>
      </c>
      <c r="IL15" s="632">
        <f t="shared" si="375"/>
        <v>3080912.8849760732</v>
      </c>
      <c r="IM15" s="632">
        <f t="shared" si="375"/>
        <v>3080912.8849760732</v>
      </c>
      <c r="IN15" s="632">
        <f t="shared" si="375"/>
        <v>3080912.8849760732</v>
      </c>
      <c r="IO15" s="632">
        <f t="shared" si="375"/>
        <v>3155043.9315253547</v>
      </c>
      <c r="IP15" s="632">
        <f t="shared" si="375"/>
        <v>3155043.9315253547</v>
      </c>
    </row>
    <row r="16" spans="1:250" x14ac:dyDescent="0.2">
      <c r="A16" s="156">
        <f>ROW()</f>
        <v>16</v>
      </c>
      <c r="C16" s="586" t="s">
        <v>444</v>
      </c>
      <c r="D16" s="587"/>
      <c r="E16" s="587"/>
      <c r="F16" s="587"/>
      <c r="G16" s="587"/>
      <c r="H16" s="587"/>
      <c r="I16" s="606" t="s">
        <v>445</v>
      </c>
      <c r="J16" s="647">
        <f>SUM(K16:CD16)</f>
        <v>41877300.916302219</v>
      </c>
      <c r="K16" s="623">
        <f>'Reimbursement(Tax)'!J29</f>
        <v>365410.69901666668</v>
      </c>
      <c r="L16" s="623">
        <f>'Reimbursement(Tax)'!K29</f>
        <v>365410.69901666668</v>
      </c>
      <c r="M16" s="623">
        <f>'Reimbursement(Tax)'!L29</f>
        <v>365410.69901666668</v>
      </c>
      <c r="N16" s="623">
        <f>'Reimbursement(Tax)'!M29</f>
        <v>365410.69901666668</v>
      </c>
      <c r="O16" s="623">
        <f>'Reimbursement(Tax)'!N29</f>
        <v>365410.69901666668</v>
      </c>
      <c r="P16" s="623">
        <f>'Reimbursement(Tax)'!O29</f>
        <v>365410.69901666668</v>
      </c>
      <c r="Q16" s="623">
        <f>'Reimbursement(Tax)'!P29</f>
        <v>365410.69901666668</v>
      </c>
      <c r="R16" s="623">
        <f>'Reimbursement(Tax)'!Q29</f>
        <v>365410.69901666668</v>
      </c>
      <c r="S16" s="623">
        <f>'Reimbursement(Tax)'!R29</f>
        <v>365410.69901666668</v>
      </c>
      <c r="T16" s="623">
        <f>'Reimbursement(Tax)'!S29</f>
        <v>365410.69901666668</v>
      </c>
      <c r="U16" s="623">
        <f>'Reimbursement(Tax)'!T29</f>
        <v>365410.69901666668</v>
      </c>
      <c r="V16" s="623">
        <f>'Reimbursement(Tax)'!U29</f>
        <v>365410.69901666668</v>
      </c>
      <c r="W16" s="623">
        <f>'Reimbursement(Tax)'!V29</f>
        <v>414929.26909166662</v>
      </c>
      <c r="X16" s="623">
        <f>'Reimbursement(Tax)'!W29</f>
        <v>414929.26909166662</v>
      </c>
      <c r="Y16" s="623">
        <f>'Reimbursement(Tax)'!X29</f>
        <v>487019.14568162797</v>
      </c>
      <c r="Z16" s="623">
        <f>'Reimbursement(Tax)'!Y29</f>
        <v>487019.14568162797</v>
      </c>
      <c r="AA16" s="623">
        <f>'Reimbursement(Tax)'!Z29</f>
        <v>487019.14568162797</v>
      </c>
      <c r="AB16" s="623">
        <f>'Reimbursement(Tax)'!AA29</f>
        <v>487019.14568162797</v>
      </c>
      <c r="AC16" s="623">
        <f>'Reimbursement(Tax)'!AB29</f>
        <v>487019.14568162797</v>
      </c>
      <c r="AD16" s="623">
        <f>'Reimbursement(Tax)'!AC29</f>
        <v>487019.14568162797</v>
      </c>
      <c r="AE16" s="623">
        <f>'Reimbursement(Tax)'!AD29</f>
        <v>487019.14568162797</v>
      </c>
      <c r="AF16" s="623">
        <f>'Reimbursement(Tax)'!AE29</f>
        <v>487019.14568162797</v>
      </c>
      <c r="AG16" s="623">
        <f>'Reimbursement(Tax)'!AF29</f>
        <v>487019.14568162797</v>
      </c>
      <c r="AH16" s="623">
        <f>'Reimbursement(Tax)'!AG29</f>
        <v>487019.14568162797</v>
      </c>
      <c r="AI16" s="623">
        <f>'Reimbursement(Tax)'!AH29</f>
        <v>618101.19252178445</v>
      </c>
      <c r="AJ16" s="623">
        <f>'Reimbursement(Tax)'!AI29</f>
        <v>618101.19252178445</v>
      </c>
      <c r="AK16" s="623">
        <f>'Reimbursement(Tax)'!AJ29</f>
        <v>618101.19252178445</v>
      </c>
      <c r="AL16" s="623">
        <f>'Reimbursement(Tax)'!AK29</f>
        <v>618101.19252178445</v>
      </c>
      <c r="AM16" s="623">
        <f>'Reimbursement(Tax)'!AL29</f>
        <v>618101.19252178445</v>
      </c>
      <c r="AN16" s="623">
        <f>'Reimbursement(Tax)'!AM29</f>
        <v>618101.19252178445</v>
      </c>
      <c r="AO16" s="623">
        <f>'Reimbursement(Tax)'!AN29</f>
        <v>618101.19252178445</v>
      </c>
      <c r="AP16" s="623">
        <f>'Reimbursement(Tax)'!AO29</f>
        <v>618101.19252178445</v>
      </c>
      <c r="AQ16" s="623">
        <f>'Reimbursement(Tax)'!AP29</f>
        <v>618101.19252178445</v>
      </c>
      <c r="AR16" s="623">
        <f>'Reimbursement(Tax)'!AQ29</f>
        <v>618101.19252178445</v>
      </c>
      <c r="AS16" s="623">
        <f>'Reimbursement(Tax)'!AR29</f>
        <v>618101.19252178445</v>
      </c>
      <c r="AT16" s="623">
        <f>'Reimbursement(Tax)'!AS29</f>
        <v>618101.19252178445</v>
      </c>
      <c r="AU16" s="623">
        <f>'Reimbursement(Tax)'!AT29</f>
        <v>713087.66810680018</v>
      </c>
      <c r="AV16" s="623">
        <f>'Reimbursement(Tax)'!AU29</f>
        <v>713087.66810680018</v>
      </c>
      <c r="AW16" s="623">
        <f>'Reimbursement(Tax)'!AV29</f>
        <v>713087.66810680018</v>
      </c>
      <c r="AX16" s="623">
        <f>'Reimbursement(Tax)'!AW29</f>
        <v>713087.66810680018</v>
      </c>
      <c r="AY16" s="623">
        <f>'Reimbursement(Tax)'!AX29</f>
        <v>713087.66810680018</v>
      </c>
      <c r="AZ16" s="623">
        <f>'Reimbursement(Tax)'!AY29</f>
        <v>713087.66810680018</v>
      </c>
      <c r="BA16" s="623">
        <f>'Reimbursement(Tax)'!AZ29</f>
        <v>713087.66810680018</v>
      </c>
      <c r="BB16" s="623">
        <f>'Reimbursement(Tax)'!BA29</f>
        <v>713087.66810680018</v>
      </c>
      <c r="BC16" s="623">
        <f>'Reimbursement(Tax)'!BB29</f>
        <v>713087.66810680018</v>
      </c>
      <c r="BD16" s="623">
        <f>'Reimbursement(Tax)'!BC29</f>
        <v>713087.66810680018</v>
      </c>
      <c r="BE16" s="623">
        <f>'Reimbursement(Tax)'!BD29</f>
        <v>713087.66810680018</v>
      </c>
      <c r="BF16" s="623">
        <f>'Reimbursement(Tax)'!BE29</f>
        <v>713087.66810680018</v>
      </c>
      <c r="BG16" s="623">
        <f>'Reimbursement(Tax)'!BF29</f>
        <v>800941.23596421955</v>
      </c>
      <c r="BH16" s="623">
        <f>'Reimbursement(Tax)'!BG29</f>
        <v>800941.23596421955</v>
      </c>
      <c r="BI16" s="623">
        <f>'Reimbursement(Tax)'!BH29</f>
        <v>800941.23596421955</v>
      </c>
      <c r="BJ16" s="623">
        <f>'Reimbursement(Tax)'!BI29</f>
        <v>800941.23596421955</v>
      </c>
      <c r="BK16" s="623">
        <f>'Reimbursement(Tax)'!BJ29</f>
        <v>800941.23596421955</v>
      </c>
      <c r="BL16" s="623">
        <f>'Reimbursement(Tax)'!BK29</f>
        <v>779626.29711421952</v>
      </c>
      <c r="BM16" s="623">
        <f>'Reimbursement(Tax)'!BL29</f>
        <v>779626.29711421952</v>
      </c>
      <c r="BN16" s="623">
        <f>'Reimbursement(Tax)'!BM29</f>
        <v>779626.29711421952</v>
      </c>
      <c r="BO16" s="623">
        <f>'Reimbursement(Tax)'!BN29</f>
        <v>779626.29711421952</v>
      </c>
      <c r="BP16" s="623">
        <f>'Reimbursement(Tax)'!BO29</f>
        <v>780393.87495406799</v>
      </c>
      <c r="BQ16" s="623">
        <f>'Reimbursement(Tax)'!BP29</f>
        <v>510479.23546240141</v>
      </c>
      <c r="BR16" s="623">
        <f>'Reimbursement(Tax)'!BQ29</f>
        <v>510479.23546240141</v>
      </c>
      <c r="BS16" s="623">
        <f>'Reimbursement(Tax)'!BR29</f>
        <v>553800.70893322024</v>
      </c>
      <c r="BT16" s="623">
        <f>'Reimbursement(Tax)'!BS29</f>
        <v>553800.70893322024</v>
      </c>
      <c r="BU16" s="623">
        <f>'Reimbursement(Tax)'!BT29</f>
        <v>578589.10735362594</v>
      </c>
      <c r="BV16" s="623">
        <f>'Reimbursement(Tax)'!BU29</f>
        <v>578589.10735362594</v>
      </c>
      <c r="BW16" s="623">
        <f>'Reimbursement(Tax)'!BV29</f>
        <v>578589.10735362594</v>
      </c>
      <c r="BX16" s="623">
        <f>'Reimbursement(Tax)'!BW29</f>
        <v>578589.10735362594</v>
      </c>
      <c r="BY16" s="623">
        <f>'Reimbursement(Tax)'!BX29</f>
        <v>578589.10735362594</v>
      </c>
      <c r="BZ16" s="623">
        <f>'Reimbursement(Tax)'!BY29</f>
        <v>578589.10735362594</v>
      </c>
      <c r="CA16" s="623">
        <f>'Reimbursement(Tax)'!BZ29</f>
        <v>578589.10735362594</v>
      </c>
      <c r="CB16" s="623">
        <f>'Reimbursement(Tax)'!CA29</f>
        <v>578589.10735362594</v>
      </c>
      <c r="CC16" s="623">
        <f>'Reimbursement(Tax)'!CB29</f>
        <v>578589.10735362594</v>
      </c>
      <c r="CD16" s="623">
        <f>'Reimbursement(Tax)'!CC29</f>
        <v>578589.10735362594</v>
      </c>
      <c r="CE16" s="623">
        <f>'Reimbursement(Tax)'!CD29</f>
        <v>634725.62599380512</v>
      </c>
      <c r="CF16" s="623">
        <f>'Reimbursement(Tax)'!CE29</f>
        <v>634725.62599380512</v>
      </c>
      <c r="CG16" s="623">
        <f>'Reimbursement(Tax)'!CF29</f>
        <v>558620.34596880514</v>
      </c>
      <c r="CH16" s="623">
        <f>'Reimbursement(Tax)'!CG29</f>
        <v>558620.34596880514</v>
      </c>
      <c r="CI16" s="623">
        <f>'Reimbursement(Tax)'!CH29</f>
        <v>558620.34596880514</v>
      </c>
      <c r="CJ16" s="623">
        <f>'Reimbursement(Tax)'!CI29</f>
        <v>558620.34596880514</v>
      </c>
      <c r="CK16" s="623">
        <f>'Reimbursement(Tax)'!CJ29</f>
        <v>558620.34596880514</v>
      </c>
      <c r="CL16" s="623">
        <f>'Reimbursement(Tax)'!CK29</f>
        <v>558620.34596880514</v>
      </c>
      <c r="CM16" s="623">
        <f>'Reimbursement(Tax)'!CL29</f>
        <v>558620.34596880514</v>
      </c>
      <c r="CN16" s="623">
        <f>'Reimbursement(Tax)'!CM29</f>
        <v>558620.34596880514</v>
      </c>
      <c r="CO16" s="623">
        <f>'Reimbursement(Tax)'!CN29</f>
        <v>558620.34596880514</v>
      </c>
      <c r="CP16" s="623">
        <f>'Reimbursement(Tax)'!CO29</f>
        <v>558620.34596880514</v>
      </c>
      <c r="CQ16" s="623">
        <f>'Reimbursement(Tax)'!CP29</f>
        <v>612403.7940461426</v>
      </c>
      <c r="CR16" s="623">
        <f>'Reimbursement(Tax)'!CQ29</f>
        <v>612403.7940461426</v>
      </c>
      <c r="CS16" s="623">
        <f>'Reimbursement(Tax)'!CR29</f>
        <v>612403.7940461426</v>
      </c>
      <c r="CT16" s="623">
        <f>'Reimbursement(Tax)'!CS29</f>
        <v>612403.7940461426</v>
      </c>
      <c r="CU16" s="623">
        <f>'Reimbursement(Tax)'!CT29</f>
        <v>612403.7940461426</v>
      </c>
      <c r="CV16" s="623">
        <f>'Reimbursement(Tax)'!CU29</f>
        <v>612403.7940461426</v>
      </c>
      <c r="CW16" s="623">
        <f>'Reimbursement(Tax)'!CV29</f>
        <v>612403.7940461426</v>
      </c>
      <c r="CX16" s="623">
        <f>'Reimbursement(Tax)'!CW29</f>
        <v>612403.7940461426</v>
      </c>
      <c r="CY16" s="623">
        <f>'Reimbursement(Tax)'!CX29</f>
        <v>612403.7940461426</v>
      </c>
      <c r="CZ16" s="623">
        <f>'Reimbursement(Tax)'!CY29</f>
        <v>612403.7940461426</v>
      </c>
      <c r="DA16" s="623">
        <f>'Reimbursement(Tax)'!CZ29</f>
        <v>612403.7940461426</v>
      </c>
      <c r="DB16" s="623">
        <f>'Reimbursement(Tax)'!DA29</f>
        <v>612403.7940461426</v>
      </c>
      <c r="DC16" s="623">
        <f>'Reimbursement(Tax)'!DB29</f>
        <v>667811.40962575958</v>
      </c>
      <c r="DD16" s="623">
        <f>'Reimbursement(Tax)'!DC29</f>
        <v>667811.40962575958</v>
      </c>
      <c r="DE16" s="623">
        <f>'Reimbursement(Tax)'!DD29</f>
        <v>667811.40962575958</v>
      </c>
      <c r="DF16" s="623">
        <f>'Reimbursement(Tax)'!DE29</f>
        <v>667811.40962575958</v>
      </c>
      <c r="DG16" s="623">
        <f>'Reimbursement(Tax)'!DF29</f>
        <v>667811.40962575958</v>
      </c>
      <c r="DH16" s="623">
        <f>'Reimbursement(Tax)'!DG29</f>
        <v>667811.40962575958</v>
      </c>
      <c r="DI16" s="623">
        <f>'Reimbursement(Tax)'!DH29</f>
        <v>667811.40962575958</v>
      </c>
      <c r="DJ16" s="623">
        <f>'Reimbursement(Tax)'!DI29</f>
        <v>667811.40962575958</v>
      </c>
      <c r="DK16" s="623">
        <f>'Reimbursement(Tax)'!DJ29</f>
        <v>667811.40962575958</v>
      </c>
      <c r="DL16" s="623">
        <f>'Reimbursement(Tax)'!DK29</f>
        <v>667811.40962575958</v>
      </c>
      <c r="DM16" s="623">
        <f>'Reimbursement(Tax)'!DL29</f>
        <v>667811.40962575958</v>
      </c>
      <c r="DN16" s="623">
        <f>'Reimbursement(Tax)'!DM29</f>
        <v>667811.40962575958</v>
      </c>
      <c r="DO16" s="623">
        <f>'Reimbursement(Tax)'!DN29</f>
        <v>724892.30972429994</v>
      </c>
      <c r="DP16" s="623">
        <f>'Reimbursement(Tax)'!DO29</f>
        <v>724892.30972429994</v>
      </c>
      <c r="DQ16" s="623">
        <f>'Reimbursement(Tax)'!DP29</f>
        <v>724892.30972429994</v>
      </c>
      <c r="DR16" s="623">
        <f>'Reimbursement(Tax)'!DQ29</f>
        <v>724892.30972429994</v>
      </c>
      <c r="DS16" s="623">
        <f>'Reimbursement(Tax)'!DR29</f>
        <v>724892.30972429994</v>
      </c>
      <c r="DT16" s="623">
        <f>'Reimbursement(Tax)'!DS29</f>
        <v>724892.30972429994</v>
      </c>
      <c r="DU16" s="623">
        <f>'Reimbursement(Tax)'!DT29</f>
        <v>724892.30972429994</v>
      </c>
      <c r="DV16" s="623">
        <f>'Reimbursement(Tax)'!DU29</f>
        <v>724892.30972429994</v>
      </c>
      <c r="DW16" s="623">
        <f>'Reimbursement(Tax)'!DV29</f>
        <v>724892.30972429994</v>
      </c>
      <c r="DX16" s="623">
        <f>'Reimbursement(Tax)'!DW29</f>
        <v>724892.30972429994</v>
      </c>
      <c r="DY16" s="623">
        <f>'Reimbursement(Tax)'!DX29</f>
        <v>724892.30972429994</v>
      </c>
      <c r="DZ16" s="623">
        <f>'Reimbursement(Tax)'!DY29</f>
        <v>724892.30972429994</v>
      </c>
      <c r="EA16" s="623">
        <f>'Reimbursement(Tax)'!DZ29</f>
        <v>599611.31804892514</v>
      </c>
      <c r="EB16" s="623">
        <f>'Reimbursement(Tax)'!EA29</f>
        <v>599611.31804892514</v>
      </c>
      <c r="EC16" s="623">
        <f>'Reimbursement(Tax)'!EB29</f>
        <v>599611.31804892514</v>
      </c>
      <c r="ED16" s="623">
        <f>'Reimbursement(Tax)'!EC29</f>
        <v>599611.31804892514</v>
      </c>
      <c r="EE16" s="623">
        <f>'Reimbursement(Tax)'!ED29</f>
        <v>599611.31804892514</v>
      </c>
      <c r="EF16" s="623">
        <f>'Reimbursement(Tax)'!EE29</f>
        <v>599611.31804892514</v>
      </c>
      <c r="EG16" s="623">
        <f>'Reimbursement(Tax)'!EF29</f>
        <v>511259.78034892509</v>
      </c>
      <c r="EH16" s="623">
        <f>'Reimbursement(Tax)'!EG29</f>
        <v>511259.78034892509</v>
      </c>
      <c r="EI16" s="623">
        <f>'Reimbursement(Tax)'!EH29</f>
        <v>511259.78034892509</v>
      </c>
      <c r="EJ16" s="623">
        <f>'Reimbursement(Tax)'!EI29</f>
        <v>511259.78034892509</v>
      </c>
      <c r="EK16" s="623">
        <f>'Reimbursement(Tax)'!EJ29</f>
        <v>511259.78034892509</v>
      </c>
      <c r="EL16" s="623">
        <f>'Reimbursement(Tax)'!EK29</f>
        <v>511259.78034892509</v>
      </c>
      <c r="EM16" s="623">
        <f>'Reimbursement(Tax)'!EL29</f>
        <v>560039.30930965254</v>
      </c>
      <c r="EN16" s="623">
        <f>'Reimbursement(Tax)'!EM29</f>
        <v>560039.30930965254</v>
      </c>
      <c r="EO16" s="623">
        <f>'Reimbursement(Tax)'!EN29</f>
        <v>560039.30930965254</v>
      </c>
      <c r="EP16" s="623">
        <f>'Reimbursement(Tax)'!EO29</f>
        <v>560039.30930965254</v>
      </c>
      <c r="EQ16" s="623">
        <f>'Reimbursement(Tax)'!EP29</f>
        <v>560039.30930965254</v>
      </c>
      <c r="ER16" s="623">
        <f>'Reimbursement(Tax)'!EQ29</f>
        <v>560039.30930965254</v>
      </c>
      <c r="ES16" s="623">
        <f>'Reimbursement(Tax)'!ER29</f>
        <v>560039.30930965254</v>
      </c>
      <c r="ET16" s="623">
        <f>'Reimbursement(Tax)'!ES29</f>
        <v>560039.30930965254</v>
      </c>
      <c r="EU16" s="623">
        <f>'Reimbursement(Tax)'!ET29</f>
        <v>560039.30930965254</v>
      </c>
      <c r="EV16" s="623">
        <f>'Reimbursement(Tax)'!EU29</f>
        <v>560039.30930965254</v>
      </c>
      <c r="EW16" s="623">
        <f>'Reimbursement(Tax)'!EV29</f>
        <v>560039.30930965254</v>
      </c>
      <c r="EX16" s="623">
        <f>'Reimbursement(Tax)'!EW29</f>
        <v>560039.30930965254</v>
      </c>
      <c r="EY16" s="623">
        <f>'Reimbursement(Tax)'!EX29</f>
        <v>609960.11894778372</v>
      </c>
      <c r="EZ16" s="623">
        <f>'Reimbursement(Tax)'!EY29</f>
        <v>609960.11894778372</v>
      </c>
      <c r="FA16" s="623">
        <f>'Reimbursement(Tax)'!EZ29</f>
        <v>609960.11894778372</v>
      </c>
      <c r="FB16" s="623">
        <f>'Reimbursement(Tax)'!FA29</f>
        <v>609960.11894778372</v>
      </c>
      <c r="FC16" s="623">
        <f>'Reimbursement(Tax)'!FB29</f>
        <v>609960.11894778372</v>
      </c>
      <c r="FD16" s="623">
        <f>'Reimbursement(Tax)'!FC29</f>
        <v>609960.11894778372</v>
      </c>
      <c r="FE16" s="623">
        <f>'Reimbursement(Tax)'!FD29</f>
        <v>609960.11894778372</v>
      </c>
      <c r="FF16" s="623">
        <f>'Reimbursement(Tax)'!FE29</f>
        <v>609960.11894778372</v>
      </c>
      <c r="FG16" s="623">
        <f>'Reimbursement(Tax)'!FF29</f>
        <v>609960.11894778372</v>
      </c>
      <c r="FH16" s="623">
        <f>'Reimbursement(Tax)'!FG29</f>
        <v>609960.11894778372</v>
      </c>
      <c r="FI16" s="623">
        <f>'Reimbursement(Tax)'!FH29</f>
        <v>609960.11894778372</v>
      </c>
      <c r="FJ16" s="623">
        <f>'Reimbursement(Tax)'!FI29</f>
        <v>609960.11894778372</v>
      </c>
      <c r="FK16" s="623">
        <f>'Reimbursement(Tax)'!FJ29</f>
        <v>661378.59407195146</v>
      </c>
      <c r="FL16" s="623">
        <f>'Reimbursement(Tax)'!FK29</f>
        <v>661378.59407195146</v>
      </c>
      <c r="FM16" s="623">
        <f>'Reimbursement(Tax)'!FL29</f>
        <v>661378.59407195146</v>
      </c>
      <c r="FN16" s="623">
        <f>'Reimbursement(Tax)'!FM29</f>
        <v>661378.59407195146</v>
      </c>
      <c r="FO16" s="623">
        <f>'Reimbursement(Tax)'!FN29</f>
        <v>661378.59407195146</v>
      </c>
      <c r="FP16" s="623">
        <f>'Reimbursement(Tax)'!FO29</f>
        <v>661378.59407195146</v>
      </c>
      <c r="FQ16" s="623">
        <f>'Reimbursement(Tax)'!FP29</f>
        <v>661378.59407195146</v>
      </c>
      <c r="FR16" s="623">
        <f>'Reimbursement(Tax)'!FQ29</f>
        <v>661378.59407195146</v>
      </c>
      <c r="FS16" s="623">
        <f>'Reimbursement(Tax)'!FR29</f>
        <v>661378.59407195146</v>
      </c>
      <c r="FT16" s="623">
        <f>'Reimbursement(Tax)'!FS29</f>
        <v>661378.59407195146</v>
      </c>
      <c r="FU16" s="623">
        <f>'Reimbursement(Tax)'!FT29</f>
        <v>661378.59407195146</v>
      </c>
      <c r="FV16" s="623">
        <f>'Reimbursement(Tax)'!FU29</f>
        <v>661378.59407195146</v>
      </c>
      <c r="FW16" s="623">
        <f>'Reimbursement(Tax)'!FV29</f>
        <v>714339.62396322144</v>
      </c>
      <c r="FX16" s="623">
        <f>'Reimbursement(Tax)'!FW29</f>
        <v>714339.62396322144</v>
      </c>
      <c r="FY16" s="623">
        <f>'Reimbursement(Tax)'!FX29</f>
        <v>714339.62396322144</v>
      </c>
      <c r="FZ16" s="623">
        <f>'Reimbursement(Tax)'!FY29</f>
        <v>516843.14233572636</v>
      </c>
      <c r="GA16" s="623">
        <f>'Reimbursement(Tax)'!FZ29</f>
        <v>516843.14233572636</v>
      </c>
      <c r="GB16" s="623">
        <f>'Reimbursement(Tax)'!GA29</f>
        <v>516843.14233572636</v>
      </c>
      <c r="GC16" s="623">
        <f>'Reimbursement(Tax)'!GB29</f>
        <v>516843.14233572636</v>
      </c>
      <c r="GD16" s="623">
        <f>'Reimbursement(Tax)'!GC29</f>
        <v>516843.14233572636</v>
      </c>
      <c r="GE16" s="623">
        <f>'Reimbursement(Tax)'!GD29</f>
        <v>516843.14233572636</v>
      </c>
      <c r="GF16" s="623">
        <f>'Reimbursement(Tax)'!GE29</f>
        <v>516843.14233572636</v>
      </c>
      <c r="GG16" s="623">
        <f>'Reimbursement(Tax)'!GF29</f>
        <v>516843.14233572636</v>
      </c>
      <c r="GH16" s="623">
        <f>'Reimbursement(Tax)'!GG29</f>
        <v>516843.14233572636</v>
      </c>
      <c r="GI16" s="623">
        <f>'Reimbursement(Tax)'!GH29</f>
        <v>556517.55555649742</v>
      </c>
      <c r="GJ16" s="623">
        <f>'Reimbursement(Tax)'!GI29</f>
        <v>556517.55555649742</v>
      </c>
      <c r="GK16" s="623">
        <f>'Reimbursement(Tax)'!GJ29</f>
        <v>556517.55555649742</v>
      </c>
      <c r="GL16" s="623">
        <f>'Reimbursement(Tax)'!GK29</f>
        <v>556517.55555649742</v>
      </c>
      <c r="GM16" s="623">
        <f>'Reimbursement(Tax)'!GL29</f>
        <v>556517.55555649742</v>
      </c>
      <c r="GN16" s="623">
        <f>'Reimbursement(Tax)'!GM29</f>
        <v>556517.55555649742</v>
      </c>
      <c r="GO16" s="623">
        <f>'Reimbursement(Tax)'!GN29</f>
        <v>556517.55555649742</v>
      </c>
      <c r="GP16" s="623">
        <f>'Reimbursement(Tax)'!GO29</f>
        <v>556517.55555649742</v>
      </c>
      <c r="GQ16" s="623">
        <f>'Reimbursement(Tax)'!GP29</f>
        <v>556517.55555649742</v>
      </c>
      <c r="GR16" s="623">
        <f>'Reimbursement(Tax)'!GQ29</f>
        <v>556517.55555649742</v>
      </c>
      <c r="GS16" s="623">
        <f>'Reimbursement(Tax)'!GR29</f>
        <v>556517.55555649742</v>
      </c>
      <c r="GT16" s="623">
        <f>'Reimbursement(Tax)'!GS29</f>
        <v>556517.55555649742</v>
      </c>
      <c r="GU16" s="623">
        <f>'Reimbursement(Tax)'!GT29</f>
        <v>597382.20157001249</v>
      </c>
      <c r="GV16" s="623">
        <f>'Reimbursement(Tax)'!GU29</f>
        <v>597382.20157001249</v>
      </c>
      <c r="GW16" s="623">
        <f>'Reimbursement(Tax)'!GV29</f>
        <v>597382.20157001249</v>
      </c>
      <c r="GX16" s="623">
        <f>'Reimbursement(Tax)'!GW29</f>
        <v>597382.20157001249</v>
      </c>
      <c r="GY16" s="623">
        <f>'Reimbursement(Tax)'!GX29</f>
        <v>597382.20157001249</v>
      </c>
      <c r="GZ16" s="623">
        <f>'Reimbursement(Tax)'!GY29</f>
        <v>597382.20157001249</v>
      </c>
      <c r="HA16" s="623">
        <f>'Reimbursement(Tax)'!GZ29</f>
        <v>597382.20157001249</v>
      </c>
      <c r="HB16" s="623">
        <f>'Reimbursement(Tax)'!HA29</f>
        <v>597382.20157001249</v>
      </c>
      <c r="HC16" s="623">
        <f>'Reimbursement(Tax)'!HB29</f>
        <v>597382.20157001249</v>
      </c>
      <c r="HD16" s="623">
        <f>'Reimbursement(Tax)'!HC29</f>
        <v>597382.20157001249</v>
      </c>
      <c r="HE16" s="623">
        <f>'Reimbursement(Tax)'!HD29</f>
        <v>597382.20157001249</v>
      </c>
      <c r="HF16" s="623">
        <f>'Reimbursement(Tax)'!HE29</f>
        <v>597382.20157001249</v>
      </c>
      <c r="HG16" s="623">
        <f>'Reimbursement(Tax)'!HF29</f>
        <v>639472.7873719373</v>
      </c>
      <c r="HH16" s="623">
        <f>'Reimbursement(Tax)'!HG29</f>
        <v>639472.7873719373</v>
      </c>
      <c r="HI16" s="623">
        <f>'Reimbursement(Tax)'!HH29</f>
        <v>639472.7873719373</v>
      </c>
      <c r="HJ16" s="623">
        <f>'Reimbursement(Tax)'!HI29</f>
        <v>639472.7873719373</v>
      </c>
      <c r="HK16" s="623">
        <f>'Reimbursement(Tax)'!HJ29</f>
        <v>639472.7873719373</v>
      </c>
      <c r="HL16" s="623">
        <f>'Reimbursement(Tax)'!HK29</f>
        <v>639472.7873719373</v>
      </c>
      <c r="HM16" s="623">
        <f>'Reimbursement(Tax)'!HL29</f>
        <v>639472.7873719373</v>
      </c>
      <c r="HN16" s="623">
        <f>'Reimbursement(Tax)'!HM29</f>
        <v>639472.7873719373</v>
      </c>
      <c r="HO16" s="623">
        <f>'Reimbursement(Tax)'!HN29</f>
        <v>639472.7873719373</v>
      </c>
      <c r="HP16" s="623">
        <f>'Reimbursement(Tax)'!HO29</f>
        <v>639472.7873719373</v>
      </c>
      <c r="HQ16" s="623">
        <f>'Reimbursement(Tax)'!HP29</f>
        <v>639472.7873719373</v>
      </c>
      <c r="HR16" s="623">
        <f>'Reimbursement(Tax)'!HQ29</f>
        <v>639472.7873719373</v>
      </c>
      <c r="HS16" s="623">
        <f>'Reimbursement(Tax)'!HR29</f>
        <v>682826.09116816451</v>
      </c>
      <c r="HT16" s="623">
        <f>'Reimbursement(Tax)'!HS29</f>
        <v>682826.09116816451</v>
      </c>
      <c r="HU16" s="623">
        <f>'Reimbursement(Tax)'!HT29</f>
        <v>682826.09116816451</v>
      </c>
      <c r="HV16" s="623">
        <f>'Reimbursement(Tax)'!HU29</f>
        <v>682826.09116816451</v>
      </c>
      <c r="HW16" s="623">
        <f>'Reimbursement(Tax)'!HV29</f>
        <v>682826.09116816451</v>
      </c>
      <c r="HX16" s="623">
        <f>'Reimbursement(Tax)'!HW29</f>
        <v>682826.09116816451</v>
      </c>
      <c r="HY16" s="623">
        <f>'Reimbursement(Tax)'!HX29</f>
        <v>682826.09116816451</v>
      </c>
      <c r="HZ16" s="623">
        <f>'Reimbursement(Tax)'!HY29</f>
        <v>682826.09116816451</v>
      </c>
      <c r="IA16" s="623">
        <f>'Reimbursement(Tax)'!HZ29</f>
        <v>682826.09116816451</v>
      </c>
      <c r="IB16" s="623">
        <f>'Reimbursement(Tax)'!IA29</f>
        <v>682826.09116816451</v>
      </c>
      <c r="IC16" s="623">
        <f>'Reimbursement(Tax)'!IB29</f>
        <v>682826.09116816451</v>
      </c>
      <c r="ID16" s="623">
        <f>'Reimbursement(Tax)'!IC29</f>
        <v>682826.09116816451</v>
      </c>
      <c r="IE16" s="623">
        <f>'Reimbursement(Tax)'!ID29</f>
        <v>727479.99451113027</v>
      </c>
      <c r="IF16" s="623">
        <f>'Reimbursement(Tax)'!IE29</f>
        <v>727479.99451113027</v>
      </c>
      <c r="IG16" s="623">
        <f>'Reimbursement(Tax)'!IF29</f>
        <v>727479.99451113027</v>
      </c>
      <c r="IH16" s="623">
        <f>'Reimbursement(Tax)'!IG29</f>
        <v>727479.99451113027</v>
      </c>
      <c r="II16" s="623">
        <f>'Reimbursement(Tax)'!IH29</f>
        <v>727479.99451113027</v>
      </c>
      <c r="IJ16" s="623">
        <f>'Reimbursement(Tax)'!II29</f>
        <v>727479.99451113027</v>
      </c>
      <c r="IK16" s="623">
        <f>'Reimbursement(Tax)'!IJ29</f>
        <v>727479.99451113027</v>
      </c>
      <c r="IL16" s="623">
        <f>'Reimbursement(Tax)'!IK29</f>
        <v>727479.99451113027</v>
      </c>
      <c r="IM16" s="623">
        <f>'Reimbursement(Tax)'!IL29</f>
        <v>727479.99451113027</v>
      </c>
      <c r="IN16" s="623">
        <f>'Reimbursement(Tax)'!IM29</f>
        <v>727479.99451113027</v>
      </c>
      <c r="IO16" s="623">
        <f>'Reimbursement(Tax)'!IN29</f>
        <v>727479.99451113027</v>
      </c>
      <c r="IP16" s="623">
        <f>'Reimbursement(Tax)'!IO29</f>
        <v>727479.99451113027</v>
      </c>
    </row>
    <row r="17" spans="1:250" x14ac:dyDescent="0.2">
      <c r="A17" s="156">
        <f>ROW()</f>
        <v>17</v>
      </c>
      <c r="C17" s="440" t="s">
        <v>446</v>
      </c>
      <c r="D17" s="441"/>
      <c r="E17" s="441"/>
      <c r="F17" s="441"/>
      <c r="G17" s="441"/>
      <c r="H17" s="441"/>
      <c r="I17" s="441"/>
      <c r="J17" s="625">
        <f>SUM(K17:CD17)</f>
        <v>5529193.9999999944</v>
      </c>
      <c r="K17" s="625">
        <f>VLOOKUP(K$5,$C$60:$E$79,3,FALSE)/12</f>
        <v>58065.25</v>
      </c>
      <c r="L17" s="625">
        <f t="shared" ref="L17:BW17" si="376">VLOOKUP(L$5,$C$60:$E$79,3,FALSE)/12</f>
        <v>58065.25</v>
      </c>
      <c r="M17" s="625">
        <f t="shared" si="376"/>
        <v>58065.25</v>
      </c>
      <c r="N17" s="625">
        <f t="shared" si="376"/>
        <v>58065.25</v>
      </c>
      <c r="O17" s="625">
        <f t="shared" si="376"/>
        <v>58065.25</v>
      </c>
      <c r="P17" s="625">
        <f t="shared" si="376"/>
        <v>58065.25</v>
      </c>
      <c r="Q17" s="625">
        <f t="shared" si="376"/>
        <v>58065.25</v>
      </c>
      <c r="R17" s="625">
        <f t="shared" si="376"/>
        <v>58065.25</v>
      </c>
      <c r="S17" s="625">
        <f t="shared" si="376"/>
        <v>58065.25</v>
      </c>
      <c r="T17" s="625">
        <f t="shared" si="376"/>
        <v>58065.25</v>
      </c>
      <c r="U17" s="625">
        <f t="shared" si="376"/>
        <v>58065.25</v>
      </c>
      <c r="V17" s="625">
        <f t="shared" si="376"/>
        <v>58065.25</v>
      </c>
      <c r="W17" s="625">
        <f t="shared" si="376"/>
        <v>64607.083333333336</v>
      </c>
      <c r="X17" s="625">
        <f t="shared" si="376"/>
        <v>64607.083333333336</v>
      </c>
      <c r="Y17" s="625">
        <f t="shared" si="376"/>
        <v>64607.083333333336</v>
      </c>
      <c r="Z17" s="625">
        <f t="shared" si="376"/>
        <v>64607.083333333336</v>
      </c>
      <c r="AA17" s="625">
        <f t="shared" si="376"/>
        <v>64607.083333333336</v>
      </c>
      <c r="AB17" s="625">
        <f t="shared" si="376"/>
        <v>64607.083333333336</v>
      </c>
      <c r="AC17" s="625">
        <f t="shared" si="376"/>
        <v>64607.083333333336</v>
      </c>
      <c r="AD17" s="625">
        <f t="shared" si="376"/>
        <v>64607.083333333336</v>
      </c>
      <c r="AE17" s="625">
        <f t="shared" si="376"/>
        <v>64607.083333333336</v>
      </c>
      <c r="AF17" s="625">
        <f t="shared" si="376"/>
        <v>64607.083333333336</v>
      </c>
      <c r="AG17" s="625">
        <f t="shared" si="376"/>
        <v>64607.083333333336</v>
      </c>
      <c r="AH17" s="625">
        <f t="shared" si="376"/>
        <v>64607.083333333336</v>
      </c>
      <c r="AI17" s="625">
        <f t="shared" si="376"/>
        <v>74774.083333333328</v>
      </c>
      <c r="AJ17" s="625">
        <f t="shared" si="376"/>
        <v>74774.083333333328</v>
      </c>
      <c r="AK17" s="625">
        <f t="shared" si="376"/>
        <v>74774.083333333328</v>
      </c>
      <c r="AL17" s="625">
        <f t="shared" si="376"/>
        <v>74774.083333333328</v>
      </c>
      <c r="AM17" s="625">
        <f t="shared" si="376"/>
        <v>74774.083333333328</v>
      </c>
      <c r="AN17" s="625">
        <f t="shared" si="376"/>
        <v>74774.083333333328</v>
      </c>
      <c r="AO17" s="625">
        <f t="shared" si="376"/>
        <v>74774.083333333328</v>
      </c>
      <c r="AP17" s="625">
        <f t="shared" si="376"/>
        <v>74774.083333333328</v>
      </c>
      <c r="AQ17" s="625">
        <f t="shared" si="376"/>
        <v>74774.083333333328</v>
      </c>
      <c r="AR17" s="625">
        <f t="shared" si="376"/>
        <v>74774.083333333328</v>
      </c>
      <c r="AS17" s="625">
        <f t="shared" si="376"/>
        <v>74774.083333333328</v>
      </c>
      <c r="AT17" s="625">
        <f t="shared" si="376"/>
        <v>74774.083333333328</v>
      </c>
      <c r="AU17" s="625">
        <f t="shared" si="376"/>
        <v>85944.416666666672</v>
      </c>
      <c r="AV17" s="625">
        <f t="shared" si="376"/>
        <v>85944.416666666672</v>
      </c>
      <c r="AW17" s="625">
        <f t="shared" si="376"/>
        <v>85944.416666666672</v>
      </c>
      <c r="AX17" s="625">
        <f t="shared" si="376"/>
        <v>85944.416666666672</v>
      </c>
      <c r="AY17" s="625">
        <f t="shared" si="376"/>
        <v>85944.416666666672</v>
      </c>
      <c r="AZ17" s="625">
        <f t="shared" si="376"/>
        <v>85944.416666666672</v>
      </c>
      <c r="BA17" s="625">
        <f t="shared" si="376"/>
        <v>85944.416666666672</v>
      </c>
      <c r="BB17" s="625">
        <f t="shared" si="376"/>
        <v>85944.416666666672</v>
      </c>
      <c r="BC17" s="625">
        <f t="shared" si="376"/>
        <v>85944.416666666672</v>
      </c>
      <c r="BD17" s="625">
        <f t="shared" si="376"/>
        <v>85944.416666666672</v>
      </c>
      <c r="BE17" s="625">
        <f t="shared" si="376"/>
        <v>85944.416666666672</v>
      </c>
      <c r="BF17" s="625">
        <f t="shared" si="376"/>
        <v>85944.416666666672</v>
      </c>
      <c r="BG17" s="625">
        <f t="shared" si="376"/>
        <v>94383.5</v>
      </c>
      <c r="BH17" s="625">
        <f t="shared" si="376"/>
        <v>94383.5</v>
      </c>
      <c r="BI17" s="625">
        <f t="shared" si="376"/>
        <v>94383.5</v>
      </c>
      <c r="BJ17" s="625">
        <f t="shared" si="376"/>
        <v>94383.5</v>
      </c>
      <c r="BK17" s="625">
        <f t="shared" si="376"/>
        <v>94383.5</v>
      </c>
      <c r="BL17" s="625">
        <f t="shared" si="376"/>
        <v>94383.5</v>
      </c>
      <c r="BM17" s="625">
        <f t="shared" si="376"/>
        <v>94383.5</v>
      </c>
      <c r="BN17" s="625">
        <f t="shared" si="376"/>
        <v>94383.5</v>
      </c>
      <c r="BO17" s="625">
        <f t="shared" si="376"/>
        <v>94383.5</v>
      </c>
      <c r="BP17" s="625">
        <f t="shared" si="376"/>
        <v>94383.5</v>
      </c>
      <c r="BQ17" s="625">
        <f t="shared" si="376"/>
        <v>94383.5</v>
      </c>
      <c r="BR17" s="625">
        <f t="shared" si="376"/>
        <v>94383.5</v>
      </c>
      <c r="BS17" s="625">
        <f t="shared" si="376"/>
        <v>82991.833333333328</v>
      </c>
      <c r="BT17" s="625">
        <f t="shared" si="376"/>
        <v>82991.833333333328</v>
      </c>
      <c r="BU17" s="625">
        <f t="shared" si="376"/>
        <v>82991.833333333328</v>
      </c>
      <c r="BV17" s="625">
        <f t="shared" si="376"/>
        <v>82991.833333333328</v>
      </c>
      <c r="BW17" s="625">
        <f t="shared" si="376"/>
        <v>82991.833333333328</v>
      </c>
      <c r="BX17" s="625">
        <f t="shared" ref="BX17:EI17" si="377">VLOOKUP(BX$5,$C$60:$E$79,3,FALSE)/12</f>
        <v>82991.833333333328</v>
      </c>
      <c r="BY17" s="625">
        <f t="shared" si="377"/>
        <v>82991.833333333328</v>
      </c>
      <c r="BZ17" s="625">
        <f t="shared" si="377"/>
        <v>82991.833333333328</v>
      </c>
      <c r="CA17" s="625">
        <f t="shared" si="377"/>
        <v>82991.833333333328</v>
      </c>
      <c r="CB17" s="625">
        <f t="shared" si="377"/>
        <v>82991.833333333328</v>
      </c>
      <c r="CC17" s="625">
        <f t="shared" si="377"/>
        <v>82991.833333333328</v>
      </c>
      <c r="CD17" s="625">
        <f t="shared" si="377"/>
        <v>82991.833333333328</v>
      </c>
      <c r="CE17" s="625">
        <f t="shared" si="377"/>
        <v>85684.75</v>
      </c>
      <c r="CF17" s="625">
        <f t="shared" si="377"/>
        <v>85684.75</v>
      </c>
      <c r="CG17" s="625">
        <f t="shared" si="377"/>
        <v>85684.75</v>
      </c>
      <c r="CH17" s="625">
        <f t="shared" si="377"/>
        <v>85684.75</v>
      </c>
      <c r="CI17" s="625">
        <f t="shared" si="377"/>
        <v>85684.75</v>
      </c>
      <c r="CJ17" s="625">
        <f t="shared" si="377"/>
        <v>85684.75</v>
      </c>
      <c r="CK17" s="625">
        <f t="shared" si="377"/>
        <v>85684.75</v>
      </c>
      <c r="CL17" s="625">
        <f t="shared" si="377"/>
        <v>85684.75</v>
      </c>
      <c r="CM17" s="625">
        <f t="shared" si="377"/>
        <v>85684.75</v>
      </c>
      <c r="CN17" s="625">
        <f t="shared" si="377"/>
        <v>85684.75</v>
      </c>
      <c r="CO17" s="625">
        <f t="shared" si="377"/>
        <v>85684.75</v>
      </c>
      <c r="CP17" s="625">
        <f t="shared" si="377"/>
        <v>85684.75</v>
      </c>
      <c r="CQ17" s="625">
        <f t="shared" si="377"/>
        <v>98236.583333333328</v>
      </c>
      <c r="CR17" s="625">
        <f t="shared" si="377"/>
        <v>98236.583333333328</v>
      </c>
      <c r="CS17" s="625">
        <f t="shared" si="377"/>
        <v>98236.583333333328</v>
      </c>
      <c r="CT17" s="625">
        <f t="shared" si="377"/>
        <v>98236.583333333328</v>
      </c>
      <c r="CU17" s="625">
        <f t="shared" si="377"/>
        <v>98236.583333333328</v>
      </c>
      <c r="CV17" s="625">
        <f t="shared" si="377"/>
        <v>98236.583333333328</v>
      </c>
      <c r="CW17" s="625">
        <f t="shared" si="377"/>
        <v>98236.583333333328</v>
      </c>
      <c r="CX17" s="625">
        <f t="shared" si="377"/>
        <v>98236.583333333328</v>
      </c>
      <c r="CY17" s="625">
        <f t="shared" si="377"/>
        <v>98236.583333333328</v>
      </c>
      <c r="CZ17" s="625">
        <f t="shared" si="377"/>
        <v>98236.583333333328</v>
      </c>
      <c r="DA17" s="625">
        <f t="shared" si="377"/>
        <v>98236.583333333328</v>
      </c>
      <c r="DB17" s="625">
        <f t="shared" si="377"/>
        <v>98236.583333333328</v>
      </c>
      <c r="DC17" s="625">
        <f t="shared" si="377"/>
        <v>115386.16666666667</v>
      </c>
      <c r="DD17" s="625">
        <f t="shared" si="377"/>
        <v>115386.16666666667</v>
      </c>
      <c r="DE17" s="625">
        <f t="shared" si="377"/>
        <v>115386.16666666667</v>
      </c>
      <c r="DF17" s="625">
        <f t="shared" si="377"/>
        <v>115386.16666666667</v>
      </c>
      <c r="DG17" s="625">
        <f t="shared" si="377"/>
        <v>115386.16666666667</v>
      </c>
      <c r="DH17" s="625">
        <f t="shared" si="377"/>
        <v>115386.16666666667</v>
      </c>
      <c r="DI17" s="625">
        <f t="shared" si="377"/>
        <v>115386.16666666667</v>
      </c>
      <c r="DJ17" s="625">
        <f t="shared" si="377"/>
        <v>115386.16666666667</v>
      </c>
      <c r="DK17" s="625">
        <f t="shared" si="377"/>
        <v>115386.16666666667</v>
      </c>
      <c r="DL17" s="625">
        <f t="shared" si="377"/>
        <v>115386.16666666667</v>
      </c>
      <c r="DM17" s="625">
        <f t="shared" si="377"/>
        <v>115386.16666666667</v>
      </c>
      <c r="DN17" s="625">
        <f t="shared" si="377"/>
        <v>115386.16666666667</v>
      </c>
      <c r="DO17" s="625">
        <f t="shared" si="377"/>
        <v>133025.75</v>
      </c>
      <c r="DP17" s="625">
        <f t="shared" si="377"/>
        <v>133025.75</v>
      </c>
      <c r="DQ17" s="625">
        <f t="shared" si="377"/>
        <v>133025.75</v>
      </c>
      <c r="DR17" s="625">
        <f t="shared" si="377"/>
        <v>133025.75</v>
      </c>
      <c r="DS17" s="625">
        <f t="shared" si="377"/>
        <v>133025.75</v>
      </c>
      <c r="DT17" s="625">
        <f t="shared" si="377"/>
        <v>133025.75</v>
      </c>
      <c r="DU17" s="625">
        <f t="shared" si="377"/>
        <v>133025.75</v>
      </c>
      <c r="DV17" s="625">
        <f t="shared" si="377"/>
        <v>133025.75</v>
      </c>
      <c r="DW17" s="625">
        <f t="shared" si="377"/>
        <v>133025.75</v>
      </c>
      <c r="DX17" s="625">
        <f t="shared" si="377"/>
        <v>133025.75</v>
      </c>
      <c r="DY17" s="625">
        <f t="shared" si="377"/>
        <v>133025.75</v>
      </c>
      <c r="DZ17" s="625">
        <f t="shared" si="377"/>
        <v>133025.75</v>
      </c>
      <c r="EA17" s="625">
        <f t="shared" si="377"/>
        <v>146547.66666666666</v>
      </c>
      <c r="EB17" s="625">
        <f t="shared" si="377"/>
        <v>146547.66666666666</v>
      </c>
      <c r="EC17" s="625">
        <f t="shared" si="377"/>
        <v>146547.66666666666</v>
      </c>
      <c r="ED17" s="625">
        <f t="shared" si="377"/>
        <v>146547.66666666666</v>
      </c>
      <c r="EE17" s="625">
        <f t="shared" si="377"/>
        <v>146547.66666666666</v>
      </c>
      <c r="EF17" s="625">
        <f t="shared" si="377"/>
        <v>146547.66666666666</v>
      </c>
      <c r="EG17" s="625">
        <f t="shared" si="377"/>
        <v>146547.66666666666</v>
      </c>
      <c r="EH17" s="625">
        <f t="shared" si="377"/>
        <v>146547.66666666666</v>
      </c>
      <c r="EI17" s="625">
        <f t="shared" si="377"/>
        <v>146547.66666666666</v>
      </c>
      <c r="EJ17" s="625">
        <f t="shared" ref="EJ17:GU17" si="378">VLOOKUP(EJ$5,$C$60:$E$79,3,FALSE)/12</f>
        <v>146547.66666666666</v>
      </c>
      <c r="EK17" s="625">
        <f t="shared" si="378"/>
        <v>146547.66666666666</v>
      </c>
      <c r="EL17" s="625">
        <f t="shared" si="378"/>
        <v>146547.66666666666</v>
      </c>
      <c r="EM17" s="625">
        <f t="shared" si="378"/>
        <v>124201.25</v>
      </c>
      <c r="EN17" s="625">
        <f t="shared" si="378"/>
        <v>124201.25</v>
      </c>
      <c r="EO17" s="625">
        <f t="shared" si="378"/>
        <v>124201.25</v>
      </c>
      <c r="EP17" s="625">
        <f t="shared" si="378"/>
        <v>124201.25</v>
      </c>
      <c r="EQ17" s="625">
        <f t="shared" si="378"/>
        <v>124201.25</v>
      </c>
      <c r="ER17" s="625">
        <f t="shared" si="378"/>
        <v>124201.25</v>
      </c>
      <c r="ES17" s="625">
        <f t="shared" si="378"/>
        <v>124201.25</v>
      </c>
      <c r="ET17" s="625">
        <f t="shared" si="378"/>
        <v>124201.25</v>
      </c>
      <c r="EU17" s="625">
        <f t="shared" si="378"/>
        <v>124201.25</v>
      </c>
      <c r="EV17" s="625">
        <f t="shared" si="378"/>
        <v>124201.25</v>
      </c>
      <c r="EW17" s="625">
        <f t="shared" si="378"/>
        <v>124201.25</v>
      </c>
      <c r="EX17" s="625">
        <f t="shared" si="378"/>
        <v>124201.25</v>
      </c>
      <c r="EY17" s="625">
        <f t="shared" si="378"/>
        <v>129012.41666666667</v>
      </c>
      <c r="EZ17" s="625">
        <f t="shared" si="378"/>
        <v>129012.41666666667</v>
      </c>
      <c r="FA17" s="625">
        <f t="shared" si="378"/>
        <v>129012.41666666667</v>
      </c>
      <c r="FB17" s="625">
        <f t="shared" si="378"/>
        <v>129012.41666666667</v>
      </c>
      <c r="FC17" s="625">
        <f t="shared" si="378"/>
        <v>129012.41666666667</v>
      </c>
      <c r="FD17" s="625">
        <f t="shared" si="378"/>
        <v>129012.41666666667</v>
      </c>
      <c r="FE17" s="625">
        <f t="shared" si="378"/>
        <v>129012.41666666667</v>
      </c>
      <c r="FF17" s="625">
        <f t="shared" si="378"/>
        <v>129012.41666666667</v>
      </c>
      <c r="FG17" s="625">
        <f t="shared" si="378"/>
        <v>129012.41666666667</v>
      </c>
      <c r="FH17" s="625">
        <f t="shared" si="378"/>
        <v>129012.41666666667</v>
      </c>
      <c r="FI17" s="625">
        <f t="shared" si="378"/>
        <v>129012.41666666667</v>
      </c>
      <c r="FJ17" s="625">
        <f t="shared" si="378"/>
        <v>129012.41666666667</v>
      </c>
      <c r="FK17" s="625">
        <f t="shared" si="378"/>
        <v>150408.41666666666</v>
      </c>
      <c r="FL17" s="625">
        <f t="shared" si="378"/>
        <v>150408.41666666666</v>
      </c>
      <c r="FM17" s="625">
        <f t="shared" si="378"/>
        <v>150408.41666666666</v>
      </c>
      <c r="FN17" s="625">
        <f t="shared" si="378"/>
        <v>150408.41666666666</v>
      </c>
      <c r="FO17" s="625">
        <f t="shared" si="378"/>
        <v>150408.41666666666</v>
      </c>
      <c r="FP17" s="625">
        <f t="shared" si="378"/>
        <v>150408.41666666666</v>
      </c>
      <c r="FQ17" s="625">
        <f t="shared" si="378"/>
        <v>150408.41666666666</v>
      </c>
      <c r="FR17" s="625">
        <f t="shared" si="378"/>
        <v>150408.41666666666</v>
      </c>
      <c r="FS17" s="625">
        <f t="shared" si="378"/>
        <v>150408.41666666666</v>
      </c>
      <c r="FT17" s="625">
        <f t="shared" si="378"/>
        <v>150408.41666666666</v>
      </c>
      <c r="FU17" s="625">
        <f t="shared" si="378"/>
        <v>150408.41666666666</v>
      </c>
      <c r="FV17" s="625">
        <f t="shared" si="378"/>
        <v>150408.41666666666</v>
      </c>
      <c r="FW17" s="625">
        <f t="shared" si="378"/>
        <v>154920.67066838752</v>
      </c>
      <c r="FX17" s="625">
        <f t="shared" si="378"/>
        <v>154920.67066838752</v>
      </c>
      <c r="FY17" s="625">
        <f t="shared" si="378"/>
        <v>154920.67066838752</v>
      </c>
      <c r="FZ17" s="625">
        <f t="shared" si="378"/>
        <v>154920.67066838752</v>
      </c>
      <c r="GA17" s="625">
        <f t="shared" si="378"/>
        <v>154920.67066838752</v>
      </c>
      <c r="GB17" s="625">
        <f t="shared" si="378"/>
        <v>154920.67066838752</v>
      </c>
      <c r="GC17" s="625">
        <f t="shared" si="378"/>
        <v>154920.67066838752</v>
      </c>
      <c r="GD17" s="625">
        <f t="shared" si="378"/>
        <v>154920.67066838752</v>
      </c>
      <c r="GE17" s="625">
        <f t="shared" si="378"/>
        <v>154920.67066838752</v>
      </c>
      <c r="GF17" s="625">
        <f t="shared" si="378"/>
        <v>154920.67066838752</v>
      </c>
      <c r="GG17" s="625">
        <f t="shared" si="378"/>
        <v>154920.67066838752</v>
      </c>
      <c r="GH17" s="625">
        <f t="shared" si="378"/>
        <v>154920.67066838752</v>
      </c>
      <c r="GI17" s="625">
        <f t="shared" si="378"/>
        <v>159568.29233521168</v>
      </c>
      <c r="GJ17" s="625">
        <f t="shared" si="378"/>
        <v>159568.29233521168</v>
      </c>
      <c r="GK17" s="625">
        <f t="shared" si="378"/>
        <v>159568.29233521168</v>
      </c>
      <c r="GL17" s="625">
        <f t="shared" si="378"/>
        <v>159568.29233521168</v>
      </c>
      <c r="GM17" s="625">
        <f t="shared" si="378"/>
        <v>159568.29233521168</v>
      </c>
      <c r="GN17" s="625">
        <f t="shared" si="378"/>
        <v>159568.29233521168</v>
      </c>
      <c r="GO17" s="625">
        <f t="shared" si="378"/>
        <v>159568.29233521168</v>
      </c>
      <c r="GP17" s="625">
        <f t="shared" si="378"/>
        <v>159568.29233521168</v>
      </c>
      <c r="GQ17" s="625">
        <f t="shared" si="378"/>
        <v>159568.29233521168</v>
      </c>
      <c r="GR17" s="625">
        <f t="shared" si="378"/>
        <v>159568.29233521168</v>
      </c>
      <c r="GS17" s="625">
        <f t="shared" si="378"/>
        <v>159568.29233521168</v>
      </c>
      <c r="GT17" s="625">
        <f t="shared" si="378"/>
        <v>159568.29233521168</v>
      </c>
      <c r="GU17" s="625">
        <f t="shared" si="378"/>
        <v>164355.34269844371</v>
      </c>
      <c r="GV17" s="625">
        <f t="shared" ref="GV17:IP17" si="379">VLOOKUP(GV$5,$C$60:$E$79,3,FALSE)/12</f>
        <v>164355.34269844371</v>
      </c>
      <c r="GW17" s="625">
        <f t="shared" si="379"/>
        <v>164355.34269844371</v>
      </c>
      <c r="GX17" s="625">
        <f t="shared" si="379"/>
        <v>164355.34269844371</v>
      </c>
      <c r="GY17" s="625">
        <f t="shared" si="379"/>
        <v>164355.34269844371</v>
      </c>
      <c r="GZ17" s="625">
        <f t="shared" si="379"/>
        <v>164355.34269844371</v>
      </c>
      <c r="HA17" s="625">
        <f t="shared" si="379"/>
        <v>164355.34269844371</v>
      </c>
      <c r="HB17" s="625">
        <f t="shared" si="379"/>
        <v>164355.34269844371</v>
      </c>
      <c r="HC17" s="625">
        <f t="shared" si="379"/>
        <v>164355.34269844371</v>
      </c>
      <c r="HD17" s="625">
        <f t="shared" si="379"/>
        <v>164355.34269844371</v>
      </c>
      <c r="HE17" s="625">
        <f t="shared" si="379"/>
        <v>164355.34269844371</v>
      </c>
      <c r="HF17" s="625">
        <f t="shared" si="379"/>
        <v>164355.34269844371</v>
      </c>
      <c r="HG17" s="625">
        <f t="shared" si="379"/>
        <v>169286.00462036801</v>
      </c>
      <c r="HH17" s="625">
        <f t="shared" si="379"/>
        <v>169286.00462036801</v>
      </c>
      <c r="HI17" s="625">
        <f t="shared" si="379"/>
        <v>169286.00462036801</v>
      </c>
      <c r="HJ17" s="625">
        <f t="shared" si="379"/>
        <v>169286.00462036801</v>
      </c>
      <c r="HK17" s="625">
        <f t="shared" si="379"/>
        <v>169286.00462036801</v>
      </c>
      <c r="HL17" s="625">
        <f t="shared" si="379"/>
        <v>169286.00462036801</v>
      </c>
      <c r="HM17" s="625">
        <f t="shared" si="379"/>
        <v>169286.00462036801</v>
      </c>
      <c r="HN17" s="625">
        <f t="shared" si="379"/>
        <v>169286.00462036801</v>
      </c>
      <c r="HO17" s="625">
        <f t="shared" si="379"/>
        <v>169286.00462036801</v>
      </c>
      <c r="HP17" s="625">
        <f t="shared" si="379"/>
        <v>169286.00462036801</v>
      </c>
      <c r="HQ17" s="625">
        <f t="shared" si="379"/>
        <v>169286.00462036801</v>
      </c>
      <c r="HR17" s="625">
        <f t="shared" si="379"/>
        <v>169286.00462036801</v>
      </c>
      <c r="HS17" s="625">
        <f t="shared" si="379"/>
        <v>174364.58644917919</v>
      </c>
      <c r="HT17" s="625">
        <f t="shared" si="379"/>
        <v>174364.58644917919</v>
      </c>
      <c r="HU17" s="625">
        <f t="shared" si="379"/>
        <v>174364.58644917919</v>
      </c>
      <c r="HV17" s="625">
        <f t="shared" si="379"/>
        <v>174364.58644917919</v>
      </c>
      <c r="HW17" s="625">
        <f t="shared" si="379"/>
        <v>174364.58644917919</v>
      </c>
      <c r="HX17" s="625">
        <f t="shared" si="379"/>
        <v>174364.58644917919</v>
      </c>
      <c r="HY17" s="625">
        <f t="shared" si="379"/>
        <v>174364.58644917919</v>
      </c>
      <c r="HZ17" s="625">
        <f t="shared" si="379"/>
        <v>174364.58644917919</v>
      </c>
      <c r="IA17" s="625">
        <f t="shared" si="379"/>
        <v>174364.58644917919</v>
      </c>
      <c r="IB17" s="625">
        <f t="shared" si="379"/>
        <v>174364.58644917919</v>
      </c>
      <c r="IC17" s="625">
        <f t="shared" si="379"/>
        <v>174364.58644917919</v>
      </c>
      <c r="ID17" s="625">
        <f t="shared" si="379"/>
        <v>174364.58644917919</v>
      </c>
      <c r="IE17" s="625">
        <f t="shared" si="379"/>
        <v>179595.5257835607</v>
      </c>
      <c r="IF17" s="625">
        <f t="shared" si="379"/>
        <v>179595.5257835607</v>
      </c>
      <c r="IG17" s="625">
        <f t="shared" si="379"/>
        <v>179595.5257835607</v>
      </c>
      <c r="IH17" s="625">
        <f t="shared" si="379"/>
        <v>179595.5257835607</v>
      </c>
      <c r="II17" s="625">
        <f t="shared" si="379"/>
        <v>179595.5257835607</v>
      </c>
      <c r="IJ17" s="625">
        <f t="shared" si="379"/>
        <v>179595.5257835607</v>
      </c>
      <c r="IK17" s="625">
        <f t="shared" si="379"/>
        <v>179595.5257835607</v>
      </c>
      <c r="IL17" s="625">
        <f t="shared" si="379"/>
        <v>179595.5257835607</v>
      </c>
      <c r="IM17" s="625">
        <f t="shared" si="379"/>
        <v>179595.5257835607</v>
      </c>
      <c r="IN17" s="625">
        <f t="shared" si="379"/>
        <v>179595.5257835607</v>
      </c>
      <c r="IO17" s="625">
        <f t="shared" si="379"/>
        <v>179595.5257835607</v>
      </c>
      <c r="IP17" s="625">
        <f t="shared" si="379"/>
        <v>179595.5257835607</v>
      </c>
    </row>
    <row r="18" spans="1:250" x14ac:dyDescent="0.2">
      <c r="A18" s="156">
        <f>ROW()</f>
        <v>18</v>
      </c>
      <c r="C18" s="440" t="s">
        <v>448</v>
      </c>
      <c r="D18" s="441"/>
      <c r="E18" s="441"/>
      <c r="F18" s="441"/>
      <c r="G18" s="441"/>
      <c r="H18" s="605">
        <v>0</v>
      </c>
      <c r="I18" s="587"/>
      <c r="J18" s="622">
        <f t="shared" ref="J18" si="380">SUM(K18:CD18)</f>
        <v>0</v>
      </c>
      <c r="K18" s="623">
        <f>H18</f>
        <v>0</v>
      </c>
      <c r="L18" s="623">
        <f>K18</f>
        <v>0</v>
      </c>
      <c r="M18" s="623">
        <f t="shared" ref="M18" si="381">L18</f>
        <v>0</v>
      </c>
      <c r="N18" s="623">
        <f t="shared" ref="N18" si="382">M18</f>
        <v>0</v>
      </c>
      <c r="O18" s="623">
        <f t="shared" ref="O18" si="383">N18</f>
        <v>0</v>
      </c>
      <c r="P18" s="623">
        <f t="shared" ref="P18" si="384">O18</f>
        <v>0</v>
      </c>
      <c r="Q18" s="623">
        <f t="shared" ref="Q18" si="385">P18</f>
        <v>0</v>
      </c>
      <c r="R18" s="623">
        <f t="shared" ref="R18" si="386">Q18</f>
        <v>0</v>
      </c>
      <c r="S18" s="623">
        <f t="shared" ref="S18" si="387">R18</f>
        <v>0</v>
      </c>
      <c r="T18" s="623">
        <f t="shared" ref="T18" si="388">S18</f>
        <v>0</v>
      </c>
      <c r="U18" s="623">
        <f t="shared" ref="U18" si="389">T18</f>
        <v>0</v>
      </c>
      <c r="V18" s="623">
        <f t="shared" ref="V18" si="390">U18</f>
        <v>0</v>
      </c>
      <c r="W18" s="623">
        <f t="shared" ref="W18" si="391">V18</f>
        <v>0</v>
      </c>
      <c r="X18" s="623">
        <f t="shared" ref="X18" si="392">W18</f>
        <v>0</v>
      </c>
      <c r="Y18" s="623">
        <f t="shared" ref="Y18" si="393">X18</f>
        <v>0</v>
      </c>
      <c r="Z18" s="623">
        <f t="shared" ref="Z18" si="394">Y18</f>
        <v>0</v>
      </c>
      <c r="AA18" s="623">
        <f t="shared" ref="AA18" si="395">Z18</f>
        <v>0</v>
      </c>
      <c r="AB18" s="623">
        <f t="shared" ref="AB18" si="396">AA18</f>
        <v>0</v>
      </c>
      <c r="AC18" s="623">
        <f t="shared" ref="AC18" si="397">AB18</f>
        <v>0</v>
      </c>
      <c r="AD18" s="623">
        <f t="shared" ref="AD18" si="398">AC18</f>
        <v>0</v>
      </c>
      <c r="AE18" s="623">
        <f t="shared" ref="AE18" si="399">AD18</f>
        <v>0</v>
      </c>
      <c r="AF18" s="623">
        <f t="shared" ref="AF18" si="400">AE18</f>
        <v>0</v>
      </c>
      <c r="AG18" s="623">
        <f t="shared" ref="AG18" si="401">AF18</f>
        <v>0</v>
      </c>
      <c r="AH18" s="623">
        <f t="shared" ref="AH18" si="402">AG18</f>
        <v>0</v>
      </c>
      <c r="AI18" s="623">
        <f t="shared" ref="AI18" si="403">AH18</f>
        <v>0</v>
      </c>
      <c r="AJ18" s="623">
        <f t="shared" ref="AJ18" si="404">AI18</f>
        <v>0</v>
      </c>
      <c r="AK18" s="623">
        <f t="shared" ref="AK18" si="405">AJ18</f>
        <v>0</v>
      </c>
      <c r="AL18" s="623">
        <f t="shared" ref="AL18" si="406">AK18</f>
        <v>0</v>
      </c>
      <c r="AM18" s="623">
        <f t="shared" ref="AM18" si="407">AL18</f>
        <v>0</v>
      </c>
      <c r="AN18" s="623">
        <f t="shared" ref="AN18" si="408">AM18</f>
        <v>0</v>
      </c>
      <c r="AO18" s="623">
        <f t="shared" ref="AO18" si="409">AN18</f>
        <v>0</v>
      </c>
      <c r="AP18" s="623">
        <f t="shared" ref="AP18" si="410">AO18</f>
        <v>0</v>
      </c>
      <c r="AQ18" s="623">
        <f t="shared" ref="AQ18" si="411">AP18</f>
        <v>0</v>
      </c>
      <c r="AR18" s="623">
        <f t="shared" ref="AR18" si="412">AQ18</f>
        <v>0</v>
      </c>
      <c r="AS18" s="623">
        <f t="shared" ref="AS18" si="413">AR18</f>
        <v>0</v>
      </c>
      <c r="AT18" s="623">
        <f t="shared" ref="AT18" si="414">AS18</f>
        <v>0</v>
      </c>
      <c r="AU18" s="623">
        <f t="shared" ref="AU18" si="415">AT18</f>
        <v>0</v>
      </c>
      <c r="AV18" s="623">
        <f t="shared" ref="AV18" si="416">AU18</f>
        <v>0</v>
      </c>
      <c r="AW18" s="623">
        <f t="shared" ref="AW18" si="417">AV18</f>
        <v>0</v>
      </c>
      <c r="AX18" s="623">
        <f t="shared" ref="AX18" si="418">AW18</f>
        <v>0</v>
      </c>
      <c r="AY18" s="623">
        <f t="shared" ref="AY18" si="419">AX18</f>
        <v>0</v>
      </c>
      <c r="AZ18" s="623">
        <f t="shared" ref="AZ18" si="420">AY18</f>
        <v>0</v>
      </c>
      <c r="BA18" s="623">
        <f t="shared" ref="BA18" si="421">AZ18</f>
        <v>0</v>
      </c>
      <c r="BB18" s="623">
        <f t="shared" ref="BB18" si="422">BA18</f>
        <v>0</v>
      </c>
      <c r="BC18" s="623">
        <f t="shared" ref="BC18" si="423">BB18</f>
        <v>0</v>
      </c>
      <c r="BD18" s="623">
        <f t="shared" ref="BD18" si="424">BC18</f>
        <v>0</v>
      </c>
      <c r="BE18" s="623">
        <f t="shared" ref="BE18" si="425">BD18</f>
        <v>0</v>
      </c>
      <c r="BF18" s="623">
        <f t="shared" ref="BF18" si="426">BE18</f>
        <v>0</v>
      </c>
      <c r="BG18" s="623">
        <f t="shared" ref="BG18" si="427">BF18</f>
        <v>0</v>
      </c>
      <c r="BH18" s="623">
        <f t="shared" ref="BH18" si="428">BG18</f>
        <v>0</v>
      </c>
      <c r="BI18" s="623">
        <f t="shared" ref="BI18" si="429">BH18</f>
        <v>0</v>
      </c>
      <c r="BJ18" s="623">
        <f t="shared" ref="BJ18" si="430">BI18</f>
        <v>0</v>
      </c>
      <c r="BK18" s="623">
        <f t="shared" ref="BK18" si="431">BJ18</f>
        <v>0</v>
      </c>
      <c r="BL18" s="623">
        <f t="shared" ref="BL18" si="432">BK18</f>
        <v>0</v>
      </c>
      <c r="BM18" s="623">
        <f t="shared" ref="BM18" si="433">BL18</f>
        <v>0</v>
      </c>
      <c r="BN18" s="623">
        <f t="shared" ref="BN18" si="434">BM18</f>
        <v>0</v>
      </c>
      <c r="BO18" s="623">
        <f t="shared" ref="BO18" si="435">BN18</f>
        <v>0</v>
      </c>
      <c r="BP18" s="623">
        <f t="shared" ref="BP18" si="436">BO18</f>
        <v>0</v>
      </c>
      <c r="BQ18" s="623">
        <f t="shared" ref="BQ18" si="437">BP18</f>
        <v>0</v>
      </c>
      <c r="BR18" s="623">
        <f t="shared" ref="BR18" si="438">BQ18</f>
        <v>0</v>
      </c>
      <c r="BS18" s="623">
        <f t="shared" ref="BS18" si="439">BR18</f>
        <v>0</v>
      </c>
      <c r="BT18" s="623">
        <f t="shared" ref="BT18" si="440">BS18</f>
        <v>0</v>
      </c>
      <c r="BU18" s="623">
        <f t="shared" ref="BU18" si="441">BT18</f>
        <v>0</v>
      </c>
      <c r="BV18" s="623">
        <f t="shared" ref="BV18" si="442">BU18</f>
        <v>0</v>
      </c>
      <c r="BW18" s="623">
        <f t="shared" ref="BW18" si="443">BV18</f>
        <v>0</v>
      </c>
      <c r="BX18" s="623">
        <f t="shared" ref="BX18" si="444">BW18</f>
        <v>0</v>
      </c>
      <c r="BY18" s="623">
        <f t="shared" ref="BY18" si="445">BX18</f>
        <v>0</v>
      </c>
      <c r="BZ18" s="623">
        <f t="shared" ref="BZ18" si="446">BY18</f>
        <v>0</v>
      </c>
      <c r="CA18" s="623">
        <f t="shared" ref="CA18" si="447">BZ18</f>
        <v>0</v>
      </c>
      <c r="CB18" s="623">
        <f t="shared" ref="CB18" si="448">CA18</f>
        <v>0</v>
      </c>
      <c r="CC18" s="623">
        <f t="shared" ref="CC18" si="449">CB18</f>
        <v>0</v>
      </c>
      <c r="CD18" s="623">
        <f t="shared" ref="CD18" si="450">CC18</f>
        <v>0</v>
      </c>
      <c r="CE18" s="623">
        <f t="shared" ref="CE18" si="451">CD18</f>
        <v>0</v>
      </c>
      <c r="CF18" s="623">
        <f t="shared" ref="CF18" si="452">CE18</f>
        <v>0</v>
      </c>
      <c r="CG18" s="623">
        <f t="shared" ref="CG18" si="453">CF18</f>
        <v>0</v>
      </c>
      <c r="CH18" s="623">
        <f t="shared" ref="CH18" si="454">CG18</f>
        <v>0</v>
      </c>
      <c r="CI18" s="623">
        <f t="shared" ref="CI18" si="455">CH18</f>
        <v>0</v>
      </c>
      <c r="CJ18" s="623">
        <f t="shared" ref="CJ18" si="456">CI18</f>
        <v>0</v>
      </c>
      <c r="CK18" s="623">
        <f t="shared" ref="CK18" si="457">CJ18</f>
        <v>0</v>
      </c>
      <c r="CL18" s="623">
        <f t="shared" ref="CL18" si="458">CK18</f>
        <v>0</v>
      </c>
      <c r="CM18" s="623">
        <f t="shared" ref="CM18" si="459">CL18</f>
        <v>0</v>
      </c>
      <c r="CN18" s="623">
        <f t="shared" ref="CN18" si="460">CM18</f>
        <v>0</v>
      </c>
      <c r="CO18" s="623">
        <f t="shared" ref="CO18" si="461">CN18</f>
        <v>0</v>
      </c>
      <c r="CP18" s="623">
        <f t="shared" ref="CP18" si="462">CO18</f>
        <v>0</v>
      </c>
      <c r="CQ18" s="623">
        <f t="shared" ref="CQ18" si="463">CP18</f>
        <v>0</v>
      </c>
      <c r="CR18" s="623">
        <f t="shared" ref="CR18" si="464">CQ18</f>
        <v>0</v>
      </c>
      <c r="CS18" s="623">
        <f t="shared" ref="CS18" si="465">CR18</f>
        <v>0</v>
      </c>
      <c r="CT18" s="623">
        <f t="shared" ref="CT18" si="466">CS18</f>
        <v>0</v>
      </c>
      <c r="CU18" s="623">
        <f t="shared" ref="CU18" si="467">CT18</f>
        <v>0</v>
      </c>
      <c r="CV18" s="623">
        <f t="shared" ref="CV18" si="468">CU18</f>
        <v>0</v>
      </c>
      <c r="CW18" s="623">
        <f t="shared" ref="CW18" si="469">CV18</f>
        <v>0</v>
      </c>
      <c r="CX18" s="623">
        <f t="shared" ref="CX18" si="470">CW18</f>
        <v>0</v>
      </c>
      <c r="CY18" s="623">
        <f t="shared" ref="CY18" si="471">CX18</f>
        <v>0</v>
      </c>
      <c r="CZ18" s="623">
        <f t="shared" ref="CZ18" si="472">CY18</f>
        <v>0</v>
      </c>
      <c r="DA18" s="623">
        <f t="shared" ref="DA18" si="473">CZ18</f>
        <v>0</v>
      </c>
      <c r="DB18" s="623">
        <f t="shared" ref="DB18" si="474">DA18</f>
        <v>0</v>
      </c>
      <c r="DC18" s="623">
        <f t="shared" ref="DC18" si="475">DB18</f>
        <v>0</v>
      </c>
      <c r="DD18" s="623">
        <f t="shared" ref="DD18" si="476">DC18</f>
        <v>0</v>
      </c>
      <c r="DE18" s="623">
        <f t="shared" ref="DE18" si="477">DD18</f>
        <v>0</v>
      </c>
      <c r="DF18" s="623">
        <f t="shared" ref="DF18" si="478">DE18</f>
        <v>0</v>
      </c>
      <c r="DG18" s="623">
        <f t="shared" ref="DG18" si="479">DF18</f>
        <v>0</v>
      </c>
      <c r="DH18" s="623">
        <f t="shared" ref="DH18" si="480">DG18</f>
        <v>0</v>
      </c>
      <c r="DI18" s="623">
        <f t="shared" ref="DI18" si="481">DH18</f>
        <v>0</v>
      </c>
      <c r="DJ18" s="623">
        <f t="shared" ref="DJ18" si="482">DI18</f>
        <v>0</v>
      </c>
      <c r="DK18" s="623">
        <f t="shared" ref="DK18" si="483">DJ18</f>
        <v>0</v>
      </c>
      <c r="DL18" s="623">
        <f t="shared" ref="DL18" si="484">DK18</f>
        <v>0</v>
      </c>
      <c r="DM18" s="623">
        <f t="shared" ref="DM18" si="485">DL18</f>
        <v>0</v>
      </c>
      <c r="DN18" s="623">
        <f t="shared" ref="DN18" si="486">DM18</f>
        <v>0</v>
      </c>
      <c r="DO18" s="623">
        <f t="shared" ref="DO18" si="487">DN18</f>
        <v>0</v>
      </c>
      <c r="DP18" s="623">
        <f t="shared" ref="DP18" si="488">DO18</f>
        <v>0</v>
      </c>
      <c r="DQ18" s="623">
        <f t="shared" ref="DQ18" si="489">DP18</f>
        <v>0</v>
      </c>
      <c r="DR18" s="623">
        <f t="shared" ref="DR18" si="490">DQ18</f>
        <v>0</v>
      </c>
      <c r="DS18" s="623">
        <f t="shared" ref="DS18" si="491">DR18</f>
        <v>0</v>
      </c>
      <c r="DT18" s="623">
        <f t="shared" ref="DT18" si="492">DS18</f>
        <v>0</v>
      </c>
      <c r="DU18" s="623">
        <f t="shared" ref="DU18" si="493">DT18</f>
        <v>0</v>
      </c>
      <c r="DV18" s="623">
        <f t="shared" ref="DV18" si="494">DU18</f>
        <v>0</v>
      </c>
      <c r="DW18" s="623">
        <f t="shared" ref="DW18" si="495">DV18</f>
        <v>0</v>
      </c>
      <c r="DX18" s="623">
        <f t="shared" ref="DX18" si="496">DW18</f>
        <v>0</v>
      </c>
      <c r="DY18" s="623">
        <f t="shared" ref="DY18" si="497">DX18</f>
        <v>0</v>
      </c>
      <c r="DZ18" s="623">
        <f t="shared" ref="DZ18" si="498">DY18</f>
        <v>0</v>
      </c>
      <c r="EA18" s="623">
        <f t="shared" ref="EA18" si="499">DZ18</f>
        <v>0</v>
      </c>
      <c r="EB18" s="623">
        <f t="shared" ref="EB18" si="500">EA18</f>
        <v>0</v>
      </c>
      <c r="EC18" s="623">
        <f t="shared" ref="EC18" si="501">EB18</f>
        <v>0</v>
      </c>
      <c r="ED18" s="623">
        <f t="shared" ref="ED18" si="502">EC18</f>
        <v>0</v>
      </c>
      <c r="EE18" s="623">
        <f t="shared" ref="EE18" si="503">ED18</f>
        <v>0</v>
      </c>
      <c r="EF18" s="623">
        <f t="shared" ref="EF18" si="504">EE18</f>
        <v>0</v>
      </c>
      <c r="EG18" s="623">
        <f t="shared" ref="EG18" si="505">EF18</f>
        <v>0</v>
      </c>
      <c r="EH18" s="623">
        <f t="shared" ref="EH18" si="506">EG18</f>
        <v>0</v>
      </c>
      <c r="EI18" s="623">
        <f t="shared" ref="EI18" si="507">EH18</f>
        <v>0</v>
      </c>
      <c r="EJ18" s="623">
        <f t="shared" ref="EJ18" si="508">EI18</f>
        <v>0</v>
      </c>
      <c r="EK18" s="623">
        <f t="shared" ref="EK18" si="509">EJ18</f>
        <v>0</v>
      </c>
      <c r="EL18" s="623">
        <f t="shared" ref="EL18" si="510">EK18</f>
        <v>0</v>
      </c>
      <c r="EM18" s="623">
        <f t="shared" ref="EM18" si="511">EL18</f>
        <v>0</v>
      </c>
      <c r="EN18" s="623">
        <f t="shared" ref="EN18" si="512">EM18</f>
        <v>0</v>
      </c>
      <c r="EO18" s="623">
        <f t="shared" ref="EO18" si="513">EN18</f>
        <v>0</v>
      </c>
      <c r="EP18" s="623">
        <f t="shared" ref="EP18" si="514">EO18</f>
        <v>0</v>
      </c>
      <c r="EQ18" s="623">
        <f t="shared" ref="EQ18" si="515">EP18</f>
        <v>0</v>
      </c>
      <c r="ER18" s="623">
        <f t="shared" ref="ER18" si="516">EQ18</f>
        <v>0</v>
      </c>
      <c r="ES18" s="623">
        <f t="shared" ref="ES18" si="517">ER18</f>
        <v>0</v>
      </c>
      <c r="ET18" s="623">
        <f t="shared" ref="ET18" si="518">ES18</f>
        <v>0</v>
      </c>
      <c r="EU18" s="623">
        <f t="shared" ref="EU18" si="519">ET18</f>
        <v>0</v>
      </c>
      <c r="EV18" s="623">
        <f t="shared" ref="EV18" si="520">EU18</f>
        <v>0</v>
      </c>
      <c r="EW18" s="623">
        <f t="shared" ref="EW18" si="521">EV18</f>
        <v>0</v>
      </c>
      <c r="EX18" s="623">
        <f t="shared" ref="EX18" si="522">EW18</f>
        <v>0</v>
      </c>
      <c r="EY18" s="623">
        <f t="shared" ref="EY18" si="523">EX18</f>
        <v>0</v>
      </c>
      <c r="EZ18" s="623">
        <f t="shared" ref="EZ18" si="524">EY18</f>
        <v>0</v>
      </c>
      <c r="FA18" s="623">
        <f t="shared" ref="FA18" si="525">EZ18</f>
        <v>0</v>
      </c>
      <c r="FB18" s="623">
        <f t="shared" ref="FB18" si="526">FA18</f>
        <v>0</v>
      </c>
      <c r="FC18" s="623">
        <f t="shared" ref="FC18" si="527">FB18</f>
        <v>0</v>
      </c>
      <c r="FD18" s="623">
        <f t="shared" ref="FD18" si="528">FC18</f>
        <v>0</v>
      </c>
      <c r="FE18" s="623">
        <f t="shared" ref="FE18" si="529">FD18</f>
        <v>0</v>
      </c>
      <c r="FF18" s="623">
        <f t="shared" ref="FF18" si="530">FE18</f>
        <v>0</v>
      </c>
      <c r="FG18" s="623">
        <f t="shared" ref="FG18" si="531">FF18</f>
        <v>0</v>
      </c>
      <c r="FH18" s="623">
        <f t="shared" ref="FH18" si="532">FG18</f>
        <v>0</v>
      </c>
      <c r="FI18" s="623">
        <f t="shared" ref="FI18" si="533">FH18</f>
        <v>0</v>
      </c>
      <c r="FJ18" s="623">
        <f t="shared" ref="FJ18" si="534">FI18</f>
        <v>0</v>
      </c>
      <c r="FK18" s="623">
        <f t="shared" ref="FK18" si="535">FJ18</f>
        <v>0</v>
      </c>
      <c r="FL18" s="623">
        <f t="shared" ref="FL18" si="536">FK18</f>
        <v>0</v>
      </c>
      <c r="FM18" s="623">
        <f t="shared" ref="FM18" si="537">FL18</f>
        <v>0</v>
      </c>
      <c r="FN18" s="623">
        <f t="shared" ref="FN18" si="538">FM18</f>
        <v>0</v>
      </c>
      <c r="FO18" s="623">
        <f t="shared" ref="FO18" si="539">FN18</f>
        <v>0</v>
      </c>
      <c r="FP18" s="623">
        <f t="shared" ref="FP18" si="540">FO18</f>
        <v>0</v>
      </c>
      <c r="FQ18" s="623">
        <f t="shared" ref="FQ18" si="541">FP18</f>
        <v>0</v>
      </c>
      <c r="FR18" s="623">
        <f t="shared" ref="FR18" si="542">FQ18</f>
        <v>0</v>
      </c>
      <c r="FS18" s="623">
        <f t="shared" ref="FS18" si="543">FR18</f>
        <v>0</v>
      </c>
      <c r="FT18" s="623">
        <f t="shared" ref="FT18" si="544">FS18</f>
        <v>0</v>
      </c>
      <c r="FU18" s="623">
        <f t="shared" ref="FU18" si="545">FT18</f>
        <v>0</v>
      </c>
      <c r="FV18" s="623">
        <f t="shared" ref="FV18" si="546">FU18</f>
        <v>0</v>
      </c>
      <c r="FW18" s="623">
        <f t="shared" ref="FW18" si="547">FV18</f>
        <v>0</v>
      </c>
      <c r="FX18" s="623">
        <f t="shared" ref="FX18" si="548">FW18</f>
        <v>0</v>
      </c>
      <c r="FY18" s="623">
        <f t="shared" ref="FY18" si="549">FX18</f>
        <v>0</v>
      </c>
      <c r="FZ18" s="623">
        <f t="shared" ref="FZ18" si="550">FY18</f>
        <v>0</v>
      </c>
      <c r="GA18" s="623">
        <f t="shared" ref="GA18" si="551">FZ18</f>
        <v>0</v>
      </c>
      <c r="GB18" s="623">
        <f t="shared" ref="GB18" si="552">GA18</f>
        <v>0</v>
      </c>
      <c r="GC18" s="623">
        <f t="shared" ref="GC18" si="553">GB18</f>
        <v>0</v>
      </c>
      <c r="GD18" s="623">
        <f t="shared" ref="GD18" si="554">GC18</f>
        <v>0</v>
      </c>
      <c r="GE18" s="623">
        <f t="shared" ref="GE18" si="555">GD18</f>
        <v>0</v>
      </c>
      <c r="GF18" s="623">
        <f t="shared" ref="GF18" si="556">GE18</f>
        <v>0</v>
      </c>
      <c r="GG18" s="623">
        <f t="shared" ref="GG18" si="557">GF18</f>
        <v>0</v>
      </c>
      <c r="GH18" s="623">
        <f t="shared" ref="GH18" si="558">GG18</f>
        <v>0</v>
      </c>
      <c r="GI18" s="623">
        <f t="shared" ref="GI18" si="559">GH18</f>
        <v>0</v>
      </c>
      <c r="GJ18" s="623">
        <f t="shared" ref="GJ18" si="560">GI18</f>
        <v>0</v>
      </c>
      <c r="GK18" s="623">
        <f t="shared" ref="GK18" si="561">GJ18</f>
        <v>0</v>
      </c>
      <c r="GL18" s="623">
        <f t="shared" ref="GL18" si="562">GK18</f>
        <v>0</v>
      </c>
      <c r="GM18" s="623">
        <f t="shared" ref="GM18" si="563">GL18</f>
        <v>0</v>
      </c>
      <c r="GN18" s="623">
        <f t="shared" ref="GN18" si="564">GM18</f>
        <v>0</v>
      </c>
      <c r="GO18" s="623">
        <f t="shared" ref="GO18" si="565">GN18</f>
        <v>0</v>
      </c>
      <c r="GP18" s="623">
        <f t="shared" ref="GP18" si="566">GO18</f>
        <v>0</v>
      </c>
      <c r="GQ18" s="623">
        <f t="shared" ref="GQ18" si="567">GP18</f>
        <v>0</v>
      </c>
      <c r="GR18" s="623">
        <f t="shared" ref="GR18" si="568">GQ18</f>
        <v>0</v>
      </c>
      <c r="GS18" s="623">
        <f t="shared" ref="GS18" si="569">GR18</f>
        <v>0</v>
      </c>
      <c r="GT18" s="623">
        <f t="shared" ref="GT18" si="570">GS18</f>
        <v>0</v>
      </c>
      <c r="GU18" s="623">
        <f t="shared" ref="GU18" si="571">GT18</f>
        <v>0</v>
      </c>
      <c r="GV18" s="623">
        <f t="shared" ref="GV18" si="572">GU18</f>
        <v>0</v>
      </c>
      <c r="GW18" s="623">
        <f t="shared" ref="GW18" si="573">GV18</f>
        <v>0</v>
      </c>
      <c r="GX18" s="623">
        <f t="shared" ref="GX18" si="574">GW18</f>
        <v>0</v>
      </c>
      <c r="GY18" s="623">
        <f t="shared" ref="GY18" si="575">GX18</f>
        <v>0</v>
      </c>
      <c r="GZ18" s="623">
        <f t="shared" ref="GZ18" si="576">GY18</f>
        <v>0</v>
      </c>
      <c r="HA18" s="623">
        <f t="shared" ref="HA18" si="577">GZ18</f>
        <v>0</v>
      </c>
      <c r="HB18" s="623">
        <f t="shared" ref="HB18" si="578">HA18</f>
        <v>0</v>
      </c>
      <c r="HC18" s="623">
        <f t="shared" ref="HC18" si="579">HB18</f>
        <v>0</v>
      </c>
      <c r="HD18" s="623">
        <f t="shared" ref="HD18" si="580">HC18</f>
        <v>0</v>
      </c>
      <c r="HE18" s="623">
        <f t="shared" ref="HE18" si="581">HD18</f>
        <v>0</v>
      </c>
      <c r="HF18" s="623">
        <f t="shared" ref="HF18" si="582">HE18</f>
        <v>0</v>
      </c>
      <c r="HG18" s="623">
        <f t="shared" ref="HG18" si="583">HF18</f>
        <v>0</v>
      </c>
      <c r="HH18" s="623">
        <f t="shared" ref="HH18" si="584">HG18</f>
        <v>0</v>
      </c>
      <c r="HI18" s="623">
        <f t="shared" ref="HI18" si="585">HH18</f>
        <v>0</v>
      </c>
      <c r="HJ18" s="623">
        <f t="shared" ref="HJ18" si="586">HI18</f>
        <v>0</v>
      </c>
      <c r="HK18" s="623">
        <f t="shared" ref="HK18" si="587">HJ18</f>
        <v>0</v>
      </c>
      <c r="HL18" s="623">
        <f t="shared" ref="HL18" si="588">HK18</f>
        <v>0</v>
      </c>
      <c r="HM18" s="623">
        <f t="shared" ref="HM18" si="589">HL18</f>
        <v>0</v>
      </c>
      <c r="HN18" s="623">
        <f t="shared" ref="HN18" si="590">HM18</f>
        <v>0</v>
      </c>
      <c r="HO18" s="623">
        <f t="shared" ref="HO18" si="591">HN18</f>
        <v>0</v>
      </c>
      <c r="HP18" s="623">
        <f t="shared" ref="HP18" si="592">HO18</f>
        <v>0</v>
      </c>
      <c r="HQ18" s="623">
        <f t="shared" ref="HQ18" si="593">HP18</f>
        <v>0</v>
      </c>
      <c r="HR18" s="623">
        <f t="shared" ref="HR18" si="594">HQ18</f>
        <v>0</v>
      </c>
      <c r="HS18" s="623">
        <f t="shared" ref="HS18" si="595">HR18</f>
        <v>0</v>
      </c>
      <c r="HT18" s="623">
        <f t="shared" ref="HT18" si="596">HS18</f>
        <v>0</v>
      </c>
      <c r="HU18" s="623">
        <f t="shared" ref="HU18" si="597">HT18</f>
        <v>0</v>
      </c>
      <c r="HV18" s="623">
        <f t="shared" ref="HV18" si="598">HU18</f>
        <v>0</v>
      </c>
      <c r="HW18" s="623">
        <f t="shared" ref="HW18" si="599">HV18</f>
        <v>0</v>
      </c>
      <c r="HX18" s="623">
        <f t="shared" ref="HX18" si="600">HW18</f>
        <v>0</v>
      </c>
      <c r="HY18" s="623">
        <f t="shared" ref="HY18" si="601">HX18</f>
        <v>0</v>
      </c>
      <c r="HZ18" s="623">
        <f t="shared" ref="HZ18" si="602">HY18</f>
        <v>0</v>
      </c>
      <c r="IA18" s="623">
        <f t="shared" ref="IA18" si="603">HZ18</f>
        <v>0</v>
      </c>
      <c r="IB18" s="623">
        <f t="shared" ref="IB18" si="604">IA18</f>
        <v>0</v>
      </c>
      <c r="IC18" s="623">
        <f t="shared" ref="IC18" si="605">IB18</f>
        <v>0</v>
      </c>
      <c r="ID18" s="623">
        <f t="shared" ref="ID18" si="606">IC18</f>
        <v>0</v>
      </c>
      <c r="IE18" s="623">
        <f t="shared" ref="IE18" si="607">ID18</f>
        <v>0</v>
      </c>
      <c r="IF18" s="623">
        <f t="shared" ref="IF18" si="608">IE18</f>
        <v>0</v>
      </c>
      <c r="IG18" s="623">
        <f t="shared" ref="IG18" si="609">IF18</f>
        <v>0</v>
      </c>
      <c r="IH18" s="623">
        <f t="shared" ref="IH18" si="610">IG18</f>
        <v>0</v>
      </c>
      <c r="II18" s="623">
        <f t="shared" ref="II18" si="611">IH18</f>
        <v>0</v>
      </c>
      <c r="IJ18" s="623">
        <f t="shared" ref="IJ18" si="612">II18</f>
        <v>0</v>
      </c>
      <c r="IK18" s="623">
        <f t="shared" ref="IK18" si="613">IJ18</f>
        <v>0</v>
      </c>
      <c r="IL18" s="623">
        <f t="shared" ref="IL18" si="614">IK18</f>
        <v>0</v>
      </c>
      <c r="IM18" s="623">
        <f t="shared" ref="IM18" si="615">IL18</f>
        <v>0</v>
      </c>
      <c r="IN18" s="623">
        <f t="shared" ref="IN18" si="616">IM18</f>
        <v>0</v>
      </c>
      <c r="IO18" s="623">
        <f t="shared" ref="IO18" si="617">IN18</f>
        <v>0</v>
      </c>
      <c r="IP18" s="623">
        <f t="shared" ref="IP18" si="618">IO18</f>
        <v>0</v>
      </c>
    </row>
    <row r="19" spans="1:250" x14ac:dyDescent="0.2">
      <c r="A19" s="156">
        <f>ROW()</f>
        <v>19</v>
      </c>
      <c r="C19" s="440" t="s">
        <v>449</v>
      </c>
      <c r="D19" s="441"/>
      <c r="E19" s="441"/>
      <c r="F19" s="441"/>
      <c r="G19" s="441"/>
      <c r="H19" s="441"/>
      <c r="I19" s="441"/>
      <c r="J19" s="625">
        <f>SUM(K19:CD19)</f>
        <v>1585240.9999999993</v>
      </c>
      <c r="K19" s="625">
        <f>VLOOKUP(K$5,$C$60:$L$79,4,FALSE)/12</f>
        <v>17171.25</v>
      </c>
      <c r="L19" s="625">
        <f t="shared" ref="L19:BW19" si="619">VLOOKUP(L$5,$C$60:$L$79,4,FALSE)/12</f>
        <v>17171.25</v>
      </c>
      <c r="M19" s="625">
        <f t="shared" si="619"/>
        <v>17171.25</v>
      </c>
      <c r="N19" s="625">
        <f t="shared" si="619"/>
        <v>17171.25</v>
      </c>
      <c r="O19" s="625">
        <f t="shared" si="619"/>
        <v>17171.25</v>
      </c>
      <c r="P19" s="625">
        <f t="shared" si="619"/>
        <v>17171.25</v>
      </c>
      <c r="Q19" s="625">
        <f t="shared" si="619"/>
        <v>17171.25</v>
      </c>
      <c r="R19" s="625">
        <f t="shared" si="619"/>
        <v>17171.25</v>
      </c>
      <c r="S19" s="625">
        <f t="shared" si="619"/>
        <v>17171.25</v>
      </c>
      <c r="T19" s="625">
        <f t="shared" si="619"/>
        <v>17171.25</v>
      </c>
      <c r="U19" s="625">
        <f t="shared" si="619"/>
        <v>17171.25</v>
      </c>
      <c r="V19" s="625">
        <f t="shared" si="619"/>
        <v>17171.25</v>
      </c>
      <c r="W19" s="625">
        <f t="shared" si="619"/>
        <v>21100.5</v>
      </c>
      <c r="X19" s="625">
        <f t="shared" si="619"/>
        <v>21100.5</v>
      </c>
      <c r="Y19" s="625">
        <f t="shared" si="619"/>
        <v>21100.5</v>
      </c>
      <c r="Z19" s="625">
        <f t="shared" si="619"/>
        <v>21100.5</v>
      </c>
      <c r="AA19" s="625">
        <f t="shared" si="619"/>
        <v>21100.5</v>
      </c>
      <c r="AB19" s="625">
        <f t="shared" si="619"/>
        <v>21100.5</v>
      </c>
      <c r="AC19" s="625">
        <f t="shared" si="619"/>
        <v>21100.5</v>
      </c>
      <c r="AD19" s="625">
        <f t="shared" si="619"/>
        <v>21100.5</v>
      </c>
      <c r="AE19" s="625">
        <f t="shared" si="619"/>
        <v>21100.5</v>
      </c>
      <c r="AF19" s="625">
        <f t="shared" si="619"/>
        <v>21100.5</v>
      </c>
      <c r="AG19" s="625">
        <f t="shared" si="619"/>
        <v>21100.5</v>
      </c>
      <c r="AH19" s="625">
        <f t="shared" si="619"/>
        <v>21100.5</v>
      </c>
      <c r="AI19" s="625">
        <f t="shared" si="619"/>
        <v>22754.25</v>
      </c>
      <c r="AJ19" s="625">
        <f t="shared" si="619"/>
        <v>22754.25</v>
      </c>
      <c r="AK19" s="625">
        <f t="shared" si="619"/>
        <v>22754.25</v>
      </c>
      <c r="AL19" s="625">
        <f t="shared" si="619"/>
        <v>22754.25</v>
      </c>
      <c r="AM19" s="625">
        <f t="shared" si="619"/>
        <v>22754.25</v>
      </c>
      <c r="AN19" s="625">
        <f t="shared" si="619"/>
        <v>22754.25</v>
      </c>
      <c r="AO19" s="625">
        <f t="shared" si="619"/>
        <v>22754.25</v>
      </c>
      <c r="AP19" s="625">
        <f t="shared" si="619"/>
        <v>22754.25</v>
      </c>
      <c r="AQ19" s="625">
        <f t="shared" si="619"/>
        <v>22754.25</v>
      </c>
      <c r="AR19" s="625">
        <f t="shared" si="619"/>
        <v>22754.25</v>
      </c>
      <c r="AS19" s="625">
        <f t="shared" si="619"/>
        <v>22754.25</v>
      </c>
      <c r="AT19" s="625">
        <f t="shared" si="619"/>
        <v>22754.25</v>
      </c>
      <c r="AU19" s="625">
        <f t="shared" si="619"/>
        <v>23375.916666666668</v>
      </c>
      <c r="AV19" s="625">
        <f t="shared" si="619"/>
        <v>23375.916666666668</v>
      </c>
      <c r="AW19" s="625">
        <f t="shared" si="619"/>
        <v>23375.916666666668</v>
      </c>
      <c r="AX19" s="625">
        <f t="shared" si="619"/>
        <v>23375.916666666668</v>
      </c>
      <c r="AY19" s="625">
        <f t="shared" si="619"/>
        <v>23375.916666666668</v>
      </c>
      <c r="AZ19" s="625">
        <f t="shared" si="619"/>
        <v>23375.916666666668</v>
      </c>
      <c r="BA19" s="625">
        <f t="shared" si="619"/>
        <v>23375.916666666668</v>
      </c>
      <c r="BB19" s="625">
        <f t="shared" si="619"/>
        <v>23375.916666666668</v>
      </c>
      <c r="BC19" s="625">
        <f t="shared" si="619"/>
        <v>23375.916666666668</v>
      </c>
      <c r="BD19" s="625">
        <f t="shared" si="619"/>
        <v>23375.916666666668</v>
      </c>
      <c r="BE19" s="625">
        <f t="shared" si="619"/>
        <v>23375.916666666668</v>
      </c>
      <c r="BF19" s="625">
        <f t="shared" si="619"/>
        <v>23375.916666666668</v>
      </c>
      <c r="BG19" s="625">
        <f t="shared" si="619"/>
        <v>23495.166666666668</v>
      </c>
      <c r="BH19" s="625">
        <f t="shared" si="619"/>
        <v>23495.166666666668</v>
      </c>
      <c r="BI19" s="625">
        <f t="shared" si="619"/>
        <v>23495.166666666668</v>
      </c>
      <c r="BJ19" s="625">
        <f t="shared" si="619"/>
        <v>23495.166666666668</v>
      </c>
      <c r="BK19" s="625">
        <f t="shared" si="619"/>
        <v>23495.166666666668</v>
      </c>
      <c r="BL19" s="625">
        <f t="shared" si="619"/>
        <v>23495.166666666668</v>
      </c>
      <c r="BM19" s="625">
        <f t="shared" si="619"/>
        <v>23495.166666666668</v>
      </c>
      <c r="BN19" s="625">
        <f t="shared" si="619"/>
        <v>23495.166666666668</v>
      </c>
      <c r="BO19" s="625">
        <f t="shared" si="619"/>
        <v>23495.166666666668</v>
      </c>
      <c r="BP19" s="625">
        <f t="shared" si="619"/>
        <v>23495.166666666668</v>
      </c>
      <c r="BQ19" s="625">
        <f t="shared" si="619"/>
        <v>23495.166666666668</v>
      </c>
      <c r="BR19" s="625">
        <f t="shared" si="619"/>
        <v>23495.166666666668</v>
      </c>
      <c r="BS19" s="625">
        <f t="shared" si="619"/>
        <v>24206.333333333332</v>
      </c>
      <c r="BT19" s="625">
        <f t="shared" si="619"/>
        <v>24206.333333333332</v>
      </c>
      <c r="BU19" s="625">
        <f t="shared" si="619"/>
        <v>24206.333333333332</v>
      </c>
      <c r="BV19" s="625">
        <f t="shared" si="619"/>
        <v>24206.333333333332</v>
      </c>
      <c r="BW19" s="625">
        <f t="shared" si="619"/>
        <v>24206.333333333332</v>
      </c>
      <c r="BX19" s="625">
        <f t="shared" ref="BX19:EI19" si="620">VLOOKUP(BX$5,$C$60:$L$79,4,FALSE)/12</f>
        <v>24206.333333333332</v>
      </c>
      <c r="BY19" s="625">
        <f t="shared" si="620"/>
        <v>24206.333333333332</v>
      </c>
      <c r="BZ19" s="625">
        <f t="shared" si="620"/>
        <v>24206.333333333332</v>
      </c>
      <c r="CA19" s="625">
        <f t="shared" si="620"/>
        <v>24206.333333333332</v>
      </c>
      <c r="CB19" s="625">
        <f t="shared" si="620"/>
        <v>24206.333333333332</v>
      </c>
      <c r="CC19" s="625">
        <f t="shared" si="620"/>
        <v>24206.333333333332</v>
      </c>
      <c r="CD19" s="625">
        <f t="shared" si="620"/>
        <v>24206.333333333332</v>
      </c>
      <c r="CE19" s="625">
        <f t="shared" si="620"/>
        <v>23551.916666666668</v>
      </c>
      <c r="CF19" s="625">
        <f t="shared" si="620"/>
        <v>23551.916666666668</v>
      </c>
      <c r="CG19" s="625">
        <f t="shared" si="620"/>
        <v>23551.916666666668</v>
      </c>
      <c r="CH19" s="625">
        <f t="shared" si="620"/>
        <v>23551.916666666668</v>
      </c>
      <c r="CI19" s="625">
        <f t="shared" si="620"/>
        <v>23551.916666666668</v>
      </c>
      <c r="CJ19" s="625">
        <f t="shared" si="620"/>
        <v>23551.916666666668</v>
      </c>
      <c r="CK19" s="625">
        <f t="shared" si="620"/>
        <v>23551.916666666668</v>
      </c>
      <c r="CL19" s="625">
        <f t="shared" si="620"/>
        <v>23551.916666666668</v>
      </c>
      <c r="CM19" s="625">
        <f t="shared" si="620"/>
        <v>23551.916666666668</v>
      </c>
      <c r="CN19" s="625">
        <f t="shared" si="620"/>
        <v>23551.916666666668</v>
      </c>
      <c r="CO19" s="625">
        <f t="shared" si="620"/>
        <v>23551.916666666668</v>
      </c>
      <c r="CP19" s="625">
        <f t="shared" si="620"/>
        <v>23551.916666666668</v>
      </c>
      <c r="CQ19" s="625">
        <f t="shared" si="620"/>
        <v>24022.333333333332</v>
      </c>
      <c r="CR19" s="625">
        <f t="shared" si="620"/>
        <v>24022.333333333332</v>
      </c>
      <c r="CS19" s="625">
        <f t="shared" si="620"/>
        <v>24022.333333333332</v>
      </c>
      <c r="CT19" s="625">
        <f t="shared" si="620"/>
        <v>24022.333333333332</v>
      </c>
      <c r="CU19" s="625">
        <f t="shared" si="620"/>
        <v>24022.333333333332</v>
      </c>
      <c r="CV19" s="625">
        <f t="shared" si="620"/>
        <v>24022.333333333332</v>
      </c>
      <c r="CW19" s="625">
        <f t="shared" si="620"/>
        <v>24022.333333333332</v>
      </c>
      <c r="CX19" s="625">
        <f t="shared" si="620"/>
        <v>24022.333333333332</v>
      </c>
      <c r="CY19" s="625">
        <f t="shared" si="620"/>
        <v>24022.333333333332</v>
      </c>
      <c r="CZ19" s="625">
        <f t="shared" si="620"/>
        <v>24022.333333333332</v>
      </c>
      <c r="DA19" s="625">
        <f t="shared" si="620"/>
        <v>24022.333333333332</v>
      </c>
      <c r="DB19" s="625">
        <f t="shared" si="620"/>
        <v>24022.333333333332</v>
      </c>
      <c r="DC19" s="625">
        <f t="shared" si="620"/>
        <v>24743</v>
      </c>
      <c r="DD19" s="625">
        <f t="shared" si="620"/>
        <v>24743</v>
      </c>
      <c r="DE19" s="625">
        <f t="shared" si="620"/>
        <v>24743</v>
      </c>
      <c r="DF19" s="625">
        <f t="shared" si="620"/>
        <v>24743</v>
      </c>
      <c r="DG19" s="625">
        <f t="shared" si="620"/>
        <v>24743</v>
      </c>
      <c r="DH19" s="625">
        <f t="shared" si="620"/>
        <v>24743</v>
      </c>
      <c r="DI19" s="625">
        <f t="shared" si="620"/>
        <v>24743</v>
      </c>
      <c r="DJ19" s="625">
        <f t="shared" si="620"/>
        <v>24743</v>
      </c>
      <c r="DK19" s="625">
        <f t="shared" si="620"/>
        <v>24743</v>
      </c>
      <c r="DL19" s="625">
        <f t="shared" si="620"/>
        <v>24743</v>
      </c>
      <c r="DM19" s="625">
        <f t="shared" si="620"/>
        <v>24743</v>
      </c>
      <c r="DN19" s="625">
        <f t="shared" si="620"/>
        <v>24743</v>
      </c>
      <c r="DO19" s="625">
        <f t="shared" si="620"/>
        <v>25485.25</v>
      </c>
      <c r="DP19" s="625">
        <f t="shared" si="620"/>
        <v>25485.25</v>
      </c>
      <c r="DQ19" s="625">
        <f t="shared" si="620"/>
        <v>25485.25</v>
      </c>
      <c r="DR19" s="625">
        <f t="shared" si="620"/>
        <v>25485.25</v>
      </c>
      <c r="DS19" s="625">
        <f t="shared" si="620"/>
        <v>25485.25</v>
      </c>
      <c r="DT19" s="625">
        <f t="shared" si="620"/>
        <v>25485.25</v>
      </c>
      <c r="DU19" s="625">
        <f t="shared" si="620"/>
        <v>25485.25</v>
      </c>
      <c r="DV19" s="625">
        <f t="shared" si="620"/>
        <v>25485.25</v>
      </c>
      <c r="DW19" s="625">
        <f t="shared" si="620"/>
        <v>25485.25</v>
      </c>
      <c r="DX19" s="625">
        <f t="shared" si="620"/>
        <v>25485.25</v>
      </c>
      <c r="DY19" s="625">
        <f t="shared" si="620"/>
        <v>25485.25</v>
      </c>
      <c r="DZ19" s="625">
        <f t="shared" si="620"/>
        <v>25485.25</v>
      </c>
      <c r="EA19" s="625">
        <f t="shared" si="620"/>
        <v>23809.916666666668</v>
      </c>
      <c r="EB19" s="625">
        <f t="shared" si="620"/>
        <v>23809.916666666668</v>
      </c>
      <c r="EC19" s="625">
        <f t="shared" si="620"/>
        <v>23809.916666666668</v>
      </c>
      <c r="ED19" s="625">
        <f t="shared" si="620"/>
        <v>23809.916666666668</v>
      </c>
      <c r="EE19" s="625">
        <f t="shared" si="620"/>
        <v>23809.916666666668</v>
      </c>
      <c r="EF19" s="625">
        <f t="shared" si="620"/>
        <v>23809.916666666668</v>
      </c>
      <c r="EG19" s="625">
        <f t="shared" si="620"/>
        <v>23809.916666666668</v>
      </c>
      <c r="EH19" s="625">
        <f t="shared" si="620"/>
        <v>23809.916666666668</v>
      </c>
      <c r="EI19" s="625">
        <f t="shared" si="620"/>
        <v>23809.916666666668</v>
      </c>
      <c r="EJ19" s="625">
        <f t="shared" ref="EJ19:GU19" si="621">VLOOKUP(EJ$5,$C$60:$L$79,4,FALSE)/12</f>
        <v>23809.916666666668</v>
      </c>
      <c r="EK19" s="625">
        <f t="shared" si="621"/>
        <v>23809.916666666668</v>
      </c>
      <c r="EL19" s="625">
        <f t="shared" si="621"/>
        <v>23809.916666666668</v>
      </c>
      <c r="EM19" s="625">
        <f t="shared" si="621"/>
        <v>25995.083333333332</v>
      </c>
      <c r="EN19" s="625">
        <f t="shared" si="621"/>
        <v>25995.083333333332</v>
      </c>
      <c r="EO19" s="625">
        <f t="shared" si="621"/>
        <v>25995.083333333332</v>
      </c>
      <c r="EP19" s="625">
        <f t="shared" si="621"/>
        <v>25995.083333333332</v>
      </c>
      <c r="EQ19" s="625">
        <f t="shared" si="621"/>
        <v>25995.083333333332</v>
      </c>
      <c r="ER19" s="625">
        <f t="shared" si="621"/>
        <v>25995.083333333332</v>
      </c>
      <c r="ES19" s="625">
        <f t="shared" si="621"/>
        <v>25995.083333333332</v>
      </c>
      <c r="ET19" s="625">
        <f t="shared" si="621"/>
        <v>25995.083333333332</v>
      </c>
      <c r="EU19" s="625">
        <f t="shared" si="621"/>
        <v>25995.083333333332</v>
      </c>
      <c r="EV19" s="625">
        <f t="shared" si="621"/>
        <v>25995.083333333332</v>
      </c>
      <c r="EW19" s="625">
        <f t="shared" si="621"/>
        <v>25995.083333333332</v>
      </c>
      <c r="EX19" s="625">
        <f t="shared" si="621"/>
        <v>25995.083333333332</v>
      </c>
      <c r="EY19" s="625">
        <f t="shared" si="621"/>
        <v>27921.25</v>
      </c>
      <c r="EZ19" s="625">
        <f t="shared" si="621"/>
        <v>27921.25</v>
      </c>
      <c r="FA19" s="625">
        <f t="shared" si="621"/>
        <v>27921.25</v>
      </c>
      <c r="FB19" s="625">
        <f t="shared" si="621"/>
        <v>27921.25</v>
      </c>
      <c r="FC19" s="625">
        <f t="shared" si="621"/>
        <v>27921.25</v>
      </c>
      <c r="FD19" s="625">
        <f t="shared" si="621"/>
        <v>27921.25</v>
      </c>
      <c r="FE19" s="625">
        <f t="shared" si="621"/>
        <v>27921.25</v>
      </c>
      <c r="FF19" s="625">
        <f t="shared" si="621"/>
        <v>27921.25</v>
      </c>
      <c r="FG19" s="625">
        <f t="shared" si="621"/>
        <v>27921.25</v>
      </c>
      <c r="FH19" s="625">
        <f t="shared" si="621"/>
        <v>27921.25</v>
      </c>
      <c r="FI19" s="625">
        <f t="shared" si="621"/>
        <v>27921.25</v>
      </c>
      <c r="FJ19" s="625">
        <f t="shared" si="621"/>
        <v>27921.25</v>
      </c>
      <c r="FK19" s="625">
        <f t="shared" si="621"/>
        <v>28758.75</v>
      </c>
      <c r="FL19" s="625">
        <f t="shared" si="621"/>
        <v>28758.75</v>
      </c>
      <c r="FM19" s="625">
        <f t="shared" si="621"/>
        <v>28758.75</v>
      </c>
      <c r="FN19" s="625">
        <f t="shared" si="621"/>
        <v>28758.75</v>
      </c>
      <c r="FO19" s="625">
        <f t="shared" si="621"/>
        <v>28758.75</v>
      </c>
      <c r="FP19" s="625">
        <f t="shared" si="621"/>
        <v>28758.75</v>
      </c>
      <c r="FQ19" s="625">
        <f t="shared" si="621"/>
        <v>28758.75</v>
      </c>
      <c r="FR19" s="625">
        <f t="shared" si="621"/>
        <v>28758.75</v>
      </c>
      <c r="FS19" s="625">
        <f t="shared" si="621"/>
        <v>28758.75</v>
      </c>
      <c r="FT19" s="625">
        <f t="shared" si="621"/>
        <v>28758.75</v>
      </c>
      <c r="FU19" s="625">
        <f t="shared" si="621"/>
        <v>28758.75</v>
      </c>
      <c r="FV19" s="625">
        <f t="shared" si="621"/>
        <v>28758.75</v>
      </c>
      <c r="FW19" s="625">
        <f t="shared" si="621"/>
        <v>29621.370875677134</v>
      </c>
      <c r="FX19" s="625">
        <f t="shared" si="621"/>
        <v>29621.370875677134</v>
      </c>
      <c r="FY19" s="625">
        <f t="shared" si="621"/>
        <v>29621.370875677134</v>
      </c>
      <c r="FZ19" s="625">
        <f t="shared" si="621"/>
        <v>29621.370875677134</v>
      </c>
      <c r="GA19" s="625">
        <f t="shared" si="621"/>
        <v>29621.370875677134</v>
      </c>
      <c r="GB19" s="625">
        <f t="shared" si="621"/>
        <v>29621.370875677134</v>
      </c>
      <c r="GC19" s="625">
        <f t="shared" si="621"/>
        <v>29621.370875677134</v>
      </c>
      <c r="GD19" s="625">
        <f t="shared" si="621"/>
        <v>29621.370875677134</v>
      </c>
      <c r="GE19" s="625">
        <f t="shared" si="621"/>
        <v>29621.370875677134</v>
      </c>
      <c r="GF19" s="625">
        <f t="shared" si="621"/>
        <v>29621.370875677134</v>
      </c>
      <c r="GG19" s="625">
        <f t="shared" si="621"/>
        <v>29621.370875677134</v>
      </c>
      <c r="GH19" s="625">
        <f t="shared" si="621"/>
        <v>29621.370875677134</v>
      </c>
      <c r="GI19" s="625">
        <f t="shared" si="621"/>
        <v>30509.866129592327</v>
      </c>
      <c r="GJ19" s="625">
        <f t="shared" si="621"/>
        <v>30509.866129592327</v>
      </c>
      <c r="GK19" s="625">
        <f t="shared" si="621"/>
        <v>30509.866129592327</v>
      </c>
      <c r="GL19" s="625">
        <f t="shared" si="621"/>
        <v>30509.866129592327</v>
      </c>
      <c r="GM19" s="625">
        <f t="shared" si="621"/>
        <v>30509.866129592327</v>
      </c>
      <c r="GN19" s="625">
        <f t="shared" si="621"/>
        <v>30509.866129592327</v>
      </c>
      <c r="GO19" s="625">
        <f t="shared" si="621"/>
        <v>30509.866129592327</v>
      </c>
      <c r="GP19" s="625">
        <f t="shared" si="621"/>
        <v>30509.866129592327</v>
      </c>
      <c r="GQ19" s="625">
        <f t="shared" si="621"/>
        <v>30509.866129592327</v>
      </c>
      <c r="GR19" s="625">
        <f t="shared" si="621"/>
        <v>30509.866129592327</v>
      </c>
      <c r="GS19" s="625">
        <f t="shared" si="621"/>
        <v>30509.866129592327</v>
      </c>
      <c r="GT19" s="625">
        <f t="shared" si="621"/>
        <v>30509.866129592327</v>
      </c>
      <c r="GU19" s="625">
        <f t="shared" si="621"/>
        <v>31425.011865672685</v>
      </c>
      <c r="GV19" s="625">
        <f t="shared" ref="GV19:IP19" si="622">VLOOKUP(GV$5,$C$60:$L$79,4,FALSE)/12</f>
        <v>31425.011865672685</v>
      </c>
      <c r="GW19" s="625">
        <f t="shared" si="622"/>
        <v>31425.011865672685</v>
      </c>
      <c r="GX19" s="625">
        <f t="shared" si="622"/>
        <v>31425.011865672685</v>
      </c>
      <c r="GY19" s="625">
        <f t="shared" si="622"/>
        <v>31425.011865672685</v>
      </c>
      <c r="GZ19" s="625">
        <f t="shared" si="622"/>
        <v>31425.011865672685</v>
      </c>
      <c r="HA19" s="625">
        <f t="shared" si="622"/>
        <v>31425.011865672685</v>
      </c>
      <c r="HB19" s="625">
        <f t="shared" si="622"/>
        <v>31425.011865672685</v>
      </c>
      <c r="HC19" s="625">
        <f t="shared" si="622"/>
        <v>31425.011865672685</v>
      </c>
      <c r="HD19" s="625">
        <f t="shared" si="622"/>
        <v>31425.011865672685</v>
      </c>
      <c r="HE19" s="625">
        <f t="shared" si="622"/>
        <v>31425.011865672685</v>
      </c>
      <c r="HF19" s="625">
        <f t="shared" si="622"/>
        <v>31425.011865672685</v>
      </c>
      <c r="HG19" s="625">
        <f t="shared" si="622"/>
        <v>32367.607467141133</v>
      </c>
      <c r="HH19" s="625">
        <f t="shared" si="622"/>
        <v>32367.607467141133</v>
      </c>
      <c r="HI19" s="625">
        <f t="shared" si="622"/>
        <v>32367.607467141133</v>
      </c>
      <c r="HJ19" s="625">
        <f t="shared" si="622"/>
        <v>32367.607467141133</v>
      </c>
      <c r="HK19" s="625">
        <f t="shared" si="622"/>
        <v>32367.607467141133</v>
      </c>
      <c r="HL19" s="625">
        <f t="shared" si="622"/>
        <v>32367.607467141133</v>
      </c>
      <c r="HM19" s="625">
        <f t="shared" si="622"/>
        <v>32367.607467141133</v>
      </c>
      <c r="HN19" s="625">
        <f t="shared" si="622"/>
        <v>32367.607467141133</v>
      </c>
      <c r="HO19" s="625">
        <f t="shared" si="622"/>
        <v>32367.607467141133</v>
      </c>
      <c r="HP19" s="625">
        <f t="shared" si="622"/>
        <v>32367.607467141133</v>
      </c>
      <c r="HQ19" s="625">
        <f t="shared" si="622"/>
        <v>32367.607467141133</v>
      </c>
      <c r="HR19" s="625">
        <f t="shared" si="622"/>
        <v>32367.607467141133</v>
      </c>
      <c r="HS19" s="625">
        <f t="shared" si="622"/>
        <v>33338.476294780681</v>
      </c>
      <c r="HT19" s="625">
        <f t="shared" si="622"/>
        <v>33338.476294780681</v>
      </c>
      <c r="HU19" s="625">
        <f t="shared" si="622"/>
        <v>33338.476294780681</v>
      </c>
      <c r="HV19" s="625">
        <f t="shared" si="622"/>
        <v>33338.476294780681</v>
      </c>
      <c r="HW19" s="625">
        <f t="shared" si="622"/>
        <v>33338.476294780681</v>
      </c>
      <c r="HX19" s="625">
        <f t="shared" si="622"/>
        <v>33338.476294780681</v>
      </c>
      <c r="HY19" s="625">
        <f t="shared" si="622"/>
        <v>33338.476294780681</v>
      </c>
      <c r="HZ19" s="625">
        <f t="shared" si="622"/>
        <v>33338.476294780681</v>
      </c>
      <c r="IA19" s="625">
        <f t="shared" si="622"/>
        <v>33338.476294780681</v>
      </c>
      <c r="IB19" s="625">
        <f t="shared" si="622"/>
        <v>33338.476294780681</v>
      </c>
      <c r="IC19" s="625">
        <f t="shared" si="622"/>
        <v>33338.476294780681</v>
      </c>
      <c r="ID19" s="625">
        <f t="shared" si="622"/>
        <v>33338.476294780681</v>
      </c>
      <c r="IE19" s="625">
        <f t="shared" si="622"/>
        <v>34338.466406143139</v>
      </c>
      <c r="IF19" s="625">
        <f t="shared" si="622"/>
        <v>34338.466406143139</v>
      </c>
      <c r="IG19" s="625">
        <f t="shared" si="622"/>
        <v>34338.466406143139</v>
      </c>
      <c r="IH19" s="625">
        <f t="shared" si="622"/>
        <v>34338.466406143139</v>
      </c>
      <c r="II19" s="625">
        <f t="shared" si="622"/>
        <v>34338.466406143139</v>
      </c>
      <c r="IJ19" s="625">
        <f t="shared" si="622"/>
        <v>34338.466406143139</v>
      </c>
      <c r="IK19" s="625">
        <f t="shared" si="622"/>
        <v>34338.466406143139</v>
      </c>
      <c r="IL19" s="625">
        <f t="shared" si="622"/>
        <v>34338.466406143139</v>
      </c>
      <c r="IM19" s="625">
        <f t="shared" si="622"/>
        <v>34338.466406143139</v>
      </c>
      <c r="IN19" s="625">
        <f t="shared" si="622"/>
        <v>34338.466406143139</v>
      </c>
      <c r="IO19" s="625">
        <f t="shared" si="622"/>
        <v>34338.466406143139</v>
      </c>
      <c r="IP19" s="625">
        <f t="shared" si="622"/>
        <v>34338.466406143139</v>
      </c>
    </row>
    <row r="20" spans="1:250" s="156" customFormat="1" x14ac:dyDescent="0.2">
      <c r="A20" s="156">
        <f>ROW()</f>
        <v>20</v>
      </c>
      <c r="C20" s="440" t="s">
        <v>450</v>
      </c>
      <c r="D20" s="441"/>
      <c r="E20" s="441"/>
      <c r="F20" s="441"/>
      <c r="G20" s="441"/>
      <c r="H20" s="663">
        <v>0.02</v>
      </c>
      <c r="I20" s="441"/>
      <c r="J20" s="625">
        <f>SUM(K20:CD20)</f>
        <v>-9846515.1536407322</v>
      </c>
      <c r="K20" s="625">
        <f>-SUM(K15:K19)*$H20</f>
        <v>-114468.48398033335</v>
      </c>
      <c r="L20" s="625">
        <f t="shared" ref="L20:BW20" si="623">-SUM(L15:L19)*$H20</f>
        <v>-114468.48398033335</v>
      </c>
      <c r="M20" s="625">
        <f t="shared" si="623"/>
        <v>-114468.48398033335</v>
      </c>
      <c r="N20" s="625">
        <f t="shared" si="623"/>
        <v>-114468.48398033335</v>
      </c>
      <c r="O20" s="625">
        <f t="shared" si="623"/>
        <v>-117350.30398033334</v>
      </c>
      <c r="P20" s="625">
        <f t="shared" si="623"/>
        <v>-117350.30398033334</v>
      </c>
      <c r="Q20" s="625">
        <f t="shared" si="623"/>
        <v>-117350.30398033334</v>
      </c>
      <c r="R20" s="625">
        <f t="shared" si="623"/>
        <v>-117350.30398033334</v>
      </c>
      <c r="S20" s="625">
        <f t="shared" si="623"/>
        <v>-117350.30398033334</v>
      </c>
      <c r="T20" s="625">
        <f t="shared" si="623"/>
        <v>-117350.30398033334</v>
      </c>
      <c r="U20" s="625">
        <f t="shared" si="623"/>
        <v>-115286.08398033334</v>
      </c>
      <c r="V20" s="625">
        <f t="shared" si="623"/>
        <v>-115286.08398033334</v>
      </c>
      <c r="W20" s="625">
        <f t="shared" si="623"/>
        <v>-116485.8770485</v>
      </c>
      <c r="X20" s="625">
        <f t="shared" si="623"/>
        <v>-116485.8770485</v>
      </c>
      <c r="Y20" s="625">
        <f t="shared" si="623"/>
        <v>-117927.67458029922</v>
      </c>
      <c r="Z20" s="625">
        <f t="shared" si="623"/>
        <v>-117927.67458029922</v>
      </c>
      <c r="AA20" s="625">
        <f t="shared" si="623"/>
        <v>-120650.99458029923</v>
      </c>
      <c r="AB20" s="625">
        <f t="shared" si="623"/>
        <v>-120650.99458029923</v>
      </c>
      <c r="AC20" s="625">
        <f t="shared" si="623"/>
        <v>-120650.99458029923</v>
      </c>
      <c r="AD20" s="625">
        <f t="shared" si="623"/>
        <v>-120650.99458029923</v>
      </c>
      <c r="AE20" s="625">
        <f t="shared" si="623"/>
        <v>-120650.99458029923</v>
      </c>
      <c r="AF20" s="625">
        <f t="shared" si="623"/>
        <v>-120650.99458029923</v>
      </c>
      <c r="AG20" s="625">
        <f t="shared" si="623"/>
        <v>-120650.99458029923</v>
      </c>
      <c r="AH20" s="625">
        <f t="shared" si="623"/>
        <v>-120650.99458029923</v>
      </c>
      <c r="AI20" s="625">
        <f t="shared" si="623"/>
        <v>-137363.50420210234</v>
      </c>
      <c r="AJ20" s="625">
        <f t="shared" si="623"/>
        <v>-137363.50420210234</v>
      </c>
      <c r="AK20" s="625">
        <f t="shared" si="623"/>
        <v>-137363.50420210234</v>
      </c>
      <c r="AL20" s="625">
        <f t="shared" si="623"/>
        <v>-138189.74420210236</v>
      </c>
      <c r="AM20" s="625">
        <f t="shared" si="623"/>
        <v>-140687.42420210235</v>
      </c>
      <c r="AN20" s="625">
        <f t="shared" si="623"/>
        <v>-140687.42420210235</v>
      </c>
      <c r="AO20" s="625">
        <f t="shared" si="623"/>
        <v>-140687.42420210235</v>
      </c>
      <c r="AP20" s="625">
        <f t="shared" si="623"/>
        <v>-140687.42420210235</v>
      </c>
      <c r="AQ20" s="625">
        <f t="shared" si="623"/>
        <v>-140687.42420210235</v>
      </c>
      <c r="AR20" s="625">
        <f t="shared" si="623"/>
        <v>-140687.42420210235</v>
      </c>
      <c r="AS20" s="625">
        <f t="shared" si="623"/>
        <v>-143915.62567265236</v>
      </c>
      <c r="AT20" s="625">
        <f t="shared" si="623"/>
        <v>-143915.62567265236</v>
      </c>
      <c r="AU20" s="625">
        <f t="shared" si="623"/>
        <v>-146051.19518435269</v>
      </c>
      <c r="AV20" s="625">
        <f t="shared" si="623"/>
        <v>-146051.19518435269</v>
      </c>
      <c r="AW20" s="625">
        <f t="shared" si="623"/>
        <v>-146051.19518435269</v>
      </c>
      <c r="AX20" s="625">
        <f t="shared" si="623"/>
        <v>-146051.19518435269</v>
      </c>
      <c r="AY20" s="625">
        <f t="shared" si="623"/>
        <v>-148257.47518435269</v>
      </c>
      <c r="AZ20" s="625">
        <f t="shared" si="623"/>
        <v>-148257.47518435269</v>
      </c>
      <c r="BA20" s="625">
        <f t="shared" si="623"/>
        <v>-148257.47518435269</v>
      </c>
      <c r="BB20" s="625">
        <f t="shared" si="623"/>
        <v>-148257.47518435269</v>
      </c>
      <c r="BC20" s="625">
        <f t="shared" si="623"/>
        <v>-148257.47518435269</v>
      </c>
      <c r="BD20" s="625">
        <f t="shared" si="623"/>
        <v>-148257.47518435269</v>
      </c>
      <c r="BE20" s="625">
        <f t="shared" si="623"/>
        <v>-148763.2870390192</v>
      </c>
      <c r="BF20" s="625">
        <f t="shared" si="623"/>
        <v>-148763.2870390192</v>
      </c>
      <c r="BG20" s="625">
        <f t="shared" si="623"/>
        <v>-150691.52506283423</v>
      </c>
      <c r="BH20" s="625">
        <f t="shared" si="623"/>
        <v>-150691.52506283423</v>
      </c>
      <c r="BI20" s="625">
        <f t="shared" si="623"/>
        <v>-150691.52506283423</v>
      </c>
      <c r="BJ20" s="625">
        <f t="shared" si="623"/>
        <v>-150017.72506283424</v>
      </c>
      <c r="BK20" s="625">
        <f t="shared" si="623"/>
        <v>-151870.98506283422</v>
      </c>
      <c r="BL20" s="625">
        <f t="shared" si="623"/>
        <v>-151444.68628583424</v>
      </c>
      <c r="BM20" s="625">
        <f t="shared" si="623"/>
        <v>-151444.68628583424</v>
      </c>
      <c r="BN20" s="625">
        <f t="shared" si="623"/>
        <v>-155614.98628583425</v>
      </c>
      <c r="BO20" s="625">
        <f t="shared" si="623"/>
        <v>-145742.60628583425</v>
      </c>
      <c r="BP20" s="625">
        <f t="shared" si="623"/>
        <v>-145757.95784263121</v>
      </c>
      <c r="BQ20" s="625">
        <f t="shared" si="623"/>
        <v>-140880.65126310434</v>
      </c>
      <c r="BR20" s="625">
        <f t="shared" si="623"/>
        <v>-140880.65126310434</v>
      </c>
      <c r="BS20" s="625">
        <f t="shared" si="623"/>
        <v>-141533.47073252071</v>
      </c>
      <c r="BT20" s="625">
        <f t="shared" si="623"/>
        <v>-141533.47073252071</v>
      </c>
      <c r="BU20" s="625">
        <f t="shared" si="623"/>
        <v>-142029.23870092884</v>
      </c>
      <c r="BV20" s="625">
        <f t="shared" si="623"/>
        <v>-142961.91333617232</v>
      </c>
      <c r="BW20" s="625">
        <f t="shared" si="623"/>
        <v>-144407.47333617232</v>
      </c>
      <c r="BX20" s="625">
        <f t="shared" ref="BX20:CD20" si="624">-SUM(BX15:BX19)*$H20</f>
        <v>-144407.47333617232</v>
      </c>
      <c r="BY20" s="625">
        <f t="shared" si="624"/>
        <v>-144407.47333617232</v>
      </c>
      <c r="BZ20" s="625">
        <f t="shared" si="624"/>
        <v>-144407.47333617232</v>
      </c>
      <c r="CA20" s="625">
        <f t="shared" si="624"/>
        <v>-158260.50870553873</v>
      </c>
      <c r="CB20" s="625">
        <f t="shared" si="624"/>
        <v>-158260.50870553873</v>
      </c>
      <c r="CC20" s="625">
        <f t="shared" si="624"/>
        <v>-159240.69580229273</v>
      </c>
      <c r="CD20" s="625">
        <f t="shared" si="624"/>
        <v>-159240.69580229273</v>
      </c>
      <c r="CE20" s="625">
        <f t="shared" ref="CE20:EP20" si="625">-SUM(CE15:CE19)*$H20</f>
        <v>-160404.19617509632</v>
      </c>
      <c r="CF20" s="625">
        <f t="shared" si="625"/>
        <v>-160404.19617509632</v>
      </c>
      <c r="CG20" s="625">
        <f t="shared" si="625"/>
        <v>-158882.09057459631</v>
      </c>
      <c r="CH20" s="625">
        <f t="shared" si="625"/>
        <v>-158882.09057459631</v>
      </c>
      <c r="CI20" s="625">
        <f t="shared" si="625"/>
        <v>-160371.01057459632</v>
      </c>
      <c r="CJ20" s="625">
        <f t="shared" si="625"/>
        <v>-160371.01057459632</v>
      </c>
      <c r="CK20" s="625">
        <f t="shared" si="625"/>
        <v>-160371.01057459632</v>
      </c>
      <c r="CL20" s="625">
        <f t="shared" si="625"/>
        <v>-160371.01057459632</v>
      </c>
      <c r="CM20" s="625">
        <f t="shared" si="625"/>
        <v>-160371.01057459632</v>
      </c>
      <c r="CN20" s="625">
        <f t="shared" si="625"/>
        <v>-160371.01057459632</v>
      </c>
      <c r="CO20" s="625">
        <f t="shared" si="625"/>
        <v>-161380.60328425295</v>
      </c>
      <c r="CP20" s="625">
        <f t="shared" si="625"/>
        <v>-161380.60328425295</v>
      </c>
      <c r="CQ20" s="625">
        <f t="shared" si="625"/>
        <v>-162716.71724579969</v>
      </c>
      <c r="CR20" s="625">
        <f t="shared" si="625"/>
        <v>-162716.71724579969</v>
      </c>
      <c r="CS20" s="625">
        <f t="shared" si="625"/>
        <v>-162716.71724579969</v>
      </c>
      <c r="CT20" s="625">
        <f t="shared" si="625"/>
        <v>-162716.71724579969</v>
      </c>
      <c r="CU20" s="625">
        <f t="shared" si="625"/>
        <v>-164316.97724579967</v>
      </c>
      <c r="CV20" s="625">
        <f t="shared" si="625"/>
        <v>-164316.97724579967</v>
      </c>
      <c r="CW20" s="625">
        <f t="shared" si="625"/>
        <v>-164316.97724579967</v>
      </c>
      <c r="CX20" s="625">
        <f t="shared" si="625"/>
        <v>-164316.97724579967</v>
      </c>
      <c r="CY20" s="625">
        <f t="shared" si="625"/>
        <v>-164316.97724579967</v>
      </c>
      <c r="CZ20" s="625">
        <f t="shared" si="625"/>
        <v>-164316.97724579967</v>
      </c>
      <c r="DA20" s="625">
        <f t="shared" si="625"/>
        <v>-165356.85773674599</v>
      </c>
      <c r="DB20" s="625">
        <f t="shared" si="625"/>
        <v>-165356.85773674599</v>
      </c>
      <c r="DC20" s="625">
        <f t="shared" si="625"/>
        <v>-166822.41504833836</v>
      </c>
      <c r="DD20" s="625">
        <f t="shared" si="625"/>
        <v>-166822.41504833836</v>
      </c>
      <c r="DE20" s="625">
        <f t="shared" si="625"/>
        <v>-166822.41504833836</v>
      </c>
      <c r="DF20" s="625">
        <f t="shared" si="625"/>
        <v>-166822.41504833836</v>
      </c>
      <c r="DG20" s="625">
        <f t="shared" si="625"/>
        <v>-168335.33504833834</v>
      </c>
      <c r="DH20" s="625">
        <f t="shared" si="625"/>
        <v>-168335.33504833834</v>
      </c>
      <c r="DI20" s="625">
        <f t="shared" si="625"/>
        <v>-168335.33504833834</v>
      </c>
      <c r="DJ20" s="625">
        <f t="shared" si="625"/>
        <v>-168335.33504833834</v>
      </c>
      <c r="DK20" s="625">
        <f t="shared" si="625"/>
        <v>-168335.33504833834</v>
      </c>
      <c r="DL20" s="625">
        <f t="shared" si="625"/>
        <v>-168335.33504833834</v>
      </c>
      <c r="DM20" s="625">
        <f t="shared" si="625"/>
        <v>-169406.41195401305</v>
      </c>
      <c r="DN20" s="625">
        <f t="shared" si="625"/>
        <v>-169406.41195401305</v>
      </c>
      <c r="DO20" s="625">
        <f t="shared" si="625"/>
        <v>-170915.66662265055</v>
      </c>
      <c r="DP20" s="625">
        <f t="shared" si="625"/>
        <v>-170915.66662265055</v>
      </c>
      <c r="DQ20" s="625">
        <f t="shared" si="625"/>
        <v>-170915.66662265055</v>
      </c>
      <c r="DR20" s="625">
        <f t="shared" si="625"/>
        <v>-170915.66662265055</v>
      </c>
      <c r="DS20" s="625">
        <f t="shared" si="625"/>
        <v>-172542.64662265053</v>
      </c>
      <c r="DT20" s="625">
        <f t="shared" si="625"/>
        <v>-172542.64662265053</v>
      </c>
      <c r="DU20" s="625">
        <f t="shared" si="625"/>
        <v>-172542.64662265053</v>
      </c>
      <c r="DV20" s="625">
        <f t="shared" si="625"/>
        <v>-172542.64662265053</v>
      </c>
      <c r="DW20" s="625">
        <f t="shared" si="625"/>
        <v>-172542.64662265053</v>
      </c>
      <c r="DX20" s="625">
        <f t="shared" si="625"/>
        <v>-172542.64662265053</v>
      </c>
      <c r="DY20" s="625">
        <f t="shared" si="625"/>
        <v>-123602.23583549542</v>
      </c>
      <c r="DZ20" s="625">
        <f t="shared" si="625"/>
        <v>-123602.23583549542</v>
      </c>
      <c r="EA20" s="625">
        <f t="shared" si="625"/>
        <v>-121333.5476686546</v>
      </c>
      <c r="EB20" s="625">
        <f t="shared" si="625"/>
        <v>-121333.5476686546</v>
      </c>
      <c r="EC20" s="625">
        <f t="shared" si="625"/>
        <v>-121333.5476686546</v>
      </c>
      <c r="ED20" s="625">
        <f t="shared" si="625"/>
        <v>-121333.5476686546</v>
      </c>
      <c r="EE20" s="625">
        <f t="shared" si="625"/>
        <v>-65473.787668654601</v>
      </c>
      <c r="EF20" s="625">
        <f t="shared" si="625"/>
        <v>-65473.787668654601</v>
      </c>
      <c r="EG20" s="625">
        <f t="shared" si="625"/>
        <v>-63706.756914654601</v>
      </c>
      <c r="EH20" s="625">
        <f t="shared" si="625"/>
        <v>-63706.756914654601</v>
      </c>
      <c r="EI20" s="625">
        <f t="shared" si="625"/>
        <v>-63706.756914654601</v>
      </c>
      <c r="EJ20" s="625">
        <f t="shared" si="625"/>
        <v>-63706.756914654601</v>
      </c>
      <c r="EK20" s="625">
        <f t="shared" si="625"/>
        <v>-64843.062403884884</v>
      </c>
      <c r="EL20" s="625">
        <f t="shared" si="625"/>
        <v>-64843.062403884884</v>
      </c>
      <c r="EM20" s="625">
        <f t="shared" si="625"/>
        <v>-65415.427983099449</v>
      </c>
      <c r="EN20" s="625">
        <f t="shared" si="625"/>
        <v>-65415.427983099449</v>
      </c>
      <c r="EO20" s="625">
        <f t="shared" si="625"/>
        <v>-65415.427983099449</v>
      </c>
      <c r="EP20" s="625">
        <f t="shared" si="625"/>
        <v>-65415.427983099449</v>
      </c>
      <c r="EQ20" s="625">
        <f t="shared" ref="EQ20:HB20" si="626">-SUM(EQ15:EQ19)*$H20</f>
        <v>-65415.427983099449</v>
      </c>
      <c r="ER20" s="625">
        <f t="shared" si="626"/>
        <v>-65415.427983099449</v>
      </c>
      <c r="ES20" s="625">
        <f t="shared" si="626"/>
        <v>-65415.427983099449</v>
      </c>
      <c r="ET20" s="625">
        <f t="shared" si="626"/>
        <v>-65415.427983099449</v>
      </c>
      <c r="EU20" s="625">
        <f t="shared" si="626"/>
        <v>-65415.427983099449</v>
      </c>
      <c r="EV20" s="625">
        <f t="shared" si="626"/>
        <v>-65415.427983099449</v>
      </c>
      <c r="EW20" s="625">
        <f t="shared" si="626"/>
        <v>-66585.822637006626</v>
      </c>
      <c r="EX20" s="625">
        <f t="shared" si="626"/>
        <v>-66585.822637006626</v>
      </c>
      <c r="EY20" s="625">
        <f t="shared" si="626"/>
        <v>-67718.985496435926</v>
      </c>
      <c r="EZ20" s="625">
        <f t="shared" si="626"/>
        <v>-67718.985496435926</v>
      </c>
      <c r="FA20" s="625">
        <f t="shared" si="626"/>
        <v>-67718.985496435926</v>
      </c>
      <c r="FB20" s="625">
        <f t="shared" si="626"/>
        <v>-67718.985496435926</v>
      </c>
      <c r="FC20" s="625">
        <f t="shared" si="626"/>
        <v>-67718.985496435926</v>
      </c>
      <c r="FD20" s="625">
        <f t="shared" si="626"/>
        <v>-67718.985496435926</v>
      </c>
      <c r="FE20" s="625">
        <f t="shared" si="626"/>
        <v>-67718.985496435926</v>
      </c>
      <c r="FF20" s="625">
        <f t="shared" si="626"/>
        <v>-67718.985496435926</v>
      </c>
      <c r="FG20" s="625">
        <f t="shared" si="626"/>
        <v>-67718.985496435926</v>
      </c>
      <c r="FH20" s="625">
        <f t="shared" si="626"/>
        <v>-67718.985496435926</v>
      </c>
      <c r="FI20" s="625">
        <f t="shared" si="626"/>
        <v>-68924.491989960312</v>
      </c>
      <c r="FJ20" s="625">
        <f t="shared" si="626"/>
        <v>-68924.491989960312</v>
      </c>
      <c r="FK20" s="625">
        <f t="shared" si="626"/>
        <v>-70397.531492443668</v>
      </c>
      <c r="FL20" s="625">
        <f t="shared" si="626"/>
        <v>-70397.531492443668</v>
      </c>
      <c r="FM20" s="625">
        <f t="shared" si="626"/>
        <v>-70397.531492443668</v>
      </c>
      <c r="FN20" s="625">
        <f t="shared" si="626"/>
        <v>-70397.531492443668</v>
      </c>
      <c r="FO20" s="625">
        <f t="shared" si="626"/>
        <v>-70397.531492443668</v>
      </c>
      <c r="FP20" s="625">
        <f t="shared" si="626"/>
        <v>-70397.531492443668</v>
      </c>
      <c r="FQ20" s="625">
        <f t="shared" si="626"/>
        <v>-70397.531492443668</v>
      </c>
      <c r="FR20" s="625">
        <f t="shared" si="626"/>
        <v>-70397.531492443668</v>
      </c>
      <c r="FS20" s="625">
        <f t="shared" si="626"/>
        <v>-70397.531492443668</v>
      </c>
      <c r="FT20" s="625">
        <f t="shared" si="626"/>
        <v>-70397.531492443668</v>
      </c>
      <c r="FU20" s="625">
        <f t="shared" si="626"/>
        <v>-71639.203180773824</v>
      </c>
      <c r="FV20" s="625">
        <f t="shared" si="626"/>
        <v>-71639.203180773824</v>
      </c>
      <c r="FW20" s="625">
        <f t="shared" si="626"/>
        <v>-72805.921276147186</v>
      </c>
      <c r="FX20" s="625">
        <f t="shared" si="626"/>
        <v>-72805.921276147186</v>
      </c>
      <c r="FY20" s="625">
        <f t="shared" si="626"/>
        <v>-72805.921276147186</v>
      </c>
      <c r="FZ20" s="625">
        <f t="shared" si="626"/>
        <v>-68855.991643597285</v>
      </c>
      <c r="GA20" s="625">
        <f t="shared" si="626"/>
        <v>-68855.991643597285</v>
      </c>
      <c r="GB20" s="625">
        <f t="shared" si="626"/>
        <v>-68855.991643597285</v>
      </c>
      <c r="GC20" s="625">
        <f t="shared" si="626"/>
        <v>-68855.991643597285</v>
      </c>
      <c r="GD20" s="625">
        <f t="shared" si="626"/>
        <v>-68855.991643597285</v>
      </c>
      <c r="GE20" s="625">
        <f t="shared" si="626"/>
        <v>-68855.991643597285</v>
      </c>
      <c r="GF20" s="625">
        <f t="shared" si="626"/>
        <v>-68855.991643597285</v>
      </c>
      <c r="GG20" s="625">
        <f t="shared" si="626"/>
        <v>-70134.913482577322</v>
      </c>
      <c r="GH20" s="625">
        <f t="shared" si="626"/>
        <v>-70134.913482577322</v>
      </c>
      <c r="GI20" s="625">
        <f t="shared" si="626"/>
        <v>-71039.124085407544</v>
      </c>
      <c r="GJ20" s="625">
        <f t="shared" si="626"/>
        <v>-71039.124085407544</v>
      </c>
      <c r="GK20" s="625">
        <f t="shared" si="626"/>
        <v>-71039.124085407544</v>
      </c>
      <c r="GL20" s="625">
        <f t="shared" si="626"/>
        <v>-71039.124085407544</v>
      </c>
      <c r="GM20" s="625">
        <f t="shared" si="626"/>
        <v>-71039.124085407544</v>
      </c>
      <c r="GN20" s="625">
        <f t="shared" si="626"/>
        <v>-71039.124085407544</v>
      </c>
      <c r="GO20" s="625">
        <f t="shared" si="626"/>
        <v>-71039.124085407544</v>
      </c>
      <c r="GP20" s="625">
        <f t="shared" si="626"/>
        <v>-71039.124085407544</v>
      </c>
      <c r="GQ20" s="625">
        <f t="shared" si="626"/>
        <v>-71039.124085407544</v>
      </c>
      <c r="GR20" s="625">
        <f t="shared" si="626"/>
        <v>-71039.124085407544</v>
      </c>
      <c r="GS20" s="625">
        <f t="shared" si="626"/>
        <v>-72356.413579556975</v>
      </c>
      <c r="GT20" s="625">
        <f t="shared" si="626"/>
        <v>-72356.413579556975</v>
      </c>
      <c r="GU20" s="625">
        <f t="shared" si="626"/>
        <v>-73287.750421813529</v>
      </c>
      <c r="GV20" s="625">
        <f t="shared" si="626"/>
        <v>-73287.750421813529</v>
      </c>
      <c r="GW20" s="625">
        <f t="shared" si="626"/>
        <v>-73287.750421813529</v>
      </c>
      <c r="GX20" s="625">
        <f t="shared" si="626"/>
        <v>-73287.750421813529</v>
      </c>
      <c r="GY20" s="625">
        <f t="shared" si="626"/>
        <v>-73287.750421813529</v>
      </c>
      <c r="GZ20" s="625">
        <f t="shared" si="626"/>
        <v>-73287.750421813529</v>
      </c>
      <c r="HA20" s="625">
        <f t="shared" si="626"/>
        <v>-73287.750421813529</v>
      </c>
      <c r="HB20" s="625">
        <f t="shared" si="626"/>
        <v>-73287.750421813529</v>
      </c>
      <c r="HC20" s="625">
        <f t="shared" ref="HC20:IP20" si="627">-SUM(HC15:HC19)*$H20</f>
        <v>-73287.750421813529</v>
      </c>
      <c r="HD20" s="625">
        <f t="shared" si="627"/>
        <v>-73287.750421813529</v>
      </c>
      <c r="HE20" s="625">
        <f t="shared" si="627"/>
        <v>-74644.558600787452</v>
      </c>
      <c r="HF20" s="625">
        <f t="shared" si="627"/>
        <v>-74644.558600787452</v>
      </c>
      <c r="HG20" s="625">
        <f t="shared" si="627"/>
        <v>-75603.8354672938</v>
      </c>
      <c r="HH20" s="625">
        <f t="shared" si="627"/>
        <v>-75603.8354672938</v>
      </c>
      <c r="HI20" s="625">
        <f t="shared" si="627"/>
        <v>-75603.8354672938</v>
      </c>
      <c r="HJ20" s="625">
        <f t="shared" si="627"/>
        <v>-75603.8354672938</v>
      </c>
      <c r="HK20" s="625">
        <f t="shared" si="627"/>
        <v>-75603.8354672938</v>
      </c>
      <c r="HL20" s="625">
        <f t="shared" si="627"/>
        <v>-75603.8354672938</v>
      </c>
      <c r="HM20" s="625">
        <f t="shared" si="627"/>
        <v>-75603.8354672938</v>
      </c>
      <c r="HN20" s="625">
        <f t="shared" si="627"/>
        <v>-75603.8354672938</v>
      </c>
      <c r="HO20" s="625">
        <f t="shared" si="627"/>
        <v>-75603.8354672938</v>
      </c>
      <c r="HP20" s="625">
        <f t="shared" si="627"/>
        <v>-75603.8354672938</v>
      </c>
      <c r="HQ20" s="625">
        <f t="shared" si="627"/>
        <v>-77001.347891636935</v>
      </c>
      <c r="HR20" s="625">
        <f t="shared" si="627"/>
        <v>-77001.347891636935</v>
      </c>
      <c r="HS20" s="625">
        <f t="shared" si="627"/>
        <v>-77989.402980690502</v>
      </c>
      <c r="HT20" s="625">
        <f t="shared" si="627"/>
        <v>-77989.402980690502</v>
      </c>
      <c r="HU20" s="625">
        <f t="shared" si="627"/>
        <v>-77989.402980690502</v>
      </c>
      <c r="HV20" s="625">
        <f t="shared" si="627"/>
        <v>-77989.402980690502</v>
      </c>
      <c r="HW20" s="625">
        <f t="shared" si="627"/>
        <v>-77989.402980690502</v>
      </c>
      <c r="HX20" s="625">
        <f t="shared" si="627"/>
        <v>-77989.402980690502</v>
      </c>
      <c r="HY20" s="625">
        <f t="shared" si="627"/>
        <v>-77989.402980690502</v>
      </c>
      <c r="HZ20" s="625">
        <f t="shared" si="627"/>
        <v>-77989.402980690502</v>
      </c>
      <c r="IA20" s="625">
        <f t="shared" si="627"/>
        <v>-77989.402980690502</v>
      </c>
      <c r="IB20" s="625">
        <f t="shared" si="627"/>
        <v>-77989.402980690502</v>
      </c>
      <c r="IC20" s="625">
        <f t="shared" si="627"/>
        <v>-79428.840777763951</v>
      </c>
      <c r="ID20" s="625">
        <f t="shared" si="627"/>
        <v>-79428.840777763951</v>
      </c>
      <c r="IE20" s="625">
        <f t="shared" si="627"/>
        <v>-80446.537433538149</v>
      </c>
      <c r="IF20" s="625">
        <f t="shared" si="627"/>
        <v>-80446.537433538149</v>
      </c>
      <c r="IG20" s="625">
        <f t="shared" si="627"/>
        <v>-80446.537433538149</v>
      </c>
      <c r="IH20" s="625">
        <f t="shared" si="627"/>
        <v>-80446.537433538149</v>
      </c>
      <c r="II20" s="625">
        <f t="shared" si="627"/>
        <v>-80446.537433538149</v>
      </c>
      <c r="IJ20" s="625">
        <f t="shared" si="627"/>
        <v>-80446.537433538149</v>
      </c>
      <c r="IK20" s="625">
        <f t="shared" si="627"/>
        <v>-80446.537433538149</v>
      </c>
      <c r="IL20" s="625">
        <f t="shared" si="627"/>
        <v>-80446.537433538149</v>
      </c>
      <c r="IM20" s="625">
        <f t="shared" si="627"/>
        <v>-80446.537433538149</v>
      </c>
      <c r="IN20" s="625">
        <f t="shared" si="627"/>
        <v>-80446.537433538149</v>
      </c>
      <c r="IO20" s="625">
        <f t="shared" si="627"/>
        <v>-81929.158364523784</v>
      </c>
      <c r="IP20" s="625">
        <f t="shared" si="627"/>
        <v>-81929.158364523784</v>
      </c>
    </row>
    <row r="21" spans="1:250" x14ac:dyDescent="0.2">
      <c r="A21" s="156">
        <f>ROW()</f>
        <v>21</v>
      </c>
      <c r="C21" s="528" t="s">
        <v>0</v>
      </c>
      <c r="D21" s="528"/>
      <c r="E21" s="528"/>
      <c r="F21" s="528"/>
      <c r="G21" s="528"/>
      <c r="H21" s="528"/>
      <c r="I21" s="528"/>
      <c r="J21" s="626">
        <f>SUM(K21:CD21)</f>
        <v>482479242.52839571</v>
      </c>
      <c r="K21" s="626">
        <f>SUM(K15:K20)</f>
        <v>5608955.7150363335</v>
      </c>
      <c r="L21" s="626">
        <f t="shared" ref="L21:BW21" si="628">SUM(L15:L20)</f>
        <v>5608955.7150363335</v>
      </c>
      <c r="M21" s="626">
        <f t="shared" si="628"/>
        <v>5608955.7150363335</v>
      </c>
      <c r="N21" s="626">
        <f t="shared" si="628"/>
        <v>5608955.7150363335</v>
      </c>
      <c r="O21" s="626">
        <f t="shared" si="628"/>
        <v>5750164.8950363332</v>
      </c>
      <c r="P21" s="626">
        <f t="shared" si="628"/>
        <v>5750164.8950363332</v>
      </c>
      <c r="Q21" s="626">
        <f t="shared" si="628"/>
        <v>5750164.8950363332</v>
      </c>
      <c r="R21" s="626">
        <f t="shared" si="628"/>
        <v>5750164.8950363332</v>
      </c>
      <c r="S21" s="626">
        <f t="shared" si="628"/>
        <v>5750164.8950363332</v>
      </c>
      <c r="T21" s="626">
        <f t="shared" si="628"/>
        <v>5750164.8950363332</v>
      </c>
      <c r="U21" s="626">
        <f t="shared" si="628"/>
        <v>5649018.1150363339</v>
      </c>
      <c r="V21" s="626">
        <f t="shared" si="628"/>
        <v>5649018.1150363339</v>
      </c>
      <c r="W21" s="626">
        <f t="shared" si="628"/>
        <v>5707807.9753764998</v>
      </c>
      <c r="X21" s="626">
        <f t="shared" si="628"/>
        <v>5707807.9753764998</v>
      </c>
      <c r="Y21" s="626">
        <f t="shared" si="628"/>
        <v>5778456.0544346618</v>
      </c>
      <c r="Z21" s="626">
        <f t="shared" si="628"/>
        <v>5778456.0544346618</v>
      </c>
      <c r="AA21" s="626">
        <f t="shared" si="628"/>
        <v>5911898.7344346615</v>
      </c>
      <c r="AB21" s="626">
        <f t="shared" si="628"/>
        <v>5911898.7344346615</v>
      </c>
      <c r="AC21" s="626">
        <f t="shared" si="628"/>
        <v>5911898.7344346615</v>
      </c>
      <c r="AD21" s="626">
        <f t="shared" si="628"/>
        <v>5911898.7344346615</v>
      </c>
      <c r="AE21" s="626">
        <f t="shared" si="628"/>
        <v>5911898.7344346615</v>
      </c>
      <c r="AF21" s="626">
        <f t="shared" si="628"/>
        <v>5911898.7344346615</v>
      </c>
      <c r="AG21" s="626">
        <f t="shared" si="628"/>
        <v>5911898.7344346615</v>
      </c>
      <c r="AH21" s="626">
        <f t="shared" si="628"/>
        <v>5911898.7344346615</v>
      </c>
      <c r="AI21" s="626">
        <f t="shared" si="628"/>
        <v>6730811.7059030151</v>
      </c>
      <c r="AJ21" s="626">
        <f t="shared" si="628"/>
        <v>6730811.7059030151</v>
      </c>
      <c r="AK21" s="626">
        <f t="shared" si="628"/>
        <v>6730811.7059030151</v>
      </c>
      <c r="AL21" s="626">
        <f t="shared" si="628"/>
        <v>6771297.4659030149</v>
      </c>
      <c r="AM21" s="626">
        <f t="shared" si="628"/>
        <v>6893683.7859030152</v>
      </c>
      <c r="AN21" s="626">
        <f t="shared" si="628"/>
        <v>6893683.7859030152</v>
      </c>
      <c r="AO21" s="626">
        <f t="shared" si="628"/>
        <v>6893683.7859030152</v>
      </c>
      <c r="AP21" s="626">
        <f t="shared" si="628"/>
        <v>6893683.7859030152</v>
      </c>
      <c r="AQ21" s="626">
        <f t="shared" si="628"/>
        <v>6893683.7859030152</v>
      </c>
      <c r="AR21" s="626">
        <f t="shared" si="628"/>
        <v>6893683.7859030152</v>
      </c>
      <c r="AS21" s="626">
        <f t="shared" si="628"/>
        <v>7051865.6579599651</v>
      </c>
      <c r="AT21" s="626">
        <f t="shared" si="628"/>
        <v>7051865.6579599651</v>
      </c>
      <c r="AU21" s="626">
        <f t="shared" si="628"/>
        <v>7156508.5640332811</v>
      </c>
      <c r="AV21" s="626">
        <f t="shared" si="628"/>
        <v>7156508.5640332811</v>
      </c>
      <c r="AW21" s="626">
        <f t="shared" si="628"/>
        <v>7156508.5640332811</v>
      </c>
      <c r="AX21" s="626">
        <f t="shared" si="628"/>
        <v>7156508.5640332811</v>
      </c>
      <c r="AY21" s="626">
        <f t="shared" si="628"/>
        <v>7264616.2840332808</v>
      </c>
      <c r="AZ21" s="626">
        <f t="shared" si="628"/>
        <v>7264616.2840332808</v>
      </c>
      <c r="BA21" s="626">
        <f t="shared" si="628"/>
        <v>7264616.2840332808</v>
      </c>
      <c r="BB21" s="626">
        <f t="shared" si="628"/>
        <v>7264616.2840332808</v>
      </c>
      <c r="BC21" s="626">
        <f t="shared" si="628"/>
        <v>7264616.2840332808</v>
      </c>
      <c r="BD21" s="626">
        <f t="shared" si="628"/>
        <v>7264616.2840332808</v>
      </c>
      <c r="BE21" s="626">
        <f t="shared" si="628"/>
        <v>7289401.0649119401</v>
      </c>
      <c r="BF21" s="626">
        <f t="shared" si="628"/>
        <v>7289401.0649119401</v>
      </c>
      <c r="BG21" s="626">
        <f t="shared" si="628"/>
        <v>7383884.7280788776</v>
      </c>
      <c r="BH21" s="626">
        <f t="shared" si="628"/>
        <v>7383884.7280788776</v>
      </c>
      <c r="BI21" s="626">
        <f t="shared" si="628"/>
        <v>7383884.7280788776</v>
      </c>
      <c r="BJ21" s="626">
        <f t="shared" si="628"/>
        <v>7350868.5280788774</v>
      </c>
      <c r="BK21" s="626">
        <f t="shared" si="628"/>
        <v>7441678.2680788776</v>
      </c>
      <c r="BL21" s="626">
        <f t="shared" si="628"/>
        <v>7420789.6280058781</v>
      </c>
      <c r="BM21" s="626">
        <f t="shared" si="628"/>
        <v>7420789.6280058781</v>
      </c>
      <c r="BN21" s="626">
        <f t="shared" si="628"/>
        <v>7625134.3280058773</v>
      </c>
      <c r="BO21" s="626">
        <f t="shared" si="628"/>
        <v>7141387.7080058772</v>
      </c>
      <c r="BP21" s="626">
        <f t="shared" si="628"/>
        <v>7142139.9342889292</v>
      </c>
      <c r="BQ21" s="626">
        <f t="shared" si="628"/>
        <v>6903151.9118921123</v>
      </c>
      <c r="BR21" s="626">
        <f t="shared" si="628"/>
        <v>6903151.9118921123</v>
      </c>
      <c r="BS21" s="626">
        <f t="shared" si="628"/>
        <v>6935140.065893515</v>
      </c>
      <c r="BT21" s="626">
        <f t="shared" si="628"/>
        <v>6935140.065893515</v>
      </c>
      <c r="BU21" s="626">
        <f t="shared" si="628"/>
        <v>6959432.6963455118</v>
      </c>
      <c r="BV21" s="626">
        <f t="shared" si="628"/>
        <v>7005133.7534724427</v>
      </c>
      <c r="BW21" s="626">
        <f t="shared" si="628"/>
        <v>7075966.1934724431</v>
      </c>
      <c r="BX21" s="626">
        <f t="shared" ref="BX21:CD21" si="629">SUM(BX15:BX20)</f>
        <v>7075966.1934724431</v>
      </c>
      <c r="BY21" s="626">
        <f t="shared" si="629"/>
        <v>7075966.1934724431</v>
      </c>
      <c r="BZ21" s="626">
        <f t="shared" si="629"/>
        <v>7075966.1934724431</v>
      </c>
      <c r="CA21" s="626">
        <f t="shared" si="629"/>
        <v>7754764.926571398</v>
      </c>
      <c r="CB21" s="626">
        <f t="shared" si="629"/>
        <v>7754764.926571398</v>
      </c>
      <c r="CC21" s="626">
        <f t="shared" si="629"/>
        <v>7802794.0943123428</v>
      </c>
      <c r="CD21" s="626">
        <f t="shared" si="629"/>
        <v>7802794.0943123428</v>
      </c>
      <c r="CE21" s="626">
        <f t="shared" ref="CE21:EP21" si="630">SUM(CE15:CE20)</f>
        <v>7859805.6125797192</v>
      </c>
      <c r="CF21" s="626">
        <f t="shared" si="630"/>
        <v>7859805.6125797192</v>
      </c>
      <c r="CG21" s="626">
        <f t="shared" si="630"/>
        <v>7785222.4381552199</v>
      </c>
      <c r="CH21" s="626">
        <f t="shared" si="630"/>
        <v>7785222.4381552199</v>
      </c>
      <c r="CI21" s="626">
        <f t="shared" si="630"/>
        <v>7858179.51815522</v>
      </c>
      <c r="CJ21" s="626">
        <f t="shared" si="630"/>
        <v>7858179.51815522</v>
      </c>
      <c r="CK21" s="626">
        <f t="shared" si="630"/>
        <v>7858179.51815522</v>
      </c>
      <c r="CL21" s="626">
        <f t="shared" si="630"/>
        <v>7858179.51815522</v>
      </c>
      <c r="CM21" s="626">
        <f t="shared" si="630"/>
        <v>7858179.51815522</v>
      </c>
      <c r="CN21" s="626">
        <f t="shared" si="630"/>
        <v>7858179.51815522</v>
      </c>
      <c r="CO21" s="626">
        <f t="shared" si="630"/>
        <v>7907649.560928395</v>
      </c>
      <c r="CP21" s="626">
        <f t="shared" si="630"/>
        <v>7907649.560928395</v>
      </c>
      <c r="CQ21" s="626">
        <f t="shared" si="630"/>
        <v>7973119.1450441843</v>
      </c>
      <c r="CR21" s="626">
        <f t="shared" si="630"/>
        <v>7973119.1450441843</v>
      </c>
      <c r="CS21" s="626">
        <f t="shared" si="630"/>
        <v>7973119.1450441843</v>
      </c>
      <c r="CT21" s="626">
        <f t="shared" si="630"/>
        <v>7973119.1450441843</v>
      </c>
      <c r="CU21" s="626">
        <f t="shared" si="630"/>
        <v>8051531.8850441845</v>
      </c>
      <c r="CV21" s="626">
        <f t="shared" si="630"/>
        <v>8051531.8850441845</v>
      </c>
      <c r="CW21" s="626">
        <f t="shared" si="630"/>
        <v>8051531.8850441845</v>
      </c>
      <c r="CX21" s="626">
        <f t="shared" si="630"/>
        <v>8051531.8850441845</v>
      </c>
      <c r="CY21" s="626">
        <f t="shared" si="630"/>
        <v>8051531.8850441845</v>
      </c>
      <c r="CZ21" s="626">
        <f t="shared" si="630"/>
        <v>8051531.8850441845</v>
      </c>
      <c r="DA21" s="626">
        <f t="shared" si="630"/>
        <v>8102486.0291005541</v>
      </c>
      <c r="DB21" s="626">
        <f t="shared" si="630"/>
        <v>8102486.0291005541</v>
      </c>
      <c r="DC21" s="626">
        <f t="shared" si="630"/>
        <v>8174298.3373685787</v>
      </c>
      <c r="DD21" s="626">
        <f t="shared" si="630"/>
        <v>8174298.3373685787</v>
      </c>
      <c r="DE21" s="626">
        <f t="shared" si="630"/>
        <v>8174298.3373685787</v>
      </c>
      <c r="DF21" s="626">
        <f t="shared" si="630"/>
        <v>8174298.3373685787</v>
      </c>
      <c r="DG21" s="626">
        <f t="shared" si="630"/>
        <v>8248431.4173685778</v>
      </c>
      <c r="DH21" s="626">
        <f t="shared" si="630"/>
        <v>8248431.4173685778</v>
      </c>
      <c r="DI21" s="626">
        <f t="shared" si="630"/>
        <v>8248431.4173685778</v>
      </c>
      <c r="DJ21" s="626">
        <f t="shared" si="630"/>
        <v>8248431.4173685778</v>
      </c>
      <c r="DK21" s="626">
        <f t="shared" si="630"/>
        <v>8248431.4173685778</v>
      </c>
      <c r="DL21" s="626">
        <f t="shared" si="630"/>
        <v>8248431.4173685778</v>
      </c>
      <c r="DM21" s="626">
        <f t="shared" si="630"/>
        <v>8300914.185746639</v>
      </c>
      <c r="DN21" s="626">
        <f t="shared" si="630"/>
        <v>8300914.185746639</v>
      </c>
      <c r="DO21" s="626">
        <f t="shared" si="630"/>
        <v>8374867.6645098766</v>
      </c>
      <c r="DP21" s="626">
        <f t="shared" si="630"/>
        <v>8374867.6645098766</v>
      </c>
      <c r="DQ21" s="626">
        <f t="shared" si="630"/>
        <v>8374867.6645098766</v>
      </c>
      <c r="DR21" s="626">
        <f t="shared" si="630"/>
        <v>8374867.6645098766</v>
      </c>
      <c r="DS21" s="626">
        <f t="shared" si="630"/>
        <v>8454589.6845098753</v>
      </c>
      <c r="DT21" s="626">
        <f t="shared" si="630"/>
        <v>8454589.6845098753</v>
      </c>
      <c r="DU21" s="626">
        <f t="shared" si="630"/>
        <v>8454589.6845098753</v>
      </c>
      <c r="DV21" s="626">
        <f t="shared" si="630"/>
        <v>8454589.6845098753</v>
      </c>
      <c r="DW21" s="626">
        <f t="shared" si="630"/>
        <v>8454589.6845098753</v>
      </c>
      <c r="DX21" s="626">
        <f t="shared" si="630"/>
        <v>8454589.6845098753</v>
      </c>
      <c r="DY21" s="626">
        <f t="shared" si="630"/>
        <v>6056509.5559392758</v>
      </c>
      <c r="DZ21" s="626">
        <f t="shared" si="630"/>
        <v>6056509.5559392758</v>
      </c>
      <c r="EA21" s="626">
        <f t="shared" si="630"/>
        <v>5945343.8357640756</v>
      </c>
      <c r="EB21" s="626">
        <f t="shared" si="630"/>
        <v>5945343.8357640756</v>
      </c>
      <c r="EC21" s="626">
        <f t="shared" si="630"/>
        <v>5945343.8357640756</v>
      </c>
      <c r="ED21" s="626">
        <f t="shared" si="630"/>
        <v>5945343.8357640756</v>
      </c>
      <c r="EE21" s="626">
        <f t="shared" si="630"/>
        <v>3208215.5957640754</v>
      </c>
      <c r="EF21" s="626">
        <f t="shared" si="630"/>
        <v>3208215.5957640754</v>
      </c>
      <c r="EG21" s="626">
        <f t="shared" si="630"/>
        <v>3121631.0888180751</v>
      </c>
      <c r="EH21" s="626">
        <f t="shared" si="630"/>
        <v>3121631.0888180751</v>
      </c>
      <c r="EI21" s="626">
        <f t="shared" si="630"/>
        <v>3121631.0888180751</v>
      </c>
      <c r="EJ21" s="626">
        <f t="shared" si="630"/>
        <v>3121631.0888180751</v>
      </c>
      <c r="EK21" s="626">
        <f t="shared" si="630"/>
        <v>3177310.0577903595</v>
      </c>
      <c r="EL21" s="626">
        <f t="shared" si="630"/>
        <v>3177310.0577903595</v>
      </c>
      <c r="EM21" s="626">
        <f t="shared" si="630"/>
        <v>3205355.9711718727</v>
      </c>
      <c r="EN21" s="626">
        <f t="shared" si="630"/>
        <v>3205355.9711718727</v>
      </c>
      <c r="EO21" s="626">
        <f t="shared" si="630"/>
        <v>3205355.9711718727</v>
      </c>
      <c r="EP21" s="626">
        <f t="shared" si="630"/>
        <v>3205355.9711718727</v>
      </c>
      <c r="EQ21" s="626">
        <f t="shared" ref="EQ21:HB21" si="631">SUM(EQ15:EQ20)</f>
        <v>3205355.9711718727</v>
      </c>
      <c r="ER21" s="626">
        <f t="shared" si="631"/>
        <v>3205355.9711718727</v>
      </c>
      <c r="ES21" s="626">
        <f t="shared" si="631"/>
        <v>3205355.9711718727</v>
      </c>
      <c r="ET21" s="626">
        <f t="shared" si="631"/>
        <v>3205355.9711718727</v>
      </c>
      <c r="EU21" s="626">
        <f t="shared" si="631"/>
        <v>3205355.9711718727</v>
      </c>
      <c r="EV21" s="626">
        <f t="shared" si="631"/>
        <v>3205355.9711718727</v>
      </c>
      <c r="EW21" s="626">
        <f t="shared" si="631"/>
        <v>3262705.3092133249</v>
      </c>
      <c r="EX21" s="626">
        <f t="shared" si="631"/>
        <v>3262705.3092133249</v>
      </c>
      <c r="EY21" s="626">
        <f t="shared" si="631"/>
        <v>3318230.2893253602</v>
      </c>
      <c r="EZ21" s="626">
        <f t="shared" si="631"/>
        <v>3318230.2893253602</v>
      </c>
      <c r="FA21" s="626">
        <f t="shared" si="631"/>
        <v>3318230.2893253602</v>
      </c>
      <c r="FB21" s="626">
        <f t="shared" si="631"/>
        <v>3318230.2893253602</v>
      </c>
      <c r="FC21" s="626">
        <f t="shared" si="631"/>
        <v>3318230.2893253602</v>
      </c>
      <c r="FD21" s="626">
        <f t="shared" si="631"/>
        <v>3318230.2893253602</v>
      </c>
      <c r="FE21" s="626">
        <f t="shared" si="631"/>
        <v>3318230.2893253602</v>
      </c>
      <c r="FF21" s="626">
        <f t="shared" si="631"/>
        <v>3318230.2893253602</v>
      </c>
      <c r="FG21" s="626">
        <f t="shared" si="631"/>
        <v>3318230.2893253602</v>
      </c>
      <c r="FH21" s="626">
        <f t="shared" si="631"/>
        <v>3318230.2893253602</v>
      </c>
      <c r="FI21" s="626">
        <f t="shared" si="631"/>
        <v>3377300.1075080549</v>
      </c>
      <c r="FJ21" s="626">
        <f t="shared" si="631"/>
        <v>3377300.1075080549</v>
      </c>
      <c r="FK21" s="626">
        <f t="shared" si="631"/>
        <v>3449479.0431297398</v>
      </c>
      <c r="FL21" s="626">
        <f t="shared" si="631"/>
        <v>3449479.0431297398</v>
      </c>
      <c r="FM21" s="626">
        <f t="shared" si="631"/>
        <v>3449479.0431297398</v>
      </c>
      <c r="FN21" s="626">
        <f t="shared" si="631"/>
        <v>3449479.0431297398</v>
      </c>
      <c r="FO21" s="626">
        <f t="shared" si="631"/>
        <v>3449479.0431297398</v>
      </c>
      <c r="FP21" s="626">
        <f t="shared" si="631"/>
        <v>3449479.0431297398</v>
      </c>
      <c r="FQ21" s="626">
        <f t="shared" si="631"/>
        <v>3449479.0431297398</v>
      </c>
      <c r="FR21" s="626">
        <f t="shared" si="631"/>
        <v>3449479.0431297398</v>
      </c>
      <c r="FS21" s="626">
        <f t="shared" si="631"/>
        <v>3449479.0431297398</v>
      </c>
      <c r="FT21" s="626">
        <f t="shared" si="631"/>
        <v>3449479.0431297398</v>
      </c>
      <c r="FU21" s="626">
        <f t="shared" si="631"/>
        <v>3510320.9558579177</v>
      </c>
      <c r="FV21" s="626">
        <f t="shared" si="631"/>
        <v>3510320.9558579177</v>
      </c>
      <c r="FW21" s="626">
        <f t="shared" si="631"/>
        <v>3567490.142531212</v>
      </c>
      <c r="FX21" s="626">
        <f t="shared" si="631"/>
        <v>3567490.142531212</v>
      </c>
      <c r="FY21" s="626">
        <f t="shared" si="631"/>
        <v>3567490.142531212</v>
      </c>
      <c r="FZ21" s="626">
        <f t="shared" si="631"/>
        <v>3373943.5905362666</v>
      </c>
      <c r="GA21" s="626">
        <f t="shared" si="631"/>
        <v>3373943.5905362666</v>
      </c>
      <c r="GB21" s="626">
        <f t="shared" si="631"/>
        <v>3373943.5905362666</v>
      </c>
      <c r="GC21" s="626">
        <f t="shared" si="631"/>
        <v>3373943.5905362666</v>
      </c>
      <c r="GD21" s="626">
        <f t="shared" si="631"/>
        <v>3373943.5905362666</v>
      </c>
      <c r="GE21" s="626">
        <f t="shared" si="631"/>
        <v>3373943.5905362666</v>
      </c>
      <c r="GF21" s="626">
        <f t="shared" si="631"/>
        <v>3373943.5905362666</v>
      </c>
      <c r="GG21" s="626">
        <f t="shared" si="631"/>
        <v>3436610.7606462887</v>
      </c>
      <c r="GH21" s="626">
        <f t="shared" si="631"/>
        <v>3436610.7606462887</v>
      </c>
      <c r="GI21" s="626">
        <f t="shared" si="631"/>
        <v>3480917.0801849696</v>
      </c>
      <c r="GJ21" s="626">
        <f t="shared" si="631"/>
        <v>3480917.0801849696</v>
      </c>
      <c r="GK21" s="626">
        <f t="shared" si="631"/>
        <v>3480917.0801849696</v>
      </c>
      <c r="GL21" s="626">
        <f t="shared" si="631"/>
        <v>3480917.0801849696</v>
      </c>
      <c r="GM21" s="626">
        <f t="shared" si="631"/>
        <v>3480917.0801849696</v>
      </c>
      <c r="GN21" s="626">
        <f t="shared" si="631"/>
        <v>3480917.0801849696</v>
      </c>
      <c r="GO21" s="626">
        <f t="shared" si="631"/>
        <v>3480917.0801849696</v>
      </c>
      <c r="GP21" s="626">
        <f t="shared" si="631"/>
        <v>3480917.0801849696</v>
      </c>
      <c r="GQ21" s="626">
        <f t="shared" si="631"/>
        <v>3480917.0801849696</v>
      </c>
      <c r="GR21" s="626">
        <f t="shared" si="631"/>
        <v>3480917.0801849696</v>
      </c>
      <c r="GS21" s="626">
        <f t="shared" si="631"/>
        <v>3545464.2653982919</v>
      </c>
      <c r="GT21" s="626">
        <f t="shared" si="631"/>
        <v>3545464.2653982919</v>
      </c>
      <c r="GU21" s="626">
        <f t="shared" si="631"/>
        <v>3591099.7706688624</v>
      </c>
      <c r="GV21" s="626">
        <f t="shared" si="631"/>
        <v>3591099.7706688624</v>
      </c>
      <c r="GW21" s="626">
        <f t="shared" si="631"/>
        <v>3591099.7706688624</v>
      </c>
      <c r="GX21" s="626">
        <f t="shared" si="631"/>
        <v>3591099.7706688624</v>
      </c>
      <c r="GY21" s="626">
        <f t="shared" si="631"/>
        <v>3591099.7706688624</v>
      </c>
      <c r="GZ21" s="626">
        <f t="shared" si="631"/>
        <v>3591099.7706688624</v>
      </c>
      <c r="HA21" s="626">
        <f t="shared" si="631"/>
        <v>3591099.7706688624</v>
      </c>
      <c r="HB21" s="626">
        <f t="shared" si="631"/>
        <v>3591099.7706688624</v>
      </c>
      <c r="HC21" s="626">
        <f t="shared" ref="HC21:IP21" si="632">SUM(HC15:HC20)</f>
        <v>3591099.7706688624</v>
      </c>
      <c r="HD21" s="626">
        <f t="shared" si="632"/>
        <v>3591099.7706688624</v>
      </c>
      <c r="HE21" s="626">
        <f t="shared" si="632"/>
        <v>3657583.3714385848</v>
      </c>
      <c r="HF21" s="626">
        <f t="shared" si="632"/>
        <v>3657583.3714385848</v>
      </c>
      <c r="HG21" s="626">
        <f t="shared" si="632"/>
        <v>3704587.9378973958</v>
      </c>
      <c r="HH21" s="626">
        <f t="shared" si="632"/>
        <v>3704587.9378973958</v>
      </c>
      <c r="HI21" s="626">
        <f t="shared" si="632"/>
        <v>3704587.9378973958</v>
      </c>
      <c r="HJ21" s="626">
        <f t="shared" si="632"/>
        <v>3704587.9378973958</v>
      </c>
      <c r="HK21" s="626">
        <f t="shared" si="632"/>
        <v>3704587.9378973958</v>
      </c>
      <c r="HL21" s="626">
        <f t="shared" si="632"/>
        <v>3704587.9378973958</v>
      </c>
      <c r="HM21" s="626">
        <f t="shared" si="632"/>
        <v>3704587.9378973958</v>
      </c>
      <c r="HN21" s="626">
        <f t="shared" si="632"/>
        <v>3704587.9378973958</v>
      </c>
      <c r="HO21" s="626">
        <f t="shared" si="632"/>
        <v>3704587.9378973958</v>
      </c>
      <c r="HP21" s="626">
        <f t="shared" si="632"/>
        <v>3704587.9378973958</v>
      </c>
      <c r="HQ21" s="626">
        <f t="shared" si="632"/>
        <v>3773066.0466902098</v>
      </c>
      <c r="HR21" s="626">
        <f t="shared" si="632"/>
        <v>3773066.0466902098</v>
      </c>
      <c r="HS21" s="626">
        <f t="shared" si="632"/>
        <v>3821480.7460538349</v>
      </c>
      <c r="HT21" s="626">
        <f t="shared" si="632"/>
        <v>3821480.7460538349</v>
      </c>
      <c r="HU21" s="626">
        <f t="shared" si="632"/>
        <v>3821480.7460538349</v>
      </c>
      <c r="HV21" s="626">
        <f t="shared" si="632"/>
        <v>3821480.7460538349</v>
      </c>
      <c r="HW21" s="626">
        <f t="shared" si="632"/>
        <v>3821480.7460538349</v>
      </c>
      <c r="HX21" s="626">
        <f t="shared" si="632"/>
        <v>3821480.7460538349</v>
      </c>
      <c r="HY21" s="626">
        <f t="shared" si="632"/>
        <v>3821480.7460538349</v>
      </c>
      <c r="HZ21" s="626">
        <f t="shared" si="632"/>
        <v>3821480.7460538349</v>
      </c>
      <c r="IA21" s="626">
        <f t="shared" si="632"/>
        <v>3821480.7460538349</v>
      </c>
      <c r="IB21" s="626">
        <f t="shared" si="632"/>
        <v>3821480.7460538349</v>
      </c>
      <c r="IC21" s="626">
        <f t="shared" si="632"/>
        <v>3892013.1981104333</v>
      </c>
      <c r="ID21" s="626">
        <f t="shared" si="632"/>
        <v>3892013.1981104333</v>
      </c>
      <c r="IE21" s="626">
        <f t="shared" si="632"/>
        <v>3941880.3342433693</v>
      </c>
      <c r="IF21" s="626">
        <f t="shared" si="632"/>
        <v>3941880.3342433693</v>
      </c>
      <c r="IG21" s="626">
        <f t="shared" si="632"/>
        <v>3941880.3342433693</v>
      </c>
      <c r="IH21" s="626">
        <f t="shared" si="632"/>
        <v>3941880.3342433693</v>
      </c>
      <c r="II21" s="626">
        <f t="shared" si="632"/>
        <v>3941880.3342433693</v>
      </c>
      <c r="IJ21" s="626">
        <f t="shared" si="632"/>
        <v>3941880.3342433693</v>
      </c>
      <c r="IK21" s="626">
        <f t="shared" si="632"/>
        <v>3941880.3342433693</v>
      </c>
      <c r="IL21" s="626">
        <f t="shared" si="632"/>
        <v>3941880.3342433693</v>
      </c>
      <c r="IM21" s="626">
        <f t="shared" si="632"/>
        <v>3941880.3342433693</v>
      </c>
      <c r="IN21" s="626">
        <f t="shared" si="632"/>
        <v>3941880.3342433693</v>
      </c>
      <c r="IO21" s="626">
        <f t="shared" si="632"/>
        <v>4014528.7598616653</v>
      </c>
      <c r="IP21" s="626">
        <f t="shared" si="632"/>
        <v>4014528.7598616653</v>
      </c>
    </row>
    <row r="22" spans="1:250" x14ac:dyDescent="0.2">
      <c r="A22" s="156">
        <f>ROW()</f>
        <v>22</v>
      </c>
      <c r="C22" s="442"/>
      <c r="D22" s="443"/>
      <c r="E22" s="443"/>
      <c r="F22" s="435"/>
      <c r="G22" s="435"/>
      <c r="H22" s="435"/>
      <c r="I22" s="435"/>
      <c r="J22" s="627"/>
      <c r="K22" s="628"/>
      <c r="L22" s="628"/>
      <c r="M22" s="628"/>
      <c r="N22" s="628"/>
      <c r="O22" s="628"/>
      <c r="P22" s="628"/>
      <c r="Q22" s="628"/>
      <c r="R22" s="628"/>
      <c r="S22" s="628"/>
      <c r="T22" s="628"/>
      <c r="U22" s="628"/>
      <c r="V22" s="628"/>
      <c r="W22" s="628"/>
      <c r="X22" s="628"/>
      <c r="Y22" s="628"/>
      <c r="Z22" s="628"/>
      <c r="AA22" s="628"/>
      <c r="AB22" s="628"/>
      <c r="AC22" s="628"/>
      <c r="AD22" s="628"/>
      <c r="AE22" s="628"/>
      <c r="AF22" s="628"/>
      <c r="AG22" s="628"/>
      <c r="AH22" s="628"/>
      <c r="AI22" s="628"/>
      <c r="AJ22" s="628"/>
      <c r="AK22" s="628"/>
      <c r="AL22" s="628"/>
      <c r="AM22" s="628"/>
      <c r="AN22" s="628"/>
      <c r="AO22" s="628"/>
      <c r="AP22" s="628"/>
      <c r="AQ22" s="628"/>
      <c r="AR22" s="628"/>
      <c r="AS22" s="628"/>
      <c r="AT22" s="628"/>
      <c r="AU22" s="628"/>
      <c r="AV22" s="628"/>
      <c r="AW22" s="628"/>
      <c r="AX22" s="628"/>
      <c r="AY22" s="628"/>
      <c r="AZ22" s="628"/>
      <c r="BA22" s="628"/>
      <c r="BB22" s="628"/>
      <c r="BC22" s="628"/>
      <c r="BD22" s="628"/>
      <c r="BE22" s="628"/>
      <c r="BF22" s="628"/>
      <c r="BG22" s="628"/>
      <c r="BH22" s="628"/>
      <c r="BI22" s="628"/>
      <c r="BJ22" s="628"/>
      <c r="BK22" s="628"/>
      <c r="BL22" s="628"/>
      <c r="BM22" s="628"/>
      <c r="BN22" s="628"/>
      <c r="BO22" s="628"/>
      <c r="BP22" s="628"/>
      <c r="BQ22" s="628"/>
      <c r="BR22" s="628"/>
      <c r="BS22" s="628"/>
      <c r="BT22" s="628"/>
      <c r="BU22" s="628"/>
      <c r="BV22" s="628"/>
      <c r="BW22" s="628"/>
      <c r="BX22" s="628"/>
      <c r="BY22" s="628"/>
      <c r="BZ22" s="628"/>
      <c r="CA22" s="628"/>
      <c r="CB22" s="628"/>
      <c r="CC22" s="628"/>
      <c r="CD22" s="628"/>
      <c r="CE22" s="628"/>
      <c r="CF22" s="628"/>
      <c r="CG22" s="628"/>
      <c r="CH22" s="628"/>
      <c r="CI22" s="628"/>
      <c r="CJ22" s="628"/>
      <c r="CK22" s="628"/>
      <c r="CL22" s="628"/>
      <c r="CM22" s="628"/>
      <c r="CN22" s="628"/>
      <c r="CO22" s="628"/>
      <c r="CP22" s="628"/>
      <c r="CQ22" s="628"/>
      <c r="CR22" s="628"/>
      <c r="CS22" s="628"/>
      <c r="CT22" s="628"/>
      <c r="CU22" s="628"/>
      <c r="CV22" s="628"/>
      <c r="CW22" s="628"/>
      <c r="CX22" s="628"/>
      <c r="CY22" s="628"/>
      <c r="CZ22" s="628"/>
      <c r="DA22" s="628"/>
      <c r="DB22" s="628"/>
      <c r="DC22" s="628"/>
      <c r="DD22" s="628"/>
      <c r="DE22" s="628"/>
      <c r="DF22" s="628"/>
      <c r="DG22" s="628"/>
      <c r="DH22" s="628"/>
      <c r="DI22" s="628"/>
      <c r="DJ22" s="628"/>
      <c r="DK22" s="628"/>
      <c r="DL22" s="628"/>
      <c r="DM22" s="628"/>
      <c r="DN22" s="628"/>
      <c r="DO22" s="628"/>
      <c r="DP22" s="628"/>
      <c r="DQ22" s="628"/>
      <c r="DR22" s="628"/>
      <c r="DS22" s="628"/>
      <c r="DT22" s="628"/>
      <c r="DU22" s="628"/>
      <c r="DV22" s="628"/>
      <c r="DW22" s="628"/>
      <c r="DX22" s="628"/>
      <c r="DY22" s="628"/>
      <c r="DZ22" s="628"/>
      <c r="EA22" s="628"/>
      <c r="EB22" s="628"/>
      <c r="EC22" s="628"/>
      <c r="ED22" s="628"/>
      <c r="EE22" s="628"/>
      <c r="EF22" s="628"/>
      <c r="EG22" s="628"/>
      <c r="EH22" s="628"/>
      <c r="EI22" s="628"/>
      <c r="EJ22" s="628"/>
      <c r="EK22" s="628"/>
      <c r="EL22" s="628"/>
      <c r="EM22" s="628"/>
      <c r="EN22" s="628"/>
      <c r="EO22" s="628"/>
      <c r="EP22" s="628"/>
      <c r="EQ22" s="628"/>
      <c r="ER22" s="628"/>
      <c r="ES22" s="628"/>
      <c r="ET22" s="628"/>
      <c r="EU22" s="628"/>
      <c r="EV22" s="628"/>
      <c r="EW22" s="628"/>
      <c r="EX22" s="628"/>
      <c r="EY22" s="628"/>
      <c r="EZ22" s="628"/>
      <c r="FA22" s="628"/>
      <c r="FB22" s="628"/>
      <c r="FC22" s="628"/>
      <c r="FD22" s="628"/>
      <c r="FE22" s="628"/>
      <c r="FF22" s="628"/>
      <c r="FG22" s="628"/>
      <c r="FH22" s="628"/>
      <c r="FI22" s="628"/>
      <c r="FJ22" s="628"/>
      <c r="FK22" s="628"/>
      <c r="FL22" s="628"/>
      <c r="FM22" s="628"/>
      <c r="FN22" s="628"/>
      <c r="FO22" s="628"/>
      <c r="FP22" s="628"/>
      <c r="FQ22" s="628"/>
      <c r="FR22" s="628"/>
      <c r="FS22" s="628"/>
      <c r="FT22" s="628"/>
      <c r="FU22" s="628"/>
      <c r="FV22" s="628"/>
      <c r="FW22" s="628"/>
      <c r="FX22" s="628"/>
      <c r="FY22" s="628"/>
      <c r="FZ22" s="628"/>
      <c r="GA22" s="628"/>
      <c r="GB22" s="628"/>
      <c r="GC22" s="628"/>
      <c r="GD22" s="628"/>
      <c r="GE22" s="628"/>
      <c r="GF22" s="628"/>
      <c r="GG22" s="628"/>
      <c r="GH22" s="628"/>
      <c r="GI22" s="628"/>
      <c r="GJ22" s="628"/>
      <c r="GK22" s="628"/>
      <c r="GL22" s="628"/>
      <c r="GM22" s="628"/>
      <c r="GN22" s="628"/>
      <c r="GO22" s="628"/>
      <c r="GP22" s="628"/>
      <c r="GQ22" s="628"/>
      <c r="GR22" s="628"/>
      <c r="GS22" s="628"/>
      <c r="GT22" s="628"/>
      <c r="GU22" s="628"/>
      <c r="GV22" s="628"/>
      <c r="GW22" s="628"/>
      <c r="GX22" s="628"/>
      <c r="GY22" s="628"/>
      <c r="GZ22" s="628"/>
      <c r="HA22" s="628"/>
      <c r="HB22" s="628"/>
      <c r="HC22" s="628"/>
      <c r="HD22" s="628"/>
      <c r="HE22" s="628"/>
      <c r="HF22" s="628"/>
      <c r="HG22" s="628"/>
      <c r="HH22" s="628"/>
      <c r="HI22" s="628"/>
      <c r="HJ22" s="628"/>
      <c r="HK22" s="628"/>
      <c r="HL22" s="628"/>
      <c r="HM22" s="628"/>
      <c r="HN22" s="628"/>
      <c r="HO22" s="628"/>
      <c r="HP22" s="628"/>
      <c r="HQ22" s="628"/>
      <c r="HR22" s="628"/>
      <c r="HS22" s="628"/>
      <c r="HT22" s="628"/>
      <c r="HU22" s="628"/>
      <c r="HV22" s="628"/>
      <c r="HW22" s="628"/>
      <c r="HX22" s="628"/>
      <c r="HY22" s="628"/>
      <c r="HZ22" s="628"/>
      <c r="IA22" s="628"/>
      <c r="IB22" s="628"/>
      <c r="IC22" s="628"/>
      <c r="ID22" s="628"/>
      <c r="IE22" s="628"/>
      <c r="IF22" s="628"/>
      <c r="IG22" s="628"/>
      <c r="IH22" s="628"/>
      <c r="II22" s="628"/>
      <c r="IJ22" s="628"/>
      <c r="IK22" s="628"/>
      <c r="IL22" s="628"/>
      <c r="IM22" s="628"/>
      <c r="IN22" s="628"/>
      <c r="IO22" s="628"/>
      <c r="IP22" s="628"/>
    </row>
    <row r="23" spans="1:250" s="156" customFormat="1" x14ac:dyDescent="0.2">
      <c r="A23" s="156">
        <f>ROW()</f>
        <v>23</v>
      </c>
      <c r="C23" s="442"/>
      <c r="D23" s="443"/>
      <c r="E23" s="443"/>
      <c r="F23" s="435"/>
      <c r="G23" s="435"/>
      <c r="H23" s="435"/>
      <c r="I23" s="435"/>
      <c r="J23" s="627"/>
      <c r="K23" s="628"/>
      <c r="L23" s="628"/>
      <c r="M23" s="628"/>
      <c r="N23" s="628"/>
      <c r="O23" s="628"/>
      <c r="P23" s="628"/>
      <c r="Q23" s="628"/>
      <c r="R23" s="628"/>
      <c r="S23" s="628"/>
      <c r="T23" s="628"/>
      <c r="U23" s="628"/>
      <c r="V23" s="628"/>
      <c r="W23" s="628"/>
      <c r="X23" s="628"/>
      <c r="Y23" s="628"/>
      <c r="Z23" s="628"/>
      <c r="AA23" s="628"/>
      <c r="AB23" s="628"/>
      <c r="AC23" s="628"/>
      <c r="AD23" s="628"/>
      <c r="AE23" s="628"/>
      <c r="AF23" s="628"/>
      <c r="AG23" s="628"/>
      <c r="AH23" s="628"/>
      <c r="AI23" s="628"/>
      <c r="AJ23" s="628"/>
      <c r="AK23" s="628"/>
      <c r="AL23" s="628"/>
      <c r="AM23" s="628"/>
      <c r="AN23" s="628"/>
      <c r="AO23" s="628"/>
      <c r="AP23" s="628"/>
      <c r="AQ23" s="628"/>
      <c r="AR23" s="628"/>
      <c r="AS23" s="628"/>
      <c r="AT23" s="628"/>
      <c r="AU23" s="628"/>
      <c r="AV23" s="628"/>
      <c r="AW23" s="628"/>
      <c r="AX23" s="628"/>
      <c r="AY23" s="628"/>
      <c r="AZ23" s="628"/>
      <c r="BA23" s="628"/>
      <c r="BB23" s="628"/>
      <c r="BC23" s="628"/>
      <c r="BD23" s="628"/>
      <c r="BE23" s="628"/>
      <c r="BF23" s="628"/>
      <c r="BG23" s="628"/>
      <c r="BH23" s="628"/>
      <c r="BI23" s="628"/>
      <c r="BJ23" s="628"/>
      <c r="BK23" s="628"/>
      <c r="BL23" s="628"/>
      <c r="BM23" s="628"/>
      <c r="BN23" s="628"/>
      <c r="BO23" s="628"/>
      <c r="BP23" s="628"/>
      <c r="BQ23" s="628"/>
      <c r="BR23" s="628"/>
      <c r="BS23" s="628"/>
      <c r="BT23" s="628"/>
      <c r="BU23" s="628"/>
      <c r="BV23" s="628"/>
      <c r="BW23" s="628"/>
      <c r="BX23" s="628"/>
      <c r="BY23" s="628"/>
      <c r="BZ23" s="628"/>
      <c r="CA23" s="628"/>
      <c r="CB23" s="628"/>
      <c r="CC23" s="628"/>
      <c r="CD23" s="628"/>
      <c r="CE23" s="628"/>
      <c r="CF23" s="628"/>
      <c r="CG23" s="628"/>
      <c r="CH23" s="628"/>
      <c r="CI23" s="628"/>
      <c r="CJ23" s="628"/>
      <c r="CK23" s="628"/>
      <c r="CL23" s="628"/>
      <c r="CM23" s="628"/>
      <c r="CN23" s="628"/>
      <c r="CO23" s="628"/>
      <c r="CP23" s="628"/>
      <c r="CQ23" s="628"/>
      <c r="CR23" s="628"/>
      <c r="CS23" s="628"/>
      <c r="CT23" s="628"/>
      <c r="CU23" s="628"/>
      <c r="CV23" s="628"/>
      <c r="CW23" s="628"/>
      <c r="CX23" s="628"/>
      <c r="CY23" s="628"/>
      <c r="CZ23" s="628"/>
      <c r="DA23" s="628"/>
      <c r="DB23" s="628"/>
      <c r="DC23" s="628"/>
      <c r="DD23" s="628"/>
      <c r="DE23" s="628"/>
      <c r="DF23" s="628"/>
      <c r="DG23" s="628"/>
      <c r="DH23" s="628"/>
      <c r="DI23" s="628"/>
      <c r="DJ23" s="628"/>
      <c r="DK23" s="628"/>
      <c r="DL23" s="628"/>
      <c r="DM23" s="628"/>
      <c r="DN23" s="628"/>
      <c r="DO23" s="628"/>
      <c r="DP23" s="628"/>
      <c r="DQ23" s="628"/>
      <c r="DR23" s="628"/>
      <c r="DS23" s="628"/>
      <c r="DT23" s="628"/>
      <c r="DU23" s="628"/>
      <c r="DV23" s="628"/>
      <c r="DW23" s="628"/>
      <c r="DX23" s="628"/>
      <c r="DY23" s="628"/>
      <c r="DZ23" s="628"/>
      <c r="EA23" s="628"/>
      <c r="EB23" s="628"/>
      <c r="EC23" s="628"/>
      <c r="ED23" s="628"/>
      <c r="EE23" s="628"/>
      <c r="EF23" s="628"/>
      <c r="EG23" s="628"/>
      <c r="EH23" s="628"/>
      <c r="EI23" s="628"/>
      <c r="EJ23" s="628"/>
      <c r="EK23" s="628"/>
      <c r="EL23" s="628"/>
      <c r="EM23" s="628"/>
      <c r="EN23" s="628"/>
      <c r="EO23" s="628"/>
      <c r="EP23" s="628"/>
      <c r="EQ23" s="628"/>
      <c r="ER23" s="628"/>
      <c r="ES23" s="628"/>
      <c r="ET23" s="628"/>
      <c r="EU23" s="628"/>
      <c r="EV23" s="628"/>
      <c r="EW23" s="628"/>
      <c r="EX23" s="628"/>
      <c r="EY23" s="628"/>
      <c r="EZ23" s="628"/>
      <c r="FA23" s="628"/>
      <c r="FB23" s="628"/>
      <c r="FC23" s="628"/>
      <c r="FD23" s="628"/>
      <c r="FE23" s="628"/>
      <c r="FF23" s="628"/>
      <c r="FG23" s="628"/>
      <c r="FH23" s="628"/>
      <c r="FI23" s="628"/>
      <c r="FJ23" s="628"/>
      <c r="FK23" s="628"/>
      <c r="FL23" s="628"/>
      <c r="FM23" s="628"/>
      <c r="FN23" s="628"/>
      <c r="FO23" s="628"/>
      <c r="FP23" s="628"/>
      <c r="FQ23" s="628"/>
      <c r="FR23" s="628"/>
      <c r="FS23" s="628"/>
      <c r="FT23" s="628"/>
      <c r="FU23" s="628"/>
      <c r="FV23" s="628"/>
      <c r="FW23" s="628"/>
      <c r="FX23" s="628"/>
      <c r="FY23" s="628"/>
      <c r="FZ23" s="628"/>
      <c r="GA23" s="628"/>
      <c r="GB23" s="628"/>
      <c r="GC23" s="628"/>
      <c r="GD23" s="628"/>
      <c r="GE23" s="628"/>
      <c r="GF23" s="628"/>
      <c r="GG23" s="628"/>
      <c r="GH23" s="628"/>
      <c r="GI23" s="628"/>
      <c r="GJ23" s="628"/>
      <c r="GK23" s="628"/>
      <c r="GL23" s="628"/>
      <c r="GM23" s="628"/>
      <c r="GN23" s="628"/>
      <c r="GO23" s="628"/>
      <c r="GP23" s="628"/>
      <c r="GQ23" s="628"/>
      <c r="GR23" s="628"/>
      <c r="GS23" s="628"/>
      <c r="GT23" s="628"/>
      <c r="GU23" s="628"/>
      <c r="GV23" s="628"/>
      <c r="GW23" s="628"/>
      <c r="GX23" s="628"/>
      <c r="GY23" s="628"/>
      <c r="GZ23" s="628"/>
      <c r="HA23" s="628"/>
      <c r="HB23" s="628"/>
      <c r="HC23" s="628"/>
      <c r="HD23" s="628"/>
      <c r="HE23" s="628"/>
      <c r="HF23" s="628"/>
      <c r="HG23" s="628"/>
      <c r="HH23" s="628"/>
      <c r="HI23" s="628"/>
      <c r="HJ23" s="628"/>
      <c r="HK23" s="628"/>
      <c r="HL23" s="628"/>
      <c r="HM23" s="628"/>
      <c r="HN23" s="628"/>
      <c r="HO23" s="628"/>
      <c r="HP23" s="628"/>
      <c r="HQ23" s="628"/>
      <c r="HR23" s="628"/>
      <c r="HS23" s="628"/>
      <c r="HT23" s="628"/>
      <c r="HU23" s="628"/>
      <c r="HV23" s="628"/>
      <c r="HW23" s="628"/>
      <c r="HX23" s="628"/>
      <c r="HY23" s="628"/>
      <c r="HZ23" s="628"/>
      <c r="IA23" s="628"/>
      <c r="IB23" s="628"/>
      <c r="IC23" s="628"/>
      <c r="ID23" s="628"/>
      <c r="IE23" s="628"/>
      <c r="IF23" s="628"/>
      <c r="IG23" s="628"/>
      <c r="IH23" s="628"/>
      <c r="II23" s="628"/>
      <c r="IJ23" s="628"/>
      <c r="IK23" s="628"/>
      <c r="IL23" s="628"/>
      <c r="IM23" s="628"/>
      <c r="IN23" s="628"/>
      <c r="IO23" s="628"/>
      <c r="IP23" s="628"/>
    </row>
    <row r="24" spans="1:250" x14ac:dyDescent="0.2">
      <c r="A24" s="156">
        <f>ROW()</f>
        <v>24</v>
      </c>
      <c r="C24" s="527" t="s">
        <v>1</v>
      </c>
      <c r="D24" s="443"/>
      <c r="E24" s="443"/>
      <c r="F24" s="435"/>
      <c r="G24" s="435"/>
      <c r="H24" s="435"/>
      <c r="I24" s="435"/>
      <c r="J24" s="627"/>
      <c r="K24" s="628"/>
      <c r="L24" s="628"/>
      <c r="M24" s="628"/>
      <c r="N24" s="628"/>
      <c r="O24" s="628"/>
      <c r="P24" s="628"/>
      <c r="Q24" s="628"/>
      <c r="R24" s="628"/>
      <c r="S24" s="628"/>
      <c r="T24" s="628"/>
      <c r="U24" s="628"/>
      <c r="V24" s="628"/>
      <c r="W24" s="628"/>
      <c r="X24" s="628"/>
      <c r="Y24" s="628"/>
      <c r="Z24" s="628"/>
      <c r="AA24" s="628"/>
      <c r="AB24" s="628"/>
      <c r="AC24" s="628"/>
      <c r="AD24" s="628"/>
      <c r="AE24" s="628"/>
      <c r="AF24" s="628"/>
      <c r="AG24" s="628"/>
      <c r="AH24" s="628"/>
      <c r="AI24" s="628"/>
      <c r="AJ24" s="628"/>
      <c r="AK24" s="628"/>
      <c r="AL24" s="628"/>
      <c r="AM24" s="628"/>
      <c r="AN24" s="628"/>
      <c r="AO24" s="628"/>
      <c r="AP24" s="628"/>
      <c r="AQ24" s="628"/>
      <c r="AR24" s="628"/>
      <c r="AS24" s="628"/>
      <c r="AT24" s="628"/>
      <c r="AU24" s="628"/>
      <c r="AV24" s="628"/>
      <c r="AW24" s="628"/>
      <c r="AX24" s="628"/>
      <c r="AY24" s="628"/>
      <c r="AZ24" s="628"/>
      <c r="BA24" s="628"/>
      <c r="BB24" s="628"/>
      <c r="BC24" s="628"/>
      <c r="BD24" s="628"/>
      <c r="BE24" s="628"/>
      <c r="BF24" s="628"/>
      <c r="BG24" s="628"/>
      <c r="BH24" s="628"/>
      <c r="BI24" s="628"/>
      <c r="BJ24" s="628"/>
      <c r="BK24" s="628"/>
      <c r="BL24" s="628"/>
      <c r="BM24" s="628"/>
      <c r="BN24" s="628"/>
      <c r="BO24" s="628"/>
      <c r="BP24" s="628"/>
      <c r="BQ24" s="628"/>
      <c r="BR24" s="628"/>
      <c r="BS24" s="628"/>
      <c r="BT24" s="628"/>
      <c r="BU24" s="628"/>
      <c r="BV24" s="628"/>
      <c r="BW24" s="628"/>
      <c r="BX24" s="628"/>
      <c r="BY24" s="628"/>
      <c r="BZ24" s="628"/>
      <c r="CA24" s="628"/>
      <c r="CB24" s="628"/>
      <c r="CC24" s="628"/>
      <c r="CD24" s="628"/>
      <c r="CE24" s="628"/>
      <c r="CF24" s="628"/>
      <c r="CG24" s="628"/>
      <c r="CH24" s="628"/>
      <c r="CI24" s="628"/>
      <c r="CJ24" s="628"/>
      <c r="CK24" s="628"/>
      <c r="CL24" s="628"/>
      <c r="CM24" s="628"/>
      <c r="CN24" s="628"/>
      <c r="CO24" s="628"/>
      <c r="CP24" s="628"/>
      <c r="CQ24" s="628"/>
      <c r="CR24" s="628"/>
      <c r="CS24" s="628"/>
      <c r="CT24" s="628"/>
      <c r="CU24" s="628"/>
      <c r="CV24" s="628"/>
      <c r="CW24" s="628"/>
      <c r="CX24" s="628"/>
      <c r="CY24" s="628"/>
      <c r="CZ24" s="628"/>
      <c r="DA24" s="628"/>
      <c r="DB24" s="628"/>
      <c r="DC24" s="628"/>
      <c r="DD24" s="628"/>
      <c r="DE24" s="628"/>
      <c r="DF24" s="628"/>
      <c r="DG24" s="628"/>
      <c r="DH24" s="628"/>
      <c r="DI24" s="628"/>
      <c r="DJ24" s="628"/>
      <c r="DK24" s="628"/>
      <c r="DL24" s="628"/>
      <c r="DM24" s="628"/>
      <c r="DN24" s="628"/>
      <c r="DO24" s="628"/>
      <c r="DP24" s="628"/>
      <c r="DQ24" s="628"/>
      <c r="DR24" s="628"/>
      <c r="DS24" s="628"/>
      <c r="DT24" s="628"/>
      <c r="DU24" s="628"/>
      <c r="DV24" s="628"/>
      <c r="DW24" s="628"/>
      <c r="DX24" s="628"/>
      <c r="DY24" s="628"/>
      <c r="DZ24" s="628"/>
      <c r="EA24" s="628"/>
      <c r="EB24" s="628"/>
      <c r="EC24" s="628"/>
      <c r="ED24" s="628"/>
      <c r="EE24" s="628"/>
      <c r="EF24" s="628"/>
      <c r="EG24" s="628"/>
      <c r="EH24" s="628"/>
      <c r="EI24" s="628"/>
      <c r="EJ24" s="628"/>
      <c r="EK24" s="628"/>
      <c r="EL24" s="628"/>
      <c r="EM24" s="628"/>
      <c r="EN24" s="628"/>
      <c r="EO24" s="628"/>
      <c r="EP24" s="628"/>
      <c r="EQ24" s="628"/>
      <c r="ER24" s="628"/>
      <c r="ES24" s="628"/>
      <c r="ET24" s="628"/>
      <c r="EU24" s="628"/>
      <c r="EV24" s="628"/>
      <c r="EW24" s="628"/>
      <c r="EX24" s="628"/>
      <c r="EY24" s="628"/>
      <c r="EZ24" s="628"/>
      <c r="FA24" s="628"/>
      <c r="FB24" s="628"/>
      <c r="FC24" s="628"/>
      <c r="FD24" s="628"/>
      <c r="FE24" s="628"/>
      <c r="FF24" s="628"/>
      <c r="FG24" s="628"/>
      <c r="FH24" s="628"/>
      <c r="FI24" s="628"/>
      <c r="FJ24" s="628"/>
      <c r="FK24" s="628"/>
      <c r="FL24" s="628"/>
      <c r="FM24" s="628"/>
      <c r="FN24" s="628"/>
      <c r="FO24" s="628"/>
      <c r="FP24" s="628"/>
      <c r="FQ24" s="628"/>
      <c r="FR24" s="628"/>
      <c r="FS24" s="628"/>
      <c r="FT24" s="628"/>
      <c r="FU24" s="628"/>
      <c r="FV24" s="628"/>
      <c r="FW24" s="628"/>
      <c r="FX24" s="628"/>
      <c r="FY24" s="628"/>
      <c r="FZ24" s="628"/>
      <c r="GA24" s="628"/>
      <c r="GB24" s="628"/>
      <c r="GC24" s="628"/>
      <c r="GD24" s="628"/>
      <c r="GE24" s="628"/>
      <c r="GF24" s="628"/>
      <c r="GG24" s="628"/>
      <c r="GH24" s="628"/>
      <c r="GI24" s="628"/>
      <c r="GJ24" s="628"/>
      <c r="GK24" s="628"/>
      <c r="GL24" s="628"/>
      <c r="GM24" s="628"/>
      <c r="GN24" s="628"/>
      <c r="GO24" s="628"/>
      <c r="GP24" s="628"/>
      <c r="GQ24" s="628"/>
      <c r="GR24" s="628"/>
      <c r="GS24" s="628"/>
      <c r="GT24" s="628"/>
      <c r="GU24" s="628"/>
      <c r="GV24" s="628"/>
      <c r="GW24" s="628"/>
      <c r="GX24" s="628"/>
      <c r="GY24" s="628"/>
      <c r="GZ24" s="628"/>
      <c r="HA24" s="628"/>
      <c r="HB24" s="628"/>
      <c r="HC24" s="628"/>
      <c r="HD24" s="628"/>
      <c r="HE24" s="628"/>
      <c r="HF24" s="628"/>
      <c r="HG24" s="628"/>
      <c r="HH24" s="628"/>
      <c r="HI24" s="628"/>
      <c r="HJ24" s="628"/>
      <c r="HK24" s="628"/>
      <c r="HL24" s="628"/>
      <c r="HM24" s="628"/>
      <c r="HN24" s="628"/>
      <c r="HO24" s="628"/>
      <c r="HP24" s="628"/>
      <c r="HQ24" s="628"/>
      <c r="HR24" s="628"/>
      <c r="HS24" s="628"/>
      <c r="HT24" s="628"/>
      <c r="HU24" s="628"/>
      <c r="HV24" s="628"/>
      <c r="HW24" s="628"/>
      <c r="HX24" s="628"/>
      <c r="HY24" s="628"/>
      <c r="HZ24" s="628"/>
      <c r="IA24" s="628"/>
      <c r="IB24" s="628"/>
      <c r="IC24" s="628"/>
      <c r="ID24" s="628"/>
      <c r="IE24" s="628"/>
      <c r="IF24" s="628"/>
      <c r="IG24" s="628"/>
      <c r="IH24" s="628"/>
      <c r="II24" s="628"/>
      <c r="IJ24" s="628"/>
      <c r="IK24" s="628"/>
      <c r="IL24" s="628"/>
      <c r="IM24" s="628"/>
      <c r="IN24" s="628"/>
      <c r="IO24" s="628"/>
      <c r="IP24" s="628"/>
    </row>
    <row r="25" spans="1:250" x14ac:dyDescent="0.2">
      <c r="A25" s="156">
        <f>ROW()</f>
        <v>25</v>
      </c>
      <c r="C25" s="444" t="s">
        <v>410</v>
      </c>
      <c r="D25" s="437"/>
      <c r="E25" s="437"/>
      <c r="F25" s="437"/>
      <c r="G25" s="437"/>
      <c r="I25" s="437"/>
      <c r="J25" s="622">
        <f t="shared" ref="J25:J33" si="633">SUM(K25:CD25)</f>
        <v>115734045.99999994</v>
      </c>
      <c r="K25" s="622">
        <f>VLOOKUP(K$5,$C$60:$E$79,2,FALSE)/12</f>
        <v>1290576</v>
      </c>
      <c r="L25" s="622">
        <f t="shared" ref="L25:BW25" si="634">VLOOKUP(L$5,$C$60:$E$79,2,FALSE)/12</f>
        <v>1290576</v>
      </c>
      <c r="M25" s="622">
        <f t="shared" si="634"/>
        <v>1290576</v>
      </c>
      <c r="N25" s="622">
        <f t="shared" si="634"/>
        <v>1290576</v>
      </c>
      <c r="O25" s="622">
        <f t="shared" si="634"/>
        <v>1290576</v>
      </c>
      <c r="P25" s="622">
        <f t="shared" si="634"/>
        <v>1290576</v>
      </c>
      <c r="Q25" s="622">
        <f t="shared" si="634"/>
        <v>1290576</v>
      </c>
      <c r="R25" s="622">
        <f t="shared" si="634"/>
        <v>1290576</v>
      </c>
      <c r="S25" s="622">
        <f t="shared" si="634"/>
        <v>1290576</v>
      </c>
      <c r="T25" s="622">
        <f t="shared" si="634"/>
        <v>1290576</v>
      </c>
      <c r="U25" s="622">
        <f t="shared" si="634"/>
        <v>1290576</v>
      </c>
      <c r="V25" s="622">
        <f t="shared" si="634"/>
        <v>1290576</v>
      </c>
      <c r="W25" s="622">
        <f t="shared" si="634"/>
        <v>1469065</v>
      </c>
      <c r="X25" s="622">
        <f t="shared" si="634"/>
        <v>1469065</v>
      </c>
      <c r="Y25" s="622">
        <f t="shared" si="634"/>
        <v>1469065</v>
      </c>
      <c r="Z25" s="622">
        <f t="shared" si="634"/>
        <v>1469065</v>
      </c>
      <c r="AA25" s="622">
        <f t="shared" si="634"/>
        <v>1469065</v>
      </c>
      <c r="AB25" s="622">
        <f t="shared" si="634"/>
        <v>1469065</v>
      </c>
      <c r="AC25" s="622">
        <f t="shared" si="634"/>
        <v>1469065</v>
      </c>
      <c r="AD25" s="622">
        <f t="shared" si="634"/>
        <v>1469065</v>
      </c>
      <c r="AE25" s="622">
        <f t="shared" si="634"/>
        <v>1469065</v>
      </c>
      <c r="AF25" s="622">
        <f t="shared" si="634"/>
        <v>1469065</v>
      </c>
      <c r="AG25" s="622">
        <f t="shared" si="634"/>
        <v>1469065</v>
      </c>
      <c r="AH25" s="622">
        <f t="shared" si="634"/>
        <v>1469065</v>
      </c>
      <c r="AI25" s="622">
        <f t="shared" si="634"/>
        <v>1593694.25</v>
      </c>
      <c r="AJ25" s="622">
        <f t="shared" si="634"/>
        <v>1593694.25</v>
      </c>
      <c r="AK25" s="622">
        <f t="shared" si="634"/>
        <v>1593694.25</v>
      </c>
      <c r="AL25" s="622">
        <f t="shared" si="634"/>
        <v>1593694.25</v>
      </c>
      <c r="AM25" s="622">
        <f t="shared" si="634"/>
        <v>1593694.25</v>
      </c>
      <c r="AN25" s="622">
        <f t="shared" si="634"/>
        <v>1593694.25</v>
      </c>
      <c r="AO25" s="622">
        <f t="shared" si="634"/>
        <v>1593694.25</v>
      </c>
      <c r="AP25" s="622">
        <f t="shared" si="634"/>
        <v>1593694.25</v>
      </c>
      <c r="AQ25" s="622">
        <f t="shared" si="634"/>
        <v>1593694.25</v>
      </c>
      <c r="AR25" s="622">
        <f t="shared" si="634"/>
        <v>1593694.25</v>
      </c>
      <c r="AS25" s="622">
        <f t="shared" si="634"/>
        <v>1593694.25</v>
      </c>
      <c r="AT25" s="622">
        <f t="shared" si="634"/>
        <v>1593694.25</v>
      </c>
      <c r="AU25" s="622">
        <f t="shared" si="634"/>
        <v>1687226</v>
      </c>
      <c r="AV25" s="622">
        <f t="shared" si="634"/>
        <v>1687226</v>
      </c>
      <c r="AW25" s="622">
        <f t="shared" si="634"/>
        <v>1687226</v>
      </c>
      <c r="AX25" s="622">
        <f t="shared" si="634"/>
        <v>1687226</v>
      </c>
      <c r="AY25" s="622">
        <f t="shared" si="634"/>
        <v>1687226</v>
      </c>
      <c r="AZ25" s="622">
        <f t="shared" si="634"/>
        <v>1687226</v>
      </c>
      <c r="BA25" s="622">
        <f t="shared" si="634"/>
        <v>1687226</v>
      </c>
      <c r="BB25" s="622">
        <f t="shared" si="634"/>
        <v>1687226</v>
      </c>
      <c r="BC25" s="622">
        <f t="shared" si="634"/>
        <v>1687226</v>
      </c>
      <c r="BD25" s="622">
        <f t="shared" si="634"/>
        <v>1687226</v>
      </c>
      <c r="BE25" s="622">
        <f t="shared" si="634"/>
        <v>1687226</v>
      </c>
      <c r="BF25" s="622">
        <f t="shared" si="634"/>
        <v>1687226</v>
      </c>
      <c r="BG25" s="622">
        <f t="shared" si="634"/>
        <v>1773734.0833333333</v>
      </c>
      <c r="BH25" s="622">
        <f t="shared" si="634"/>
        <v>1773734.0833333333</v>
      </c>
      <c r="BI25" s="622">
        <f t="shared" si="634"/>
        <v>1773734.0833333333</v>
      </c>
      <c r="BJ25" s="622">
        <f t="shared" si="634"/>
        <v>1773734.0833333333</v>
      </c>
      <c r="BK25" s="622">
        <f t="shared" si="634"/>
        <v>1773734.0833333333</v>
      </c>
      <c r="BL25" s="622">
        <f t="shared" si="634"/>
        <v>1773734.0833333333</v>
      </c>
      <c r="BM25" s="622">
        <f t="shared" si="634"/>
        <v>1773734.0833333333</v>
      </c>
      <c r="BN25" s="622">
        <f t="shared" si="634"/>
        <v>1773734.0833333333</v>
      </c>
      <c r="BO25" s="622">
        <f t="shared" si="634"/>
        <v>1773734.0833333333</v>
      </c>
      <c r="BP25" s="622">
        <f t="shared" si="634"/>
        <v>1773734.0833333333</v>
      </c>
      <c r="BQ25" s="622">
        <f t="shared" si="634"/>
        <v>1773734.0833333333</v>
      </c>
      <c r="BR25" s="622">
        <f t="shared" si="634"/>
        <v>1773734.0833333333</v>
      </c>
      <c r="BS25" s="622">
        <f t="shared" si="634"/>
        <v>1830208.5</v>
      </c>
      <c r="BT25" s="622">
        <f t="shared" si="634"/>
        <v>1830208.5</v>
      </c>
      <c r="BU25" s="622">
        <f t="shared" si="634"/>
        <v>1830208.5</v>
      </c>
      <c r="BV25" s="622">
        <f t="shared" si="634"/>
        <v>1830208.5</v>
      </c>
      <c r="BW25" s="622">
        <f t="shared" si="634"/>
        <v>1830208.5</v>
      </c>
      <c r="BX25" s="622">
        <f t="shared" ref="BX25:EI25" si="635">VLOOKUP(BX$5,$C$60:$E$79,2,FALSE)/12</f>
        <v>1830208.5</v>
      </c>
      <c r="BY25" s="622">
        <f t="shared" si="635"/>
        <v>1830208.5</v>
      </c>
      <c r="BZ25" s="622">
        <f t="shared" si="635"/>
        <v>1830208.5</v>
      </c>
      <c r="CA25" s="622">
        <f t="shared" si="635"/>
        <v>1830208.5</v>
      </c>
      <c r="CB25" s="622">
        <f t="shared" si="635"/>
        <v>1830208.5</v>
      </c>
      <c r="CC25" s="622">
        <f t="shared" si="635"/>
        <v>1830208.5</v>
      </c>
      <c r="CD25" s="622">
        <f t="shared" si="635"/>
        <v>1830208.5</v>
      </c>
      <c r="CE25" s="622">
        <f t="shared" si="635"/>
        <v>1885479.5833333333</v>
      </c>
      <c r="CF25" s="622">
        <f t="shared" si="635"/>
        <v>1885479.5833333333</v>
      </c>
      <c r="CG25" s="622">
        <f t="shared" si="635"/>
        <v>1885479.5833333333</v>
      </c>
      <c r="CH25" s="622">
        <f t="shared" si="635"/>
        <v>1885479.5833333333</v>
      </c>
      <c r="CI25" s="622">
        <f t="shared" si="635"/>
        <v>1885479.5833333333</v>
      </c>
      <c r="CJ25" s="622">
        <f t="shared" si="635"/>
        <v>1885479.5833333333</v>
      </c>
      <c r="CK25" s="622">
        <f t="shared" si="635"/>
        <v>1885479.5833333333</v>
      </c>
      <c r="CL25" s="622">
        <f t="shared" si="635"/>
        <v>1885479.5833333333</v>
      </c>
      <c r="CM25" s="622">
        <f t="shared" si="635"/>
        <v>1885479.5833333333</v>
      </c>
      <c r="CN25" s="622">
        <f t="shared" si="635"/>
        <v>1885479.5833333333</v>
      </c>
      <c r="CO25" s="622">
        <f t="shared" si="635"/>
        <v>1885479.5833333333</v>
      </c>
      <c r="CP25" s="622">
        <f t="shared" si="635"/>
        <v>1885479.5833333333</v>
      </c>
      <c r="CQ25" s="622">
        <f t="shared" si="635"/>
        <v>1942419.9166666667</v>
      </c>
      <c r="CR25" s="622">
        <f t="shared" si="635"/>
        <v>1942419.9166666667</v>
      </c>
      <c r="CS25" s="622">
        <f t="shared" si="635"/>
        <v>1942419.9166666667</v>
      </c>
      <c r="CT25" s="622">
        <f t="shared" si="635"/>
        <v>1942419.9166666667</v>
      </c>
      <c r="CU25" s="622">
        <f t="shared" si="635"/>
        <v>1942419.9166666667</v>
      </c>
      <c r="CV25" s="622">
        <f t="shared" si="635"/>
        <v>1942419.9166666667</v>
      </c>
      <c r="CW25" s="622">
        <f t="shared" si="635"/>
        <v>1942419.9166666667</v>
      </c>
      <c r="CX25" s="622">
        <f t="shared" si="635"/>
        <v>1942419.9166666667</v>
      </c>
      <c r="CY25" s="622">
        <f t="shared" si="635"/>
        <v>1942419.9166666667</v>
      </c>
      <c r="CZ25" s="622">
        <f t="shared" si="635"/>
        <v>1942419.9166666667</v>
      </c>
      <c r="DA25" s="622">
        <f t="shared" si="635"/>
        <v>1942419.9166666667</v>
      </c>
      <c r="DB25" s="622">
        <f t="shared" si="635"/>
        <v>1942419.9166666667</v>
      </c>
      <c r="DC25" s="622">
        <f t="shared" si="635"/>
        <v>2001079.75</v>
      </c>
      <c r="DD25" s="622">
        <f t="shared" si="635"/>
        <v>2001079.75</v>
      </c>
      <c r="DE25" s="622">
        <f t="shared" si="635"/>
        <v>2001079.75</v>
      </c>
      <c r="DF25" s="622">
        <f t="shared" si="635"/>
        <v>2001079.75</v>
      </c>
      <c r="DG25" s="622">
        <f t="shared" si="635"/>
        <v>2001079.75</v>
      </c>
      <c r="DH25" s="622">
        <f t="shared" si="635"/>
        <v>2001079.75</v>
      </c>
      <c r="DI25" s="622">
        <f t="shared" si="635"/>
        <v>2001079.75</v>
      </c>
      <c r="DJ25" s="622">
        <f t="shared" si="635"/>
        <v>2001079.75</v>
      </c>
      <c r="DK25" s="622">
        <f t="shared" si="635"/>
        <v>2001079.75</v>
      </c>
      <c r="DL25" s="622">
        <f t="shared" si="635"/>
        <v>2001079.75</v>
      </c>
      <c r="DM25" s="622">
        <f t="shared" si="635"/>
        <v>2001079.75</v>
      </c>
      <c r="DN25" s="622">
        <f t="shared" si="635"/>
        <v>2001079.75</v>
      </c>
      <c r="DO25" s="622">
        <f t="shared" si="635"/>
        <v>2061511.0833333333</v>
      </c>
      <c r="DP25" s="622">
        <f t="shared" si="635"/>
        <v>2061511.0833333333</v>
      </c>
      <c r="DQ25" s="622">
        <f t="shared" si="635"/>
        <v>2061511.0833333333</v>
      </c>
      <c r="DR25" s="622">
        <f t="shared" si="635"/>
        <v>2061511.0833333333</v>
      </c>
      <c r="DS25" s="622">
        <f t="shared" si="635"/>
        <v>2061511.0833333333</v>
      </c>
      <c r="DT25" s="622">
        <f t="shared" si="635"/>
        <v>2061511.0833333333</v>
      </c>
      <c r="DU25" s="622">
        <f t="shared" si="635"/>
        <v>2061511.0833333333</v>
      </c>
      <c r="DV25" s="622">
        <f t="shared" si="635"/>
        <v>2061511.0833333333</v>
      </c>
      <c r="DW25" s="622">
        <f t="shared" si="635"/>
        <v>2061511.0833333333</v>
      </c>
      <c r="DX25" s="622">
        <f t="shared" si="635"/>
        <v>2061511.0833333333</v>
      </c>
      <c r="DY25" s="622">
        <f t="shared" si="635"/>
        <v>2061511.0833333333</v>
      </c>
      <c r="DZ25" s="622">
        <f t="shared" si="635"/>
        <v>2061511.0833333333</v>
      </c>
      <c r="EA25" s="622">
        <f t="shared" si="635"/>
        <v>2123767.3333333335</v>
      </c>
      <c r="EB25" s="622">
        <f t="shared" si="635"/>
        <v>2123767.3333333335</v>
      </c>
      <c r="EC25" s="622">
        <f t="shared" si="635"/>
        <v>2123767.3333333335</v>
      </c>
      <c r="ED25" s="622">
        <f t="shared" si="635"/>
        <v>2123767.3333333335</v>
      </c>
      <c r="EE25" s="622">
        <f t="shared" si="635"/>
        <v>2123767.3333333335</v>
      </c>
      <c r="EF25" s="622">
        <f t="shared" si="635"/>
        <v>2123767.3333333335</v>
      </c>
      <c r="EG25" s="622">
        <f t="shared" si="635"/>
        <v>2123767.3333333335</v>
      </c>
      <c r="EH25" s="622">
        <f t="shared" si="635"/>
        <v>2123767.3333333335</v>
      </c>
      <c r="EI25" s="622">
        <f t="shared" si="635"/>
        <v>2123767.3333333335</v>
      </c>
      <c r="EJ25" s="622">
        <f t="shared" ref="EJ25:GU25" si="636">VLOOKUP(EJ$5,$C$60:$E$79,2,FALSE)/12</f>
        <v>2123767.3333333335</v>
      </c>
      <c r="EK25" s="622">
        <f t="shared" si="636"/>
        <v>2123767.3333333335</v>
      </c>
      <c r="EL25" s="622">
        <f t="shared" si="636"/>
        <v>2123767.3333333335</v>
      </c>
      <c r="EM25" s="622">
        <f t="shared" si="636"/>
        <v>2187903.8333333335</v>
      </c>
      <c r="EN25" s="622">
        <f t="shared" si="636"/>
        <v>2187903.8333333335</v>
      </c>
      <c r="EO25" s="622">
        <f t="shared" si="636"/>
        <v>2187903.8333333335</v>
      </c>
      <c r="EP25" s="622">
        <f t="shared" si="636"/>
        <v>2187903.8333333335</v>
      </c>
      <c r="EQ25" s="622">
        <f t="shared" si="636"/>
        <v>2187903.8333333335</v>
      </c>
      <c r="ER25" s="622">
        <f t="shared" si="636"/>
        <v>2187903.8333333335</v>
      </c>
      <c r="ES25" s="622">
        <f t="shared" si="636"/>
        <v>2187903.8333333335</v>
      </c>
      <c r="ET25" s="622">
        <f t="shared" si="636"/>
        <v>2187903.8333333335</v>
      </c>
      <c r="EU25" s="622">
        <f t="shared" si="636"/>
        <v>2187903.8333333335</v>
      </c>
      <c r="EV25" s="622">
        <f t="shared" si="636"/>
        <v>2187903.8333333335</v>
      </c>
      <c r="EW25" s="622">
        <f t="shared" si="636"/>
        <v>2187903.8333333335</v>
      </c>
      <c r="EX25" s="622">
        <f t="shared" si="636"/>
        <v>2187903.8333333335</v>
      </c>
      <c r="EY25" s="622">
        <f t="shared" si="636"/>
        <v>2253540.9166666665</v>
      </c>
      <c r="EZ25" s="622">
        <f t="shared" si="636"/>
        <v>2253540.9166666665</v>
      </c>
      <c r="FA25" s="622">
        <f t="shared" si="636"/>
        <v>2253540.9166666665</v>
      </c>
      <c r="FB25" s="622">
        <f t="shared" si="636"/>
        <v>2253540.9166666665</v>
      </c>
      <c r="FC25" s="622">
        <f t="shared" si="636"/>
        <v>2253540.9166666665</v>
      </c>
      <c r="FD25" s="622">
        <f t="shared" si="636"/>
        <v>2253540.9166666665</v>
      </c>
      <c r="FE25" s="622">
        <f t="shared" si="636"/>
        <v>2253540.9166666665</v>
      </c>
      <c r="FF25" s="622">
        <f t="shared" si="636"/>
        <v>2253540.9166666665</v>
      </c>
      <c r="FG25" s="622">
        <f t="shared" si="636"/>
        <v>2253540.9166666665</v>
      </c>
      <c r="FH25" s="622">
        <f t="shared" si="636"/>
        <v>2253540.9166666665</v>
      </c>
      <c r="FI25" s="622">
        <f t="shared" si="636"/>
        <v>2253540.9166666665</v>
      </c>
      <c r="FJ25" s="622">
        <f t="shared" si="636"/>
        <v>2253540.9166666665</v>
      </c>
      <c r="FK25" s="622">
        <f t="shared" si="636"/>
        <v>2321147.1666666665</v>
      </c>
      <c r="FL25" s="622">
        <f t="shared" si="636"/>
        <v>2321147.1666666665</v>
      </c>
      <c r="FM25" s="622">
        <f t="shared" si="636"/>
        <v>2321147.1666666665</v>
      </c>
      <c r="FN25" s="622">
        <f t="shared" si="636"/>
        <v>2321147.1666666665</v>
      </c>
      <c r="FO25" s="622">
        <f t="shared" si="636"/>
        <v>2321147.1666666665</v>
      </c>
      <c r="FP25" s="622">
        <f t="shared" si="636"/>
        <v>2321147.1666666665</v>
      </c>
      <c r="FQ25" s="622">
        <f t="shared" si="636"/>
        <v>2321147.1666666665</v>
      </c>
      <c r="FR25" s="622">
        <f t="shared" si="636"/>
        <v>2321147.1666666665</v>
      </c>
      <c r="FS25" s="622">
        <f t="shared" si="636"/>
        <v>2321147.1666666665</v>
      </c>
      <c r="FT25" s="622">
        <f t="shared" si="636"/>
        <v>2321147.1666666665</v>
      </c>
      <c r="FU25" s="622">
        <f t="shared" si="636"/>
        <v>2321147.1666666665</v>
      </c>
      <c r="FV25" s="622">
        <f t="shared" si="636"/>
        <v>2321147.1666666665</v>
      </c>
      <c r="FW25" s="622">
        <f t="shared" si="636"/>
        <v>2390781.6048416672</v>
      </c>
      <c r="FX25" s="622">
        <f t="shared" si="636"/>
        <v>2390781.6048416672</v>
      </c>
      <c r="FY25" s="622">
        <f t="shared" si="636"/>
        <v>2390781.6048416672</v>
      </c>
      <c r="FZ25" s="622">
        <f t="shared" si="636"/>
        <v>2390781.6048416672</v>
      </c>
      <c r="GA25" s="622">
        <f t="shared" si="636"/>
        <v>2390781.6048416672</v>
      </c>
      <c r="GB25" s="622">
        <f t="shared" si="636"/>
        <v>2390781.6048416672</v>
      </c>
      <c r="GC25" s="622">
        <f t="shared" si="636"/>
        <v>2390781.6048416672</v>
      </c>
      <c r="GD25" s="622">
        <f t="shared" si="636"/>
        <v>2390781.6048416672</v>
      </c>
      <c r="GE25" s="622">
        <f t="shared" si="636"/>
        <v>2390781.6048416672</v>
      </c>
      <c r="GF25" s="622">
        <f t="shared" si="636"/>
        <v>2390781.6048416672</v>
      </c>
      <c r="GG25" s="622">
        <f t="shared" si="636"/>
        <v>2390781.6048416672</v>
      </c>
      <c r="GH25" s="622">
        <f t="shared" si="636"/>
        <v>2390781.6048416672</v>
      </c>
      <c r="GI25" s="622">
        <f t="shared" si="636"/>
        <v>2462505.0768571678</v>
      </c>
      <c r="GJ25" s="622">
        <f t="shared" si="636"/>
        <v>2462505.0768571678</v>
      </c>
      <c r="GK25" s="622">
        <f t="shared" si="636"/>
        <v>2462505.0768571678</v>
      </c>
      <c r="GL25" s="622">
        <f t="shared" si="636"/>
        <v>2462505.0768571678</v>
      </c>
      <c r="GM25" s="622">
        <f t="shared" si="636"/>
        <v>2462505.0768571678</v>
      </c>
      <c r="GN25" s="622">
        <f t="shared" si="636"/>
        <v>2462505.0768571678</v>
      </c>
      <c r="GO25" s="622">
        <f t="shared" si="636"/>
        <v>2462505.0768571678</v>
      </c>
      <c r="GP25" s="622">
        <f t="shared" si="636"/>
        <v>2462505.0768571678</v>
      </c>
      <c r="GQ25" s="622">
        <f t="shared" si="636"/>
        <v>2462505.0768571678</v>
      </c>
      <c r="GR25" s="622">
        <f t="shared" si="636"/>
        <v>2462505.0768571678</v>
      </c>
      <c r="GS25" s="622">
        <f t="shared" si="636"/>
        <v>2462505.0768571678</v>
      </c>
      <c r="GT25" s="622">
        <f t="shared" si="636"/>
        <v>2462505.0768571678</v>
      </c>
      <c r="GU25" s="622">
        <f t="shared" si="636"/>
        <v>2536380.2537492416</v>
      </c>
      <c r="GV25" s="622">
        <f t="shared" ref="GV25:IP25" si="637">VLOOKUP(GV$5,$C$60:$E$79,2,FALSE)/12</f>
        <v>2536380.2537492416</v>
      </c>
      <c r="GW25" s="622">
        <f t="shared" si="637"/>
        <v>2536380.2537492416</v>
      </c>
      <c r="GX25" s="622">
        <f t="shared" si="637"/>
        <v>2536380.2537492416</v>
      </c>
      <c r="GY25" s="622">
        <f t="shared" si="637"/>
        <v>2536380.2537492416</v>
      </c>
      <c r="GZ25" s="622">
        <f t="shared" si="637"/>
        <v>2536380.2537492416</v>
      </c>
      <c r="HA25" s="622">
        <f t="shared" si="637"/>
        <v>2536380.2537492416</v>
      </c>
      <c r="HB25" s="622">
        <f t="shared" si="637"/>
        <v>2536380.2537492416</v>
      </c>
      <c r="HC25" s="622">
        <f t="shared" si="637"/>
        <v>2536380.2537492416</v>
      </c>
      <c r="HD25" s="622">
        <f t="shared" si="637"/>
        <v>2536380.2537492416</v>
      </c>
      <c r="HE25" s="622">
        <f t="shared" si="637"/>
        <v>2536380.2537492416</v>
      </c>
      <c r="HF25" s="622">
        <f t="shared" si="637"/>
        <v>2536380.2537492416</v>
      </c>
      <c r="HG25" s="622">
        <f t="shared" si="637"/>
        <v>2612471.6866856678</v>
      </c>
      <c r="HH25" s="622">
        <f t="shared" si="637"/>
        <v>2612471.6866856678</v>
      </c>
      <c r="HI25" s="622">
        <f t="shared" si="637"/>
        <v>2612471.6866856678</v>
      </c>
      <c r="HJ25" s="622">
        <f t="shared" si="637"/>
        <v>2612471.6866856678</v>
      </c>
      <c r="HK25" s="622">
        <f t="shared" si="637"/>
        <v>2612471.6866856678</v>
      </c>
      <c r="HL25" s="622">
        <f t="shared" si="637"/>
        <v>2612471.6866856678</v>
      </c>
      <c r="HM25" s="622">
        <f t="shared" si="637"/>
        <v>2612471.6866856678</v>
      </c>
      <c r="HN25" s="622">
        <f t="shared" si="637"/>
        <v>2612471.6866856678</v>
      </c>
      <c r="HO25" s="622">
        <f t="shared" si="637"/>
        <v>2612471.6866856678</v>
      </c>
      <c r="HP25" s="622">
        <f t="shared" si="637"/>
        <v>2612471.6866856678</v>
      </c>
      <c r="HQ25" s="622">
        <f t="shared" si="637"/>
        <v>2612471.6866856678</v>
      </c>
      <c r="HR25" s="622">
        <f t="shared" si="637"/>
        <v>2612471.6866856678</v>
      </c>
      <c r="HS25" s="622">
        <f t="shared" si="637"/>
        <v>2690845.8633699063</v>
      </c>
      <c r="HT25" s="622">
        <f t="shared" si="637"/>
        <v>2690845.8633699063</v>
      </c>
      <c r="HU25" s="622">
        <f t="shared" si="637"/>
        <v>2690845.8633699063</v>
      </c>
      <c r="HV25" s="622">
        <f t="shared" si="637"/>
        <v>2690845.8633699063</v>
      </c>
      <c r="HW25" s="622">
        <f t="shared" si="637"/>
        <v>2690845.8633699063</v>
      </c>
      <c r="HX25" s="622">
        <f t="shared" si="637"/>
        <v>2690845.8633699063</v>
      </c>
      <c r="HY25" s="622">
        <f t="shared" si="637"/>
        <v>2690845.8633699063</v>
      </c>
      <c r="HZ25" s="622">
        <f t="shared" si="637"/>
        <v>2690845.8633699063</v>
      </c>
      <c r="IA25" s="622">
        <f t="shared" si="637"/>
        <v>2690845.8633699063</v>
      </c>
      <c r="IB25" s="622">
        <f t="shared" si="637"/>
        <v>2690845.8633699063</v>
      </c>
      <c r="IC25" s="622">
        <f t="shared" si="637"/>
        <v>2690845.8633699063</v>
      </c>
      <c r="ID25" s="622">
        <f t="shared" si="637"/>
        <v>2690845.8633699063</v>
      </c>
      <c r="IE25" s="622">
        <f t="shared" si="637"/>
        <v>2771571.2661371822</v>
      </c>
      <c r="IF25" s="622">
        <f t="shared" si="637"/>
        <v>2771571.2661371822</v>
      </c>
      <c r="IG25" s="622">
        <f t="shared" si="637"/>
        <v>2771571.2661371822</v>
      </c>
      <c r="IH25" s="622">
        <f t="shared" si="637"/>
        <v>2771571.2661371822</v>
      </c>
      <c r="II25" s="622">
        <f t="shared" si="637"/>
        <v>2771571.2661371822</v>
      </c>
      <c r="IJ25" s="622">
        <f t="shared" si="637"/>
        <v>2771571.2661371822</v>
      </c>
      <c r="IK25" s="622">
        <f t="shared" si="637"/>
        <v>2771571.2661371822</v>
      </c>
      <c r="IL25" s="622">
        <f t="shared" si="637"/>
        <v>2771571.2661371822</v>
      </c>
      <c r="IM25" s="622">
        <f t="shared" si="637"/>
        <v>2771571.2661371822</v>
      </c>
      <c r="IN25" s="622">
        <f t="shared" si="637"/>
        <v>2771571.2661371822</v>
      </c>
      <c r="IO25" s="622">
        <f t="shared" si="637"/>
        <v>2771571.2661371822</v>
      </c>
      <c r="IP25" s="622">
        <f t="shared" si="637"/>
        <v>2771571.2661371822</v>
      </c>
    </row>
    <row r="26" spans="1:250" s="156" customFormat="1" x14ac:dyDescent="0.2">
      <c r="A26" s="156">
        <f>ROW()</f>
        <v>26</v>
      </c>
      <c r="C26" s="444" t="s">
        <v>451</v>
      </c>
      <c r="D26" s="437"/>
      <c r="E26" s="437"/>
      <c r="F26" s="641">
        <f>'A&amp;R'!N45</f>
        <v>0.03</v>
      </c>
      <c r="G26" s="640">
        <f>H26/Rent!$O$15</f>
        <v>7.2053737383243535</v>
      </c>
      <c r="H26" s="642">
        <v>2450000</v>
      </c>
      <c r="I26" s="438">
        <f>H26/12</f>
        <v>204166.66666666666</v>
      </c>
      <c r="J26" s="622">
        <f t="shared" ref="J26:J31" si="638">SUM(K26:CD26)</f>
        <v>15847604.216534995</v>
      </c>
      <c r="K26" s="622">
        <f t="shared" ref="K26:T32" si="639">$I26*(1+$F26)^(K$5-1)</f>
        <v>204166.66666666666</v>
      </c>
      <c r="L26" s="622">
        <f t="shared" si="639"/>
        <v>204166.66666666666</v>
      </c>
      <c r="M26" s="622">
        <f t="shared" si="639"/>
        <v>204166.66666666666</v>
      </c>
      <c r="N26" s="622">
        <f t="shared" si="639"/>
        <v>204166.66666666666</v>
      </c>
      <c r="O26" s="622">
        <f t="shared" si="639"/>
        <v>204166.66666666666</v>
      </c>
      <c r="P26" s="622">
        <f t="shared" si="639"/>
        <v>204166.66666666666</v>
      </c>
      <c r="Q26" s="622">
        <f t="shared" si="639"/>
        <v>204166.66666666666</v>
      </c>
      <c r="R26" s="622">
        <f t="shared" si="639"/>
        <v>204166.66666666666</v>
      </c>
      <c r="S26" s="622">
        <f t="shared" si="639"/>
        <v>204166.66666666666</v>
      </c>
      <c r="T26" s="622">
        <f t="shared" si="639"/>
        <v>204166.66666666666</v>
      </c>
      <c r="U26" s="622">
        <f t="shared" ref="U26:AD32" si="640">$I26*(1+$F26)^(U$5-1)</f>
        <v>204166.66666666666</v>
      </c>
      <c r="V26" s="622">
        <f t="shared" si="640"/>
        <v>204166.66666666666</v>
      </c>
      <c r="W26" s="622">
        <f t="shared" si="640"/>
        <v>210291.66666666666</v>
      </c>
      <c r="X26" s="622">
        <f t="shared" si="640"/>
        <v>210291.66666666666</v>
      </c>
      <c r="Y26" s="622">
        <f t="shared" si="640"/>
        <v>210291.66666666666</v>
      </c>
      <c r="Z26" s="622">
        <f t="shared" si="640"/>
        <v>210291.66666666666</v>
      </c>
      <c r="AA26" s="622">
        <f t="shared" si="640"/>
        <v>210291.66666666666</v>
      </c>
      <c r="AB26" s="622">
        <f t="shared" si="640"/>
        <v>210291.66666666666</v>
      </c>
      <c r="AC26" s="622">
        <f t="shared" si="640"/>
        <v>210291.66666666666</v>
      </c>
      <c r="AD26" s="622">
        <f t="shared" si="640"/>
        <v>210291.66666666666</v>
      </c>
      <c r="AE26" s="622">
        <f t="shared" ref="AE26:AN32" si="641">$I26*(1+$F26)^(AE$5-1)</f>
        <v>210291.66666666666</v>
      </c>
      <c r="AF26" s="622">
        <f t="shared" si="641"/>
        <v>210291.66666666666</v>
      </c>
      <c r="AG26" s="622">
        <f t="shared" si="641"/>
        <v>210291.66666666666</v>
      </c>
      <c r="AH26" s="622">
        <f t="shared" si="641"/>
        <v>210291.66666666666</v>
      </c>
      <c r="AI26" s="622">
        <f t="shared" si="641"/>
        <v>216600.41666666666</v>
      </c>
      <c r="AJ26" s="622">
        <f t="shared" si="641"/>
        <v>216600.41666666666</v>
      </c>
      <c r="AK26" s="622">
        <f t="shared" si="641"/>
        <v>216600.41666666666</v>
      </c>
      <c r="AL26" s="622">
        <f t="shared" si="641"/>
        <v>216600.41666666666</v>
      </c>
      <c r="AM26" s="622">
        <f t="shared" si="641"/>
        <v>216600.41666666666</v>
      </c>
      <c r="AN26" s="622">
        <f t="shared" si="641"/>
        <v>216600.41666666666</v>
      </c>
      <c r="AO26" s="622">
        <f t="shared" ref="AO26:AX32" si="642">$I26*(1+$F26)^(AO$5-1)</f>
        <v>216600.41666666666</v>
      </c>
      <c r="AP26" s="622">
        <f t="shared" si="642"/>
        <v>216600.41666666666</v>
      </c>
      <c r="AQ26" s="622">
        <f t="shared" si="642"/>
        <v>216600.41666666666</v>
      </c>
      <c r="AR26" s="622">
        <f t="shared" si="642"/>
        <v>216600.41666666666</v>
      </c>
      <c r="AS26" s="622">
        <f t="shared" si="642"/>
        <v>216600.41666666666</v>
      </c>
      <c r="AT26" s="622">
        <f t="shared" si="642"/>
        <v>216600.41666666666</v>
      </c>
      <c r="AU26" s="622">
        <f t="shared" si="642"/>
        <v>223098.42916666667</v>
      </c>
      <c r="AV26" s="622">
        <f t="shared" si="642"/>
        <v>223098.42916666667</v>
      </c>
      <c r="AW26" s="622">
        <f t="shared" si="642"/>
        <v>223098.42916666667</v>
      </c>
      <c r="AX26" s="622">
        <f t="shared" si="642"/>
        <v>223098.42916666667</v>
      </c>
      <c r="AY26" s="622">
        <f t="shared" ref="AY26:BH32" si="643">$I26*(1+$F26)^(AY$5-1)</f>
        <v>223098.42916666667</v>
      </c>
      <c r="AZ26" s="622">
        <f t="shared" si="643"/>
        <v>223098.42916666667</v>
      </c>
      <c r="BA26" s="622">
        <f t="shared" si="643"/>
        <v>223098.42916666667</v>
      </c>
      <c r="BB26" s="622">
        <f t="shared" si="643"/>
        <v>223098.42916666667</v>
      </c>
      <c r="BC26" s="622">
        <f t="shared" si="643"/>
        <v>223098.42916666667</v>
      </c>
      <c r="BD26" s="622">
        <f t="shared" si="643"/>
        <v>223098.42916666667</v>
      </c>
      <c r="BE26" s="622">
        <f t="shared" si="643"/>
        <v>223098.42916666667</v>
      </c>
      <c r="BF26" s="622">
        <f t="shared" si="643"/>
        <v>223098.42916666667</v>
      </c>
      <c r="BG26" s="622">
        <f t="shared" si="643"/>
        <v>229791.38204166663</v>
      </c>
      <c r="BH26" s="622">
        <f t="shared" si="643"/>
        <v>229791.38204166663</v>
      </c>
      <c r="BI26" s="622">
        <f t="shared" ref="BI26:BR32" si="644">$I26*(1+$F26)^(BI$5-1)</f>
        <v>229791.38204166663</v>
      </c>
      <c r="BJ26" s="622">
        <f t="shared" si="644"/>
        <v>229791.38204166663</v>
      </c>
      <c r="BK26" s="622">
        <f t="shared" si="644"/>
        <v>229791.38204166663</v>
      </c>
      <c r="BL26" s="622">
        <f t="shared" si="644"/>
        <v>229791.38204166663</v>
      </c>
      <c r="BM26" s="622">
        <f t="shared" si="644"/>
        <v>229791.38204166663</v>
      </c>
      <c r="BN26" s="622">
        <f t="shared" si="644"/>
        <v>229791.38204166663</v>
      </c>
      <c r="BO26" s="622">
        <f t="shared" si="644"/>
        <v>229791.38204166663</v>
      </c>
      <c r="BP26" s="622">
        <f t="shared" si="644"/>
        <v>229791.38204166663</v>
      </c>
      <c r="BQ26" s="622">
        <f t="shared" si="644"/>
        <v>229791.38204166663</v>
      </c>
      <c r="BR26" s="622">
        <f t="shared" si="644"/>
        <v>229791.38204166663</v>
      </c>
      <c r="BS26" s="622">
        <f t="shared" ref="BS26:CH32" si="645">$I26*(1+$F26)^(BS$5-1)</f>
        <v>236685.12350291663</v>
      </c>
      <c r="BT26" s="622">
        <f t="shared" si="645"/>
        <v>236685.12350291663</v>
      </c>
      <c r="BU26" s="622">
        <f t="shared" si="645"/>
        <v>236685.12350291663</v>
      </c>
      <c r="BV26" s="622">
        <f t="shared" si="645"/>
        <v>236685.12350291663</v>
      </c>
      <c r="BW26" s="622">
        <f t="shared" si="645"/>
        <v>236685.12350291663</v>
      </c>
      <c r="BX26" s="622">
        <f t="shared" si="645"/>
        <v>236685.12350291663</v>
      </c>
      <c r="BY26" s="622">
        <f t="shared" si="645"/>
        <v>236685.12350291663</v>
      </c>
      <c r="BZ26" s="622">
        <f t="shared" si="645"/>
        <v>236685.12350291663</v>
      </c>
      <c r="CA26" s="622">
        <f t="shared" si="645"/>
        <v>236685.12350291663</v>
      </c>
      <c r="CB26" s="622">
        <f t="shared" si="645"/>
        <v>236685.12350291663</v>
      </c>
      <c r="CC26" s="622">
        <f t="shared" si="645"/>
        <v>236685.12350291663</v>
      </c>
      <c r="CD26" s="622">
        <f t="shared" si="645"/>
        <v>236685.12350291663</v>
      </c>
      <c r="CE26" s="622">
        <f t="shared" si="645"/>
        <v>243785.67720800414</v>
      </c>
      <c r="CF26" s="622">
        <f t="shared" si="645"/>
        <v>243785.67720800414</v>
      </c>
      <c r="CG26" s="622">
        <f t="shared" si="645"/>
        <v>243785.67720800414</v>
      </c>
      <c r="CH26" s="622">
        <f t="shared" si="645"/>
        <v>243785.67720800414</v>
      </c>
      <c r="CI26" s="622">
        <f t="shared" ref="CI26:ET29" si="646">$I26*(1+$F26)^(CI$5-1)</f>
        <v>243785.67720800414</v>
      </c>
      <c r="CJ26" s="622">
        <f t="shared" si="646"/>
        <v>243785.67720800414</v>
      </c>
      <c r="CK26" s="622">
        <f t="shared" si="646"/>
        <v>243785.67720800414</v>
      </c>
      <c r="CL26" s="622">
        <f t="shared" si="646"/>
        <v>243785.67720800414</v>
      </c>
      <c r="CM26" s="622">
        <f t="shared" si="646"/>
        <v>243785.67720800414</v>
      </c>
      <c r="CN26" s="622">
        <f t="shared" si="646"/>
        <v>243785.67720800414</v>
      </c>
      <c r="CO26" s="622">
        <f t="shared" si="646"/>
        <v>243785.67720800414</v>
      </c>
      <c r="CP26" s="622">
        <f t="shared" si="646"/>
        <v>243785.67720800414</v>
      </c>
      <c r="CQ26" s="622">
        <f t="shared" si="646"/>
        <v>251099.24752424427</v>
      </c>
      <c r="CR26" s="622">
        <f t="shared" si="646"/>
        <v>251099.24752424427</v>
      </c>
      <c r="CS26" s="622">
        <f t="shared" si="646"/>
        <v>251099.24752424427</v>
      </c>
      <c r="CT26" s="622">
        <f t="shared" si="646"/>
        <v>251099.24752424427</v>
      </c>
      <c r="CU26" s="622">
        <f t="shared" si="646"/>
        <v>251099.24752424427</v>
      </c>
      <c r="CV26" s="622">
        <f t="shared" si="646"/>
        <v>251099.24752424427</v>
      </c>
      <c r="CW26" s="622">
        <f t="shared" si="646"/>
        <v>251099.24752424427</v>
      </c>
      <c r="CX26" s="622">
        <f t="shared" si="646"/>
        <v>251099.24752424427</v>
      </c>
      <c r="CY26" s="622">
        <f t="shared" si="646"/>
        <v>251099.24752424427</v>
      </c>
      <c r="CZ26" s="622">
        <f t="shared" si="646"/>
        <v>251099.24752424427</v>
      </c>
      <c r="DA26" s="622">
        <f t="shared" si="646"/>
        <v>251099.24752424427</v>
      </c>
      <c r="DB26" s="622">
        <f t="shared" si="646"/>
        <v>251099.24752424427</v>
      </c>
      <c r="DC26" s="622">
        <f t="shared" si="646"/>
        <v>258632.22494997157</v>
      </c>
      <c r="DD26" s="622">
        <f t="shared" si="646"/>
        <v>258632.22494997157</v>
      </c>
      <c r="DE26" s="622">
        <f t="shared" si="646"/>
        <v>258632.22494997157</v>
      </c>
      <c r="DF26" s="622">
        <f t="shared" si="646"/>
        <v>258632.22494997157</v>
      </c>
      <c r="DG26" s="622">
        <f t="shared" si="646"/>
        <v>258632.22494997157</v>
      </c>
      <c r="DH26" s="622">
        <f t="shared" si="646"/>
        <v>258632.22494997157</v>
      </c>
      <c r="DI26" s="622">
        <f t="shared" si="646"/>
        <v>258632.22494997157</v>
      </c>
      <c r="DJ26" s="622">
        <f t="shared" si="646"/>
        <v>258632.22494997157</v>
      </c>
      <c r="DK26" s="622">
        <f t="shared" si="646"/>
        <v>258632.22494997157</v>
      </c>
      <c r="DL26" s="622">
        <f t="shared" si="646"/>
        <v>258632.22494997157</v>
      </c>
      <c r="DM26" s="622">
        <f t="shared" si="646"/>
        <v>258632.22494997157</v>
      </c>
      <c r="DN26" s="622">
        <f t="shared" si="646"/>
        <v>258632.22494997157</v>
      </c>
      <c r="DO26" s="622">
        <f t="shared" si="646"/>
        <v>266391.19169847073</v>
      </c>
      <c r="DP26" s="622">
        <f t="shared" si="646"/>
        <v>266391.19169847073</v>
      </c>
      <c r="DQ26" s="622">
        <f t="shared" si="646"/>
        <v>266391.19169847073</v>
      </c>
      <c r="DR26" s="622">
        <f t="shared" si="646"/>
        <v>266391.19169847073</v>
      </c>
      <c r="DS26" s="622">
        <f t="shared" si="646"/>
        <v>266391.19169847073</v>
      </c>
      <c r="DT26" s="622">
        <f t="shared" si="646"/>
        <v>266391.19169847073</v>
      </c>
      <c r="DU26" s="622">
        <f t="shared" si="646"/>
        <v>266391.19169847073</v>
      </c>
      <c r="DV26" s="622">
        <f t="shared" si="646"/>
        <v>266391.19169847073</v>
      </c>
      <c r="DW26" s="622">
        <f t="shared" si="646"/>
        <v>266391.19169847073</v>
      </c>
      <c r="DX26" s="622">
        <f t="shared" si="646"/>
        <v>266391.19169847073</v>
      </c>
      <c r="DY26" s="622">
        <f t="shared" si="646"/>
        <v>266391.19169847073</v>
      </c>
      <c r="DZ26" s="622">
        <f t="shared" si="646"/>
        <v>266391.19169847073</v>
      </c>
      <c r="EA26" s="622">
        <f t="shared" si="646"/>
        <v>274382.92744942487</v>
      </c>
      <c r="EB26" s="622">
        <f t="shared" si="646"/>
        <v>274382.92744942487</v>
      </c>
      <c r="EC26" s="622">
        <f t="shared" si="646"/>
        <v>274382.92744942487</v>
      </c>
      <c r="ED26" s="622">
        <f t="shared" si="646"/>
        <v>274382.92744942487</v>
      </c>
      <c r="EE26" s="622">
        <f t="shared" si="646"/>
        <v>274382.92744942487</v>
      </c>
      <c r="EF26" s="622">
        <f t="shared" si="646"/>
        <v>274382.92744942487</v>
      </c>
      <c r="EG26" s="622">
        <f t="shared" si="646"/>
        <v>274382.92744942487</v>
      </c>
      <c r="EH26" s="622">
        <f t="shared" si="646"/>
        <v>274382.92744942487</v>
      </c>
      <c r="EI26" s="622">
        <f t="shared" si="646"/>
        <v>274382.92744942487</v>
      </c>
      <c r="EJ26" s="622">
        <f t="shared" si="646"/>
        <v>274382.92744942487</v>
      </c>
      <c r="EK26" s="622">
        <f t="shared" si="646"/>
        <v>274382.92744942487</v>
      </c>
      <c r="EL26" s="622">
        <f t="shared" si="646"/>
        <v>274382.92744942487</v>
      </c>
      <c r="EM26" s="622">
        <f t="shared" si="646"/>
        <v>282614.41527290759</v>
      </c>
      <c r="EN26" s="622">
        <f t="shared" si="646"/>
        <v>282614.41527290759</v>
      </c>
      <c r="EO26" s="622">
        <f t="shared" si="646"/>
        <v>282614.41527290759</v>
      </c>
      <c r="EP26" s="622">
        <f t="shared" si="646"/>
        <v>282614.41527290759</v>
      </c>
      <c r="EQ26" s="622">
        <f t="shared" si="646"/>
        <v>282614.41527290759</v>
      </c>
      <c r="ER26" s="622">
        <f t="shared" si="646"/>
        <v>282614.41527290759</v>
      </c>
      <c r="ES26" s="622">
        <f t="shared" si="646"/>
        <v>282614.41527290759</v>
      </c>
      <c r="ET26" s="622">
        <f t="shared" si="646"/>
        <v>282614.41527290759</v>
      </c>
      <c r="EU26" s="622">
        <f t="shared" ref="EU26:HF29" si="647">$I26*(1+$F26)^(EU$5-1)</f>
        <v>282614.41527290759</v>
      </c>
      <c r="EV26" s="622">
        <f t="shared" si="647"/>
        <v>282614.41527290759</v>
      </c>
      <c r="EW26" s="622">
        <f t="shared" si="647"/>
        <v>282614.41527290759</v>
      </c>
      <c r="EX26" s="622">
        <f t="shared" si="647"/>
        <v>282614.41527290759</v>
      </c>
      <c r="EY26" s="622">
        <f t="shared" si="647"/>
        <v>291092.84773109481</v>
      </c>
      <c r="EZ26" s="622">
        <f t="shared" si="647"/>
        <v>291092.84773109481</v>
      </c>
      <c r="FA26" s="622">
        <f t="shared" si="647"/>
        <v>291092.84773109481</v>
      </c>
      <c r="FB26" s="622">
        <f t="shared" si="647"/>
        <v>291092.84773109481</v>
      </c>
      <c r="FC26" s="622">
        <f t="shared" si="647"/>
        <v>291092.84773109481</v>
      </c>
      <c r="FD26" s="622">
        <f t="shared" si="647"/>
        <v>291092.84773109481</v>
      </c>
      <c r="FE26" s="622">
        <f t="shared" si="647"/>
        <v>291092.84773109481</v>
      </c>
      <c r="FF26" s="622">
        <f t="shared" si="647"/>
        <v>291092.84773109481</v>
      </c>
      <c r="FG26" s="622">
        <f t="shared" si="647"/>
        <v>291092.84773109481</v>
      </c>
      <c r="FH26" s="622">
        <f t="shared" si="647"/>
        <v>291092.84773109481</v>
      </c>
      <c r="FI26" s="622">
        <f t="shared" si="647"/>
        <v>291092.84773109481</v>
      </c>
      <c r="FJ26" s="622">
        <f t="shared" si="647"/>
        <v>291092.84773109481</v>
      </c>
      <c r="FK26" s="622">
        <f t="shared" si="647"/>
        <v>299825.63316302764</v>
      </c>
      <c r="FL26" s="622">
        <f t="shared" si="647"/>
        <v>299825.63316302764</v>
      </c>
      <c r="FM26" s="622">
        <f t="shared" si="647"/>
        <v>299825.63316302764</v>
      </c>
      <c r="FN26" s="622">
        <f t="shared" si="647"/>
        <v>299825.63316302764</v>
      </c>
      <c r="FO26" s="622">
        <f t="shared" si="647"/>
        <v>299825.63316302764</v>
      </c>
      <c r="FP26" s="622">
        <f t="shared" si="647"/>
        <v>299825.63316302764</v>
      </c>
      <c r="FQ26" s="622">
        <f t="shared" si="647"/>
        <v>299825.63316302764</v>
      </c>
      <c r="FR26" s="622">
        <f t="shared" si="647"/>
        <v>299825.63316302764</v>
      </c>
      <c r="FS26" s="622">
        <f t="shared" si="647"/>
        <v>299825.63316302764</v>
      </c>
      <c r="FT26" s="622">
        <f t="shared" si="647"/>
        <v>299825.63316302764</v>
      </c>
      <c r="FU26" s="622">
        <f t="shared" si="647"/>
        <v>299825.63316302764</v>
      </c>
      <c r="FV26" s="622">
        <f t="shared" si="647"/>
        <v>299825.63316302764</v>
      </c>
      <c r="FW26" s="622">
        <f t="shared" si="647"/>
        <v>308820.40215791849</v>
      </c>
      <c r="FX26" s="622">
        <f t="shared" si="647"/>
        <v>308820.40215791849</v>
      </c>
      <c r="FY26" s="622">
        <f t="shared" si="647"/>
        <v>308820.40215791849</v>
      </c>
      <c r="FZ26" s="622">
        <f t="shared" si="647"/>
        <v>308820.40215791849</v>
      </c>
      <c r="GA26" s="622">
        <f t="shared" si="647"/>
        <v>308820.40215791849</v>
      </c>
      <c r="GB26" s="622">
        <f t="shared" si="647"/>
        <v>308820.40215791849</v>
      </c>
      <c r="GC26" s="622">
        <f t="shared" si="647"/>
        <v>308820.40215791849</v>
      </c>
      <c r="GD26" s="622">
        <f t="shared" si="647"/>
        <v>308820.40215791849</v>
      </c>
      <c r="GE26" s="622">
        <f t="shared" si="647"/>
        <v>308820.40215791849</v>
      </c>
      <c r="GF26" s="622">
        <f t="shared" si="647"/>
        <v>308820.40215791849</v>
      </c>
      <c r="GG26" s="622">
        <f t="shared" si="647"/>
        <v>308820.40215791849</v>
      </c>
      <c r="GH26" s="622">
        <f t="shared" si="647"/>
        <v>308820.40215791849</v>
      </c>
      <c r="GI26" s="622">
        <f t="shared" si="647"/>
        <v>318085.01422265603</v>
      </c>
      <c r="GJ26" s="622">
        <f t="shared" si="647"/>
        <v>318085.01422265603</v>
      </c>
      <c r="GK26" s="622">
        <f t="shared" si="647"/>
        <v>318085.01422265603</v>
      </c>
      <c r="GL26" s="622">
        <f t="shared" si="647"/>
        <v>318085.01422265603</v>
      </c>
      <c r="GM26" s="622">
        <f t="shared" si="647"/>
        <v>318085.01422265603</v>
      </c>
      <c r="GN26" s="622">
        <f t="shared" si="647"/>
        <v>318085.01422265603</v>
      </c>
      <c r="GO26" s="622">
        <f t="shared" si="647"/>
        <v>318085.01422265603</v>
      </c>
      <c r="GP26" s="622">
        <f t="shared" si="647"/>
        <v>318085.01422265603</v>
      </c>
      <c r="GQ26" s="622">
        <f t="shared" si="647"/>
        <v>318085.01422265603</v>
      </c>
      <c r="GR26" s="622">
        <f t="shared" si="647"/>
        <v>318085.01422265603</v>
      </c>
      <c r="GS26" s="622">
        <f t="shared" si="647"/>
        <v>318085.01422265603</v>
      </c>
      <c r="GT26" s="622">
        <f t="shared" si="647"/>
        <v>318085.01422265603</v>
      </c>
      <c r="GU26" s="622">
        <f t="shared" si="647"/>
        <v>327627.56464933569</v>
      </c>
      <c r="GV26" s="622">
        <f t="shared" si="647"/>
        <v>327627.56464933569</v>
      </c>
      <c r="GW26" s="622">
        <f t="shared" si="647"/>
        <v>327627.56464933569</v>
      </c>
      <c r="GX26" s="622">
        <f t="shared" si="647"/>
        <v>327627.56464933569</v>
      </c>
      <c r="GY26" s="622">
        <f t="shared" si="647"/>
        <v>327627.56464933569</v>
      </c>
      <c r="GZ26" s="622">
        <f t="shared" si="647"/>
        <v>327627.56464933569</v>
      </c>
      <c r="HA26" s="622">
        <f t="shared" si="647"/>
        <v>327627.56464933569</v>
      </c>
      <c r="HB26" s="622">
        <f t="shared" si="647"/>
        <v>327627.56464933569</v>
      </c>
      <c r="HC26" s="622">
        <f t="shared" si="647"/>
        <v>327627.56464933569</v>
      </c>
      <c r="HD26" s="622">
        <f t="shared" si="647"/>
        <v>327627.56464933569</v>
      </c>
      <c r="HE26" s="622">
        <f t="shared" si="647"/>
        <v>327627.56464933569</v>
      </c>
      <c r="HF26" s="622">
        <f t="shared" si="647"/>
        <v>327627.56464933569</v>
      </c>
      <c r="HG26" s="622">
        <f t="shared" ref="HG26:IP28" si="648">$I26*(1+$F26)^(HG$5-1)</f>
        <v>337456.39158881572</v>
      </c>
      <c r="HH26" s="622">
        <f t="shared" si="648"/>
        <v>337456.39158881572</v>
      </c>
      <c r="HI26" s="622">
        <f t="shared" si="648"/>
        <v>337456.39158881572</v>
      </c>
      <c r="HJ26" s="622">
        <f t="shared" si="648"/>
        <v>337456.39158881572</v>
      </c>
      <c r="HK26" s="622">
        <f t="shared" si="648"/>
        <v>337456.39158881572</v>
      </c>
      <c r="HL26" s="622">
        <f t="shared" si="648"/>
        <v>337456.39158881572</v>
      </c>
      <c r="HM26" s="622">
        <f t="shared" si="648"/>
        <v>337456.39158881572</v>
      </c>
      <c r="HN26" s="622">
        <f t="shared" si="648"/>
        <v>337456.39158881572</v>
      </c>
      <c r="HO26" s="622">
        <f t="shared" si="648"/>
        <v>337456.39158881572</v>
      </c>
      <c r="HP26" s="622">
        <f t="shared" si="648"/>
        <v>337456.39158881572</v>
      </c>
      <c r="HQ26" s="622">
        <f t="shared" si="648"/>
        <v>337456.39158881572</v>
      </c>
      <c r="HR26" s="622">
        <f t="shared" si="648"/>
        <v>337456.39158881572</v>
      </c>
      <c r="HS26" s="622">
        <f t="shared" si="648"/>
        <v>347580.08333648025</v>
      </c>
      <c r="HT26" s="622">
        <f t="shared" si="648"/>
        <v>347580.08333648025</v>
      </c>
      <c r="HU26" s="622">
        <f t="shared" si="648"/>
        <v>347580.08333648025</v>
      </c>
      <c r="HV26" s="622">
        <f t="shared" si="648"/>
        <v>347580.08333648025</v>
      </c>
      <c r="HW26" s="622">
        <f t="shared" si="648"/>
        <v>347580.08333648025</v>
      </c>
      <c r="HX26" s="622">
        <f t="shared" si="648"/>
        <v>347580.08333648025</v>
      </c>
      <c r="HY26" s="622">
        <f t="shared" si="648"/>
        <v>347580.08333648025</v>
      </c>
      <c r="HZ26" s="622">
        <f t="shared" si="648"/>
        <v>347580.08333648025</v>
      </c>
      <c r="IA26" s="622">
        <f t="shared" si="648"/>
        <v>347580.08333648025</v>
      </c>
      <c r="IB26" s="622">
        <f t="shared" si="648"/>
        <v>347580.08333648025</v>
      </c>
      <c r="IC26" s="622">
        <f t="shared" si="648"/>
        <v>347580.08333648025</v>
      </c>
      <c r="ID26" s="622">
        <f t="shared" si="648"/>
        <v>347580.08333648025</v>
      </c>
      <c r="IE26" s="622">
        <f t="shared" si="648"/>
        <v>358007.48583657463</v>
      </c>
      <c r="IF26" s="622">
        <f t="shared" si="648"/>
        <v>358007.48583657463</v>
      </c>
      <c r="IG26" s="622">
        <f t="shared" si="648"/>
        <v>358007.48583657463</v>
      </c>
      <c r="IH26" s="622">
        <f t="shared" si="648"/>
        <v>358007.48583657463</v>
      </c>
      <c r="II26" s="622">
        <f t="shared" si="648"/>
        <v>358007.48583657463</v>
      </c>
      <c r="IJ26" s="622">
        <f t="shared" si="648"/>
        <v>358007.48583657463</v>
      </c>
      <c r="IK26" s="622">
        <f t="shared" si="648"/>
        <v>358007.48583657463</v>
      </c>
      <c r="IL26" s="622">
        <f t="shared" si="648"/>
        <v>358007.48583657463</v>
      </c>
      <c r="IM26" s="622">
        <f t="shared" si="648"/>
        <v>358007.48583657463</v>
      </c>
      <c r="IN26" s="622">
        <f t="shared" si="648"/>
        <v>358007.48583657463</v>
      </c>
      <c r="IO26" s="622">
        <f t="shared" si="648"/>
        <v>358007.48583657463</v>
      </c>
      <c r="IP26" s="622">
        <f t="shared" si="648"/>
        <v>358007.48583657463</v>
      </c>
    </row>
    <row r="27" spans="1:250" s="156" customFormat="1" x14ac:dyDescent="0.2">
      <c r="A27" s="156">
        <f>ROW()</f>
        <v>27</v>
      </c>
      <c r="C27" s="444" t="s">
        <v>408</v>
      </c>
      <c r="D27" s="437"/>
      <c r="E27" s="437"/>
      <c r="F27" s="639">
        <f>F26</f>
        <v>0.03</v>
      </c>
      <c r="G27" s="640">
        <f>H27/Rent!$O$15</f>
        <v>3.8232595346210854</v>
      </c>
      <c r="H27" s="642">
        <v>1300000</v>
      </c>
      <c r="I27" s="438">
        <f t="shared" ref="I27:I32" si="649">H27/12</f>
        <v>108333.33333333333</v>
      </c>
      <c r="J27" s="622">
        <f t="shared" si="638"/>
        <v>8408932.8495900035</v>
      </c>
      <c r="K27" s="622">
        <f t="shared" si="639"/>
        <v>108333.33333333333</v>
      </c>
      <c r="L27" s="622">
        <f t="shared" si="639"/>
        <v>108333.33333333333</v>
      </c>
      <c r="M27" s="622">
        <f t="shared" si="639"/>
        <v>108333.33333333333</v>
      </c>
      <c r="N27" s="622">
        <f t="shared" si="639"/>
        <v>108333.33333333333</v>
      </c>
      <c r="O27" s="622">
        <f t="shared" si="639"/>
        <v>108333.33333333333</v>
      </c>
      <c r="P27" s="622">
        <f t="shared" si="639"/>
        <v>108333.33333333333</v>
      </c>
      <c r="Q27" s="622">
        <f t="shared" si="639"/>
        <v>108333.33333333333</v>
      </c>
      <c r="R27" s="622">
        <f t="shared" si="639"/>
        <v>108333.33333333333</v>
      </c>
      <c r="S27" s="622">
        <f t="shared" si="639"/>
        <v>108333.33333333333</v>
      </c>
      <c r="T27" s="622">
        <f t="shared" si="639"/>
        <v>108333.33333333333</v>
      </c>
      <c r="U27" s="622">
        <f t="shared" si="640"/>
        <v>108333.33333333333</v>
      </c>
      <c r="V27" s="622">
        <f t="shared" si="640"/>
        <v>108333.33333333333</v>
      </c>
      <c r="W27" s="622">
        <f t="shared" si="640"/>
        <v>111583.33333333333</v>
      </c>
      <c r="X27" s="622">
        <f t="shared" si="640"/>
        <v>111583.33333333333</v>
      </c>
      <c r="Y27" s="622">
        <f t="shared" si="640"/>
        <v>111583.33333333333</v>
      </c>
      <c r="Z27" s="622">
        <f t="shared" si="640"/>
        <v>111583.33333333333</v>
      </c>
      <c r="AA27" s="622">
        <f t="shared" si="640"/>
        <v>111583.33333333333</v>
      </c>
      <c r="AB27" s="622">
        <f t="shared" si="640"/>
        <v>111583.33333333333</v>
      </c>
      <c r="AC27" s="622">
        <f t="shared" si="640"/>
        <v>111583.33333333333</v>
      </c>
      <c r="AD27" s="622">
        <f t="shared" si="640"/>
        <v>111583.33333333333</v>
      </c>
      <c r="AE27" s="622">
        <f t="shared" si="641"/>
        <v>111583.33333333333</v>
      </c>
      <c r="AF27" s="622">
        <f t="shared" si="641"/>
        <v>111583.33333333333</v>
      </c>
      <c r="AG27" s="622">
        <f t="shared" si="641"/>
        <v>111583.33333333333</v>
      </c>
      <c r="AH27" s="622">
        <f t="shared" si="641"/>
        <v>111583.33333333333</v>
      </c>
      <c r="AI27" s="622">
        <f t="shared" si="641"/>
        <v>114930.83333333333</v>
      </c>
      <c r="AJ27" s="622">
        <f t="shared" si="641"/>
        <v>114930.83333333333</v>
      </c>
      <c r="AK27" s="622">
        <f t="shared" si="641"/>
        <v>114930.83333333333</v>
      </c>
      <c r="AL27" s="622">
        <f t="shared" si="641"/>
        <v>114930.83333333333</v>
      </c>
      <c r="AM27" s="622">
        <f t="shared" si="641"/>
        <v>114930.83333333333</v>
      </c>
      <c r="AN27" s="622">
        <f t="shared" si="641"/>
        <v>114930.83333333333</v>
      </c>
      <c r="AO27" s="622">
        <f t="shared" si="642"/>
        <v>114930.83333333333</v>
      </c>
      <c r="AP27" s="622">
        <f t="shared" si="642"/>
        <v>114930.83333333333</v>
      </c>
      <c r="AQ27" s="622">
        <f t="shared" si="642"/>
        <v>114930.83333333333</v>
      </c>
      <c r="AR27" s="622">
        <f t="shared" si="642"/>
        <v>114930.83333333333</v>
      </c>
      <c r="AS27" s="622">
        <f t="shared" si="642"/>
        <v>114930.83333333333</v>
      </c>
      <c r="AT27" s="622">
        <f t="shared" si="642"/>
        <v>114930.83333333333</v>
      </c>
      <c r="AU27" s="622">
        <f t="shared" si="642"/>
        <v>118378.75833333333</v>
      </c>
      <c r="AV27" s="622">
        <f t="shared" si="642"/>
        <v>118378.75833333333</v>
      </c>
      <c r="AW27" s="622">
        <f t="shared" si="642"/>
        <v>118378.75833333333</v>
      </c>
      <c r="AX27" s="622">
        <f t="shared" si="642"/>
        <v>118378.75833333333</v>
      </c>
      <c r="AY27" s="622">
        <f t="shared" si="643"/>
        <v>118378.75833333333</v>
      </c>
      <c r="AZ27" s="622">
        <f t="shared" si="643"/>
        <v>118378.75833333333</v>
      </c>
      <c r="BA27" s="622">
        <f t="shared" si="643"/>
        <v>118378.75833333333</v>
      </c>
      <c r="BB27" s="622">
        <f t="shared" si="643"/>
        <v>118378.75833333333</v>
      </c>
      <c r="BC27" s="622">
        <f t="shared" si="643"/>
        <v>118378.75833333333</v>
      </c>
      <c r="BD27" s="622">
        <f t="shared" si="643"/>
        <v>118378.75833333333</v>
      </c>
      <c r="BE27" s="622">
        <f t="shared" si="643"/>
        <v>118378.75833333333</v>
      </c>
      <c r="BF27" s="622">
        <f t="shared" si="643"/>
        <v>118378.75833333333</v>
      </c>
      <c r="BG27" s="622">
        <f t="shared" si="643"/>
        <v>121930.12108333332</v>
      </c>
      <c r="BH27" s="622">
        <f t="shared" si="643"/>
        <v>121930.12108333332</v>
      </c>
      <c r="BI27" s="622">
        <f t="shared" si="644"/>
        <v>121930.12108333332</v>
      </c>
      <c r="BJ27" s="622">
        <f t="shared" si="644"/>
        <v>121930.12108333332</v>
      </c>
      <c r="BK27" s="622">
        <f t="shared" si="644"/>
        <v>121930.12108333332</v>
      </c>
      <c r="BL27" s="622">
        <f t="shared" si="644"/>
        <v>121930.12108333332</v>
      </c>
      <c r="BM27" s="622">
        <f t="shared" si="644"/>
        <v>121930.12108333332</v>
      </c>
      <c r="BN27" s="622">
        <f t="shared" si="644"/>
        <v>121930.12108333332</v>
      </c>
      <c r="BO27" s="622">
        <f t="shared" si="644"/>
        <v>121930.12108333332</v>
      </c>
      <c r="BP27" s="622">
        <f t="shared" si="644"/>
        <v>121930.12108333332</v>
      </c>
      <c r="BQ27" s="622">
        <f t="shared" si="644"/>
        <v>121930.12108333332</v>
      </c>
      <c r="BR27" s="622">
        <f t="shared" si="644"/>
        <v>121930.12108333332</v>
      </c>
      <c r="BS27" s="622">
        <f t="shared" si="645"/>
        <v>125588.02471583331</v>
      </c>
      <c r="BT27" s="622">
        <f t="shared" si="645"/>
        <v>125588.02471583331</v>
      </c>
      <c r="BU27" s="622">
        <f t="shared" si="645"/>
        <v>125588.02471583331</v>
      </c>
      <c r="BV27" s="622">
        <f t="shared" si="645"/>
        <v>125588.02471583331</v>
      </c>
      <c r="BW27" s="622">
        <f t="shared" si="645"/>
        <v>125588.02471583331</v>
      </c>
      <c r="BX27" s="622">
        <f t="shared" si="645"/>
        <v>125588.02471583331</v>
      </c>
      <c r="BY27" s="622">
        <f t="shared" si="645"/>
        <v>125588.02471583331</v>
      </c>
      <c r="BZ27" s="622">
        <f t="shared" si="645"/>
        <v>125588.02471583331</v>
      </c>
      <c r="CA27" s="622">
        <f t="shared" si="645"/>
        <v>125588.02471583331</v>
      </c>
      <c r="CB27" s="622">
        <f t="shared" si="645"/>
        <v>125588.02471583331</v>
      </c>
      <c r="CC27" s="622">
        <f t="shared" si="645"/>
        <v>125588.02471583331</v>
      </c>
      <c r="CD27" s="622">
        <f t="shared" si="645"/>
        <v>125588.02471583331</v>
      </c>
      <c r="CE27" s="622">
        <f t="shared" ref="CE27:EP30" si="650">$I27*(1+$F27)^(CE$5-1)</f>
        <v>129355.66545730832</v>
      </c>
      <c r="CF27" s="622">
        <f t="shared" si="650"/>
        <v>129355.66545730832</v>
      </c>
      <c r="CG27" s="622">
        <f t="shared" si="650"/>
        <v>129355.66545730832</v>
      </c>
      <c r="CH27" s="622">
        <f t="shared" si="650"/>
        <v>129355.66545730832</v>
      </c>
      <c r="CI27" s="622">
        <f t="shared" si="650"/>
        <v>129355.66545730832</v>
      </c>
      <c r="CJ27" s="622">
        <f t="shared" si="650"/>
        <v>129355.66545730832</v>
      </c>
      <c r="CK27" s="622">
        <f t="shared" si="650"/>
        <v>129355.66545730832</v>
      </c>
      <c r="CL27" s="622">
        <f t="shared" si="650"/>
        <v>129355.66545730832</v>
      </c>
      <c r="CM27" s="622">
        <f t="shared" si="650"/>
        <v>129355.66545730832</v>
      </c>
      <c r="CN27" s="622">
        <f t="shared" si="650"/>
        <v>129355.66545730832</v>
      </c>
      <c r="CO27" s="622">
        <f t="shared" si="650"/>
        <v>129355.66545730832</v>
      </c>
      <c r="CP27" s="622">
        <f t="shared" si="650"/>
        <v>129355.66545730832</v>
      </c>
      <c r="CQ27" s="622">
        <f t="shared" si="650"/>
        <v>133236.33542102759</v>
      </c>
      <c r="CR27" s="622">
        <f t="shared" si="650"/>
        <v>133236.33542102759</v>
      </c>
      <c r="CS27" s="622">
        <f t="shared" si="650"/>
        <v>133236.33542102759</v>
      </c>
      <c r="CT27" s="622">
        <f t="shared" si="650"/>
        <v>133236.33542102759</v>
      </c>
      <c r="CU27" s="622">
        <f t="shared" si="650"/>
        <v>133236.33542102759</v>
      </c>
      <c r="CV27" s="622">
        <f t="shared" si="650"/>
        <v>133236.33542102759</v>
      </c>
      <c r="CW27" s="622">
        <f t="shared" si="650"/>
        <v>133236.33542102759</v>
      </c>
      <c r="CX27" s="622">
        <f t="shared" si="650"/>
        <v>133236.33542102759</v>
      </c>
      <c r="CY27" s="622">
        <f t="shared" si="650"/>
        <v>133236.33542102759</v>
      </c>
      <c r="CZ27" s="622">
        <f t="shared" si="650"/>
        <v>133236.33542102759</v>
      </c>
      <c r="DA27" s="622">
        <f t="shared" si="650"/>
        <v>133236.33542102759</v>
      </c>
      <c r="DB27" s="622">
        <f t="shared" si="650"/>
        <v>133236.33542102759</v>
      </c>
      <c r="DC27" s="622">
        <f t="shared" si="650"/>
        <v>137233.42548365839</v>
      </c>
      <c r="DD27" s="622">
        <f t="shared" si="650"/>
        <v>137233.42548365839</v>
      </c>
      <c r="DE27" s="622">
        <f t="shared" si="650"/>
        <v>137233.42548365839</v>
      </c>
      <c r="DF27" s="622">
        <f t="shared" si="650"/>
        <v>137233.42548365839</v>
      </c>
      <c r="DG27" s="622">
        <f t="shared" si="650"/>
        <v>137233.42548365839</v>
      </c>
      <c r="DH27" s="622">
        <f t="shared" si="650"/>
        <v>137233.42548365839</v>
      </c>
      <c r="DI27" s="622">
        <f t="shared" si="650"/>
        <v>137233.42548365839</v>
      </c>
      <c r="DJ27" s="622">
        <f t="shared" si="650"/>
        <v>137233.42548365839</v>
      </c>
      <c r="DK27" s="622">
        <f t="shared" si="650"/>
        <v>137233.42548365839</v>
      </c>
      <c r="DL27" s="622">
        <f t="shared" si="650"/>
        <v>137233.42548365839</v>
      </c>
      <c r="DM27" s="622">
        <f t="shared" si="650"/>
        <v>137233.42548365839</v>
      </c>
      <c r="DN27" s="622">
        <f t="shared" si="650"/>
        <v>137233.42548365839</v>
      </c>
      <c r="DO27" s="622">
        <f t="shared" si="650"/>
        <v>141350.42824816814</v>
      </c>
      <c r="DP27" s="622">
        <f t="shared" si="650"/>
        <v>141350.42824816814</v>
      </c>
      <c r="DQ27" s="622">
        <f t="shared" si="650"/>
        <v>141350.42824816814</v>
      </c>
      <c r="DR27" s="622">
        <f t="shared" si="650"/>
        <v>141350.42824816814</v>
      </c>
      <c r="DS27" s="622">
        <f t="shared" si="650"/>
        <v>141350.42824816814</v>
      </c>
      <c r="DT27" s="622">
        <f t="shared" si="650"/>
        <v>141350.42824816814</v>
      </c>
      <c r="DU27" s="622">
        <f t="shared" si="650"/>
        <v>141350.42824816814</v>
      </c>
      <c r="DV27" s="622">
        <f t="shared" si="650"/>
        <v>141350.42824816814</v>
      </c>
      <c r="DW27" s="622">
        <f t="shared" si="650"/>
        <v>141350.42824816814</v>
      </c>
      <c r="DX27" s="622">
        <f t="shared" si="650"/>
        <v>141350.42824816814</v>
      </c>
      <c r="DY27" s="622">
        <f t="shared" si="650"/>
        <v>141350.42824816814</v>
      </c>
      <c r="DZ27" s="622">
        <f t="shared" si="650"/>
        <v>141350.42824816814</v>
      </c>
      <c r="EA27" s="622">
        <f t="shared" si="650"/>
        <v>145590.94109561318</v>
      </c>
      <c r="EB27" s="622">
        <f t="shared" si="650"/>
        <v>145590.94109561318</v>
      </c>
      <c r="EC27" s="622">
        <f t="shared" si="650"/>
        <v>145590.94109561318</v>
      </c>
      <c r="ED27" s="622">
        <f t="shared" si="650"/>
        <v>145590.94109561318</v>
      </c>
      <c r="EE27" s="622">
        <f t="shared" si="650"/>
        <v>145590.94109561318</v>
      </c>
      <c r="EF27" s="622">
        <f t="shared" si="650"/>
        <v>145590.94109561318</v>
      </c>
      <c r="EG27" s="622">
        <f t="shared" si="650"/>
        <v>145590.94109561318</v>
      </c>
      <c r="EH27" s="622">
        <f t="shared" si="650"/>
        <v>145590.94109561318</v>
      </c>
      <c r="EI27" s="622">
        <f t="shared" si="650"/>
        <v>145590.94109561318</v>
      </c>
      <c r="EJ27" s="622">
        <f t="shared" si="650"/>
        <v>145590.94109561318</v>
      </c>
      <c r="EK27" s="622">
        <f t="shared" si="650"/>
        <v>145590.94109561318</v>
      </c>
      <c r="EL27" s="622">
        <f t="shared" si="650"/>
        <v>145590.94109561318</v>
      </c>
      <c r="EM27" s="622">
        <f t="shared" si="650"/>
        <v>149958.6693284816</v>
      </c>
      <c r="EN27" s="622">
        <f t="shared" si="650"/>
        <v>149958.6693284816</v>
      </c>
      <c r="EO27" s="622">
        <f t="shared" si="650"/>
        <v>149958.6693284816</v>
      </c>
      <c r="EP27" s="622">
        <f t="shared" si="650"/>
        <v>149958.6693284816</v>
      </c>
      <c r="EQ27" s="622">
        <f t="shared" si="646"/>
        <v>149958.6693284816</v>
      </c>
      <c r="ER27" s="622">
        <f t="shared" si="646"/>
        <v>149958.6693284816</v>
      </c>
      <c r="ES27" s="622">
        <f t="shared" si="646"/>
        <v>149958.6693284816</v>
      </c>
      <c r="ET27" s="622">
        <f t="shared" si="646"/>
        <v>149958.6693284816</v>
      </c>
      <c r="EU27" s="622">
        <f t="shared" si="647"/>
        <v>149958.6693284816</v>
      </c>
      <c r="EV27" s="622">
        <f t="shared" si="647"/>
        <v>149958.6693284816</v>
      </c>
      <c r="EW27" s="622">
        <f t="shared" si="647"/>
        <v>149958.6693284816</v>
      </c>
      <c r="EX27" s="622">
        <f t="shared" si="647"/>
        <v>149958.6693284816</v>
      </c>
      <c r="EY27" s="622">
        <f t="shared" si="647"/>
        <v>154457.429408336</v>
      </c>
      <c r="EZ27" s="622">
        <f t="shared" si="647"/>
        <v>154457.429408336</v>
      </c>
      <c r="FA27" s="622">
        <f t="shared" si="647"/>
        <v>154457.429408336</v>
      </c>
      <c r="FB27" s="622">
        <f t="shared" si="647"/>
        <v>154457.429408336</v>
      </c>
      <c r="FC27" s="622">
        <f t="shared" si="647"/>
        <v>154457.429408336</v>
      </c>
      <c r="FD27" s="622">
        <f t="shared" si="647"/>
        <v>154457.429408336</v>
      </c>
      <c r="FE27" s="622">
        <f t="shared" si="647"/>
        <v>154457.429408336</v>
      </c>
      <c r="FF27" s="622">
        <f t="shared" si="647"/>
        <v>154457.429408336</v>
      </c>
      <c r="FG27" s="622">
        <f t="shared" si="647"/>
        <v>154457.429408336</v>
      </c>
      <c r="FH27" s="622">
        <f t="shared" si="647"/>
        <v>154457.429408336</v>
      </c>
      <c r="FI27" s="622">
        <f t="shared" si="647"/>
        <v>154457.429408336</v>
      </c>
      <c r="FJ27" s="622">
        <f t="shared" si="647"/>
        <v>154457.429408336</v>
      </c>
      <c r="FK27" s="622">
        <f t="shared" si="647"/>
        <v>159091.15229058609</v>
      </c>
      <c r="FL27" s="622">
        <f t="shared" si="647"/>
        <v>159091.15229058609</v>
      </c>
      <c r="FM27" s="622">
        <f t="shared" si="647"/>
        <v>159091.15229058609</v>
      </c>
      <c r="FN27" s="622">
        <f t="shared" si="647"/>
        <v>159091.15229058609</v>
      </c>
      <c r="FO27" s="622">
        <f t="shared" si="647"/>
        <v>159091.15229058609</v>
      </c>
      <c r="FP27" s="622">
        <f t="shared" si="647"/>
        <v>159091.15229058609</v>
      </c>
      <c r="FQ27" s="622">
        <f t="shared" si="647"/>
        <v>159091.15229058609</v>
      </c>
      <c r="FR27" s="622">
        <f t="shared" si="647"/>
        <v>159091.15229058609</v>
      </c>
      <c r="FS27" s="622">
        <f t="shared" si="647"/>
        <v>159091.15229058609</v>
      </c>
      <c r="FT27" s="622">
        <f t="shared" si="647"/>
        <v>159091.15229058609</v>
      </c>
      <c r="FU27" s="622">
        <f t="shared" si="647"/>
        <v>159091.15229058609</v>
      </c>
      <c r="FV27" s="622">
        <f t="shared" si="647"/>
        <v>159091.15229058609</v>
      </c>
      <c r="FW27" s="622">
        <f t="shared" si="647"/>
        <v>163863.88685930369</v>
      </c>
      <c r="FX27" s="622">
        <f t="shared" si="647"/>
        <v>163863.88685930369</v>
      </c>
      <c r="FY27" s="622">
        <f t="shared" si="647"/>
        <v>163863.88685930369</v>
      </c>
      <c r="FZ27" s="622">
        <f t="shared" si="647"/>
        <v>163863.88685930369</v>
      </c>
      <c r="GA27" s="622">
        <f t="shared" si="647"/>
        <v>163863.88685930369</v>
      </c>
      <c r="GB27" s="622">
        <f t="shared" si="647"/>
        <v>163863.88685930369</v>
      </c>
      <c r="GC27" s="622">
        <f t="shared" si="647"/>
        <v>163863.88685930369</v>
      </c>
      <c r="GD27" s="622">
        <f t="shared" si="647"/>
        <v>163863.88685930369</v>
      </c>
      <c r="GE27" s="622">
        <f t="shared" si="647"/>
        <v>163863.88685930369</v>
      </c>
      <c r="GF27" s="622">
        <f t="shared" si="647"/>
        <v>163863.88685930369</v>
      </c>
      <c r="GG27" s="622">
        <f t="shared" si="647"/>
        <v>163863.88685930369</v>
      </c>
      <c r="GH27" s="622">
        <f t="shared" si="647"/>
        <v>163863.88685930369</v>
      </c>
      <c r="GI27" s="622">
        <f t="shared" si="647"/>
        <v>168779.8034650828</v>
      </c>
      <c r="GJ27" s="622">
        <f t="shared" si="647"/>
        <v>168779.8034650828</v>
      </c>
      <c r="GK27" s="622">
        <f t="shared" si="647"/>
        <v>168779.8034650828</v>
      </c>
      <c r="GL27" s="622">
        <f t="shared" si="647"/>
        <v>168779.8034650828</v>
      </c>
      <c r="GM27" s="622">
        <f t="shared" si="647"/>
        <v>168779.8034650828</v>
      </c>
      <c r="GN27" s="622">
        <f t="shared" si="647"/>
        <v>168779.8034650828</v>
      </c>
      <c r="GO27" s="622">
        <f t="shared" si="647"/>
        <v>168779.8034650828</v>
      </c>
      <c r="GP27" s="622">
        <f t="shared" si="647"/>
        <v>168779.8034650828</v>
      </c>
      <c r="GQ27" s="622">
        <f t="shared" si="647"/>
        <v>168779.8034650828</v>
      </c>
      <c r="GR27" s="622">
        <f t="shared" si="647"/>
        <v>168779.8034650828</v>
      </c>
      <c r="GS27" s="622">
        <f t="shared" si="647"/>
        <v>168779.8034650828</v>
      </c>
      <c r="GT27" s="622">
        <f t="shared" si="647"/>
        <v>168779.8034650828</v>
      </c>
      <c r="GU27" s="622">
        <f t="shared" si="647"/>
        <v>173843.19756903526</v>
      </c>
      <c r="GV27" s="622">
        <f t="shared" si="647"/>
        <v>173843.19756903526</v>
      </c>
      <c r="GW27" s="622">
        <f t="shared" si="647"/>
        <v>173843.19756903526</v>
      </c>
      <c r="GX27" s="622">
        <f t="shared" si="647"/>
        <v>173843.19756903526</v>
      </c>
      <c r="GY27" s="622">
        <f t="shared" si="647"/>
        <v>173843.19756903526</v>
      </c>
      <c r="GZ27" s="622">
        <f t="shared" si="647"/>
        <v>173843.19756903526</v>
      </c>
      <c r="HA27" s="622">
        <f t="shared" si="647"/>
        <v>173843.19756903526</v>
      </c>
      <c r="HB27" s="622">
        <f t="shared" si="647"/>
        <v>173843.19756903526</v>
      </c>
      <c r="HC27" s="622">
        <f t="shared" si="647"/>
        <v>173843.19756903526</v>
      </c>
      <c r="HD27" s="622">
        <f t="shared" si="647"/>
        <v>173843.19756903526</v>
      </c>
      <c r="HE27" s="622">
        <f t="shared" si="647"/>
        <v>173843.19756903526</v>
      </c>
      <c r="HF27" s="622">
        <f t="shared" si="647"/>
        <v>173843.19756903526</v>
      </c>
      <c r="HG27" s="622">
        <f t="shared" si="648"/>
        <v>179058.49349610633</v>
      </c>
      <c r="HH27" s="622">
        <f t="shared" si="648"/>
        <v>179058.49349610633</v>
      </c>
      <c r="HI27" s="622">
        <f t="shared" si="648"/>
        <v>179058.49349610633</v>
      </c>
      <c r="HJ27" s="622">
        <f t="shared" si="648"/>
        <v>179058.49349610633</v>
      </c>
      <c r="HK27" s="622">
        <f t="shared" si="648"/>
        <v>179058.49349610633</v>
      </c>
      <c r="HL27" s="622">
        <f t="shared" si="648"/>
        <v>179058.49349610633</v>
      </c>
      <c r="HM27" s="622">
        <f t="shared" si="648"/>
        <v>179058.49349610633</v>
      </c>
      <c r="HN27" s="622">
        <f t="shared" si="648"/>
        <v>179058.49349610633</v>
      </c>
      <c r="HO27" s="622">
        <f t="shared" si="648"/>
        <v>179058.49349610633</v>
      </c>
      <c r="HP27" s="622">
        <f t="shared" si="648"/>
        <v>179058.49349610633</v>
      </c>
      <c r="HQ27" s="622">
        <f t="shared" si="648"/>
        <v>179058.49349610633</v>
      </c>
      <c r="HR27" s="622">
        <f t="shared" si="648"/>
        <v>179058.49349610633</v>
      </c>
      <c r="HS27" s="622">
        <f t="shared" si="648"/>
        <v>184430.24830098951</v>
      </c>
      <c r="HT27" s="622">
        <f t="shared" si="648"/>
        <v>184430.24830098951</v>
      </c>
      <c r="HU27" s="622">
        <f t="shared" si="648"/>
        <v>184430.24830098951</v>
      </c>
      <c r="HV27" s="622">
        <f t="shared" si="648"/>
        <v>184430.24830098951</v>
      </c>
      <c r="HW27" s="622">
        <f t="shared" si="648"/>
        <v>184430.24830098951</v>
      </c>
      <c r="HX27" s="622">
        <f t="shared" si="648"/>
        <v>184430.24830098951</v>
      </c>
      <c r="HY27" s="622">
        <f t="shared" si="648"/>
        <v>184430.24830098951</v>
      </c>
      <c r="HZ27" s="622">
        <f t="shared" si="648"/>
        <v>184430.24830098951</v>
      </c>
      <c r="IA27" s="622">
        <f t="shared" si="648"/>
        <v>184430.24830098951</v>
      </c>
      <c r="IB27" s="622">
        <f t="shared" si="648"/>
        <v>184430.24830098951</v>
      </c>
      <c r="IC27" s="622">
        <f t="shared" si="648"/>
        <v>184430.24830098951</v>
      </c>
      <c r="ID27" s="622">
        <f t="shared" si="648"/>
        <v>184430.24830098951</v>
      </c>
      <c r="IE27" s="622">
        <f t="shared" si="648"/>
        <v>189963.15575001918</v>
      </c>
      <c r="IF27" s="622">
        <f t="shared" si="648"/>
        <v>189963.15575001918</v>
      </c>
      <c r="IG27" s="622">
        <f t="shared" si="648"/>
        <v>189963.15575001918</v>
      </c>
      <c r="IH27" s="622">
        <f t="shared" si="648"/>
        <v>189963.15575001918</v>
      </c>
      <c r="II27" s="622">
        <f t="shared" si="648"/>
        <v>189963.15575001918</v>
      </c>
      <c r="IJ27" s="622">
        <f t="shared" si="648"/>
        <v>189963.15575001918</v>
      </c>
      <c r="IK27" s="622">
        <f t="shared" si="648"/>
        <v>189963.15575001918</v>
      </c>
      <c r="IL27" s="622">
        <f t="shared" si="648"/>
        <v>189963.15575001918</v>
      </c>
      <c r="IM27" s="622">
        <f t="shared" si="648"/>
        <v>189963.15575001918</v>
      </c>
      <c r="IN27" s="622">
        <f t="shared" si="648"/>
        <v>189963.15575001918</v>
      </c>
      <c r="IO27" s="622">
        <f t="shared" si="648"/>
        <v>189963.15575001918</v>
      </c>
      <c r="IP27" s="622">
        <f t="shared" si="648"/>
        <v>189963.15575001918</v>
      </c>
    </row>
    <row r="28" spans="1:250" s="156" customFormat="1" x14ac:dyDescent="0.2">
      <c r="A28" s="156">
        <f>ROW()</f>
        <v>28</v>
      </c>
      <c r="C28" s="444" t="s">
        <v>409</v>
      </c>
      <c r="D28" s="437"/>
      <c r="E28" s="437"/>
      <c r="F28" s="639">
        <f t="shared" ref="F28:F32" si="651">F27</f>
        <v>0.03</v>
      </c>
      <c r="G28" s="640">
        <f>H28/Rent!$O$15</f>
        <v>1.691057101851634</v>
      </c>
      <c r="H28" s="642">
        <v>575000</v>
      </c>
      <c r="I28" s="438">
        <f t="shared" si="649"/>
        <v>47916.666666666664</v>
      </c>
      <c r="J28" s="622">
        <f t="shared" si="638"/>
        <v>3719335.6834725016</v>
      </c>
      <c r="K28" s="622">
        <f t="shared" si="639"/>
        <v>47916.666666666664</v>
      </c>
      <c r="L28" s="622">
        <f t="shared" si="639"/>
        <v>47916.666666666664</v>
      </c>
      <c r="M28" s="622">
        <f t="shared" si="639"/>
        <v>47916.666666666664</v>
      </c>
      <c r="N28" s="622">
        <f t="shared" si="639"/>
        <v>47916.666666666664</v>
      </c>
      <c r="O28" s="622">
        <f t="shared" si="639"/>
        <v>47916.666666666664</v>
      </c>
      <c r="P28" s="622">
        <f t="shared" si="639"/>
        <v>47916.666666666664</v>
      </c>
      <c r="Q28" s="622">
        <f t="shared" si="639"/>
        <v>47916.666666666664</v>
      </c>
      <c r="R28" s="622">
        <f t="shared" si="639"/>
        <v>47916.666666666664</v>
      </c>
      <c r="S28" s="622">
        <f t="shared" si="639"/>
        <v>47916.666666666664</v>
      </c>
      <c r="T28" s="622">
        <f t="shared" si="639"/>
        <v>47916.666666666664</v>
      </c>
      <c r="U28" s="622">
        <f t="shared" si="640"/>
        <v>47916.666666666664</v>
      </c>
      <c r="V28" s="622">
        <f t="shared" si="640"/>
        <v>47916.666666666664</v>
      </c>
      <c r="W28" s="622">
        <f t="shared" si="640"/>
        <v>49354.166666666664</v>
      </c>
      <c r="X28" s="622">
        <f t="shared" si="640"/>
        <v>49354.166666666664</v>
      </c>
      <c r="Y28" s="622">
        <f t="shared" si="640"/>
        <v>49354.166666666664</v>
      </c>
      <c r="Z28" s="622">
        <f t="shared" si="640"/>
        <v>49354.166666666664</v>
      </c>
      <c r="AA28" s="622">
        <f t="shared" si="640"/>
        <v>49354.166666666664</v>
      </c>
      <c r="AB28" s="622">
        <f t="shared" si="640"/>
        <v>49354.166666666664</v>
      </c>
      <c r="AC28" s="622">
        <f t="shared" si="640"/>
        <v>49354.166666666664</v>
      </c>
      <c r="AD28" s="622">
        <f t="shared" si="640"/>
        <v>49354.166666666664</v>
      </c>
      <c r="AE28" s="622">
        <f t="shared" si="641"/>
        <v>49354.166666666664</v>
      </c>
      <c r="AF28" s="622">
        <f t="shared" si="641"/>
        <v>49354.166666666664</v>
      </c>
      <c r="AG28" s="622">
        <f t="shared" si="641"/>
        <v>49354.166666666664</v>
      </c>
      <c r="AH28" s="622">
        <f t="shared" si="641"/>
        <v>49354.166666666664</v>
      </c>
      <c r="AI28" s="622">
        <f t="shared" si="641"/>
        <v>50834.791666666664</v>
      </c>
      <c r="AJ28" s="622">
        <f t="shared" si="641"/>
        <v>50834.791666666664</v>
      </c>
      <c r="AK28" s="622">
        <f t="shared" si="641"/>
        <v>50834.791666666664</v>
      </c>
      <c r="AL28" s="622">
        <f t="shared" si="641"/>
        <v>50834.791666666664</v>
      </c>
      <c r="AM28" s="622">
        <f t="shared" si="641"/>
        <v>50834.791666666664</v>
      </c>
      <c r="AN28" s="622">
        <f t="shared" si="641"/>
        <v>50834.791666666664</v>
      </c>
      <c r="AO28" s="622">
        <f t="shared" si="642"/>
        <v>50834.791666666664</v>
      </c>
      <c r="AP28" s="622">
        <f t="shared" si="642"/>
        <v>50834.791666666664</v>
      </c>
      <c r="AQ28" s="622">
        <f t="shared" si="642"/>
        <v>50834.791666666664</v>
      </c>
      <c r="AR28" s="622">
        <f t="shared" si="642"/>
        <v>50834.791666666664</v>
      </c>
      <c r="AS28" s="622">
        <f t="shared" si="642"/>
        <v>50834.791666666664</v>
      </c>
      <c r="AT28" s="622">
        <f t="shared" si="642"/>
        <v>50834.791666666664</v>
      </c>
      <c r="AU28" s="622">
        <f t="shared" si="642"/>
        <v>52359.835416666661</v>
      </c>
      <c r="AV28" s="622">
        <f t="shared" si="642"/>
        <v>52359.835416666661</v>
      </c>
      <c r="AW28" s="622">
        <f t="shared" si="642"/>
        <v>52359.835416666661</v>
      </c>
      <c r="AX28" s="622">
        <f t="shared" si="642"/>
        <v>52359.835416666661</v>
      </c>
      <c r="AY28" s="622">
        <f t="shared" si="643"/>
        <v>52359.835416666661</v>
      </c>
      <c r="AZ28" s="622">
        <f t="shared" si="643"/>
        <v>52359.835416666661</v>
      </c>
      <c r="BA28" s="622">
        <f t="shared" si="643"/>
        <v>52359.835416666661</v>
      </c>
      <c r="BB28" s="622">
        <f t="shared" si="643"/>
        <v>52359.835416666661</v>
      </c>
      <c r="BC28" s="622">
        <f t="shared" si="643"/>
        <v>52359.835416666661</v>
      </c>
      <c r="BD28" s="622">
        <f t="shared" si="643"/>
        <v>52359.835416666661</v>
      </c>
      <c r="BE28" s="622">
        <f t="shared" si="643"/>
        <v>52359.835416666661</v>
      </c>
      <c r="BF28" s="622">
        <f t="shared" si="643"/>
        <v>52359.835416666661</v>
      </c>
      <c r="BG28" s="622">
        <f t="shared" si="643"/>
        <v>53930.630479166663</v>
      </c>
      <c r="BH28" s="622">
        <f t="shared" si="643"/>
        <v>53930.630479166663</v>
      </c>
      <c r="BI28" s="622">
        <f t="shared" si="644"/>
        <v>53930.630479166663</v>
      </c>
      <c r="BJ28" s="622">
        <f t="shared" si="644"/>
        <v>53930.630479166663</v>
      </c>
      <c r="BK28" s="622">
        <f t="shared" si="644"/>
        <v>53930.630479166663</v>
      </c>
      <c r="BL28" s="622">
        <f t="shared" si="644"/>
        <v>53930.630479166663</v>
      </c>
      <c r="BM28" s="622">
        <f t="shared" si="644"/>
        <v>53930.630479166663</v>
      </c>
      <c r="BN28" s="622">
        <f t="shared" si="644"/>
        <v>53930.630479166663</v>
      </c>
      <c r="BO28" s="622">
        <f t="shared" si="644"/>
        <v>53930.630479166663</v>
      </c>
      <c r="BP28" s="622">
        <f t="shared" si="644"/>
        <v>53930.630479166663</v>
      </c>
      <c r="BQ28" s="622">
        <f t="shared" si="644"/>
        <v>53930.630479166663</v>
      </c>
      <c r="BR28" s="622">
        <f t="shared" si="644"/>
        <v>53930.630479166663</v>
      </c>
      <c r="BS28" s="622">
        <f t="shared" si="645"/>
        <v>55548.54939354166</v>
      </c>
      <c r="BT28" s="622">
        <f t="shared" si="645"/>
        <v>55548.54939354166</v>
      </c>
      <c r="BU28" s="622">
        <f t="shared" si="645"/>
        <v>55548.54939354166</v>
      </c>
      <c r="BV28" s="622">
        <f t="shared" si="645"/>
        <v>55548.54939354166</v>
      </c>
      <c r="BW28" s="622">
        <f t="shared" si="645"/>
        <v>55548.54939354166</v>
      </c>
      <c r="BX28" s="622">
        <f t="shared" si="645"/>
        <v>55548.54939354166</v>
      </c>
      <c r="BY28" s="622">
        <f t="shared" si="645"/>
        <v>55548.54939354166</v>
      </c>
      <c r="BZ28" s="622">
        <f t="shared" si="645"/>
        <v>55548.54939354166</v>
      </c>
      <c r="CA28" s="622">
        <f t="shared" si="645"/>
        <v>55548.54939354166</v>
      </c>
      <c r="CB28" s="622">
        <f t="shared" si="645"/>
        <v>55548.54939354166</v>
      </c>
      <c r="CC28" s="622">
        <f t="shared" si="645"/>
        <v>55548.54939354166</v>
      </c>
      <c r="CD28" s="622">
        <f t="shared" si="645"/>
        <v>55548.54939354166</v>
      </c>
      <c r="CE28" s="622">
        <f t="shared" si="650"/>
        <v>57215.00587534791</v>
      </c>
      <c r="CF28" s="622">
        <f t="shared" si="650"/>
        <v>57215.00587534791</v>
      </c>
      <c r="CG28" s="622">
        <f t="shared" si="650"/>
        <v>57215.00587534791</v>
      </c>
      <c r="CH28" s="622">
        <f t="shared" si="650"/>
        <v>57215.00587534791</v>
      </c>
      <c r="CI28" s="622">
        <f t="shared" si="650"/>
        <v>57215.00587534791</v>
      </c>
      <c r="CJ28" s="622">
        <f t="shared" si="650"/>
        <v>57215.00587534791</v>
      </c>
      <c r="CK28" s="622">
        <f t="shared" si="650"/>
        <v>57215.00587534791</v>
      </c>
      <c r="CL28" s="622">
        <f t="shared" si="650"/>
        <v>57215.00587534791</v>
      </c>
      <c r="CM28" s="622">
        <f t="shared" si="650"/>
        <v>57215.00587534791</v>
      </c>
      <c r="CN28" s="622">
        <f t="shared" si="650"/>
        <v>57215.00587534791</v>
      </c>
      <c r="CO28" s="622">
        <f t="shared" si="650"/>
        <v>57215.00587534791</v>
      </c>
      <c r="CP28" s="622">
        <f t="shared" si="650"/>
        <v>57215.00587534791</v>
      </c>
      <c r="CQ28" s="622">
        <f t="shared" si="650"/>
        <v>58931.456051608351</v>
      </c>
      <c r="CR28" s="622">
        <f t="shared" si="650"/>
        <v>58931.456051608351</v>
      </c>
      <c r="CS28" s="622">
        <f t="shared" si="650"/>
        <v>58931.456051608351</v>
      </c>
      <c r="CT28" s="622">
        <f t="shared" si="650"/>
        <v>58931.456051608351</v>
      </c>
      <c r="CU28" s="622">
        <f t="shared" si="650"/>
        <v>58931.456051608351</v>
      </c>
      <c r="CV28" s="622">
        <f t="shared" si="650"/>
        <v>58931.456051608351</v>
      </c>
      <c r="CW28" s="622">
        <f t="shared" si="650"/>
        <v>58931.456051608351</v>
      </c>
      <c r="CX28" s="622">
        <f t="shared" si="650"/>
        <v>58931.456051608351</v>
      </c>
      <c r="CY28" s="622">
        <f t="shared" si="650"/>
        <v>58931.456051608351</v>
      </c>
      <c r="CZ28" s="622">
        <f t="shared" si="650"/>
        <v>58931.456051608351</v>
      </c>
      <c r="DA28" s="622">
        <f t="shared" si="650"/>
        <v>58931.456051608351</v>
      </c>
      <c r="DB28" s="622">
        <f t="shared" si="650"/>
        <v>58931.456051608351</v>
      </c>
      <c r="DC28" s="622">
        <f t="shared" si="650"/>
        <v>60699.399733156592</v>
      </c>
      <c r="DD28" s="622">
        <f t="shared" si="650"/>
        <v>60699.399733156592</v>
      </c>
      <c r="DE28" s="622">
        <f t="shared" si="650"/>
        <v>60699.399733156592</v>
      </c>
      <c r="DF28" s="622">
        <f t="shared" si="650"/>
        <v>60699.399733156592</v>
      </c>
      <c r="DG28" s="622">
        <f t="shared" si="650"/>
        <v>60699.399733156592</v>
      </c>
      <c r="DH28" s="622">
        <f t="shared" si="650"/>
        <v>60699.399733156592</v>
      </c>
      <c r="DI28" s="622">
        <f t="shared" si="650"/>
        <v>60699.399733156592</v>
      </c>
      <c r="DJ28" s="622">
        <f t="shared" si="650"/>
        <v>60699.399733156592</v>
      </c>
      <c r="DK28" s="622">
        <f t="shared" si="650"/>
        <v>60699.399733156592</v>
      </c>
      <c r="DL28" s="622">
        <f t="shared" si="650"/>
        <v>60699.399733156592</v>
      </c>
      <c r="DM28" s="622">
        <f t="shared" si="650"/>
        <v>60699.399733156592</v>
      </c>
      <c r="DN28" s="622">
        <f t="shared" si="650"/>
        <v>60699.399733156592</v>
      </c>
      <c r="DO28" s="622">
        <f t="shared" si="650"/>
        <v>62520.381725151296</v>
      </c>
      <c r="DP28" s="622">
        <f t="shared" si="650"/>
        <v>62520.381725151296</v>
      </c>
      <c r="DQ28" s="622">
        <f t="shared" si="650"/>
        <v>62520.381725151296</v>
      </c>
      <c r="DR28" s="622">
        <f t="shared" si="650"/>
        <v>62520.381725151296</v>
      </c>
      <c r="DS28" s="622">
        <f t="shared" si="650"/>
        <v>62520.381725151296</v>
      </c>
      <c r="DT28" s="622">
        <f t="shared" si="650"/>
        <v>62520.381725151296</v>
      </c>
      <c r="DU28" s="622">
        <f t="shared" si="650"/>
        <v>62520.381725151296</v>
      </c>
      <c r="DV28" s="622">
        <f t="shared" si="650"/>
        <v>62520.381725151296</v>
      </c>
      <c r="DW28" s="622">
        <f t="shared" si="650"/>
        <v>62520.381725151296</v>
      </c>
      <c r="DX28" s="622">
        <f t="shared" si="650"/>
        <v>62520.381725151296</v>
      </c>
      <c r="DY28" s="622">
        <f t="shared" si="650"/>
        <v>62520.381725151296</v>
      </c>
      <c r="DZ28" s="622">
        <f t="shared" si="650"/>
        <v>62520.381725151296</v>
      </c>
      <c r="EA28" s="622">
        <f t="shared" si="650"/>
        <v>64395.993176905831</v>
      </c>
      <c r="EB28" s="622">
        <f t="shared" si="650"/>
        <v>64395.993176905831</v>
      </c>
      <c r="EC28" s="622">
        <f t="shared" si="650"/>
        <v>64395.993176905831</v>
      </c>
      <c r="ED28" s="622">
        <f t="shared" si="650"/>
        <v>64395.993176905831</v>
      </c>
      <c r="EE28" s="622">
        <f t="shared" si="650"/>
        <v>64395.993176905831</v>
      </c>
      <c r="EF28" s="622">
        <f t="shared" si="650"/>
        <v>64395.993176905831</v>
      </c>
      <c r="EG28" s="622">
        <f t="shared" si="650"/>
        <v>64395.993176905831</v>
      </c>
      <c r="EH28" s="622">
        <f t="shared" si="650"/>
        <v>64395.993176905831</v>
      </c>
      <c r="EI28" s="622">
        <f t="shared" si="650"/>
        <v>64395.993176905831</v>
      </c>
      <c r="EJ28" s="622">
        <f t="shared" si="650"/>
        <v>64395.993176905831</v>
      </c>
      <c r="EK28" s="622">
        <f t="shared" si="650"/>
        <v>64395.993176905831</v>
      </c>
      <c r="EL28" s="622">
        <f t="shared" si="650"/>
        <v>64395.993176905831</v>
      </c>
      <c r="EM28" s="622">
        <f t="shared" si="650"/>
        <v>66327.872972213008</v>
      </c>
      <c r="EN28" s="622">
        <f t="shared" si="650"/>
        <v>66327.872972213008</v>
      </c>
      <c r="EO28" s="622">
        <f t="shared" si="650"/>
        <v>66327.872972213008</v>
      </c>
      <c r="EP28" s="622">
        <f t="shared" si="650"/>
        <v>66327.872972213008</v>
      </c>
      <c r="EQ28" s="622">
        <f t="shared" si="646"/>
        <v>66327.872972213008</v>
      </c>
      <c r="ER28" s="622">
        <f t="shared" si="646"/>
        <v>66327.872972213008</v>
      </c>
      <c r="ES28" s="622">
        <f t="shared" si="646"/>
        <v>66327.872972213008</v>
      </c>
      <c r="ET28" s="622">
        <f t="shared" si="646"/>
        <v>66327.872972213008</v>
      </c>
      <c r="EU28" s="622">
        <f t="shared" si="647"/>
        <v>66327.872972213008</v>
      </c>
      <c r="EV28" s="622">
        <f t="shared" si="647"/>
        <v>66327.872972213008</v>
      </c>
      <c r="EW28" s="622">
        <f t="shared" si="647"/>
        <v>66327.872972213008</v>
      </c>
      <c r="EX28" s="622">
        <f t="shared" si="647"/>
        <v>66327.872972213008</v>
      </c>
      <c r="EY28" s="622">
        <f t="shared" si="647"/>
        <v>68317.709161379389</v>
      </c>
      <c r="EZ28" s="622">
        <f t="shared" si="647"/>
        <v>68317.709161379389</v>
      </c>
      <c r="FA28" s="622">
        <f t="shared" si="647"/>
        <v>68317.709161379389</v>
      </c>
      <c r="FB28" s="622">
        <f t="shared" si="647"/>
        <v>68317.709161379389</v>
      </c>
      <c r="FC28" s="622">
        <f t="shared" si="647"/>
        <v>68317.709161379389</v>
      </c>
      <c r="FD28" s="622">
        <f t="shared" si="647"/>
        <v>68317.709161379389</v>
      </c>
      <c r="FE28" s="622">
        <f t="shared" si="647"/>
        <v>68317.709161379389</v>
      </c>
      <c r="FF28" s="622">
        <f t="shared" si="647"/>
        <v>68317.709161379389</v>
      </c>
      <c r="FG28" s="622">
        <f t="shared" si="647"/>
        <v>68317.709161379389</v>
      </c>
      <c r="FH28" s="622">
        <f t="shared" si="647"/>
        <v>68317.709161379389</v>
      </c>
      <c r="FI28" s="622">
        <f t="shared" si="647"/>
        <v>68317.709161379389</v>
      </c>
      <c r="FJ28" s="622">
        <f t="shared" si="647"/>
        <v>68317.709161379389</v>
      </c>
      <c r="FK28" s="622">
        <f t="shared" si="647"/>
        <v>70367.240436220774</v>
      </c>
      <c r="FL28" s="622">
        <f t="shared" si="647"/>
        <v>70367.240436220774</v>
      </c>
      <c r="FM28" s="622">
        <f t="shared" si="647"/>
        <v>70367.240436220774</v>
      </c>
      <c r="FN28" s="622">
        <f t="shared" si="647"/>
        <v>70367.240436220774</v>
      </c>
      <c r="FO28" s="622">
        <f t="shared" si="647"/>
        <v>70367.240436220774</v>
      </c>
      <c r="FP28" s="622">
        <f t="shared" si="647"/>
        <v>70367.240436220774</v>
      </c>
      <c r="FQ28" s="622">
        <f t="shared" si="647"/>
        <v>70367.240436220774</v>
      </c>
      <c r="FR28" s="622">
        <f t="shared" si="647"/>
        <v>70367.240436220774</v>
      </c>
      <c r="FS28" s="622">
        <f t="shared" si="647"/>
        <v>70367.240436220774</v>
      </c>
      <c r="FT28" s="622">
        <f t="shared" si="647"/>
        <v>70367.240436220774</v>
      </c>
      <c r="FU28" s="622">
        <f t="shared" si="647"/>
        <v>70367.240436220774</v>
      </c>
      <c r="FV28" s="622">
        <f t="shared" si="647"/>
        <v>70367.240436220774</v>
      </c>
      <c r="FW28" s="622">
        <f t="shared" si="647"/>
        <v>72478.257649307401</v>
      </c>
      <c r="FX28" s="622">
        <f t="shared" si="647"/>
        <v>72478.257649307401</v>
      </c>
      <c r="FY28" s="622">
        <f t="shared" si="647"/>
        <v>72478.257649307401</v>
      </c>
      <c r="FZ28" s="622">
        <f t="shared" si="647"/>
        <v>72478.257649307401</v>
      </c>
      <c r="GA28" s="622">
        <f t="shared" si="647"/>
        <v>72478.257649307401</v>
      </c>
      <c r="GB28" s="622">
        <f t="shared" si="647"/>
        <v>72478.257649307401</v>
      </c>
      <c r="GC28" s="622">
        <f t="shared" si="647"/>
        <v>72478.257649307401</v>
      </c>
      <c r="GD28" s="622">
        <f t="shared" si="647"/>
        <v>72478.257649307401</v>
      </c>
      <c r="GE28" s="622">
        <f t="shared" si="647"/>
        <v>72478.257649307401</v>
      </c>
      <c r="GF28" s="622">
        <f t="shared" si="647"/>
        <v>72478.257649307401</v>
      </c>
      <c r="GG28" s="622">
        <f t="shared" si="647"/>
        <v>72478.257649307401</v>
      </c>
      <c r="GH28" s="622">
        <f t="shared" si="647"/>
        <v>72478.257649307401</v>
      </c>
      <c r="GI28" s="622">
        <f t="shared" si="647"/>
        <v>74652.605378786626</v>
      </c>
      <c r="GJ28" s="622">
        <f t="shared" si="647"/>
        <v>74652.605378786626</v>
      </c>
      <c r="GK28" s="622">
        <f t="shared" si="647"/>
        <v>74652.605378786626</v>
      </c>
      <c r="GL28" s="622">
        <f t="shared" si="647"/>
        <v>74652.605378786626</v>
      </c>
      <c r="GM28" s="622">
        <f t="shared" si="647"/>
        <v>74652.605378786626</v>
      </c>
      <c r="GN28" s="622">
        <f t="shared" si="647"/>
        <v>74652.605378786626</v>
      </c>
      <c r="GO28" s="622">
        <f t="shared" si="647"/>
        <v>74652.605378786626</v>
      </c>
      <c r="GP28" s="622">
        <f t="shared" si="647"/>
        <v>74652.605378786626</v>
      </c>
      <c r="GQ28" s="622">
        <f t="shared" si="647"/>
        <v>74652.605378786626</v>
      </c>
      <c r="GR28" s="622">
        <f t="shared" si="647"/>
        <v>74652.605378786626</v>
      </c>
      <c r="GS28" s="622">
        <f t="shared" si="647"/>
        <v>74652.605378786626</v>
      </c>
      <c r="GT28" s="622">
        <f t="shared" si="647"/>
        <v>74652.605378786626</v>
      </c>
      <c r="GU28" s="622">
        <f t="shared" si="647"/>
        <v>76892.183540150203</v>
      </c>
      <c r="GV28" s="622">
        <f t="shared" si="647"/>
        <v>76892.183540150203</v>
      </c>
      <c r="GW28" s="622">
        <f t="shared" si="647"/>
        <v>76892.183540150203</v>
      </c>
      <c r="GX28" s="622">
        <f t="shared" si="647"/>
        <v>76892.183540150203</v>
      </c>
      <c r="GY28" s="622">
        <f t="shared" si="647"/>
        <v>76892.183540150203</v>
      </c>
      <c r="GZ28" s="622">
        <f t="shared" si="647"/>
        <v>76892.183540150203</v>
      </c>
      <c r="HA28" s="622">
        <f t="shared" si="647"/>
        <v>76892.183540150203</v>
      </c>
      <c r="HB28" s="622">
        <f t="shared" si="647"/>
        <v>76892.183540150203</v>
      </c>
      <c r="HC28" s="622">
        <f t="shared" si="647"/>
        <v>76892.183540150203</v>
      </c>
      <c r="HD28" s="622">
        <f t="shared" si="647"/>
        <v>76892.183540150203</v>
      </c>
      <c r="HE28" s="622">
        <f t="shared" si="647"/>
        <v>76892.183540150203</v>
      </c>
      <c r="HF28" s="622">
        <f t="shared" si="647"/>
        <v>76892.183540150203</v>
      </c>
      <c r="HG28" s="622">
        <f t="shared" si="648"/>
        <v>79198.949046354712</v>
      </c>
      <c r="HH28" s="622">
        <f t="shared" si="648"/>
        <v>79198.949046354712</v>
      </c>
      <c r="HI28" s="622">
        <f t="shared" si="648"/>
        <v>79198.949046354712</v>
      </c>
      <c r="HJ28" s="622">
        <f t="shared" si="648"/>
        <v>79198.949046354712</v>
      </c>
      <c r="HK28" s="622">
        <f t="shared" si="648"/>
        <v>79198.949046354712</v>
      </c>
      <c r="HL28" s="622">
        <f t="shared" si="648"/>
        <v>79198.949046354712</v>
      </c>
      <c r="HM28" s="622">
        <f t="shared" si="648"/>
        <v>79198.949046354712</v>
      </c>
      <c r="HN28" s="622">
        <f t="shared" si="648"/>
        <v>79198.949046354712</v>
      </c>
      <c r="HO28" s="622">
        <f t="shared" si="648"/>
        <v>79198.949046354712</v>
      </c>
      <c r="HP28" s="622">
        <f t="shared" si="648"/>
        <v>79198.949046354712</v>
      </c>
      <c r="HQ28" s="622">
        <f t="shared" si="648"/>
        <v>79198.949046354712</v>
      </c>
      <c r="HR28" s="622">
        <f t="shared" si="648"/>
        <v>79198.949046354712</v>
      </c>
      <c r="HS28" s="622">
        <f t="shared" si="648"/>
        <v>81574.917517745358</v>
      </c>
      <c r="HT28" s="622">
        <f t="shared" si="648"/>
        <v>81574.917517745358</v>
      </c>
      <c r="HU28" s="622">
        <f t="shared" si="648"/>
        <v>81574.917517745358</v>
      </c>
      <c r="HV28" s="622">
        <f t="shared" si="648"/>
        <v>81574.917517745358</v>
      </c>
      <c r="HW28" s="622">
        <f t="shared" si="648"/>
        <v>81574.917517745358</v>
      </c>
      <c r="HX28" s="622">
        <f t="shared" si="648"/>
        <v>81574.917517745358</v>
      </c>
      <c r="HY28" s="622">
        <f t="shared" si="648"/>
        <v>81574.917517745358</v>
      </c>
      <c r="HZ28" s="622">
        <f t="shared" si="648"/>
        <v>81574.917517745358</v>
      </c>
      <c r="IA28" s="622">
        <f t="shared" si="648"/>
        <v>81574.917517745358</v>
      </c>
      <c r="IB28" s="622">
        <f t="shared" si="648"/>
        <v>81574.917517745358</v>
      </c>
      <c r="IC28" s="622">
        <f t="shared" si="648"/>
        <v>81574.917517745358</v>
      </c>
      <c r="ID28" s="622">
        <f t="shared" si="648"/>
        <v>81574.917517745358</v>
      </c>
      <c r="IE28" s="622">
        <f t="shared" si="648"/>
        <v>84022.165043277724</v>
      </c>
      <c r="IF28" s="622">
        <f t="shared" si="648"/>
        <v>84022.165043277724</v>
      </c>
      <c r="IG28" s="622">
        <f t="shared" si="648"/>
        <v>84022.165043277724</v>
      </c>
      <c r="IH28" s="622">
        <f t="shared" si="648"/>
        <v>84022.165043277724</v>
      </c>
      <c r="II28" s="622">
        <f t="shared" si="648"/>
        <v>84022.165043277724</v>
      </c>
      <c r="IJ28" s="622">
        <f t="shared" si="648"/>
        <v>84022.165043277724</v>
      </c>
      <c r="IK28" s="622">
        <f t="shared" si="648"/>
        <v>84022.165043277724</v>
      </c>
      <c r="IL28" s="622">
        <f t="shared" si="648"/>
        <v>84022.165043277724</v>
      </c>
      <c r="IM28" s="622">
        <f t="shared" si="648"/>
        <v>84022.165043277724</v>
      </c>
      <c r="IN28" s="622">
        <f t="shared" si="648"/>
        <v>84022.165043277724</v>
      </c>
      <c r="IO28" s="622">
        <f t="shared" si="648"/>
        <v>84022.165043277724</v>
      </c>
      <c r="IP28" s="622">
        <f t="shared" si="648"/>
        <v>84022.165043277724</v>
      </c>
    </row>
    <row r="29" spans="1:250" s="156" customFormat="1" x14ac:dyDescent="0.2">
      <c r="A29" s="156">
        <f>ROW()</f>
        <v>29</v>
      </c>
      <c r="C29" s="444" t="s">
        <v>453</v>
      </c>
      <c r="D29" s="437"/>
      <c r="E29" s="437"/>
      <c r="F29" s="639">
        <f t="shared" si="651"/>
        <v>0.03</v>
      </c>
      <c r="G29" s="640">
        <f>H29/Rent!$O$15</f>
        <v>2.9409688727854504</v>
      </c>
      <c r="H29" s="642">
        <v>1000000</v>
      </c>
      <c r="I29" s="438">
        <f t="shared" si="649"/>
        <v>83333.333333333328</v>
      </c>
      <c r="J29" s="622">
        <f t="shared" si="638"/>
        <v>6468409.8842999963</v>
      </c>
      <c r="K29" s="622">
        <f t="shared" si="639"/>
        <v>83333.333333333328</v>
      </c>
      <c r="L29" s="622">
        <f t="shared" si="639"/>
        <v>83333.333333333328</v>
      </c>
      <c r="M29" s="622">
        <f t="shared" si="639"/>
        <v>83333.333333333328</v>
      </c>
      <c r="N29" s="622">
        <f t="shared" si="639"/>
        <v>83333.333333333328</v>
      </c>
      <c r="O29" s="622">
        <f t="shared" si="639"/>
        <v>83333.333333333328</v>
      </c>
      <c r="P29" s="622">
        <f t="shared" si="639"/>
        <v>83333.333333333328</v>
      </c>
      <c r="Q29" s="622">
        <f t="shared" si="639"/>
        <v>83333.333333333328</v>
      </c>
      <c r="R29" s="622">
        <f t="shared" si="639"/>
        <v>83333.333333333328</v>
      </c>
      <c r="S29" s="622">
        <f t="shared" si="639"/>
        <v>83333.333333333328</v>
      </c>
      <c r="T29" s="622">
        <f t="shared" si="639"/>
        <v>83333.333333333328</v>
      </c>
      <c r="U29" s="622">
        <f t="shared" si="640"/>
        <v>83333.333333333328</v>
      </c>
      <c r="V29" s="622">
        <f t="shared" si="640"/>
        <v>83333.333333333328</v>
      </c>
      <c r="W29" s="622">
        <f t="shared" si="640"/>
        <v>85833.333333333328</v>
      </c>
      <c r="X29" s="622">
        <f t="shared" si="640"/>
        <v>85833.333333333328</v>
      </c>
      <c r="Y29" s="622">
        <f t="shared" si="640"/>
        <v>85833.333333333328</v>
      </c>
      <c r="Z29" s="622">
        <f t="shared" si="640"/>
        <v>85833.333333333328</v>
      </c>
      <c r="AA29" s="622">
        <f t="shared" si="640"/>
        <v>85833.333333333328</v>
      </c>
      <c r="AB29" s="622">
        <f t="shared" si="640"/>
        <v>85833.333333333328</v>
      </c>
      <c r="AC29" s="622">
        <f t="shared" si="640"/>
        <v>85833.333333333328</v>
      </c>
      <c r="AD29" s="622">
        <f t="shared" si="640"/>
        <v>85833.333333333328</v>
      </c>
      <c r="AE29" s="622">
        <f t="shared" si="641"/>
        <v>85833.333333333328</v>
      </c>
      <c r="AF29" s="622">
        <f t="shared" si="641"/>
        <v>85833.333333333328</v>
      </c>
      <c r="AG29" s="622">
        <f t="shared" si="641"/>
        <v>85833.333333333328</v>
      </c>
      <c r="AH29" s="622">
        <f t="shared" si="641"/>
        <v>85833.333333333328</v>
      </c>
      <c r="AI29" s="622">
        <f t="shared" si="641"/>
        <v>88408.333333333328</v>
      </c>
      <c r="AJ29" s="622">
        <f t="shared" si="641"/>
        <v>88408.333333333328</v>
      </c>
      <c r="AK29" s="622">
        <f t="shared" si="641"/>
        <v>88408.333333333328</v>
      </c>
      <c r="AL29" s="622">
        <f t="shared" si="641"/>
        <v>88408.333333333328</v>
      </c>
      <c r="AM29" s="622">
        <f t="shared" si="641"/>
        <v>88408.333333333328</v>
      </c>
      <c r="AN29" s="622">
        <f t="shared" si="641"/>
        <v>88408.333333333328</v>
      </c>
      <c r="AO29" s="622">
        <f t="shared" si="642"/>
        <v>88408.333333333328</v>
      </c>
      <c r="AP29" s="622">
        <f t="shared" si="642"/>
        <v>88408.333333333328</v>
      </c>
      <c r="AQ29" s="622">
        <f t="shared" si="642"/>
        <v>88408.333333333328</v>
      </c>
      <c r="AR29" s="622">
        <f t="shared" si="642"/>
        <v>88408.333333333328</v>
      </c>
      <c r="AS29" s="622">
        <f t="shared" si="642"/>
        <v>88408.333333333328</v>
      </c>
      <c r="AT29" s="622">
        <f t="shared" si="642"/>
        <v>88408.333333333328</v>
      </c>
      <c r="AU29" s="622">
        <f t="shared" si="642"/>
        <v>91060.583333333328</v>
      </c>
      <c r="AV29" s="622">
        <f t="shared" si="642"/>
        <v>91060.583333333328</v>
      </c>
      <c r="AW29" s="622">
        <f t="shared" si="642"/>
        <v>91060.583333333328</v>
      </c>
      <c r="AX29" s="622">
        <f t="shared" si="642"/>
        <v>91060.583333333328</v>
      </c>
      <c r="AY29" s="622">
        <f t="shared" si="643"/>
        <v>91060.583333333328</v>
      </c>
      <c r="AZ29" s="622">
        <f t="shared" si="643"/>
        <v>91060.583333333328</v>
      </c>
      <c r="BA29" s="622">
        <f t="shared" si="643"/>
        <v>91060.583333333328</v>
      </c>
      <c r="BB29" s="622">
        <f t="shared" si="643"/>
        <v>91060.583333333328</v>
      </c>
      <c r="BC29" s="622">
        <f t="shared" si="643"/>
        <v>91060.583333333328</v>
      </c>
      <c r="BD29" s="622">
        <f t="shared" si="643"/>
        <v>91060.583333333328</v>
      </c>
      <c r="BE29" s="622">
        <f t="shared" si="643"/>
        <v>91060.583333333328</v>
      </c>
      <c r="BF29" s="622">
        <f t="shared" si="643"/>
        <v>91060.583333333328</v>
      </c>
      <c r="BG29" s="622">
        <f t="shared" si="643"/>
        <v>93792.400833333319</v>
      </c>
      <c r="BH29" s="622">
        <f t="shared" si="643"/>
        <v>93792.400833333319</v>
      </c>
      <c r="BI29" s="622">
        <f t="shared" si="644"/>
        <v>93792.400833333319</v>
      </c>
      <c r="BJ29" s="622">
        <f t="shared" si="644"/>
        <v>93792.400833333319</v>
      </c>
      <c r="BK29" s="622">
        <f t="shared" si="644"/>
        <v>93792.400833333319</v>
      </c>
      <c r="BL29" s="622">
        <f t="shared" si="644"/>
        <v>93792.400833333319</v>
      </c>
      <c r="BM29" s="622">
        <f t="shared" si="644"/>
        <v>93792.400833333319</v>
      </c>
      <c r="BN29" s="622">
        <f t="shared" si="644"/>
        <v>93792.400833333319</v>
      </c>
      <c r="BO29" s="622">
        <f t="shared" si="644"/>
        <v>93792.400833333319</v>
      </c>
      <c r="BP29" s="622">
        <f t="shared" si="644"/>
        <v>93792.400833333319</v>
      </c>
      <c r="BQ29" s="622">
        <f t="shared" si="644"/>
        <v>93792.400833333319</v>
      </c>
      <c r="BR29" s="622">
        <f t="shared" si="644"/>
        <v>93792.400833333319</v>
      </c>
      <c r="BS29" s="622">
        <f t="shared" si="645"/>
        <v>96606.172858333317</v>
      </c>
      <c r="BT29" s="622">
        <f t="shared" si="645"/>
        <v>96606.172858333317</v>
      </c>
      <c r="BU29" s="622">
        <f t="shared" si="645"/>
        <v>96606.172858333317</v>
      </c>
      <c r="BV29" s="622">
        <f t="shared" si="645"/>
        <v>96606.172858333317</v>
      </c>
      <c r="BW29" s="622">
        <f t="shared" si="645"/>
        <v>96606.172858333317</v>
      </c>
      <c r="BX29" s="622">
        <f t="shared" si="645"/>
        <v>96606.172858333317</v>
      </c>
      <c r="BY29" s="622">
        <f t="shared" si="645"/>
        <v>96606.172858333317</v>
      </c>
      <c r="BZ29" s="622">
        <f t="shared" si="645"/>
        <v>96606.172858333317</v>
      </c>
      <c r="CA29" s="622">
        <f t="shared" si="645"/>
        <v>96606.172858333317</v>
      </c>
      <c r="CB29" s="622">
        <f t="shared" si="645"/>
        <v>96606.172858333317</v>
      </c>
      <c r="CC29" s="622">
        <f t="shared" si="645"/>
        <v>96606.172858333317</v>
      </c>
      <c r="CD29" s="622">
        <f t="shared" si="645"/>
        <v>96606.172858333317</v>
      </c>
      <c r="CE29" s="622">
        <f t="shared" si="650"/>
        <v>99504.358044083318</v>
      </c>
      <c r="CF29" s="622">
        <f t="shared" si="650"/>
        <v>99504.358044083318</v>
      </c>
      <c r="CG29" s="622">
        <f t="shared" si="650"/>
        <v>99504.358044083318</v>
      </c>
      <c r="CH29" s="622">
        <f t="shared" si="650"/>
        <v>99504.358044083318</v>
      </c>
      <c r="CI29" s="622">
        <f t="shared" si="650"/>
        <v>99504.358044083318</v>
      </c>
      <c r="CJ29" s="622">
        <f t="shared" si="650"/>
        <v>99504.358044083318</v>
      </c>
      <c r="CK29" s="622">
        <f t="shared" si="650"/>
        <v>99504.358044083318</v>
      </c>
      <c r="CL29" s="622">
        <f t="shared" si="650"/>
        <v>99504.358044083318</v>
      </c>
      <c r="CM29" s="622">
        <f t="shared" si="650"/>
        <v>99504.358044083318</v>
      </c>
      <c r="CN29" s="622">
        <f t="shared" si="650"/>
        <v>99504.358044083318</v>
      </c>
      <c r="CO29" s="622">
        <f t="shared" si="650"/>
        <v>99504.358044083318</v>
      </c>
      <c r="CP29" s="622">
        <f t="shared" si="650"/>
        <v>99504.358044083318</v>
      </c>
      <c r="CQ29" s="622">
        <f t="shared" si="650"/>
        <v>102489.48878540583</v>
      </c>
      <c r="CR29" s="622">
        <f t="shared" si="650"/>
        <v>102489.48878540583</v>
      </c>
      <c r="CS29" s="622">
        <f t="shared" si="650"/>
        <v>102489.48878540583</v>
      </c>
      <c r="CT29" s="622">
        <f t="shared" si="650"/>
        <v>102489.48878540583</v>
      </c>
      <c r="CU29" s="622">
        <f t="shared" si="650"/>
        <v>102489.48878540583</v>
      </c>
      <c r="CV29" s="622">
        <f t="shared" si="650"/>
        <v>102489.48878540583</v>
      </c>
      <c r="CW29" s="622">
        <f t="shared" si="650"/>
        <v>102489.48878540583</v>
      </c>
      <c r="CX29" s="622">
        <f t="shared" si="650"/>
        <v>102489.48878540583</v>
      </c>
      <c r="CY29" s="622">
        <f t="shared" si="650"/>
        <v>102489.48878540583</v>
      </c>
      <c r="CZ29" s="622">
        <f t="shared" si="650"/>
        <v>102489.48878540583</v>
      </c>
      <c r="DA29" s="622">
        <f t="shared" si="650"/>
        <v>102489.48878540583</v>
      </c>
      <c r="DB29" s="622">
        <f t="shared" si="650"/>
        <v>102489.48878540583</v>
      </c>
      <c r="DC29" s="622">
        <f t="shared" si="650"/>
        <v>105564.17344896799</v>
      </c>
      <c r="DD29" s="622">
        <f t="shared" si="650"/>
        <v>105564.17344896799</v>
      </c>
      <c r="DE29" s="622">
        <f t="shared" si="650"/>
        <v>105564.17344896799</v>
      </c>
      <c r="DF29" s="622">
        <f t="shared" si="650"/>
        <v>105564.17344896799</v>
      </c>
      <c r="DG29" s="622">
        <f t="shared" si="650"/>
        <v>105564.17344896799</v>
      </c>
      <c r="DH29" s="622">
        <f t="shared" si="650"/>
        <v>105564.17344896799</v>
      </c>
      <c r="DI29" s="622">
        <f t="shared" si="650"/>
        <v>105564.17344896799</v>
      </c>
      <c r="DJ29" s="622">
        <f t="shared" si="650"/>
        <v>105564.17344896799</v>
      </c>
      <c r="DK29" s="622">
        <f t="shared" si="650"/>
        <v>105564.17344896799</v>
      </c>
      <c r="DL29" s="622">
        <f t="shared" si="650"/>
        <v>105564.17344896799</v>
      </c>
      <c r="DM29" s="622">
        <f t="shared" si="650"/>
        <v>105564.17344896799</v>
      </c>
      <c r="DN29" s="622">
        <f t="shared" si="650"/>
        <v>105564.17344896799</v>
      </c>
      <c r="DO29" s="622">
        <f t="shared" si="650"/>
        <v>108731.09865243704</v>
      </c>
      <c r="DP29" s="622">
        <f t="shared" si="650"/>
        <v>108731.09865243704</v>
      </c>
      <c r="DQ29" s="622">
        <f t="shared" si="650"/>
        <v>108731.09865243704</v>
      </c>
      <c r="DR29" s="622">
        <f t="shared" si="650"/>
        <v>108731.09865243704</v>
      </c>
      <c r="DS29" s="622">
        <f t="shared" si="650"/>
        <v>108731.09865243704</v>
      </c>
      <c r="DT29" s="622">
        <f t="shared" si="650"/>
        <v>108731.09865243704</v>
      </c>
      <c r="DU29" s="622">
        <f t="shared" si="650"/>
        <v>108731.09865243704</v>
      </c>
      <c r="DV29" s="622">
        <f t="shared" si="650"/>
        <v>108731.09865243704</v>
      </c>
      <c r="DW29" s="622">
        <f t="shared" si="650"/>
        <v>108731.09865243704</v>
      </c>
      <c r="DX29" s="622">
        <f t="shared" si="650"/>
        <v>108731.09865243704</v>
      </c>
      <c r="DY29" s="622">
        <f t="shared" si="650"/>
        <v>108731.09865243704</v>
      </c>
      <c r="DZ29" s="622">
        <f t="shared" si="650"/>
        <v>108731.09865243704</v>
      </c>
      <c r="EA29" s="622">
        <f t="shared" si="650"/>
        <v>111993.03161201015</v>
      </c>
      <c r="EB29" s="622">
        <f t="shared" si="650"/>
        <v>111993.03161201015</v>
      </c>
      <c r="EC29" s="622">
        <f t="shared" si="650"/>
        <v>111993.03161201015</v>
      </c>
      <c r="ED29" s="622">
        <f t="shared" si="650"/>
        <v>111993.03161201015</v>
      </c>
      <c r="EE29" s="622">
        <f t="shared" si="650"/>
        <v>111993.03161201015</v>
      </c>
      <c r="EF29" s="622">
        <f t="shared" si="650"/>
        <v>111993.03161201015</v>
      </c>
      <c r="EG29" s="622">
        <f t="shared" si="650"/>
        <v>111993.03161201015</v>
      </c>
      <c r="EH29" s="622">
        <f t="shared" si="650"/>
        <v>111993.03161201015</v>
      </c>
      <c r="EI29" s="622">
        <f t="shared" si="650"/>
        <v>111993.03161201015</v>
      </c>
      <c r="EJ29" s="622">
        <f t="shared" si="650"/>
        <v>111993.03161201015</v>
      </c>
      <c r="EK29" s="622">
        <f t="shared" si="650"/>
        <v>111993.03161201015</v>
      </c>
      <c r="EL29" s="622">
        <f t="shared" si="650"/>
        <v>111993.03161201015</v>
      </c>
      <c r="EM29" s="622">
        <f t="shared" si="650"/>
        <v>115352.82256037045</v>
      </c>
      <c r="EN29" s="622">
        <f t="shared" si="650"/>
        <v>115352.82256037045</v>
      </c>
      <c r="EO29" s="622">
        <f t="shared" si="650"/>
        <v>115352.82256037045</v>
      </c>
      <c r="EP29" s="622">
        <f t="shared" si="650"/>
        <v>115352.82256037045</v>
      </c>
      <c r="EQ29" s="622">
        <f t="shared" si="646"/>
        <v>115352.82256037045</v>
      </c>
      <c r="ER29" s="622">
        <f t="shared" si="646"/>
        <v>115352.82256037045</v>
      </c>
      <c r="ES29" s="622">
        <f t="shared" si="646"/>
        <v>115352.82256037045</v>
      </c>
      <c r="ET29" s="622">
        <f t="shared" si="646"/>
        <v>115352.82256037045</v>
      </c>
      <c r="EU29" s="622">
        <f t="shared" si="647"/>
        <v>115352.82256037045</v>
      </c>
      <c r="EV29" s="622">
        <f t="shared" si="647"/>
        <v>115352.82256037045</v>
      </c>
      <c r="EW29" s="622">
        <f t="shared" si="647"/>
        <v>115352.82256037045</v>
      </c>
      <c r="EX29" s="622">
        <f t="shared" si="647"/>
        <v>115352.82256037045</v>
      </c>
      <c r="EY29" s="622">
        <f t="shared" si="647"/>
        <v>118813.40723718154</v>
      </c>
      <c r="EZ29" s="622">
        <f t="shared" si="647"/>
        <v>118813.40723718154</v>
      </c>
      <c r="FA29" s="622">
        <f t="shared" si="647"/>
        <v>118813.40723718154</v>
      </c>
      <c r="FB29" s="622">
        <f t="shared" si="647"/>
        <v>118813.40723718154</v>
      </c>
      <c r="FC29" s="622">
        <f t="shared" si="647"/>
        <v>118813.40723718154</v>
      </c>
      <c r="FD29" s="622">
        <f t="shared" si="647"/>
        <v>118813.40723718154</v>
      </c>
      <c r="FE29" s="622">
        <f t="shared" si="647"/>
        <v>118813.40723718154</v>
      </c>
      <c r="FF29" s="622">
        <f t="shared" si="647"/>
        <v>118813.40723718154</v>
      </c>
      <c r="FG29" s="622">
        <f t="shared" si="647"/>
        <v>118813.40723718154</v>
      </c>
      <c r="FH29" s="622">
        <f t="shared" si="647"/>
        <v>118813.40723718154</v>
      </c>
      <c r="FI29" s="622">
        <f t="shared" si="647"/>
        <v>118813.40723718154</v>
      </c>
      <c r="FJ29" s="622">
        <f t="shared" si="647"/>
        <v>118813.40723718154</v>
      </c>
      <c r="FK29" s="622">
        <f t="shared" si="647"/>
        <v>122377.80945429699</v>
      </c>
      <c r="FL29" s="622">
        <f t="shared" si="647"/>
        <v>122377.80945429699</v>
      </c>
      <c r="FM29" s="622">
        <f t="shared" si="647"/>
        <v>122377.80945429699</v>
      </c>
      <c r="FN29" s="622">
        <f t="shared" si="647"/>
        <v>122377.80945429699</v>
      </c>
      <c r="FO29" s="622">
        <f t="shared" si="647"/>
        <v>122377.80945429699</v>
      </c>
      <c r="FP29" s="622">
        <f t="shared" si="647"/>
        <v>122377.80945429699</v>
      </c>
      <c r="FQ29" s="622">
        <f t="shared" si="647"/>
        <v>122377.80945429699</v>
      </c>
      <c r="FR29" s="622">
        <f t="shared" si="647"/>
        <v>122377.80945429699</v>
      </c>
      <c r="FS29" s="622">
        <f t="shared" si="647"/>
        <v>122377.80945429699</v>
      </c>
      <c r="FT29" s="622">
        <f t="shared" si="647"/>
        <v>122377.80945429699</v>
      </c>
      <c r="FU29" s="622">
        <f t="shared" si="647"/>
        <v>122377.80945429699</v>
      </c>
      <c r="FV29" s="622">
        <f t="shared" si="647"/>
        <v>122377.80945429699</v>
      </c>
      <c r="FW29" s="622">
        <f t="shared" si="647"/>
        <v>126049.14373792592</v>
      </c>
      <c r="FX29" s="622">
        <f t="shared" si="647"/>
        <v>126049.14373792592</v>
      </c>
      <c r="FY29" s="622">
        <f t="shared" si="647"/>
        <v>126049.14373792592</v>
      </c>
      <c r="FZ29" s="622">
        <f t="shared" si="647"/>
        <v>126049.14373792592</v>
      </c>
      <c r="GA29" s="622">
        <f t="shared" si="647"/>
        <v>126049.14373792592</v>
      </c>
      <c r="GB29" s="622">
        <f t="shared" si="647"/>
        <v>126049.14373792592</v>
      </c>
      <c r="GC29" s="622">
        <f t="shared" si="647"/>
        <v>126049.14373792592</v>
      </c>
      <c r="GD29" s="622">
        <f t="shared" si="647"/>
        <v>126049.14373792592</v>
      </c>
      <c r="GE29" s="622">
        <f t="shared" si="647"/>
        <v>126049.14373792592</v>
      </c>
      <c r="GF29" s="622">
        <f t="shared" si="647"/>
        <v>126049.14373792592</v>
      </c>
      <c r="GG29" s="622">
        <f t="shared" si="647"/>
        <v>126049.14373792592</v>
      </c>
      <c r="GH29" s="622">
        <f t="shared" si="647"/>
        <v>126049.14373792592</v>
      </c>
      <c r="GI29" s="622">
        <f t="shared" si="647"/>
        <v>129830.6180500637</v>
      </c>
      <c r="GJ29" s="622">
        <f t="shared" si="647"/>
        <v>129830.6180500637</v>
      </c>
      <c r="GK29" s="622">
        <f t="shared" si="647"/>
        <v>129830.6180500637</v>
      </c>
      <c r="GL29" s="622">
        <f t="shared" si="647"/>
        <v>129830.6180500637</v>
      </c>
      <c r="GM29" s="622">
        <f t="shared" si="647"/>
        <v>129830.6180500637</v>
      </c>
      <c r="GN29" s="622">
        <f t="shared" si="647"/>
        <v>129830.6180500637</v>
      </c>
      <c r="GO29" s="622">
        <f t="shared" si="647"/>
        <v>129830.6180500637</v>
      </c>
      <c r="GP29" s="622">
        <f t="shared" si="647"/>
        <v>129830.6180500637</v>
      </c>
      <c r="GQ29" s="622">
        <f t="shared" si="647"/>
        <v>129830.6180500637</v>
      </c>
      <c r="GR29" s="622">
        <f t="shared" si="647"/>
        <v>129830.6180500637</v>
      </c>
      <c r="GS29" s="622">
        <f t="shared" si="647"/>
        <v>129830.6180500637</v>
      </c>
      <c r="GT29" s="622">
        <f t="shared" si="647"/>
        <v>129830.6180500637</v>
      </c>
      <c r="GU29" s="622">
        <f t="shared" si="647"/>
        <v>133725.53659156559</v>
      </c>
      <c r="GV29" s="622">
        <f t="shared" si="647"/>
        <v>133725.53659156559</v>
      </c>
      <c r="GW29" s="622">
        <f t="shared" si="647"/>
        <v>133725.53659156559</v>
      </c>
      <c r="GX29" s="622">
        <f t="shared" si="647"/>
        <v>133725.53659156559</v>
      </c>
      <c r="GY29" s="622">
        <f t="shared" si="647"/>
        <v>133725.53659156559</v>
      </c>
      <c r="GZ29" s="622">
        <f t="shared" si="647"/>
        <v>133725.53659156559</v>
      </c>
      <c r="HA29" s="622">
        <f t="shared" si="647"/>
        <v>133725.53659156559</v>
      </c>
      <c r="HB29" s="622">
        <f t="shared" si="647"/>
        <v>133725.53659156559</v>
      </c>
      <c r="HC29" s="622">
        <f t="shared" si="647"/>
        <v>133725.53659156559</v>
      </c>
      <c r="HD29" s="622">
        <f t="shared" si="647"/>
        <v>133725.53659156559</v>
      </c>
      <c r="HE29" s="622">
        <f t="shared" si="647"/>
        <v>133725.53659156559</v>
      </c>
      <c r="HF29" s="622">
        <f t="shared" ref="HF29:IP29" si="652">$I29*(1+$F29)^(HF$5-1)</f>
        <v>133725.53659156559</v>
      </c>
      <c r="HG29" s="622">
        <f t="shared" si="652"/>
        <v>137737.30268931255</v>
      </c>
      <c r="HH29" s="622">
        <f t="shared" si="652"/>
        <v>137737.30268931255</v>
      </c>
      <c r="HI29" s="622">
        <f t="shared" si="652"/>
        <v>137737.30268931255</v>
      </c>
      <c r="HJ29" s="622">
        <f t="shared" si="652"/>
        <v>137737.30268931255</v>
      </c>
      <c r="HK29" s="622">
        <f t="shared" si="652"/>
        <v>137737.30268931255</v>
      </c>
      <c r="HL29" s="622">
        <f t="shared" si="652"/>
        <v>137737.30268931255</v>
      </c>
      <c r="HM29" s="622">
        <f t="shared" si="652"/>
        <v>137737.30268931255</v>
      </c>
      <c r="HN29" s="622">
        <f t="shared" si="652"/>
        <v>137737.30268931255</v>
      </c>
      <c r="HO29" s="622">
        <f t="shared" si="652"/>
        <v>137737.30268931255</v>
      </c>
      <c r="HP29" s="622">
        <f t="shared" si="652"/>
        <v>137737.30268931255</v>
      </c>
      <c r="HQ29" s="622">
        <f t="shared" si="652"/>
        <v>137737.30268931255</v>
      </c>
      <c r="HR29" s="622">
        <f t="shared" si="652"/>
        <v>137737.30268931255</v>
      </c>
      <c r="HS29" s="622">
        <f t="shared" si="652"/>
        <v>141869.42176999192</v>
      </c>
      <c r="HT29" s="622">
        <f t="shared" si="652"/>
        <v>141869.42176999192</v>
      </c>
      <c r="HU29" s="622">
        <f t="shared" si="652"/>
        <v>141869.42176999192</v>
      </c>
      <c r="HV29" s="622">
        <f t="shared" si="652"/>
        <v>141869.42176999192</v>
      </c>
      <c r="HW29" s="622">
        <f t="shared" si="652"/>
        <v>141869.42176999192</v>
      </c>
      <c r="HX29" s="622">
        <f t="shared" si="652"/>
        <v>141869.42176999192</v>
      </c>
      <c r="HY29" s="622">
        <f t="shared" si="652"/>
        <v>141869.42176999192</v>
      </c>
      <c r="HZ29" s="622">
        <f t="shared" si="652"/>
        <v>141869.42176999192</v>
      </c>
      <c r="IA29" s="622">
        <f t="shared" si="652"/>
        <v>141869.42176999192</v>
      </c>
      <c r="IB29" s="622">
        <f t="shared" si="652"/>
        <v>141869.42176999192</v>
      </c>
      <c r="IC29" s="622">
        <f t="shared" si="652"/>
        <v>141869.42176999192</v>
      </c>
      <c r="ID29" s="622">
        <f t="shared" si="652"/>
        <v>141869.42176999192</v>
      </c>
      <c r="IE29" s="622">
        <f t="shared" si="652"/>
        <v>146125.50442309168</v>
      </c>
      <c r="IF29" s="622">
        <f t="shared" si="652"/>
        <v>146125.50442309168</v>
      </c>
      <c r="IG29" s="622">
        <f t="shared" si="652"/>
        <v>146125.50442309168</v>
      </c>
      <c r="IH29" s="622">
        <f t="shared" si="652"/>
        <v>146125.50442309168</v>
      </c>
      <c r="II29" s="622">
        <f t="shared" si="652"/>
        <v>146125.50442309168</v>
      </c>
      <c r="IJ29" s="622">
        <f t="shared" si="652"/>
        <v>146125.50442309168</v>
      </c>
      <c r="IK29" s="622">
        <f t="shared" si="652"/>
        <v>146125.50442309168</v>
      </c>
      <c r="IL29" s="622">
        <f t="shared" si="652"/>
        <v>146125.50442309168</v>
      </c>
      <c r="IM29" s="622">
        <f t="shared" si="652"/>
        <v>146125.50442309168</v>
      </c>
      <c r="IN29" s="622">
        <f t="shared" si="652"/>
        <v>146125.50442309168</v>
      </c>
      <c r="IO29" s="622">
        <f t="shared" si="652"/>
        <v>146125.50442309168</v>
      </c>
      <c r="IP29" s="622">
        <f t="shared" si="652"/>
        <v>146125.50442309168</v>
      </c>
    </row>
    <row r="30" spans="1:250" s="156" customFormat="1" x14ac:dyDescent="0.2">
      <c r="A30" s="156">
        <f>ROW()</f>
        <v>30</v>
      </c>
      <c r="C30" s="444" t="s">
        <v>407</v>
      </c>
      <c r="D30" s="437"/>
      <c r="E30" s="437"/>
      <c r="F30" s="639">
        <f t="shared" si="651"/>
        <v>0.03</v>
      </c>
      <c r="G30" s="640">
        <f>H30/Rent!$O$15</f>
        <v>2.0145636778580336</v>
      </c>
      <c r="H30" s="642">
        <v>685000</v>
      </c>
      <c r="I30" s="438">
        <f t="shared" si="649"/>
        <v>57083.333333333336</v>
      </c>
      <c r="J30" s="622">
        <f t="shared" si="638"/>
        <v>4430860.7707455019</v>
      </c>
      <c r="K30" s="622">
        <f t="shared" si="639"/>
        <v>57083.333333333336</v>
      </c>
      <c r="L30" s="622">
        <f t="shared" si="639"/>
        <v>57083.333333333336</v>
      </c>
      <c r="M30" s="622">
        <f t="shared" si="639"/>
        <v>57083.333333333336</v>
      </c>
      <c r="N30" s="622">
        <f t="shared" si="639"/>
        <v>57083.333333333336</v>
      </c>
      <c r="O30" s="622">
        <f t="shared" si="639"/>
        <v>57083.333333333336</v>
      </c>
      <c r="P30" s="622">
        <f t="shared" si="639"/>
        <v>57083.333333333336</v>
      </c>
      <c r="Q30" s="622">
        <f t="shared" si="639"/>
        <v>57083.333333333336</v>
      </c>
      <c r="R30" s="622">
        <f t="shared" si="639"/>
        <v>57083.333333333336</v>
      </c>
      <c r="S30" s="622">
        <f t="shared" si="639"/>
        <v>57083.333333333336</v>
      </c>
      <c r="T30" s="622">
        <f t="shared" si="639"/>
        <v>57083.333333333336</v>
      </c>
      <c r="U30" s="622">
        <f t="shared" si="640"/>
        <v>57083.333333333336</v>
      </c>
      <c r="V30" s="622">
        <f t="shared" si="640"/>
        <v>57083.333333333336</v>
      </c>
      <c r="W30" s="622">
        <f t="shared" si="640"/>
        <v>58795.833333333336</v>
      </c>
      <c r="X30" s="622">
        <f t="shared" si="640"/>
        <v>58795.833333333336</v>
      </c>
      <c r="Y30" s="622">
        <f t="shared" si="640"/>
        <v>58795.833333333336</v>
      </c>
      <c r="Z30" s="622">
        <f t="shared" si="640"/>
        <v>58795.833333333336</v>
      </c>
      <c r="AA30" s="622">
        <f t="shared" si="640"/>
        <v>58795.833333333336</v>
      </c>
      <c r="AB30" s="622">
        <f t="shared" si="640"/>
        <v>58795.833333333336</v>
      </c>
      <c r="AC30" s="622">
        <f t="shared" si="640"/>
        <v>58795.833333333336</v>
      </c>
      <c r="AD30" s="622">
        <f t="shared" si="640"/>
        <v>58795.833333333336</v>
      </c>
      <c r="AE30" s="622">
        <f t="shared" si="641"/>
        <v>58795.833333333336</v>
      </c>
      <c r="AF30" s="622">
        <f t="shared" si="641"/>
        <v>58795.833333333336</v>
      </c>
      <c r="AG30" s="622">
        <f t="shared" si="641"/>
        <v>58795.833333333336</v>
      </c>
      <c r="AH30" s="622">
        <f t="shared" si="641"/>
        <v>58795.833333333336</v>
      </c>
      <c r="AI30" s="622">
        <f t="shared" si="641"/>
        <v>60559.708333333336</v>
      </c>
      <c r="AJ30" s="622">
        <f t="shared" si="641"/>
        <v>60559.708333333336</v>
      </c>
      <c r="AK30" s="622">
        <f t="shared" si="641"/>
        <v>60559.708333333336</v>
      </c>
      <c r="AL30" s="622">
        <f t="shared" si="641"/>
        <v>60559.708333333336</v>
      </c>
      <c r="AM30" s="622">
        <f t="shared" si="641"/>
        <v>60559.708333333336</v>
      </c>
      <c r="AN30" s="622">
        <f t="shared" si="641"/>
        <v>60559.708333333336</v>
      </c>
      <c r="AO30" s="622">
        <f t="shared" si="642"/>
        <v>60559.708333333336</v>
      </c>
      <c r="AP30" s="622">
        <f t="shared" si="642"/>
        <v>60559.708333333336</v>
      </c>
      <c r="AQ30" s="622">
        <f t="shared" si="642"/>
        <v>60559.708333333336</v>
      </c>
      <c r="AR30" s="622">
        <f t="shared" si="642"/>
        <v>60559.708333333336</v>
      </c>
      <c r="AS30" s="622">
        <f t="shared" si="642"/>
        <v>60559.708333333336</v>
      </c>
      <c r="AT30" s="622">
        <f t="shared" si="642"/>
        <v>60559.708333333336</v>
      </c>
      <c r="AU30" s="622">
        <f t="shared" si="642"/>
        <v>62376.499583333338</v>
      </c>
      <c r="AV30" s="622">
        <f t="shared" si="642"/>
        <v>62376.499583333338</v>
      </c>
      <c r="AW30" s="622">
        <f t="shared" si="642"/>
        <v>62376.499583333338</v>
      </c>
      <c r="AX30" s="622">
        <f t="shared" si="642"/>
        <v>62376.499583333338</v>
      </c>
      <c r="AY30" s="622">
        <f t="shared" si="643"/>
        <v>62376.499583333338</v>
      </c>
      <c r="AZ30" s="622">
        <f t="shared" si="643"/>
        <v>62376.499583333338</v>
      </c>
      <c r="BA30" s="622">
        <f t="shared" si="643"/>
        <v>62376.499583333338</v>
      </c>
      <c r="BB30" s="622">
        <f t="shared" si="643"/>
        <v>62376.499583333338</v>
      </c>
      <c r="BC30" s="622">
        <f t="shared" si="643"/>
        <v>62376.499583333338</v>
      </c>
      <c r="BD30" s="622">
        <f t="shared" si="643"/>
        <v>62376.499583333338</v>
      </c>
      <c r="BE30" s="622">
        <f t="shared" si="643"/>
        <v>62376.499583333338</v>
      </c>
      <c r="BF30" s="622">
        <f t="shared" si="643"/>
        <v>62376.499583333338</v>
      </c>
      <c r="BG30" s="622">
        <f t="shared" si="643"/>
        <v>64247.794570833328</v>
      </c>
      <c r="BH30" s="622">
        <f t="shared" si="643"/>
        <v>64247.794570833328</v>
      </c>
      <c r="BI30" s="622">
        <f t="shared" si="644"/>
        <v>64247.794570833328</v>
      </c>
      <c r="BJ30" s="622">
        <f t="shared" si="644"/>
        <v>64247.794570833328</v>
      </c>
      <c r="BK30" s="622">
        <f t="shared" si="644"/>
        <v>64247.794570833328</v>
      </c>
      <c r="BL30" s="622">
        <f t="shared" si="644"/>
        <v>64247.794570833328</v>
      </c>
      <c r="BM30" s="622">
        <f t="shared" si="644"/>
        <v>64247.794570833328</v>
      </c>
      <c r="BN30" s="622">
        <f t="shared" si="644"/>
        <v>64247.794570833328</v>
      </c>
      <c r="BO30" s="622">
        <f t="shared" si="644"/>
        <v>64247.794570833328</v>
      </c>
      <c r="BP30" s="622">
        <f t="shared" si="644"/>
        <v>64247.794570833328</v>
      </c>
      <c r="BQ30" s="622">
        <f t="shared" si="644"/>
        <v>64247.794570833328</v>
      </c>
      <c r="BR30" s="622">
        <f t="shared" si="644"/>
        <v>64247.794570833328</v>
      </c>
      <c r="BS30" s="622">
        <f t="shared" si="645"/>
        <v>66175.228407958333</v>
      </c>
      <c r="BT30" s="622">
        <f t="shared" si="645"/>
        <v>66175.228407958333</v>
      </c>
      <c r="BU30" s="622">
        <f t="shared" si="645"/>
        <v>66175.228407958333</v>
      </c>
      <c r="BV30" s="622">
        <f t="shared" si="645"/>
        <v>66175.228407958333</v>
      </c>
      <c r="BW30" s="622">
        <f t="shared" si="645"/>
        <v>66175.228407958333</v>
      </c>
      <c r="BX30" s="622">
        <f t="shared" si="645"/>
        <v>66175.228407958333</v>
      </c>
      <c r="BY30" s="622">
        <f t="shared" si="645"/>
        <v>66175.228407958333</v>
      </c>
      <c r="BZ30" s="622">
        <f t="shared" si="645"/>
        <v>66175.228407958333</v>
      </c>
      <c r="CA30" s="622">
        <f t="shared" si="645"/>
        <v>66175.228407958333</v>
      </c>
      <c r="CB30" s="622">
        <f t="shared" si="645"/>
        <v>66175.228407958333</v>
      </c>
      <c r="CC30" s="622">
        <f t="shared" si="645"/>
        <v>66175.228407958333</v>
      </c>
      <c r="CD30" s="622">
        <f t="shared" si="645"/>
        <v>66175.228407958333</v>
      </c>
      <c r="CE30" s="622">
        <f t="shared" si="650"/>
        <v>68160.485260197078</v>
      </c>
      <c r="CF30" s="622">
        <f t="shared" si="650"/>
        <v>68160.485260197078</v>
      </c>
      <c r="CG30" s="622">
        <f t="shared" si="650"/>
        <v>68160.485260197078</v>
      </c>
      <c r="CH30" s="622">
        <f t="shared" si="650"/>
        <v>68160.485260197078</v>
      </c>
      <c r="CI30" s="622">
        <f t="shared" si="650"/>
        <v>68160.485260197078</v>
      </c>
      <c r="CJ30" s="622">
        <f t="shared" si="650"/>
        <v>68160.485260197078</v>
      </c>
      <c r="CK30" s="622">
        <f t="shared" si="650"/>
        <v>68160.485260197078</v>
      </c>
      <c r="CL30" s="622">
        <f t="shared" si="650"/>
        <v>68160.485260197078</v>
      </c>
      <c r="CM30" s="622">
        <f t="shared" si="650"/>
        <v>68160.485260197078</v>
      </c>
      <c r="CN30" s="622">
        <f t="shared" si="650"/>
        <v>68160.485260197078</v>
      </c>
      <c r="CO30" s="622">
        <f t="shared" si="650"/>
        <v>68160.485260197078</v>
      </c>
      <c r="CP30" s="622">
        <f t="shared" si="650"/>
        <v>68160.485260197078</v>
      </c>
      <c r="CQ30" s="622">
        <f t="shared" si="650"/>
        <v>70205.299818002997</v>
      </c>
      <c r="CR30" s="622">
        <f t="shared" si="650"/>
        <v>70205.299818002997</v>
      </c>
      <c r="CS30" s="622">
        <f t="shared" si="650"/>
        <v>70205.299818002997</v>
      </c>
      <c r="CT30" s="622">
        <f t="shared" si="650"/>
        <v>70205.299818002997</v>
      </c>
      <c r="CU30" s="622">
        <f t="shared" si="650"/>
        <v>70205.299818002997</v>
      </c>
      <c r="CV30" s="622">
        <f t="shared" si="650"/>
        <v>70205.299818002997</v>
      </c>
      <c r="CW30" s="622">
        <f t="shared" si="650"/>
        <v>70205.299818002997</v>
      </c>
      <c r="CX30" s="622">
        <f t="shared" si="650"/>
        <v>70205.299818002997</v>
      </c>
      <c r="CY30" s="622">
        <f t="shared" si="650"/>
        <v>70205.299818002997</v>
      </c>
      <c r="CZ30" s="622">
        <f t="shared" si="650"/>
        <v>70205.299818002997</v>
      </c>
      <c r="DA30" s="622">
        <f t="shared" si="650"/>
        <v>70205.299818002997</v>
      </c>
      <c r="DB30" s="622">
        <f t="shared" si="650"/>
        <v>70205.299818002997</v>
      </c>
      <c r="DC30" s="622">
        <f t="shared" si="650"/>
        <v>72311.458812543075</v>
      </c>
      <c r="DD30" s="622">
        <f t="shared" si="650"/>
        <v>72311.458812543075</v>
      </c>
      <c r="DE30" s="622">
        <f t="shared" si="650"/>
        <v>72311.458812543075</v>
      </c>
      <c r="DF30" s="622">
        <f t="shared" si="650"/>
        <v>72311.458812543075</v>
      </c>
      <c r="DG30" s="622">
        <f t="shared" si="650"/>
        <v>72311.458812543075</v>
      </c>
      <c r="DH30" s="622">
        <f t="shared" si="650"/>
        <v>72311.458812543075</v>
      </c>
      <c r="DI30" s="622">
        <f t="shared" si="650"/>
        <v>72311.458812543075</v>
      </c>
      <c r="DJ30" s="622">
        <f t="shared" si="650"/>
        <v>72311.458812543075</v>
      </c>
      <c r="DK30" s="622">
        <f t="shared" si="650"/>
        <v>72311.458812543075</v>
      </c>
      <c r="DL30" s="622">
        <f t="shared" si="650"/>
        <v>72311.458812543075</v>
      </c>
      <c r="DM30" s="622">
        <f t="shared" si="650"/>
        <v>72311.458812543075</v>
      </c>
      <c r="DN30" s="622">
        <f t="shared" si="650"/>
        <v>72311.458812543075</v>
      </c>
      <c r="DO30" s="622">
        <f t="shared" si="650"/>
        <v>74480.802576919377</v>
      </c>
      <c r="DP30" s="622">
        <f t="shared" si="650"/>
        <v>74480.802576919377</v>
      </c>
      <c r="DQ30" s="622">
        <f t="shared" si="650"/>
        <v>74480.802576919377</v>
      </c>
      <c r="DR30" s="622">
        <f t="shared" si="650"/>
        <v>74480.802576919377</v>
      </c>
      <c r="DS30" s="622">
        <f t="shared" si="650"/>
        <v>74480.802576919377</v>
      </c>
      <c r="DT30" s="622">
        <f t="shared" si="650"/>
        <v>74480.802576919377</v>
      </c>
      <c r="DU30" s="622">
        <f t="shared" si="650"/>
        <v>74480.802576919377</v>
      </c>
      <c r="DV30" s="622">
        <f t="shared" si="650"/>
        <v>74480.802576919377</v>
      </c>
      <c r="DW30" s="622">
        <f t="shared" si="650"/>
        <v>74480.802576919377</v>
      </c>
      <c r="DX30" s="622">
        <f t="shared" si="650"/>
        <v>74480.802576919377</v>
      </c>
      <c r="DY30" s="622">
        <f t="shared" si="650"/>
        <v>74480.802576919377</v>
      </c>
      <c r="DZ30" s="622">
        <f t="shared" si="650"/>
        <v>74480.802576919377</v>
      </c>
      <c r="EA30" s="622">
        <f t="shared" si="650"/>
        <v>76715.22665422695</v>
      </c>
      <c r="EB30" s="622">
        <f t="shared" si="650"/>
        <v>76715.22665422695</v>
      </c>
      <c r="EC30" s="622">
        <f t="shared" si="650"/>
        <v>76715.22665422695</v>
      </c>
      <c r="ED30" s="622">
        <f t="shared" si="650"/>
        <v>76715.22665422695</v>
      </c>
      <c r="EE30" s="622">
        <f t="shared" si="650"/>
        <v>76715.22665422695</v>
      </c>
      <c r="EF30" s="622">
        <f t="shared" si="650"/>
        <v>76715.22665422695</v>
      </c>
      <c r="EG30" s="622">
        <f t="shared" si="650"/>
        <v>76715.22665422695</v>
      </c>
      <c r="EH30" s="622">
        <f t="shared" si="650"/>
        <v>76715.22665422695</v>
      </c>
      <c r="EI30" s="622">
        <f t="shared" si="650"/>
        <v>76715.22665422695</v>
      </c>
      <c r="EJ30" s="622">
        <f t="shared" si="650"/>
        <v>76715.22665422695</v>
      </c>
      <c r="EK30" s="622">
        <f t="shared" si="650"/>
        <v>76715.22665422695</v>
      </c>
      <c r="EL30" s="622">
        <f t="shared" si="650"/>
        <v>76715.22665422695</v>
      </c>
      <c r="EM30" s="622">
        <f t="shared" si="650"/>
        <v>79016.683453853766</v>
      </c>
      <c r="EN30" s="622">
        <f t="shared" si="650"/>
        <v>79016.683453853766</v>
      </c>
      <c r="EO30" s="622">
        <f t="shared" si="650"/>
        <v>79016.683453853766</v>
      </c>
      <c r="EP30" s="622">
        <f t="shared" ref="EP30:HA32" si="653">$I30*(1+$F30)^(EP$5-1)</f>
        <v>79016.683453853766</v>
      </c>
      <c r="EQ30" s="622">
        <f t="shared" si="653"/>
        <v>79016.683453853766</v>
      </c>
      <c r="ER30" s="622">
        <f t="shared" si="653"/>
        <v>79016.683453853766</v>
      </c>
      <c r="ES30" s="622">
        <f t="shared" si="653"/>
        <v>79016.683453853766</v>
      </c>
      <c r="ET30" s="622">
        <f t="shared" si="653"/>
        <v>79016.683453853766</v>
      </c>
      <c r="EU30" s="622">
        <f t="shared" si="653"/>
        <v>79016.683453853766</v>
      </c>
      <c r="EV30" s="622">
        <f t="shared" si="653"/>
        <v>79016.683453853766</v>
      </c>
      <c r="EW30" s="622">
        <f t="shared" si="653"/>
        <v>79016.683453853766</v>
      </c>
      <c r="EX30" s="622">
        <f t="shared" si="653"/>
        <v>79016.683453853766</v>
      </c>
      <c r="EY30" s="622">
        <f t="shared" si="653"/>
        <v>81387.183957469373</v>
      </c>
      <c r="EZ30" s="622">
        <f t="shared" si="653"/>
        <v>81387.183957469373</v>
      </c>
      <c r="FA30" s="622">
        <f t="shared" si="653"/>
        <v>81387.183957469373</v>
      </c>
      <c r="FB30" s="622">
        <f t="shared" si="653"/>
        <v>81387.183957469373</v>
      </c>
      <c r="FC30" s="622">
        <f t="shared" si="653"/>
        <v>81387.183957469373</v>
      </c>
      <c r="FD30" s="622">
        <f t="shared" si="653"/>
        <v>81387.183957469373</v>
      </c>
      <c r="FE30" s="622">
        <f t="shared" si="653"/>
        <v>81387.183957469373</v>
      </c>
      <c r="FF30" s="622">
        <f t="shared" si="653"/>
        <v>81387.183957469373</v>
      </c>
      <c r="FG30" s="622">
        <f t="shared" si="653"/>
        <v>81387.183957469373</v>
      </c>
      <c r="FH30" s="622">
        <f t="shared" si="653"/>
        <v>81387.183957469373</v>
      </c>
      <c r="FI30" s="622">
        <f t="shared" si="653"/>
        <v>81387.183957469373</v>
      </c>
      <c r="FJ30" s="622">
        <f t="shared" si="653"/>
        <v>81387.183957469373</v>
      </c>
      <c r="FK30" s="622">
        <f t="shared" si="653"/>
        <v>83828.799476193439</v>
      </c>
      <c r="FL30" s="622">
        <f t="shared" si="653"/>
        <v>83828.799476193439</v>
      </c>
      <c r="FM30" s="622">
        <f t="shared" si="653"/>
        <v>83828.799476193439</v>
      </c>
      <c r="FN30" s="622">
        <f t="shared" si="653"/>
        <v>83828.799476193439</v>
      </c>
      <c r="FO30" s="622">
        <f t="shared" si="653"/>
        <v>83828.799476193439</v>
      </c>
      <c r="FP30" s="622">
        <f t="shared" si="653"/>
        <v>83828.799476193439</v>
      </c>
      <c r="FQ30" s="622">
        <f t="shared" si="653"/>
        <v>83828.799476193439</v>
      </c>
      <c r="FR30" s="622">
        <f t="shared" si="653"/>
        <v>83828.799476193439</v>
      </c>
      <c r="FS30" s="622">
        <f t="shared" si="653"/>
        <v>83828.799476193439</v>
      </c>
      <c r="FT30" s="622">
        <f t="shared" si="653"/>
        <v>83828.799476193439</v>
      </c>
      <c r="FU30" s="622">
        <f t="shared" si="653"/>
        <v>83828.799476193439</v>
      </c>
      <c r="FV30" s="622">
        <f t="shared" si="653"/>
        <v>83828.799476193439</v>
      </c>
      <c r="FW30" s="622">
        <f t="shared" si="653"/>
        <v>86343.663460479263</v>
      </c>
      <c r="FX30" s="622">
        <f t="shared" si="653"/>
        <v>86343.663460479263</v>
      </c>
      <c r="FY30" s="622">
        <f t="shared" si="653"/>
        <v>86343.663460479263</v>
      </c>
      <c r="FZ30" s="622">
        <f t="shared" si="653"/>
        <v>86343.663460479263</v>
      </c>
      <c r="GA30" s="622">
        <f t="shared" si="653"/>
        <v>86343.663460479263</v>
      </c>
      <c r="GB30" s="622">
        <f t="shared" si="653"/>
        <v>86343.663460479263</v>
      </c>
      <c r="GC30" s="622">
        <f t="shared" si="653"/>
        <v>86343.663460479263</v>
      </c>
      <c r="GD30" s="622">
        <f t="shared" si="653"/>
        <v>86343.663460479263</v>
      </c>
      <c r="GE30" s="622">
        <f t="shared" si="653"/>
        <v>86343.663460479263</v>
      </c>
      <c r="GF30" s="622">
        <f t="shared" si="653"/>
        <v>86343.663460479263</v>
      </c>
      <c r="GG30" s="622">
        <f t="shared" si="653"/>
        <v>86343.663460479263</v>
      </c>
      <c r="GH30" s="622">
        <f t="shared" si="653"/>
        <v>86343.663460479263</v>
      </c>
      <c r="GI30" s="622">
        <f t="shared" si="653"/>
        <v>88933.973364293633</v>
      </c>
      <c r="GJ30" s="622">
        <f t="shared" si="653"/>
        <v>88933.973364293633</v>
      </c>
      <c r="GK30" s="622">
        <f t="shared" si="653"/>
        <v>88933.973364293633</v>
      </c>
      <c r="GL30" s="622">
        <f t="shared" si="653"/>
        <v>88933.973364293633</v>
      </c>
      <c r="GM30" s="622">
        <f t="shared" si="653"/>
        <v>88933.973364293633</v>
      </c>
      <c r="GN30" s="622">
        <f t="shared" si="653"/>
        <v>88933.973364293633</v>
      </c>
      <c r="GO30" s="622">
        <f t="shared" si="653"/>
        <v>88933.973364293633</v>
      </c>
      <c r="GP30" s="622">
        <f t="shared" si="653"/>
        <v>88933.973364293633</v>
      </c>
      <c r="GQ30" s="622">
        <f t="shared" si="653"/>
        <v>88933.973364293633</v>
      </c>
      <c r="GR30" s="622">
        <f t="shared" si="653"/>
        <v>88933.973364293633</v>
      </c>
      <c r="GS30" s="622">
        <f t="shared" si="653"/>
        <v>88933.973364293633</v>
      </c>
      <c r="GT30" s="622">
        <f t="shared" si="653"/>
        <v>88933.973364293633</v>
      </c>
      <c r="GU30" s="622">
        <f t="shared" si="653"/>
        <v>91601.992565222434</v>
      </c>
      <c r="GV30" s="622">
        <f t="shared" si="653"/>
        <v>91601.992565222434</v>
      </c>
      <c r="GW30" s="622">
        <f t="shared" si="653"/>
        <v>91601.992565222434</v>
      </c>
      <c r="GX30" s="622">
        <f t="shared" si="653"/>
        <v>91601.992565222434</v>
      </c>
      <c r="GY30" s="622">
        <f t="shared" si="653"/>
        <v>91601.992565222434</v>
      </c>
      <c r="GZ30" s="622">
        <f t="shared" si="653"/>
        <v>91601.992565222434</v>
      </c>
      <c r="HA30" s="622">
        <f t="shared" si="653"/>
        <v>91601.992565222434</v>
      </c>
      <c r="HB30" s="622">
        <f t="shared" ref="HB30:IP32" si="654">$I30*(1+$F30)^(HB$5-1)</f>
        <v>91601.992565222434</v>
      </c>
      <c r="HC30" s="622">
        <f t="shared" si="654"/>
        <v>91601.992565222434</v>
      </c>
      <c r="HD30" s="622">
        <f t="shared" si="654"/>
        <v>91601.992565222434</v>
      </c>
      <c r="HE30" s="622">
        <f t="shared" si="654"/>
        <v>91601.992565222434</v>
      </c>
      <c r="HF30" s="622">
        <f t="shared" si="654"/>
        <v>91601.992565222434</v>
      </c>
      <c r="HG30" s="622">
        <f t="shared" si="654"/>
        <v>94350.0523421791</v>
      </c>
      <c r="HH30" s="622">
        <f t="shared" si="654"/>
        <v>94350.0523421791</v>
      </c>
      <c r="HI30" s="622">
        <f t="shared" si="654"/>
        <v>94350.0523421791</v>
      </c>
      <c r="HJ30" s="622">
        <f t="shared" si="654"/>
        <v>94350.0523421791</v>
      </c>
      <c r="HK30" s="622">
        <f t="shared" si="654"/>
        <v>94350.0523421791</v>
      </c>
      <c r="HL30" s="622">
        <f t="shared" si="654"/>
        <v>94350.0523421791</v>
      </c>
      <c r="HM30" s="622">
        <f t="shared" si="654"/>
        <v>94350.0523421791</v>
      </c>
      <c r="HN30" s="622">
        <f t="shared" si="654"/>
        <v>94350.0523421791</v>
      </c>
      <c r="HO30" s="622">
        <f t="shared" si="654"/>
        <v>94350.0523421791</v>
      </c>
      <c r="HP30" s="622">
        <f t="shared" si="654"/>
        <v>94350.0523421791</v>
      </c>
      <c r="HQ30" s="622">
        <f t="shared" si="654"/>
        <v>94350.0523421791</v>
      </c>
      <c r="HR30" s="622">
        <f t="shared" si="654"/>
        <v>94350.0523421791</v>
      </c>
      <c r="HS30" s="622">
        <f t="shared" si="654"/>
        <v>97180.553912444477</v>
      </c>
      <c r="HT30" s="622">
        <f t="shared" si="654"/>
        <v>97180.553912444477</v>
      </c>
      <c r="HU30" s="622">
        <f t="shared" si="654"/>
        <v>97180.553912444477</v>
      </c>
      <c r="HV30" s="622">
        <f t="shared" si="654"/>
        <v>97180.553912444477</v>
      </c>
      <c r="HW30" s="622">
        <f t="shared" si="654"/>
        <v>97180.553912444477</v>
      </c>
      <c r="HX30" s="622">
        <f t="shared" si="654"/>
        <v>97180.553912444477</v>
      </c>
      <c r="HY30" s="622">
        <f t="shared" si="654"/>
        <v>97180.553912444477</v>
      </c>
      <c r="HZ30" s="622">
        <f t="shared" si="654"/>
        <v>97180.553912444477</v>
      </c>
      <c r="IA30" s="622">
        <f t="shared" si="654"/>
        <v>97180.553912444477</v>
      </c>
      <c r="IB30" s="622">
        <f t="shared" si="654"/>
        <v>97180.553912444477</v>
      </c>
      <c r="IC30" s="622">
        <f t="shared" si="654"/>
        <v>97180.553912444477</v>
      </c>
      <c r="ID30" s="622">
        <f t="shared" si="654"/>
        <v>97180.553912444477</v>
      </c>
      <c r="IE30" s="622">
        <f t="shared" si="654"/>
        <v>100095.97052981782</v>
      </c>
      <c r="IF30" s="622">
        <f t="shared" si="654"/>
        <v>100095.97052981782</v>
      </c>
      <c r="IG30" s="622">
        <f t="shared" si="654"/>
        <v>100095.97052981782</v>
      </c>
      <c r="IH30" s="622">
        <f t="shared" si="654"/>
        <v>100095.97052981782</v>
      </c>
      <c r="II30" s="622">
        <f t="shared" si="654"/>
        <v>100095.97052981782</v>
      </c>
      <c r="IJ30" s="622">
        <f t="shared" si="654"/>
        <v>100095.97052981782</v>
      </c>
      <c r="IK30" s="622">
        <f t="shared" si="654"/>
        <v>100095.97052981782</v>
      </c>
      <c r="IL30" s="622">
        <f t="shared" si="654"/>
        <v>100095.97052981782</v>
      </c>
      <c r="IM30" s="622">
        <f t="shared" si="654"/>
        <v>100095.97052981782</v>
      </c>
      <c r="IN30" s="622">
        <f t="shared" si="654"/>
        <v>100095.97052981782</v>
      </c>
      <c r="IO30" s="622">
        <f t="shared" si="654"/>
        <v>100095.97052981782</v>
      </c>
      <c r="IP30" s="622">
        <f t="shared" si="654"/>
        <v>100095.97052981782</v>
      </c>
    </row>
    <row r="31" spans="1:250" s="156" customFormat="1" x14ac:dyDescent="0.2">
      <c r="A31" s="156">
        <f>ROW()</f>
        <v>31</v>
      </c>
      <c r="C31" s="444" t="s">
        <v>455</v>
      </c>
      <c r="D31" s="437"/>
      <c r="E31" s="437"/>
      <c r="F31" s="639">
        <f t="shared" si="651"/>
        <v>0.03</v>
      </c>
      <c r="G31" s="640">
        <f>H31/Rent!$O$15</f>
        <v>1.0293391054749077</v>
      </c>
      <c r="H31" s="642">
        <v>350000</v>
      </c>
      <c r="I31" s="438">
        <f t="shared" si="649"/>
        <v>29166.666666666668</v>
      </c>
      <c r="J31" s="622">
        <f t="shared" si="638"/>
        <v>2263943.4595049978</v>
      </c>
      <c r="K31" s="622">
        <f t="shared" si="639"/>
        <v>29166.666666666668</v>
      </c>
      <c r="L31" s="622">
        <f t="shared" si="639"/>
        <v>29166.666666666668</v>
      </c>
      <c r="M31" s="622">
        <f t="shared" si="639"/>
        <v>29166.666666666668</v>
      </c>
      <c r="N31" s="622">
        <f t="shared" si="639"/>
        <v>29166.666666666668</v>
      </c>
      <c r="O31" s="622">
        <f t="shared" si="639"/>
        <v>29166.666666666668</v>
      </c>
      <c r="P31" s="622">
        <f t="shared" si="639"/>
        <v>29166.666666666668</v>
      </c>
      <c r="Q31" s="622">
        <f t="shared" si="639"/>
        <v>29166.666666666668</v>
      </c>
      <c r="R31" s="622">
        <f t="shared" si="639"/>
        <v>29166.666666666668</v>
      </c>
      <c r="S31" s="622">
        <f t="shared" si="639"/>
        <v>29166.666666666668</v>
      </c>
      <c r="T31" s="622">
        <f t="shared" si="639"/>
        <v>29166.666666666668</v>
      </c>
      <c r="U31" s="622">
        <f t="shared" si="640"/>
        <v>29166.666666666668</v>
      </c>
      <c r="V31" s="622">
        <f t="shared" si="640"/>
        <v>29166.666666666668</v>
      </c>
      <c r="W31" s="622">
        <f t="shared" si="640"/>
        <v>30041.666666666668</v>
      </c>
      <c r="X31" s="622">
        <f t="shared" si="640"/>
        <v>30041.666666666668</v>
      </c>
      <c r="Y31" s="622">
        <f t="shared" si="640"/>
        <v>30041.666666666668</v>
      </c>
      <c r="Z31" s="622">
        <f t="shared" si="640"/>
        <v>30041.666666666668</v>
      </c>
      <c r="AA31" s="622">
        <f t="shared" si="640"/>
        <v>30041.666666666668</v>
      </c>
      <c r="AB31" s="622">
        <f t="shared" si="640"/>
        <v>30041.666666666668</v>
      </c>
      <c r="AC31" s="622">
        <f t="shared" si="640"/>
        <v>30041.666666666668</v>
      </c>
      <c r="AD31" s="622">
        <f t="shared" si="640"/>
        <v>30041.666666666668</v>
      </c>
      <c r="AE31" s="622">
        <f t="shared" si="641"/>
        <v>30041.666666666668</v>
      </c>
      <c r="AF31" s="622">
        <f t="shared" si="641"/>
        <v>30041.666666666668</v>
      </c>
      <c r="AG31" s="622">
        <f t="shared" si="641"/>
        <v>30041.666666666668</v>
      </c>
      <c r="AH31" s="622">
        <f t="shared" si="641"/>
        <v>30041.666666666668</v>
      </c>
      <c r="AI31" s="622">
        <f t="shared" si="641"/>
        <v>30942.916666666668</v>
      </c>
      <c r="AJ31" s="622">
        <f t="shared" si="641"/>
        <v>30942.916666666668</v>
      </c>
      <c r="AK31" s="622">
        <f t="shared" si="641"/>
        <v>30942.916666666668</v>
      </c>
      <c r="AL31" s="622">
        <f t="shared" si="641"/>
        <v>30942.916666666668</v>
      </c>
      <c r="AM31" s="622">
        <f t="shared" si="641"/>
        <v>30942.916666666668</v>
      </c>
      <c r="AN31" s="622">
        <f t="shared" si="641"/>
        <v>30942.916666666668</v>
      </c>
      <c r="AO31" s="622">
        <f t="shared" si="642"/>
        <v>30942.916666666668</v>
      </c>
      <c r="AP31" s="622">
        <f t="shared" si="642"/>
        <v>30942.916666666668</v>
      </c>
      <c r="AQ31" s="622">
        <f t="shared" si="642"/>
        <v>30942.916666666668</v>
      </c>
      <c r="AR31" s="622">
        <f t="shared" si="642"/>
        <v>30942.916666666668</v>
      </c>
      <c r="AS31" s="622">
        <f t="shared" si="642"/>
        <v>30942.916666666668</v>
      </c>
      <c r="AT31" s="622">
        <f t="shared" si="642"/>
        <v>30942.916666666668</v>
      </c>
      <c r="AU31" s="622">
        <f t="shared" si="642"/>
        <v>31871.204166666666</v>
      </c>
      <c r="AV31" s="622">
        <f t="shared" si="642"/>
        <v>31871.204166666666</v>
      </c>
      <c r="AW31" s="622">
        <f t="shared" si="642"/>
        <v>31871.204166666666</v>
      </c>
      <c r="AX31" s="622">
        <f t="shared" si="642"/>
        <v>31871.204166666666</v>
      </c>
      <c r="AY31" s="622">
        <f t="shared" si="643"/>
        <v>31871.204166666666</v>
      </c>
      <c r="AZ31" s="622">
        <f t="shared" si="643"/>
        <v>31871.204166666666</v>
      </c>
      <c r="BA31" s="622">
        <f t="shared" si="643"/>
        <v>31871.204166666666</v>
      </c>
      <c r="BB31" s="622">
        <f t="shared" si="643"/>
        <v>31871.204166666666</v>
      </c>
      <c r="BC31" s="622">
        <f t="shared" si="643"/>
        <v>31871.204166666666</v>
      </c>
      <c r="BD31" s="622">
        <f t="shared" si="643"/>
        <v>31871.204166666666</v>
      </c>
      <c r="BE31" s="622">
        <f t="shared" si="643"/>
        <v>31871.204166666666</v>
      </c>
      <c r="BF31" s="622">
        <f t="shared" si="643"/>
        <v>31871.204166666666</v>
      </c>
      <c r="BG31" s="622">
        <f t="shared" si="643"/>
        <v>32827.340291666667</v>
      </c>
      <c r="BH31" s="622">
        <f t="shared" si="643"/>
        <v>32827.340291666667</v>
      </c>
      <c r="BI31" s="622">
        <f t="shared" si="644"/>
        <v>32827.340291666667</v>
      </c>
      <c r="BJ31" s="622">
        <f t="shared" si="644"/>
        <v>32827.340291666667</v>
      </c>
      <c r="BK31" s="622">
        <f t="shared" si="644"/>
        <v>32827.340291666667</v>
      </c>
      <c r="BL31" s="622">
        <f t="shared" si="644"/>
        <v>32827.340291666667</v>
      </c>
      <c r="BM31" s="622">
        <f t="shared" si="644"/>
        <v>32827.340291666667</v>
      </c>
      <c r="BN31" s="622">
        <f t="shared" si="644"/>
        <v>32827.340291666667</v>
      </c>
      <c r="BO31" s="622">
        <f t="shared" si="644"/>
        <v>32827.340291666667</v>
      </c>
      <c r="BP31" s="622">
        <f t="shared" si="644"/>
        <v>32827.340291666667</v>
      </c>
      <c r="BQ31" s="622">
        <f t="shared" si="644"/>
        <v>32827.340291666667</v>
      </c>
      <c r="BR31" s="622">
        <f t="shared" si="644"/>
        <v>32827.340291666667</v>
      </c>
      <c r="BS31" s="622">
        <f t="shared" si="645"/>
        <v>33812.160500416663</v>
      </c>
      <c r="BT31" s="622">
        <f t="shared" si="645"/>
        <v>33812.160500416663</v>
      </c>
      <c r="BU31" s="622">
        <f t="shared" si="645"/>
        <v>33812.160500416663</v>
      </c>
      <c r="BV31" s="622">
        <f t="shared" si="645"/>
        <v>33812.160500416663</v>
      </c>
      <c r="BW31" s="622">
        <f t="shared" si="645"/>
        <v>33812.160500416663</v>
      </c>
      <c r="BX31" s="622">
        <f t="shared" si="645"/>
        <v>33812.160500416663</v>
      </c>
      <c r="BY31" s="622">
        <f t="shared" si="645"/>
        <v>33812.160500416663</v>
      </c>
      <c r="BZ31" s="622">
        <f t="shared" si="645"/>
        <v>33812.160500416663</v>
      </c>
      <c r="CA31" s="622">
        <f t="shared" si="645"/>
        <v>33812.160500416663</v>
      </c>
      <c r="CB31" s="622">
        <f t="shared" si="645"/>
        <v>33812.160500416663</v>
      </c>
      <c r="CC31" s="622">
        <f t="shared" si="645"/>
        <v>33812.160500416663</v>
      </c>
      <c r="CD31" s="622">
        <f t="shared" si="645"/>
        <v>33812.160500416663</v>
      </c>
      <c r="CE31" s="622">
        <f t="shared" ref="CE31:EP32" si="655">$I31*(1+$F31)^(CE$5-1)</f>
        <v>34826.525315429164</v>
      </c>
      <c r="CF31" s="622">
        <f t="shared" si="655"/>
        <v>34826.525315429164</v>
      </c>
      <c r="CG31" s="622">
        <f t="shared" si="655"/>
        <v>34826.525315429164</v>
      </c>
      <c r="CH31" s="622">
        <f t="shared" si="655"/>
        <v>34826.525315429164</v>
      </c>
      <c r="CI31" s="622">
        <f t="shared" si="655"/>
        <v>34826.525315429164</v>
      </c>
      <c r="CJ31" s="622">
        <f t="shared" si="655"/>
        <v>34826.525315429164</v>
      </c>
      <c r="CK31" s="622">
        <f t="shared" si="655"/>
        <v>34826.525315429164</v>
      </c>
      <c r="CL31" s="622">
        <f t="shared" si="655"/>
        <v>34826.525315429164</v>
      </c>
      <c r="CM31" s="622">
        <f t="shared" si="655"/>
        <v>34826.525315429164</v>
      </c>
      <c r="CN31" s="622">
        <f t="shared" si="655"/>
        <v>34826.525315429164</v>
      </c>
      <c r="CO31" s="622">
        <f t="shared" si="655"/>
        <v>34826.525315429164</v>
      </c>
      <c r="CP31" s="622">
        <f t="shared" si="655"/>
        <v>34826.525315429164</v>
      </c>
      <c r="CQ31" s="622">
        <f t="shared" si="655"/>
        <v>35871.321074892039</v>
      </c>
      <c r="CR31" s="622">
        <f t="shared" si="655"/>
        <v>35871.321074892039</v>
      </c>
      <c r="CS31" s="622">
        <f t="shared" si="655"/>
        <v>35871.321074892039</v>
      </c>
      <c r="CT31" s="622">
        <f t="shared" si="655"/>
        <v>35871.321074892039</v>
      </c>
      <c r="CU31" s="622">
        <f t="shared" si="655"/>
        <v>35871.321074892039</v>
      </c>
      <c r="CV31" s="622">
        <f t="shared" si="655"/>
        <v>35871.321074892039</v>
      </c>
      <c r="CW31" s="622">
        <f t="shared" si="655"/>
        <v>35871.321074892039</v>
      </c>
      <c r="CX31" s="622">
        <f t="shared" si="655"/>
        <v>35871.321074892039</v>
      </c>
      <c r="CY31" s="622">
        <f t="shared" si="655"/>
        <v>35871.321074892039</v>
      </c>
      <c r="CZ31" s="622">
        <f t="shared" si="655"/>
        <v>35871.321074892039</v>
      </c>
      <c r="DA31" s="622">
        <f t="shared" si="655"/>
        <v>35871.321074892039</v>
      </c>
      <c r="DB31" s="622">
        <f t="shared" si="655"/>
        <v>35871.321074892039</v>
      </c>
      <c r="DC31" s="622">
        <f t="shared" si="655"/>
        <v>36947.460707138802</v>
      </c>
      <c r="DD31" s="622">
        <f t="shared" si="655"/>
        <v>36947.460707138802</v>
      </c>
      <c r="DE31" s="622">
        <f t="shared" si="655"/>
        <v>36947.460707138802</v>
      </c>
      <c r="DF31" s="622">
        <f t="shared" si="655"/>
        <v>36947.460707138802</v>
      </c>
      <c r="DG31" s="622">
        <f t="shared" si="655"/>
        <v>36947.460707138802</v>
      </c>
      <c r="DH31" s="622">
        <f t="shared" si="655"/>
        <v>36947.460707138802</v>
      </c>
      <c r="DI31" s="622">
        <f t="shared" si="655"/>
        <v>36947.460707138802</v>
      </c>
      <c r="DJ31" s="622">
        <f t="shared" si="655"/>
        <v>36947.460707138802</v>
      </c>
      <c r="DK31" s="622">
        <f t="shared" si="655"/>
        <v>36947.460707138802</v>
      </c>
      <c r="DL31" s="622">
        <f t="shared" si="655"/>
        <v>36947.460707138802</v>
      </c>
      <c r="DM31" s="622">
        <f t="shared" si="655"/>
        <v>36947.460707138802</v>
      </c>
      <c r="DN31" s="622">
        <f t="shared" si="655"/>
        <v>36947.460707138802</v>
      </c>
      <c r="DO31" s="622">
        <f t="shared" si="655"/>
        <v>38055.884528352966</v>
      </c>
      <c r="DP31" s="622">
        <f t="shared" si="655"/>
        <v>38055.884528352966</v>
      </c>
      <c r="DQ31" s="622">
        <f t="shared" si="655"/>
        <v>38055.884528352966</v>
      </c>
      <c r="DR31" s="622">
        <f t="shared" si="655"/>
        <v>38055.884528352966</v>
      </c>
      <c r="DS31" s="622">
        <f t="shared" si="655"/>
        <v>38055.884528352966</v>
      </c>
      <c r="DT31" s="622">
        <f t="shared" si="655"/>
        <v>38055.884528352966</v>
      </c>
      <c r="DU31" s="622">
        <f t="shared" si="655"/>
        <v>38055.884528352966</v>
      </c>
      <c r="DV31" s="622">
        <f t="shared" si="655"/>
        <v>38055.884528352966</v>
      </c>
      <c r="DW31" s="622">
        <f t="shared" si="655"/>
        <v>38055.884528352966</v>
      </c>
      <c r="DX31" s="622">
        <f t="shared" si="655"/>
        <v>38055.884528352966</v>
      </c>
      <c r="DY31" s="622">
        <f t="shared" si="655"/>
        <v>38055.884528352966</v>
      </c>
      <c r="DZ31" s="622">
        <f t="shared" si="655"/>
        <v>38055.884528352966</v>
      </c>
      <c r="EA31" s="622">
        <f t="shared" si="655"/>
        <v>39197.561064203554</v>
      </c>
      <c r="EB31" s="622">
        <f t="shared" si="655"/>
        <v>39197.561064203554</v>
      </c>
      <c r="EC31" s="622">
        <f t="shared" si="655"/>
        <v>39197.561064203554</v>
      </c>
      <c r="ED31" s="622">
        <f t="shared" si="655"/>
        <v>39197.561064203554</v>
      </c>
      <c r="EE31" s="622">
        <f t="shared" si="655"/>
        <v>39197.561064203554</v>
      </c>
      <c r="EF31" s="622">
        <f t="shared" si="655"/>
        <v>39197.561064203554</v>
      </c>
      <c r="EG31" s="622">
        <f t="shared" si="655"/>
        <v>39197.561064203554</v>
      </c>
      <c r="EH31" s="622">
        <f t="shared" si="655"/>
        <v>39197.561064203554</v>
      </c>
      <c r="EI31" s="622">
        <f t="shared" si="655"/>
        <v>39197.561064203554</v>
      </c>
      <c r="EJ31" s="622">
        <f t="shared" si="655"/>
        <v>39197.561064203554</v>
      </c>
      <c r="EK31" s="622">
        <f t="shared" si="655"/>
        <v>39197.561064203554</v>
      </c>
      <c r="EL31" s="622">
        <f t="shared" si="655"/>
        <v>39197.561064203554</v>
      </c>
      <c r="EM31" s="622">
        <f t="shared" si="655"/>
        <v>40373.487896129664</v>
      </c>
      <c r="EN31" s="622">
        <f t="shared" si="655"/>
        <v>40373.487896129664</v>
      </c>
      <c r="EO31" s="622">
        <f t="shared" si="655"/>
        <v>40373.487896129664</v>
      </c>
      <c r="EP31" s="622">
        <f t="shared" si="655"/>
        <v>40373.487896129664</v>
      </c>
      <c r="EQ31" s="622">
        <f t="shared" si="653"/>
        <v>40373.487896129664</v>
      </c>
      <c r="ER31" s="622">
        <f t="shared" si="653"/>
        <v>40373.487896129664</v>
      </c>
      <c r="ES31" s="622">
        <f t="shared" si="653"/>
        <v>40373.487896129664</v>
      </c>
      <c r="ET31" s="622">
        <f t="shared" si="653"/>
        <v>40373.487896129664</v>
      </c>
      <c r="EU31" s="622">
        <f t="shared" si="653"/>
        <v>40373.487896129664</v>
      </c>
      <c r="EV31" s="622">
        <f t="shared" si="653"/>
        <v>40373.487896129664</v>
      </c>
      <c r="EW31" s="622">
        <f t="shared" si="653"/>
        <v>40373.487896129664</v>
      </c>
      <c r="EX31" s="622">
        <f t="shared" si="653"/>
        <v>40373.487896129664</v>
      </c>
      <c r="EY31" s="622">
        <f t="shared" si="653"/>
        <v>41584.692533013542</v>
      </c>
      <c r="EZ31" s="622">
        <f t="shared" si="653"/>
        <v>41584.692533013542</v>
      </c>
      <c r="FA31" s="622">
        <f t="shared" si="653"/>
        <v>41584.692533013542</v>
      </c>
      <c r="FB31" s="622">
        <f t="shared" si="653"/>
        <v>41584.692533013542</v>
      </c>
      <c r="FC31" s="622">
        <f t="shared" si="653"/>
        <v>41584.692533013542</v>
      </c>
      <c r="FD31" s="622">
        <f t="shared" si="653"/>
        <v>41584.692533013542</v>
      </c>
      <c r="FE31" s="622">
        <f t="shared" si="653"/>
        <v>41584.692533013542</v>
      </c>
      <c r="FF31" s="622">
        <f t="shared" si="653"/>
        <v>41584.692533013542</v>
      </c>
      <c r="FG31" s="622">
        <f t="shared" si="653"/>
        <v>41584.692533013542</v>
      </c>
      <c r="FH31" s="622">
        <f t="shared" si="653"/>
        <v>41584.692533013542</v>
      </c>
      <c r="FI31" s="622">
        <f t="shared" si="653"/>
        <v>41584.692533013542</v>
      </c>
      <c r="FJ31" s="622">
        <f t="shared" si="653"/>
        <v>41584.692533013542</v>
      </c>
      <c r="FK31" s="622">
        <f t="shared" si="653"/>
        <v>42832.233309003946</v>
      </c>
      <c r="FL31" s="622">
        <f t="shared" si="653"/>
        <v>42832.233309003946</v>
      </c>
      <c r="FM31" s="622">
        <f t="shared" si="653"/>
        <v>42832.233309003946</v>
      </c>
      <c r="FN31" s="622">
        <f t="shared" si="653"/>
        <v>42832.233309003946</v>
      </c>
      <c r="FO31" s="622">
        <f t="shared" si="653"/>
        <v>42832.233309003946</v>
      </c>
      <c r="FP31" s="622">
        <f t="shared" si="653"/>
        <v>42832.233309003946</v>
      </c>
      <c r="FQ31" s="622">
        <f t="shared" si="653"/>
        <v>42832.233309003946</v>
      </c>
      <c r="FR31" s="622">
        <f t="shared" si="653"/>
        <v>42832.233309003946</v>
      </c>
      <c r="FS31" s="622">
        <f t="shared" si="653"/>
        <v>42832.233309003946</v>
      </c>
      <c r="FT31" s="622">
        <f t="shared" si="653"/>
        <v>42832.233309003946</v>
      </c>
      <c r="FU31" s="622">
        <f t="shared" si="653"/>
        <v>42832.233309003946</v>
      </c>
      <c r="FV31" s="622">
        <f t="shared" si="653"/>
        <v>42832.233309003946</v>
      </c>
      <c r="FW31" s="622">
        <f t="shared" si="653"/>
        <v>44117.20030827407</v>
      </c>
      <c r="FX31" s="622">
        <f t="shared" si="653"/>
        <v>44117.20030827407</v>
      </c>
      <c r="FY31" s="622">
        <f t="shared" si="653"/>
        <v>44117.20030827407</v>
      </c>
      <c r="FZ31" s="622">
        <f t="shared" si="653"/>
        <v>44117.20030827407</v>
      </c>
      <c r="GA31" s="622">
        <f t="shared" si="653"/>
        <v>44117.20030827407</v>
      </c>
      <c r="GB31" s="622">
        <f t="shared" si="653"/>
        <v>44117.20030827407</v>
      </c>
      <c r="GC31" s="622">
        <f t="shared" si="653"/>
        <v>44117.20030827407</v>
      </c>
      <c r="GD31" s="622">
        <f t="shared" si="653"/>
        <v>44117.20030827407</v>
      </c>
      <c r="GE31" s="622">
        <f t="shared" si="653"/>
        <v>44117.20030827407</v>
      </c>
      <c r="GF31" s="622">
        <f t="shared" si="653"/>
        <v>44117.20030827407</v>
      </c>
      <c r="GG31" s="622">
        <f t="shared" si="653"/>
        <v>44117.20030827407</v>
      </c>
      <c r="GH31" s="622">
        <f t="shared" si="653"/>
        <v>44117.20030827407</v>
      </c>
      <c r="GI31" s="622">
        <f t="shared" si="653"/>
        <v>45440.716317522296</v>
      </c>
      <c r="GJ31" s="622">
        <f t="shared" si="653"/>
        <v>45440.716317522296</v>
      </c>
      <c r="GK31" s="622">
        <f t="shared" si="653"/>
        <v>45440.716317522296</v>
      </c>
      <c r="GL31" s="622">
        <f t="shared" si="653"/>
        <v>45440.716317522296</v>
      </c>
      <c r="GM31" s="622">
        <f t="shared" si="653"/>
        <v>45440.716317522296</v>
      </c>
      <c r="GN31" s="622">
        <f t="shared" si="653"/>
        <v>45440.716317522296</v>
      </c>
      <c r="GO31" s="622">
        <f t="shared" si="653"/>
        <v>45440.716317522296</v>
      </c>
      <c r="GP31" s="622">
        <f t="shared" si="653"/>
        <v>45440.716317522296</v>
      </c>
      <c r="GQ31" s="622">
        <f t="shared" si="653"/>
        <v>45440.716317522296</v>
      </c>
      <c r="GR31" s="622">
        <f t="shared" si="653"/>
        <v>45440.716317522296</v>
      </c>
      <c r="GS31" s="622">
        <f t="shared" si="653"/>
        <v>45440.716317522296</v>
      </c>
      <c r="GT31" s="622">
        <f t="shared" si="653"/>
        <v>45440.716317522296</v>
      </c>
      <c r="GU31" s="622">
        <f t="shared" si="653"/>
        <v>46803.937807047958</v>
      </c>
      <c r="GV31" s="622">
        <f t="shared" si="653"/>
        <v>46803.937807047958</v>
      </c>
      <c r="GW31" s="622">
        <f t="shared" si="653"/>
        <v>46803.937807047958</v>
      </c>
      <c r="GX31" s="622">
        <f t="shared" si="653"/>
        <v>46803.937807047958</v>
      </c>
      <c r="GY31" s="622">
        <f t="shared" si="653"/>
        <v>46803.937807047958</v>
      </c>
      <c r="GZ31" s="622">
        <f t="shared" si="653"/>
        <v>46803.937807047958</v>
      </c>
      <c r="HA31" s="622">
        <f t="shared" si="653"/>
        <v>46803.937807047958</v>
      </c>
      <c r="HB31" s="622">
        <f t="shared" si="654"/>
        <v>46803.937807047958</v>
      </c>
      <c r="HC31" s="622">
        <f t="shared" si="654"/>
        <v>46803.937807047958</v>
      </c>
      <c r="HD31" s="622">
        <f t="shared" si="654"/>
        <v>46803.937807047958</v>
      </c>
      <c r="HE31" s="622">
        <f t="shared" si="654"/>
        <v>46803.937807047958</v>
      </c>
      <c r="HF31" s="622">
        <f t="shared" si="654"/>
        <v>46803.937807047958</v>
      </c>
      <c r="HG31" s="622">
        <f t="shared" si="654"/>
        <v>48208.055941259394</v>
      </c>
      <c r="HH31" s="622">
        <f t="shared" si="654"/>
        <v>48208.055941259394</v>
      </c>
      <c r="HI31" s="622">
        <f t="shared" si="654"/>
        <v>48208.055941259394</v>
      </c>
      <c r="HJ31" s="622">
        <f t="shared" si="654"/>
        <v>48208.055941259394</v>
      </c>
      <c r="HK31" s="622">
        <f t="shared" si="654"/>
        <v>48208.055941259394</v>
      </c>
      <c r="HL31" s="622">
        <f t="shared" si="654"/>
        <v>48208.055941259394</v>
      </c>
      <c r="HM31" s="622">
        <f t="shared" si="654"/>
        <v>48208.055941259394</v>
      </c>
      <c r="HN31" s="622">
        <f t="shared" si="654"/>
        <v>48208.055941259394</v>
      </c>
      <c r="HO31" s="622">
        <f t="shared" si="654"/>
        <v>48208.055941259394</v>
      </c>
      <c r="HP31" s="622">
        <f t="shared" si="654"/>
        <v>48208.055941259394</v>
      </c>
      <c r="HQ31" s="622">
        <f t="shared" si="654"/>
        <v>48208.055941259394</v>
      </c>
      <c r="HR31" s="622">
        <f t="shared" si="654"/>
        <v>48208.055941259394</v>
      </c>
      <c r="HS31" s="622">
        <f t="shared" si="654"/>
        <v>49654.297619497178</v>
      </c>
      <c r="HT31" s="622">
        <f t="shared" si="654"/>
        <v>49654.297619497178</v>
      </c>
      <c r="HU31" s="622">
        <f t="shared" si="654"/>
        <v>49654.297619497178</v>
      </c>
      <c r="HV31" s="622">
        <f t="shared" si="654"/>
        <v>49654.297619497178</v>
      </c>
      <c r="HW31" s="622">
        <f t="shared" si="654"/>
        <v>49654.297619497178</v>
      </c>
      <c r="HX31" s="622">
        <f t="shared" si="654"/>
        <v>49654.297619497178</v>
      </c>
      <c r="HY31" s="622">
        <f t="shared" si="654"/>
        <v>49654.297619497178</v>
      </c>
      <c r="HZ31" s="622">
        <f t="shared" si="654"/>
        <v>49654.297619497178</v>
      </c>
      <c r="IA31" s="622">
        <f t="shared" si="654"/>
        <v>49654.297619497178</v>
      </c>
      <c r="IB31" s="622">
        <f t="shared" si="654"/>
        <v>49654.297619497178</v>
      </c>
      <c r="IC31" s="622">
        <f t="shared" si="654"/>
        <v>49654.297619497178</v>
      </c>
      <c r="ID31" s="622">
        <f t="shared" si="654"/>
        <v>49654.297619497178</v>
      </c>
      <c r="IE31" s="622">
        <f t="shared" si="654"/>
        <v>51143.92654808209</v>
      </c>
      <c r="IF31" s="622">
        <f t="shared" si="654"/>
        <v>51143.92654808209</v>
      </c>
      <c r="IG31" s="622">
        <f t="shared" si="654"/>
        <v>51143.92654808209</v>
      </c>
      <c r="IH31" s="622">
        <f t="shared" si="654"/>
        <v>51143.92654808209</v>
      </c>
      <c r="II31" s="622">
        <f t="shared" si="654"/>
        <v>51143.92654808209</v>
      </c>
      <c r="IJ31" s="622">
        <f t="shared" si="654"/>
        <v>51143.92654808209</v>
      </c>
      <c r="IK31" s="622">
        <f t="shared" si="654"/>
        <v>51143.92654808209</v>
      </c>
      <c r="IL31" s="622">
        <f t="shared" si="654"/>
        <v>51143.92654808209</v>
      </c>
      <c r="IM31" s="622">
        <f t="shared" si="654"/>
        <v>51143.92654808209</v>
      </c>
      <c r="IN31" s="622">
        <f t="shared" si="654"/>
        <v>51143.92654808209</v>
      </c>
      <c r="IO31" s="622">
        <f t="shared" si="654"/>
        <v>51143.92654808209</v>
      </c>
      <c r="IP31" s="622">
        <f t="shared" si="654"/>
        <v>51143.92654808209</v>
      </c>
    </row>
    <row r="32" spans="1:250" x14ac:dyDescent="0.2">
      <c r="A32" s="156">
        <f>ROW()</f>
        <v>32</v>
      </c>
      <c r="C32" s="444" t="s">
        <v>411</v>
      </c>
      <c r="D32" s="437"/>
      <c r="E32" s="437"/>
      <c r="F32" s="639">
        <f t="shared" si="651"/>
        <v>0.03</v>
      </c>
      <c r="G32" s="640">
        <f>H32/Rent!$O$15</f>
        <v>0.67642284074065362</v>
      </c>
      <c r="H32" s="642">
        <v>230000</v>
      </c>
      <c r="I32" s="438">
        <f t="shared" si="649"/>
        <v>19166.666666666668</v>
      </c>
      <c r="J32" s="622">
        <f t="shared" si="633"/>
        <v>1487734.2733890011</v>
      </c>
      <c r="K32" s="622">
        <f t="shared" si="639"/>
        <v>19166.666666666668</v>
      </c>
      <c r="L32" s="622">
        <f t="shared" si="639"/>
        <v>19166.666666666668</v>
      </c>
      <c r="M32" s="622">
        <f t="shared" si="639"/>
        <v>19166.666666666668</v>
      </c>
      <c r="N32" s="622">
        <f t="shared" si="639"/>
        <v>19166.666666666668</v>
      </c>
      <c r="O32" s="622">
        <f t="shared" si="639"/>
        <v>19166.666666666668</v>
      </c>
      <c r="P32" s="622">
        <f t="shared" si="639"/>
        <v>19166.666666666668</v>
      </c>
      <c r="Q32" s="622">
        <f t="shared" si="639"/>
        <v>19166.666666666668</v>
      </c>
      <c r="R32" s="622">
        <f t="shared" si="639"/>
        <v>19166.666666666668</v>
      </c>
      <c r="S32" s="622">
        <f t="shared" si="639"/>
        <v>19166.666666666668</v>
      </c>
      <c r="T32" s="622">
        <f t="shared" si="639"/>
        <v>19166.666666666668</v>
      </c>
      <c r="U32" s="622">
        <f t="shared" si="640"/>
        <v>19166.666666666668</v>
      </c>
      <c r="V32" s="622">
        <f t="shared" si="640"/>
        <v>19166.666666666668</v>
      </c>
      <c r="W32" s="622">
        <f t="shared" si="640"/>
        <v>19741.666666666668</v>
      </c>
      <c r="X32" s="622">
        <f t="shared" si="640"/>
        <v>19741.666666666668</v>
      </c>
      <c r="Y32" s="622">
        <f t="shared" si="640"/>
        <v>19741.666666666668</v>
      </c>
      <c r="Z32" s="622">
        <f t="shared" si="640"/>
        <v>19741.666666666668</v>
      </c>
      <c r="AA32" s="622">
        <f t="shared" si="640"/>
        <v>19741.666666666668</v>
      </c>
      <c r="AB32" s="622">
        <f t="shared" si="640"/>
        <v>19741.666666666668</v>
      </c>
      <c r="AC32" s="622">
        <f t="shared" si="640"/>
        <v>19741.666666666668</v>
      </c>
      <c r="AD32" s="622">
        <f t="shared" si="640"/>
        <v>19741.666666666668</v>
      </c>
      <c r="AE32" s="622">
        <f t="shared" si="641"/>
        <v>19741.666666666668</v>
      </c>
      <c r="AF32" s="622">
        <f t="shared" si="641"/>
        <v>19741.666666666668</v>
      </c>
      <c r="AG32" s="622">
        <f t="shared" si="641"/>
        <v>19741.666666666668</v>
      </c>
      <c r="AH32" s="622">
        <f t="shared" si="641"/>
        <v>19741.666666666668</v>
      </c>
      <c r="AI32" s="622">
        <f t="shared" si="641"/>
        <v>20333.916666666668</v>
      </c>
      <c r="AJ32" s="622">
        <f t="shared" si="641"/>
        <v>20333.916666666668</v>
      </c>
      <c r="AK32" s="622">
        <f t="shared" si="641"/>
        <v>20333.916666666668</v>
      </c>
      <c r="AL32" s="622">
        <f t="shared" si="641"/>
        <v>20333.916666666668</v>
      </c>
      <c r="AM32" s="622">
        <f t="shared" si="641"/>
        <v>20333.916666666668</v>
      </c>
      <c r="AN32" s="622">
        <f t="shared" si="641"/>
        <v>20333.916666666668</v>
      </c>
      <c r="AO32" s="622">
        <f t="shared" si="642"/>
        <v>20333.916666666668</v>
      </c>
      <c r="AP32" s="622">
        <f t="shared" si="642"/>
        <v>20333.916666666668</v>
      </c>
      <c r="AQ32" s="622">
        <f t="shared" si="642"/>
        <v>20333.916666666668</v>
      </c>
      <c r="AR32" s="622">
        <f t="shared" si="642"/>
        <v>20333.916666666668</v>
      </c>
      <c r="AS32" s="622">
        <f t="shared" si="642"/>
        <v>20333.916666666668</v>
      </c>
      <c r="AT32" s="622">
        <f t="shared" si="642"/>
        <v>20333.916666666668</v>
      </c>
      <c r="AU32" s="622">
        <f t="shared" si="642"/>
        <v>20943.93416666667</v>
      </c>
      <c r="AV32" s="622">
        <f t="shared" si="642"/>
        <v>20943.93416666667</v>
      </c>
      <c r="AW32" s="622">
        <f t="shared" si="642"/>
        <v>20943.93416666667</v>
      </c>
      <c r="AX32" s="622">
        <f t="shared" si="642"/>
        <v>20943.93416666667</v>
      </c>
      <c r="AY32" s="622">
        <f t="shared" si="643"/>
        <v>20943.93416666667</v>
      </c>
      <c r="AZ32" s="622">
        <f t="shared" si="643"/>
        <v>20943.93416666667</v>
      </c>
      <c r="BA32" s="622">
        <f t="shared" si="643"/>
        <v>20943.93416666667</v>
      </c>
      <c r="BB32" s="622">
        <f t="shared" si="643"/>
        <v>20943.93416666667</v>
      </c>
      <c r="BC32" s="622">
        <f t="shared" si="643"/>
        <v>20943.93416666667</v>
      </c>
      <c r="BD32" s="622">
        <f t="shared" si="643"/>
        <v>20943.93416666667</v>
      </c>
      <c r="BE32" s="622">
        <f t="shared" si="643"/>
        <v>20943.93416666667</v>
      </c>
      <c r="BF32" s="622">
        <f t="shared" si="643"/>
        <v>20943.93416666667</v>
      </c>
      <c r="BG32" s="622">
        <f t="shared" si="643"/>
        <v>21572.252191666666</v>
      </c>
      <c r="BH32" s="622">
        <f t="shared" si="643"/>
        <v>21572.252191666666</v>
      </c>
      <c r="BI32" s="622">
        <f t="shared" si="644"/>
        <v>21572.252191666666</v>
      </c>
      <c r="BJ32" s="622">
        <f t="shared" si="644"/>
        <v>21572.252191666666</v>
      </c>
      <c r="BK32" s="622">
        <f t="shared" si="644"/>
        <v>21572.252191666666</v>
      </c>
      <c r="BL32" s="622">
        <f t="shared" si="644"/>
        <v>21572.252191666666</v>
      </c>
      <c r="BM32" s="622">
        <f t="shared" si="644"/>
        <v>21572.252191666666</v>
      </c>
      <c r="BN32" s="622">
        <f t="shared" si="644"/>
        <v>21572.252191666666</v>
      </c>
      <c r="BO32" s="622">
        <f t="shared" si="644"/>
        <v>21572.252191666666</v>
      </c>
      <c r="BP32" s="622">
        <f t="shared" si="644"/>
        <v>21572.252191666666</v>
      </c>
      <c r="BQ32" s="622">
        <f t="shared" si="644"/>
        <v>21572.252191666666</v>
      </c>
      <c r="BR32" s="622">
        <f t="shared" si="644"/>
        <v>21572.252191666666</v>
      </c>
      <c r="BS32" s="622">
        <f t="shared" si="645"/>
        <v>22219.419757416665</v>
      </c>
      <c r="BT32" s="622">
        <f t="shared" si="645"/>
        <v>22219.419757416665</v>
      </c>
      <c r="BU32" s="622">
        <f t="shared" si="645"/>
        <v>22219.419757416665</v>
      </c>
      <c r="BV32" s="622">
        <f t="shared" si="645"/>
        <v>22219.419757416665</v>
      </c>
      <c r="BW32" s="622">
        <f t="shared" si="645"/>
        <v>22219.419757416665</v>
      </c>
      <c r="BX32" s="622">
        <f t="shared" si="645"/>
        <v>22219.419757416665</v>
      </c>
      <c r="BY32" s="622">
        <f t="shared" si="645"/>
        <v>22219.419757416665</v>
      </c>
      <c r="BZ32" s="622">
        <f t="shared" si="645"/>
        <v>22219.419757416665</v>
      </c>
      <c r="CA32" s="622">
        <f t="shared" si="645"/>
        <v>22219.419757416665</v>
      </c>
      <c r="CB32" s="622">
        <f t="shared" si="645"/>
        <v>22219.419757416665</v>
      </c>
      <c r="CC32" s="622">
        <f t="shared" si="645"/>
        <v>22219.419757416665</v>
      </c>
      <c r="CD32" s="622">
        <f t="shared" si="645"/>
        <v>22219.419757416665</v>
      </c>
      <c r="CE32" s="622">
        <f t="shared" si="655"/>
        <v>22886.002350139166</v>
      </c>
      <c r="CF32" s="622">
        <f t="shared" si="655"/>
        <v>22886.002350139166</v>
      </c>
      <c r="CG32" s="622">
        <f t="shared" si="655"/>
        <v>22886.002350139166</v>
      </c>
      <c r="CH32" s="622">
        <f t="shared" si="655"/>
        <v>22886.002350139166</v>
      </c>
      <c r="CI32" s="622">
        <f t="shared" si="655"/>
        <v>22886.002350139166</v>
      </c>
      <c r="CJ32" s="622">
        <f t="shared" si="655"/>
        <v>22886.002350139166</v>
      </c>
      <c r="CK32" s="622">
        <f t="shared" si="655"/>
        <v>22886.002350139166</v>
      </c>
      <c r="CL32" s="622">
        <f t="shared" si="655"/>
        <v>22886.002350139166</v>
      </c>
      <c r="CM32" s="622">
        <f t="shared" si="655"/>
        <v>22886.002350139166</v>
      </c>
      <c r="CN32" s="622">
        <f t="shared" si="655"/>
        <v>22886.002350139166</v>
      </c>
      <c r="CO32" s="622">
        <f t="shared" si="655"/>
        <v>22886.002350139166</v>
      </c>
      <c r="CP32" s="622">
        <f t="shared" si="655"/>
        <v>22886.002350139166</v>
      </c>
      <c r="CQ32" s="622">
        <f t="shared" si="655"/>
        <v>23572.582420643343</v>
      </c>
      <c r="CR32" s="622">
        <f t="shared" si="655"/>
        <v>23572.582420643343</v>
      </c>
      <c r="CS32" s="622">
        <f t="shared" si="655"/>
        <v>23572.582420643343</v>
      </c>
      <c r="CT32" s="622">
        <f t="shared" si="655"/>
        <v>23572.582420643343</v>
      </c>
      <c r="CU32" s="622">
        <f t="shared" si="655"/>
        <v>23572.582420643343</v>
      </c>
      <c r="CV32" s="622">
        <f t="shared" si="655"/>
        <v>23572.582420643343</v>
      </c>
      <c r="CW32" s="622">
        <f t="shared" si="655"/>
        <v>23572.582420643343</v>
      </c>
      <c r="CX32" s="622">
        <f t="shared" si="655"/>
        <v>23572.582420643343</v>
      </c>
      <c r="CY32" s="622">
        <f t="shared" si="655"/>
        <v>23572.582420643343</v>
      </c>
      <c r="CZ32" s="622">
        <f t="shared" si="655"/>
        <v>23572.582420643343</v>
      </c>
      <c r="DA32" s="622">
        <f t="shared" si="655"/>
        <v>23572.582420643343</v>
      </c>
      <c r="DB32" s="622">
        <f t="shared" si="655"/>
        <v>23572.582420643343</v>
      </c>
      <c r="DC32" s="622">
        <f t="shared" si="655"/>
        <v>24279.759893262639</v>
      </c>
      <c r="DD32" s="622">
        <f t="shared" si="655"/>
        <v>24279.759893262639</v>
      </c>
      <c r="DE32" s="622">
        <f t="shared" si="655"/>
        <v>24279.759893262639</v>
      </c>
      <c r="DF32" s="622">
        <f t="shared" si="655"/>
        <v>24279.759893262639</v>
      </c>
      <c r="DG32" s="622">
        <f t="shared" si="655"/>
        <v>24279.759893262639</v>
      </c>
      <c r="DH32" s="622">
        <f t="shared" si="655"/>
        <v>24279.759893262639</v>
      </c>
      <c r="DI32" s="622">
        <f t="shared" si="655"/>
        <v>24279.759893262639</v>
      </c>
      <c r="DJ32" s="622">
        <f t="shared" si="655"/>
        <v>24279.759893262639</v>
      </c>
      <c r="DK32" s="622">
        <f t="shared" si="655"/>
        <v>24279.759893262639</v>
      </c>
      <c r="DL32" s="622">
        <f t="shared" si="655"/>
        <v>24279.759893262639</v>
      </c>
      <c r="DM32" s="622">
        <f t="shared" si="655"/>
        <v>24279.759893262639</v>
      </c>
      <c r="DN32" s="622">
        <f t="shared" si="655"/>
        <v>24279.759893262639</v>
      </c>
      <c r="DO32" s="622">
        <f t="shared" si="655"/>
        <v>25008.15269006052</v>
      </c>
      <c r="DP32" s="622">
        <f t="shared" si="655"/>
        <v>25008.15269006052</v>
      </c>
      <c r="DQ32" s="622">
        <f t="shared" si="655"/>
        <v>25008.15269006052</v>
      </c>
      <c r="DR32" s="622">
        <f t="shared" si="655"/>
        <v>25008.15269006052</v>
      </c>
      <c r="DS32" s="622">
        <f t="shared" si="655"/>
        <v>25008.15269006052</v>
      </c>
      <c r="DT32" s="622">
        <f t="shared" si="655"/>
        <v>25008.15269006052</v>
      </c>
      <c r="DU32" s="622">
        <f t="shared" si="655"/>
        <v>25008.15269006052</v>
      </c>
      <c r="DV32" s="622">
        <f t="shared" si="655"/>
        <v>25008.15269006052</v>
      </c>
      <c r="DW32" s="622">
        <f t="shared" si="655"/>
        <v>25008.15269006052</v>
      </c>
      <c r="DX32" s="622">
        <f t="shared" si="655"/>
        <v>25008.15269006052</v>
      </c>
      <c r="DY32" s="622">
        <f t="shared" si="655"/>
        <v>25008.15269006052</v>
      </c>
      <c r="DZ32" s="622">
        <f t="shared" si="655"/>
        <v>25008.15269006052</v>
      </c>
      <c r="EA32" s="622">
        <f t="shared" si="655"/>
        <v>25758.397270762336</v>
      </c>
      <c r="EB32" s="622">
        <f t="shared" si="655"/>
        <v>25758.397270762336</v>
      </c>
      <c r="EC32" s="622">
        <f t="shared" si="655"/>
        <v>25758.397270762336</v>
      </c>
      <c r="ED32" s="622">
        <f t="shared" si="655"/>
        <v>25758.397270762336</v>
      </c>
      <c r="EE32" s="622">
        <f t="shared" si="655"/>
        <v>25758.397270762336</v>
      </c>
      <c r="EF32" s="622">
        <f t="shared" si="655"/>
        <v>25758.397270762336</v>
      </c>
      <c r="EG32" s="622">
        <f t="shared" si="655"/>
        <v>25758.397270762336</v>
      </c>
      <c r="EH32" s="622">
        <f t="shared" si="655"/>
        <v>25758.397270762336</v>
      </c>
      <c r="EI32" s="622">
        <f t="shared" si="655"/>
        <v>25758.397270762336</v>
      </c>
      <c r="EJ32" s="622">
        <f t="shared" si="655"/>
        <v>25758.397270762336</v>
      </c>
      <c r="EK32" s="622">
        <f t="shared" si="655"/>
        <v>25758.397270762336</v>
      </c>
      <c r="EL32" s="622">
        <f t="shared" si="655"/>
        <v>25758.397270762336</v>
      </c>
      <c r="EM32" s="622">
        <f t="shared" si="655"/>
        <v>26531.149188885207</v>
      </c>
      <c r="EN32" s="622">
        <f t="shared" si="655"/>
        <v>26531.149188885207</v>
      </c>
      <c r="EO32" s="622">
        <f t="shared" si="655"/>
        <v>26531.149188885207</v>
      </c>
      <c r="EP32" s="622">
        <f t="shared" si="655"/>
        <v>26531.149188885207</v>
      </c>
      <c r="EQ32" s="622">
        <f t="shared" si="653"/>
        <v>26531.149188885207</v>
      </c>
      <c r="ER32" s="622">
        <f t="shared" si="653"/>
        <v>26531.149188885207</v>
      </c>
      <c r="ES32" s="622">
        <f t="shared" si="653"/>
        <v>26531.149188885207</v>
      </c>
      <c r="ET32" s="622">
        <f t="shared" si="653"/>
        <v>26531.149188885207</v>
      </c>
      <c r="EU32" s="622">
        <f t="shared" si="653"/>
        <v>26531.149188885207</v>
      </c>
      <c r="EV32" s="622">
        <f t="shared" si="653"/>
        <v>26531.149188885207</v>
      </c>
      <c r="EW32" s="622">
        <f t="shared" si="653"/>
        <v>26531.149188885207</v>
      </c>
      <c r="EX32" s="622">
        <f t="shared" si="653"/>
        <v>26531.149188885207</v>
      </c>
      <c r="EY32" s="622">
        <f t="shared" si="653"/>
        <v>27327.083664551759</v>
      </c>
      <c r="EZ32" s="622">
        <f t="shared" si="653"/>
        <v>27327.083664551759</v>
      </c>
      <c r="FA32" s="622">
        <f t="shared" si="653"/>
        <v>27327.083664551759</v>
      </c>
      <c r="FB32" s="622">
        <f t="shared" si="653"/>
        <v>27327.083664551759</v>
      </c>
      <c r="FC32" s="622">
        <f t="shared" si="653"/>
        <v>27327.083664551759</v>
      </c>
      <c r="FD32" s="622">
        <f t="shared" si="653"/>
        <v>27327.083664551759</v>
      </c>
      <c r="FE32" s="622">
        <f t="shared" si="653"/>
        <v>27327.083664551759</v>
      </c>
      <c r="FF32" s="622">
        <f t="shared" si="653"/>
        <v>27327.083664551759</v>
      </c>
      <c r="FG32" s="622">
        <f t="shared" si="653"/>
        <v>27327.083664551759</v>
      </c>
      <c r="FH32" s="622">
        <f t="shared" si="653"/>
        <v>27327.083664551759</v>
      </c>
      <c r="FI32" s="622">
        <f t="shared" si="653"/>
        <v>27327.083664551759</v>
      </c>
      <c r="FJ32" s="622">
        <f t="shared" si="653"/>
        <v>27327.083664551759</v>
      </c>
      <c r="FK32" s="622">
        <f t="shared" si="653"/>
        <v>28146.896174488309</v>
      </c>
      <c r="FL32" s="622">
        <f t="shared" si="653"/>
        <v>28146.896174488309</v>
      </c>
      <c r="FM32" s="622">
        <f t="shared" si="653"/>
        <v>28146.896174488309</v>
      </c>
      <c r="FN32" s="622">
        <f t="shared" si="653"/>
        <v>28146.896174488309</v>
      </c>
      <c r="FO32" s="622">
        <f t="shared" si="653"/>
        <v>28146.896174488309</v>
      </c>
      <c r="FP32" s="622">
        <f t="shared" si="653"/>
        <v>28146.896174488309</v>
      </c>
      <c r="FQ32" s="622">
        <f t="shared" si="653"/>
        <v>28146.896174488309</v>
      </c>
      <c r="FR32" s="622">
        <f t="shared" si="653"/>
        <v>28146.896174488309</v>
      </c>
      <c r="FS32" s="622">
        <f t="shared" si="653"/>
        <v>28146.896174488309</v>
      </c>
      <c r="FT32" s="622">
        <f t="shared" si="653"/>
        <v>28146.896174488309</v>
      </c>
      <c r="FU32" s="622">
        <f t="shared" si="653"/>
        <v>28146.896174488309</v>
      </c>
      <c r="FV32" s="622">
        <f t="shared" si="653"/>
        <v>28146.896174488309</v>
      </c>
      <c r="FW32" s="622">
        <f t="shared" si="653"/>
        <v>28991.303059722963</v>
      </c>
      <c r="FX32" s="622">
        <f t="shared" si="653"/>
        <v>28991.303059722963</v>
      </c>
      <c r="FY32" s="622">
        <f t="shared" si="653"/>
        <v>28991.303059722963</v>
      </c>
      <c r="FZ32" s="622">
        <f t="shared" si="653"/>
        <v>28991.303059722963</v>
      </c>
      <c r="GA32" s="622">
        <f t="shared" si="653"/>
        <v>28991.303059722963</v>
      </c>
      <c r="GB32" s="622">
        <f t="shared" si="653"/>
        <v>28991.303059722963</v>
      </c>
      <c r="GC32" s="622">
        <f t="shared" si="653"/>
        <v>28991.303059722963</v>
      </c>
      <c r="GD32" s="622">
        <f t="shared" si="653"/>
        <v>28991.303059722963</v>
      </c>
      <c r="GE32" s="622">
        <f t="shared" si="653"/>
        <v>28991.303059722963</v>
      </c>
      <c r="GF32" s="622">
        <f t="shared" si="653"/>
        <v>28991.303059722963</v>
      </c>
      <c r="GG32" s="622">
        <f t="shared" si="653"/>
        <v>28991.303059722963</v>
      </c>
      <c r="GH32" s="622">
        <f t="shared" si="653"/>
        <v>28991.303059722963</v>
      </c>
      <c r="GI32" s="622">
        <f t="shared" si="653"/>
        <v>29861.042151514652</v>
      </c>
      <c r="GJ32" s="622">
        <f t="shared" si="653"/>
        <v>29861.042151514652</v>
      </c>
      <c r="GK32" s="622">
        <f t="shared" si="653"/>
        <v>29861.042151514652</v>
      </c>
      <c r="GL32" s="622">
        <f t="shared" si="653"/>
        <v>29861.042151514652</v>
      </c>
      <c r="GM32" s="622">
        <f t="shared" si="653"/>
        <v>29861.042151514652</v>
      </c>
      <c r="GN32" s="622">
        <f t="shared" si="653"/>
        <v>29861.042151514652</v>
      </c>
      <c r="GO32" s="622">
        <f t="shared" si="653"/>
        <v>29861.042151514652</v>
      </c>
      <c r="GP32" s="622">
        <f t="shared" si="653"/>
        <v>29861.042151514652</v>
      </c>
      <c r="GQ32" s="622">
        <f t="shared" si="653"/>
        <v>29861.042151514652</v>
      </c>
      <c r="GR32" s="622">
        <f t="shared" si="653"/>
        <v>29861.042151514652</v>
      </c>
      <c r="GS32" s="622">
        <f t="shared" si="653"/>
        <v>29861.042151514652</v>
      </c>
      <c r="GT32" s="622">
        <f t="shared" si="653"/>
        <v>29861.042151514652</v>
      </c>
      <c r="GU32" s="622">
        <f t="shared" si="653"/>
        <v>30756.873416060087</v>
      </c>
      <c r="GV32" s="622">
        <f t="shared" si="653"/>
        <v>30756.873416060087</v>
      </c>
      <c r="GW32" s="622">
        <f t="shared" si="653"/>
        <v>30756.873416060087</v>
      </c>
      <c r="GX32" s="622">
        <f t="shared" si="653"/>
        <v>30756.873416060087</v>
      </c>
      <c r="GY32" s="622">
        <f t="shared" si="653"/>
        <v>30756.873416060087</v>
      </c>
      <c r="GZ32" s="622">
        <f t="shared" si="653"/>
        <v>30756.873416060087</v>
      </c>
      <c r="HA32" s="622">
        <f t="shared" si="653"/>
        <v>30756.873416060087</v>
      </c>
      <c r="HB32" s="622">
        <f t="shared" si="654"/>
        <v>30756.873416060087</v>
      </c>
      <c r="HC32" s="622">
        <f t="shared" si="654"/>
        <v>30756.873416060087</v>
      </c>
      <c r="HD32" s="622">
        <f t="shared" si="654"/>
        <v>30756.873416060087</v>
      </c>
      <c r="HE32" s="622">
        <f t="shared" si="654"/>
        <v>30756.873416060087</v>
      </c>
      <c r="HF32" s="622">
        <f t="shared" si="654"/>
        <v>30756.873416060087</v>
      </c>
      <c r="HG32" s="622">
        <f t="shared" si="654"/>
        <v>31679.579618541891</v>
      </c>
      <c r="HH32" s="622">
        <f t="shared" si="654"/>
        <v>31679.579618541891</v>
      </c>
      <c r="HI32" s="622">
        <f t="shared" si="654"/>
        <v>31679.579618541891</v>
      </c>
      <c r="HJ32" s="622">
        <f t="shared" si="654"/>
        <v>31679.579618541891</v>
      </c>
      <c r="HK32" s="622">
        <f t="shared" si="654"/>
        <v>31679.579618541891</v>
      </c>
      <c r="HL32" s="622">
        <f t="shared" si="654"/>
        <v>31679.579618541891</v>
      </c>
      <c r="HM32" s="622">
        <f t="shared" si="654"/>
        <v>31679.579618541891</v>
      </c>
      <c r="HN32" s="622">
        <f t="shared" si="654"/>
        <v>31679.579618541891</v>
      </c>
      <c r="HO32" s="622">
        <f t="shared" si="654"/>
        <v>31679.579618541891</v>
      </c>
      <c r="HP32" s="622">
        <f t="shared" si="654"/>
        <v>31679.579618541891</v>
      </c>
      <c r="HQ32" s="622">
        <f t="shared" si="654"/>
        <v>31679.579618541891</v>
      </c>
      <c r="HR32" s="622">
        <f t="shared" si="654"/>
        <v>31679.579618541891</v>
      </c>
      <c r="HS32" s="622">
        <f t="shared" si="654"/>
        <v>32629.967007098148</v>
      </c>
      <c r="HT32" s="622">
        <f t="shared" si="654"/>
        <v>32629.967007098148</v>
      </c>
      <c r="HU32" s="622">
        <f t="shared" si="654"/>
        <v>32629.967007098148</v>
      </c>
      <c r="HV32" s="622">
        <f t="shared" si="654"/>
        <v>32629.967007098148</v>
      </c>
      <c r="HW32" s="622">
        <f t="shared" si="654"/>
        <v>32629.967007098148</v>
      </c>
      <c r="HX32" s="622">
        <f t="shared" si="654"/>
        <v>32629.967007098148</v>
      </c>
      <c r="HY32" s="622">
        <f t="shared" si="654"/>
        <v>32629.967007098148</v>
      </c>
      <c r="HZ32" s="622">
        <f t="shared" si="654"/>
        <v>32629.967007098148</v>
      </c>
      <c r="IA32" s="622">
        <f t="shared" si="654"/>
        <v>32629.967007098148</v>
      </c>
      <c r="IB32" s="622">
        <f t="shared" si="654"/>
        <v>32629.967007098148</v>
      </c>
      <c r="IC32" s="622">
        <f t="shared" si="654"/>
        <v>32629.967007098148</v>
      </c>
      <c r="ID32" s="622">
        <f t="shared" si="654"/>
        <v>32629.967007098148</v>
      </c>
      <c r="IE32" s="622">
        <f t="shared" si="654"/>
        <v>33608.866017311091</v>
      </c>
      <c r="IF32" s="622">
        <f t="shared" si="654"/>
        <v>33608.866017311091</v>
      </c>
      <c r="IG32" s="622">
        <f t="shared" si="654"/>
        <v>33608.866017311091</v>
      </c>
      <c r="IH32" s="622">
        <f t="shared" si="654"/>
        <v>33608.866017311091</v>
      </c>
      <c r="II32" s="622">
        <f t="shared" si="654"/>
        <v>33608.866017311091</v>
      </c>
      <c r="IJ32" s="622">
        <f t="shared" si="654"/>
        <v>33608.866017311091</v>
      </c>
      <c r="IK32" s="622">
        <f t="shared" si="654"/>
        <v>33608.866017311091</v>
      </c>
      <c r="IL32" s="622">
        <f t="shared" si="654"/>
        <v>33608.866017311091</v>
      </c>
      <c r="IM32" s="622">
        <f t="shared" si="654"/>
        <v>33608.866017311091</v>
      </c>
      <c r="IN32" s="622">
        <f t="shared" si="654"/>
        <v>33608.866017311091</v>
      </c>
      <c r="IO32" s="622">
        <f t="shared" si="654"/>
        <v>33608.866017311091</v>
      </c>
      <c r="IP32" s="622">
        <f t="shared" si="654"/>
        <v>33608.866017311091</v>
      </c>
    </row>
    <row r="33" spans="1:250" x14ac:dyDescent="0.2">
      <c r="A33" s="156">
        <f>ROW()</f>
        <v>33</v>
      </c>
      <c r="C33" s="529" t="s">
        <v>2</v>
      </c>
      <c r="D33" s="530"/>
      <c r="E33" s="530"/>
      <c r="F33" s="530"/>
      <c r="G33" s="530"/>
      <c r="H33" s="530"/>
      <c r="I33" s="530"/>
      <c r="J33" s="629">
        <f t="shared" si="633"/>
        <v>158360867.13753706</v>
      </c>
      <c r="K33" s="629">
        <f t="shared" ref="K33:AP33" si="656">SUM(K25:K32)</f>
        <v>1839742.6666666667</v>
      </c>
      <c r="L33" s="629">
        <f t="shared" si="656"/>
        <v>1839742.6666666667</v>
      </c>
      <c r="M33" s="629">
        <f t="shared" si="656"/>
        <v>1839742.6666666667</v>
      </c>
      <c r="N33" s="629">
        <f t="shared" si="656"/>
        <v>1839742.6666666667</v>
      </c>
      <c r="O33" s="629">
        <f t="shared" si="656"/>
        <v>1839742.6666666667</v>
      </c>
      <c r="P33" s="629">
        <f t="shared" si="656"/>
        <v>1839742.6666666667</v>
      </c>
      <c r="Q33" s="629">
        <f t="shared" si="656"/>
        <v>1839742.6666666667</v>
      </c>
      <c r="R33" s="629">
        <f t="shared" si="656"/>
        <v>1839742.6666666667</v>
      </c>
      <c r="S33" s="629">
        <f t="shared" si="656"/>
        <v>1839742.6666666667</v>
      </c>
      <c r="T33" s="629">
        <f t="shared" si="656"/>
        <v>1839742.6666666667</v>
      </c>
      <c r="U33" s="629">
        <f t="shared" si="656"/>
        <v>1839742.6666666667</v>
      </c>
      <c r="V33" s="629">
        <f t="shared" si="656"/>
        <v>1839742.6666666667</v>
      </c>
      <c r="W33" s="629">
        <f t="shared" si="656"/>
        <v>2034706.6666666667</v>
      </c>
      <c r="X33" s="629">
        <f t="shared" si="656"/>
        <v>2034706.6666666667</v>
      </c>
      <c r="Y33" s="629">
        <f t="shared" si="656"/>
        <v>2034706.6666666667</v>
      </c>
      <c r="Z33" s="629">
        <f t="shared" si="656"/>
        <v>2034706.6666666667</v>
      </c>
      <c r="AA33" s="629">
        <f t="shared" si="656"/>
        <v>2034706.6666666667</v>
      </c>
      <c r="AB33" s="629">
        <f t="shared" si="656"/>
        <v>2034706.6666666667</v>
      </c>
      <c r="AC33" s="629">
        <f t="shared" si="656"/>
        <v>2034706.6666666667</v>
      </c>
      <c r="AD33" s="629">
        <f t="shared" si="656"/>
        <v>2034706.6666666667</v>
      </c>
      <c r="AE33" s="629">
        <f t="shared" si="656"/>
        <v>2034706.6666666667</v>
      </c>
      <c r="AF33" s="629">
        <f t="shared" si="656"/>
        <v>2034706.6666666667</v>
      </c>
      <c r="AG33" s="629">
        <f t="shared" si="656"/>
        <v>2034706.6666666667</v>
      </c>
      <c r="AH33" s="629">
        <f t="shared" si="656"/>
        <v>2034706.6666666667</v>
      </c>
      <c r="AI33" s="629">
        <f t="shared" si="656"/>
        <v>2176305.1666666665</v>
      </c>
      <c r="AJ33" s="629">
        <f t="shared" si="656"/>
        <v>2176305.1666666665</v>
      </c>
      <c r="AK33" s="629">
        <f t="shared" si="656"/>
        <v>2176305.1666666665</v>
      </c>
      <c r="AL33" s="629">
        <f t="shared" si="656"/>
        <v>2176305.1666666665</v>
      </c>
      <c r="AM33" s="629">
        <f t="shared" si="656"/>
        <v>2176305.1666666665</v>
      </c>
      <c r="AN33" s="629">
        <f t="shared" si="656"/>
        <v>2176305.1666666665</v>
      </c>
      <c r="AO33" s="629">
        <f t="shared" si="656"/>
        <v>2176305.1666666665</v>
      </c>
      <c r="AP33" s="629">
        <f t="shared" si="656"/>
        <v>2176305.1666666665</v>
      </c>
      <c r="AQ33" s="629">
        <f t="shared" ref="AQ33:BV33" si="657">SUM(AQ25:AQ32)</f>
        <v>2176305.1666666665</v>
      </c>
      <c r="AR33" s="629">
        <f t="shared" si="657"/>
        <v>2176305.1666666665</v>
      </c>
      <c r="AS33" s="629">
        <f t="shared" si="657"/>
        <v>2176305.1666666665</v>
      </c>
      <c r="AT33" s="629">
        <f t="shared" si="657"/>
        <v>2176305.1666666665</v>
      </c>
      <c r="AU33" s="629">
        <f t="shared" si="657"/>
        <v>2287315.2441666666</v>
      </c>
      <c r="AV33" s="629">
        <f t="shared" si="657"/>
        <v>2287315.2441666666</v>
      </c>
      <c r="AW33" s="629">
        <f t="shared" si="657"/>
        <v>2287315.2441666666</v>
      </c>
      <c r="AX33" s="629">
        <f t="shared" si="657"/>
        <v>2287315.2441666666</v>
      </c>
      <c r="AY33" s="629">
        <f t="shared" si="657"/>
        <v>2287315.2441666666</v>
      </c>
      <c r="AZ33" s="629">
        <f t="shared" si="657"/>
        <v>2287315.2441666666</v>
      </c>
      <c r="BA33" s="629">
        <f t="shared" si="657"/>
        <v>2287315.2441666666</v>
      </c>
      <c r="BB33" s="629">
        <f t="shared" si="657"/>
        <v>2287315.2441666666</v>
      </c>
      <c r="BC33" s="629">
        <f t="shared" si="657"/>
        <v>2287315.2441666666</v>
      </c>
      <c r="BD33" s="629">
        <f t="shared" si="657"/>
        <v>2287315.2441666666</v>
      </c>
      <c r="BE33" s="629">
        <f t="shared" si="657"/>
        <v>2287315.2441666666</v>
      </c>
      <c r="BF33" s="629">
        <f t="shared" si="657"/>
        <v>2287315.2441666666</v>
      </c>
      <c r="BG33" s="629">
        <f t="shared" si="657"/>
        <v>2391826.0048250002</v>
      </c>
      <c r="BH33" s="629">
        <f t="shared" si="657"/>
        <v>2391826.0048250002</v>
      </c>
      <c r="BI33" s="629">
        <f t="shared" si="657"/>
        <v>2391826.0048250002</v>
      </c>
      <c r="BJ33" s="629">
        <f t="shared" si="657"/>
        <v>2391826.0048250002</v>
      </c>
      <c r="BK33" s="629">
        <f t="shared" si="657"/>
        <v>2391826.0048250002</v>
      </c>
      <c r="BL33" s="629">
        <f t="shared" si="657"/>
        <v>2391826.0048250002</v>
      </c>
      <c r="BM33" s="629">
        <f t="shared" si="657"/>
        <v>2391826.0048250002</v>
      </c>
      <c r="BN33" s="629">
        <f t="shared" si="657"/>
        <v>2391826.0048250002</v>
      </c>
      <c r="BO33" s="629">
        <f t="shared" si="657"/>
        <v>2391826.0048250002</v>
      </c>
      <c r="BP33" s="629">
        <f t="shared" si="657"/>
        <v>2391826.0048250002</v>
      </c>
      <c r="BQ33" s="629">
        <f t="shared" si="657"/>
        <v>2391826.0048250002</v>
      </c>
      <c r="BR33" s="629">
        <f t="shared" si="657"/>
        <v>2391826.0048250002</v>
      </c>
      <c r="BS33" s="629">
        <f t="shared" si="657"/>
        <v>2466843.1791364164</v>
      </c>
      <c r="BT33" s="629">
        <f t="shared" si="657"/>
        <v>2466843.1791364164</v>
      </c>
      <c r="BU33" s="629">
        <f t="shared" si="657"/>
        <v>2466843.1791364164</v>
      </c>
      <c r="BV33" s="629">
        <f t="shared" si="657"/>
        <v>2466843.1791364164</v>
      </c>
      <c r="BW33" s="629">
        <f t="shared" ref="BW33:CD33" si="658">SUM(BW25:BW32)</f>
        <v>2466843.1791364164</v>
      </c>
      <c r="BX33" s="629">
        <f t="shared" si="658"/>
        <v>2466843.1791364164</v>
      </c>
      <c r="BY33" s="629">
        <f t="shared" si="658"/>
        <v>2466843.1791364164</v>
      </c>
      <c r="BZ33" s="629">
        <f t="shared" si="658"/>
        <v>2466843.1791364164</v>
      </c>
      <c r="CA33" s="629">
        <f t="shared" si="658"/>
        <v>2466843.1791364164</v>
      </c>
      <c r="CB33" s="629">
        <f t="shared" si="658"/>
        <v>2466843.1791364164</v>
      </c>
      <c r="CC33" s="629">
        <f t="shared" si="658"/>
        <v>2466843.1791364164</v>
      </c>
      <c r="CD33" s="629">
        <f t="shared" si="658"/>
        <v>2466843.1791364164</v>
      </c>
      <c r="CE33" s="629">
        <f t="shared" ref="CE33:EP33" si="659">SUM(CE25:CE32)</f>
        <v>2541213.3028438422</v>
      </c>
      <c r="CF33" s="629">
        <f t="shared" si="659"/>
        <v>2541213.3028438422</v>
      </c>
      <c r="CG33" s="629">
        <f t="shared" si="659"/>
        <v>2541213.3028438422</v>
      </c>
      <c r="CH33" s="629">
        <f t="shared" si="659"/>
        <v>2541213.3028438422</v>
      </c>
      <c r="CI33" s="629">
        <f t="shared" si="659"/>
        <v>2541213.3028438422</v>
      </c>
      <c r="CJ33" s="629">
        <f t="shared" si="659"/>
        <v>2541213.3028438422</v>
      </c>
      <c r="CK33" s="629">
        <f t="shared" si="659"/>
        <v>2541213.3028438422</v>
      </c>
      <c r="CL33" s="629">
        <f t="shared" si="659"/>
        <v>2541213.3028438422</v>
      </c>
      <c r="CM33" s="629">
        <f t="shared" si="659"/>
        <v>2541213.3028438422</v>
      </c>
      <c r="CN33" s="629">
        <f t="shared" si="659"/>
        <v>2541213.3028438422</v>
      </c>
      <c r="CO33" s="629">
        <f t="shared" si="659"/>
        <v>2541213.3028438422</v>
      </c>
      <c r="CP33" s="629">
        <f t="shared" si="659"/>
        <v>2541213.3028438422</v>
      </c>
      <c r="CQ33" s="629">
        <f t="shared" si="659"/>
        <v>2617825.6477624914</v>
      </c>
      <c r="CR33" s="629">
        <f t="shared" si="659"/>
        <v>2617825.6477624914</v>
      </c>
      <c r="CS33" s="629">
        <f t="shared" si="659"/>
        <v>2617825.6477624914</v>
      </c>
      <c r="CT33" s="629">
        <f t="shared" si="659"/>
        <v>2617825.6477624914</v>
      </c>
      <c r="CU33" s="629">
        <f t="shared" si="659"/>
        <v>2617825.6477624914</v>
      </c>
      <c r="CV33" s="629">
        <f t="shared" si="659"/>
        <v>2617825.6477624914</v>
      </c>
      <c r="CW33" s="629">
        <f t="shared" si="659"/>
        <v>2617825.6477624914</v>
      </c>
      <c r="CX33" s="629">
        <f t="shared" si="659"/>
        <v>2617825.6477624914</v>
      </c>
      <c r="CY33" s="629">
        <f t="shared" si="659"/>
        <v>2617825.6477624914</v>
      </c>
      <c r="CZ33" s="629">
        <f t="shared" si="659"/>
        <v>2617825.6477624914</v>
      </c>
      <c r="DA33" s="629">
        <f t="shared" si="659"/>
        <v>2617825.6477624914</v>
      </c>
      <c r="DB33" s="629">
        <f t="shared" si="659"/>
        <v>2617825.6477624914</v>
      </c>
      <c r="DC33" s="629">
        <f t="shared" si="659"/>
        <v>2696747.6530286996</v>
      </c>
      <c r="DD33" s="629">
        <f t="shared" si="659"/>
        <v>2696747.6530286996</v>
      </c>
      <c r="DE33" s="629">
        <f t="shared" si="659"/>
        <v>2696747.6530286996</v>
      </c>
      <c r="DF33" s="629">
        <f t="shared" si="659"/>
        <v>2696747.6530286996</v>
      </c>
      <c r="DG33" s="629">
        <f t="shared" si="659"/>
        <v>2696747.6530286996</v>
      </c>
      <c r="DH33" s="629">
        <f t="shared" si="659"/>
        <v>2696747.6530286996</v>
      </c>
      <c r="DI33" s="629">
        <f t="shared" si="659"/>
        <v>2696747.6530286996</v>
      </c>
      <c r="DJ33" s="629">
        <f t="shared" si="659"/>
        <v>2696747.6530286996</v>
      </c>
      <c r="DK33" s="629">
        <f t="shared" si="659"/>
        <v>2696747.6530286996</v>
      </c>
      <c r="DL33" s="629">
        <f t="shared" si="659"/>
        <v>2696747.6530286996</v>
      </c>
      <c r="DM33" s="629">
        <f t="shared" si="659"/>
        <v>2696747.6530286996</v>
      </c>
      <c r="DN33" s="629">
        <f t="shared" si="659"/>
        <v>2696747.6530286996</v>
      </c>
      <c r="DO33" s="629">
        <f t="shared" si="659"/>
        <v>2778049.0234528929</v>
      </c>
      <c r="DP33" s="629">
        <f t="shared" si="659"/>
        <v>2778049.0234528929</v>
      </c>
      <c r="DQ33" s="629">
        <f t="shared" si="659"/>
        <v>2778049.0234528929</v>
      </c>
      <c r="DR33" s="629">
        <f t="shared" si="659"/>
        <v>2778049.0234528929</v>
      </c>
      <c r="DS33" s="629">
        <f t="shared" si="659"/>
        <v>2778049.0234528929</v>
      </c>
      <c r="DT33" s="629">
        <f t="shared" si="659"/>
        <v>2778049.0234528929</v>
      </c>
      <c r="DU33" s="629">
        <f t="shared" si="659"/>
        <v>2778049.0234528929</v>
      </c>
      <c r="DV33" s="629">
        <f t="shared" si="659"/>
        <v>2778049.0234528929</v>
      </c>
      <c r="DW33" s="629">
        <f t="shared" si="659"/>
        <v>2778049.0234528929</v>
      </c>
      <c r="DX33" s="629">
        <f t="shared" si="659"/>
        <v>2778049.0234528929</v>
      </c>
      <c r="DY33" s="629">
        <f t="shared" si="659"/>
        <v>2778049.0234528929</v>
      </c>
      <c r="DZ33" s="629">
        <f t="shared" si="659"/>
        <v>2778049.0234528929</v>
      </c>
      <c r="EA33" s="629">
        <f t="shared" si="659"/>
        <v>2861801.4116564807</v>
      </c>
      <c r="EB33" s="629">
        <f t="shared" si="659"/>
        <v>2861801.4116564807</v>
      </c>
      <c r="EC33" s="629">
        <f t="shared" si="659"/>
        <v>2861801.4116564807</v>
      </c>
      <c r="ED33" s="629">
        <f t="shared" si="659"/>
        <v>2861801.4116564807</v>
      </c>
      <c r="EE33" s="629">
        <f t="shared" si="659"/>
        <v>2861801.4116564807</v>
      </c>
      <c r="EF33" s="629">
        <f t="shared" si="659"/>
        <v>2861801.4116564807</v>
      </c>
      <c r="EG33" s="629">
        <f t="shared" si="659"/>
        <v>2861801.4116564807</v>
      </c>
      <c r="EH33" s="629">
        <f t="shared" si="659"/>
        <v>2861801.4116564807</v>
      </c>
      <c r="EI33" s="629">
        <f t="shared" si="659"/>
        <v>2861801.4116564807</v>
      </c>
      <c r="EJ33" s="629">
        <f t="shared" si="659"/>
        <v>2861801.4116564807</v>
      </c>
      <c r="EK33" s="629">
        <f t="shared" si="659"/>
        <v>2861801.4116564807</v>
      </c>
      <c r="EL33" s="629">
        <f t="shared" si="659"/>
        <v>2861801.4116564807</v>
      </c>
      <c r="EM33" s="629">
        <f t="shared" si="659"/>
        <v>2948078.9340061746</v>
      </c>
      <c r="EN33" s="629">
        <f t="shared" si="659"/>
        <v>2948078.9340061746</v>
      </c>
      <c r="EO33" s="629">
        <f t="shared" si="659"/>
        <v>2948078.9340061746</v>
      </c>
      <c r="EP33" s="629">
        <f t="shared" si="659"/>
        <v>2948078.9340061746</v>
      </c>
      <c r="EQ33" s="629">
        <f t="shared" ref="EQ33:HB33" si="660">SUM(EQ25:EQ32)</f>
        <v>2948078.9340061746</v>
      </c>
      <c r="ER33" s="629">
        <f t="shared" si="660"/>
        <v>2948078.9340061746</v>
      </c>
      <c r="ES33" s="629">
        <f t="shared" si="660"/>
        <v>2948078.9340061746</v>
      </c>
      <c r="ET33" s="629">
        <f t="shared" si="660"/>
        <v>2948078.9340061746</v>
      </c>
      <c r="EU33" s="629">
        <f t="shared" si="660"/>
        <v>2948078.9340061746</v>
      </c>
      <c r="EV33" s="629">
        <f t="shared" si="660"/>
        <v>2948078.9340061746</v>
      </c>
      <c r="EW33" s="629">
        <f t="shared" si="660"/>
        <v>2948078.9340061746</v>
      </c>
      <c r="EX33" s="629">
        <f t="shared" si="660"/>
        <v>2948078.9340061746</v>
      </c>
      <c r="EY33" s="629">
        <f t="shared" si="660"/>
        <v>3036521.2703596926</v>
      </c>
      <c r="EZ33" s="629">
        <f t="shared" si="660"/>
        <v>3036521.2703596926</v>
      </c>
      <c r="FA33" s="629">
        <f t="shared" si="660"/>
        <v>3036521.2703596926</v>
      </c>
      <c r="FB33" s="629">
        <f t="shared" si="660"/>
        <v>3036521.2703596926</v>
      </c>
      <c r="FC33" s="629">
        <f t="shared" si="660"/>
        <v>3036521.2703596926</v>
      </c>
      <c r="FD33" s="629">
        <f t="shared" si="660"/>
        <v>3036521.2703596926</v>
      </c>
      <c r="FE33" s="629">
        <f t="shared" si="660"/>
        <v>3036521.2703596926</v>
      </c>
      <c r="FF33" s="629">
        <f t="shared" si="660"/>
        <v>3036521.2703596926</v>
      </c>
      <c r="FG33" s="629">
        <f t="shared" si="660"/>
        <v>3036521.2703596926</v>
      </c>
      <c r="FH33" s="629">
        <f t="shared" si="660"/>
        <v>3036521.2703596926</v>
      </c>
      <c r="FI33" s="629">
        <f t="shared" si="660"/>
        <v>3036521.2703596926</v>
      </c>
      <c r="FJ33" s="629">
        <f t="shared" si="660"/>
        <v>3036521.2703596926</v>
      </c>
      <c r="FK33" s="629">
        <f t="shared" si="660"/>
        <v>3127616.930970483</v>
      </c>
      <c r="FL33" s="629">
        <f t="shared" si="660"/>
        <v>3127616.930970483</v>
      </c>
      <c r="FM33" s="629">
        <f t="shared" si="660"/>
        <v>3127616.930970483</v>
      </c>
      <c r="FN33" s="629">
        <f t="shared" si="660"/>
        <v>3127616.930970483</v>
      </c>
      <c r="FO33" s="629">
        <f t="shared" si="660"/>
        <v>3127616.930970483</v>
      </c>
      <c r="FP33" s="629">
        <f t="shared" si="660"/>
        <v>3127616.930970483</v>
      </c>
      <c r="FQ33" s="629">
        <f t="shared" si="660"/>
        <v>3127616.930970483</v>
      </c>
      <c r="FR33" s="629">
        <f t="shared" si="660"/>
        <v>3127616.930970483</v>
      </c>
      <c r="FS33" s="629">
        <f t="shared" si="660"/>
        <v>3127616.930970483</v>
      </c>
      <c r="FT33" s="629">
        <f t="shared" si="660"/>
        <v>3127616.930970483</v>
      </c>
      <c r="FU33" s="629">
        <f t="shared" si="660"/>
        <v>3127616.930970483</v>
      </c>
      <c r="FV33" s="629">
        <f t="shared" si="660"/>
        <v>3127616.930970483</v>
      </c>
      <c r="FW33" s="629">
        <f t="shared" si="660"/>
        <v>3221445.4620745992</v>
      </c>
      <c r="FX33" s="629">
        <f t="shared" si="660"/>
        <v>3221445.4620745992</v>
      </c>
      <c r="FY33" s="629">
        <f t="shared" si="660"/>
        <v>3221445.4620745992</v>
      </c>
      <c r="FZ33" s="629">
        <f t="shared" si="660"/>
        <v>3221445.4620745992</v>
      </c>
      <c r="GA33" s="629">
        <f t="shared" si="660"/>
        <v>3221445.4620745992</v>
      </c>
      <c r="GB33" s="629">
        <f t="shared" si="660"/>
        <v>3221445.4620745992</v>
      </c>
      <c r="GC33" s="629">
        <f t="shared" si="660"/>
        <v>3221445.4620745992</v>
      </c>
      <c r="GD33" s="629">
        <f t="shared" si="660"/>
        <v>3221445.4620745992</v>
      </c>
      <c r="GE33" s="629">
        <f t="shared" si="660"/>
        <v>3221445.4620745992</v>
      </c>
      <c r="GF33" s="629">
        <f t="shared" si="660"/>
        <v>3221445.4620745992</v>
      </c>
      <c r="GG33" s="629">
        <f t="shared" si="660"/>
        <v>3221445.4620745992</v>
      </c>
      <c r="GH33" s="629">
        <f t="shared" si="660"/>
        <v>3221445.4620745992</v>
      </c>
      <c r="GI33" s="629">
        <f t="shared" si="660"/>
        <v>3318088.8498070869</v>
      </c>
      <c r="GJ33" s="629">
        <f t="shared" si="660"/>
        <v>3318088.8498070869</v>
      </c>
      <c r="GK33" s="629">
        <f t="shared" si="660"/>
        <v>3318088.8498070869</v>
      </c>
      <c r="GL33" s="629">
        <f t="shared" si="660"/>
        <v>3318088.8498070869</v>
      </c>
      <c r="GM33" s="629">
        <f t="shared" si="660"/>
        <v>3318088.8498070869</v>
      </c>
      <c r="GN33" s="629">
        <f t="shared" si="660"/>
        <v>3318088.8498070869</v>
      </c>
      <c r="GO33" s="629">
        <f t="shared" si="660"/>
        <v>3318088.8498070869</v>
      </c>
      <c r="GP33" s="629">
        <f t="shared" si="660"/>
        <v>3318088.8498070869</v>
      </c>
      <c r="GQ33" s="629">
        <f t="shared" si="660"/>
        <v>3318088.8498070869</v>
      </c>
      <c r="GR33" s="629">
        <f t="shared" si="660"/>
        <v>3318088.8498070869</v>
      </c>
      <c r="GS33" s="629">
        <f t="shared" si="660"/>
        <v>3318088.8498070869</v>
      </c>
      <c r="GT33" s="629">
        <f t="shared" si="660"/>
        <v>3318088.8498070869</v>
      </c>
      <c r="GU33" s="629">
        <f t="shared" si="660"/>
        <v>3417631.5398876588</v>
      </c>
      <c r="GV33" s="629">
        <f t="shared" si="660"/>
        <v>3417631.5398876588</v>
      </c>
      <c r="GW33" s="629">
        <f t="shared" si="660"/>
        <v>3417631.5398876588</v>
      </c>
      <c r="GX33" s="629">
        <f t="shared" si="660"/>
        <v>3417631.5398876588</v>
      </c>
      <c r="GY33" s="629">
        <f t="shared" si="660"/>
        <v>3417631.5398876588</v>
      </c>
      <c r="GZ33" s="629">
        <f t="shared" si="660"/>
        <v>3417631.5398876588</v>
      </c>
      <c r="HA33" s="629">
        <f t="shared" si="660"/>
        <v>3417631.5398876588</v>
      </c>
      <c r="HB33" s="629">
        <f t="shared" si="660"/>
        <v>3417631.5398876588</v>
      </c>
      <c r="HC33" s="629">
        <f t="shared" ref="HC33:IP33" si="661">SUM(HC25:HC32)</f>
        <v>3417631.5398876588</v>
      </c>
      <c r="HD33" s="629">
        <f t="shared" si="661"/>
        <v>3417631.5398876588</v>
      </c>
      <c r="HE33" s="629">
        <f t="shared" si="661"/>
        <v>3417631.5398876588</v>
      </c>
      <c r="HF33" s="629">
        <f t="shared" si="661"/>
        <v>3417631.5398876588</v>
      </c>
      <c r="HG33" s="629">
        <f t="shared" si="661"/>
        <v>3520160.5114082382</v>
      </c>
      <c r="HH33" s="629">
        <f t="shared" si="661"/>
        <v>3520160.5114082382</v>
      </c>
      <c r="HI33" s="629">
        <f t="shared" si="661"/>
        <v>3520160.5114082382</v>
      </c>
      <c r="HJ33" s="629">
        <f t="shared" si="661"/>
        <v>3520160.5114082382</v>
      </c>
      <c r="HK33" s="629">
        <f t="shared" si="661"/>
        <v>3520160.5114082382</v>
      </c>
      <c r="HL33" s="629">
        <f t="shared" si="661"/>
        <v>3520160.5114082382</v>
      </c>
      <c r="HM33" s="629">
        <f t="shared" si="661"/>
        <v>3520160.5114082382</v>
      </c>
      <c r="HN33" s="629">
        <f t="shared" si="661"/>
        <v>3520160.5114082382</v>
      </c>
      <c r="HO33" s="629">
        <f t="shared" si="661"/>
        <v>3520160.5114082382</v>
      </c>
      <c r="HP33" s="629">
        <f t="shared" si="661"/>
        <v>3520160.5114082382</v>
      </c>
      <c r="HQ33" s="629">
        <f t="shared" si="661"/>
        <v>3520160.5114082382</v>
      </c>
      <c r="HR33" s="629">
        <f t="shared" si="661"/>
        <v>3520160.5114082382</v>
      </c>
      <c r="HS33" s="629">
        <f t="shared" si="661"/>
        <v>3625765.3528341539</v>
      </c>
      <c r="HT33" s="629">
        <f t="shared" si="661"/>
        <v>3625765.3528341539</v>
      </c>
      <c r="HU33" s="629">
        <f t="shared" si="661"/>
        <v>3625765.3528341539</v>
      </c>
      <c r="HV33" s="629">
        <f t="shared" si="661"/>
        <v>3625765.3528341539</v>
      </c>
      <c r="HW33" s="629">
        <f t="shared" si="661"/>
        <v>3625765.3528341539</v>
      </c>
      <c r="HX33" s="629">
        <f t="shared" si="661"/>
        <v>3625765.3528341539</v>
      </c>
      <c r="HY33" s="629">
        <f t="shared" si="661"/>
        <v>3625765.3528341539</v>
      </c>
      <c r="HZ33" s="629">
        <f t="shared" si="661"/>
        <v>3625765.3528341539</v>
      </c>
      <c r="IA33" s="629">
        <f t="shared" si="661"/>
        <v>3625765.3528341539</v>
      </c>
      <c r="IB33" s="629">
        <f t="shared" si="661"/>
        <v>3625765.3528341539</v>
      </c>
      <c r="IC33" s="629">
        <f t="shared" si="661"/>
        <v>3625765.3528341539</v>
      </c>
      <c r="ID33" s="629">
        <f t="shared" si="661"/>
        <v>3625765.3528341539</v>
      </c>
      <c r="IE33" s="629">
        <f t="shared" si="661"/>
        <v>3734538.3402853562</v>
      </c>
      <c r="IF33" s="629">
        <f t="shared" si="661"/>
        <v>3734538.3402853562</v>
      </c>
      <c r="IG33" s="629">
        <f t="shared" si="661"/>
        <v>3734538.3402853562</v>
      </c>
      <c r="IH33" s="629">
        <f t="shared" si="661"/>
        <v>3734538.3402853562</v>
      </c>
      <c r="II33" s="629">
        <f t="shared" si="661"/>
        <v>3734538.3402853562</v>
      </c>
      <c r="IJ33" s="629">
        <f t="shared" si="661"/>
        <v>3734538.3402853562</v>
      </c>
      <c r="IK33" s="629">
        <f t="shared" si="661"/>
        <v>3734538.3402853562</v>
      </c>
      <c r="IL33" s="629">
        <f t="shared" si="661"/>
        <v>3734538.3402853562</v>
      </c>
      <c r="IM33" s="629">
        <f t="shared" si="661"/>
        <v>3734538.3402853562</v>
      </c>
      <c r="IN33" s="629">
        <f t="shared" si="661"/>
        <v>3734538.3402853562</v>
      </c>
      <c r="IO33" s="629">
        <f t="shared" si="661"/>
        <v>3734538.3402853562</v>
      </c>
      <c r="IP33" s="629">
        <f t="shared" si="661"/>
        <v>3734538.3402853562</v>
      </c>
    </row>
    <row r="34" spans="1:250" x14ac:dyDescent="0.2">
      <c r="A34" s="156">
        <f>ROW()</f>
        <v>34</v>
      </c>
      <c r="C34" s="442"/>
      <c r="D34" s="437"/>
      <c r="E34" s="437"/>
      <c r="F34" s="437"/>
      <c r="G34" s="437"/>
      <c r="H34" s="437"/>
      <c r="I34" s="437"/>
      <c r="J34" s="622"/>
      <c r="K34" s="622"/>
      <c r="L34" s="622"/>
      <c r="M34" s="622"/>
      <c r="N34" s="622"/>
      <c r="O34" s="622"/>
      <c r="P34" s="622"/>
      <c r="Q34" s="622"/>
      <c r="R34" s="622"/>
      <c r="S34" s="622"/>
      <c r="T34" s="622"/>
      <c r="U34" s="622"/>
      <c r="V34" s="622"/>
      <c r="W34" s="622"/>
      <c r="X34" s="622"/>
      <c r="Y34" s="622"/>
      <c r="Z34" s="622"/>
      <c r="AA34" s="622"/>
      <c r="AB34" s="622"/>
      <c r="AC34" s="622"/>
      <c r="AD34" s="622"/>
      <c r="AE34" s="622"/>
      <c r="AF34" s="622"/>
      <c r="AG34" s="622"/>
      <c r="AH34" s="622"/>
      <c r="AI34" s="622"/>
      <c r="AJ34" s="622"/>
      <c r="AK34" s="622"/>
      <c r="AL34" s="622"/>
      <c r="AM34" s="622"/>
      <c r="AN34" s="622"/>
      <c r="AO34" s="622"/>
      <c r="AP34" s="622"/>
      <c r="AQ34" s="622"/>
      <c r="AR34" s="622"/>
      <c r="AS34" s="622"/>
      <c r="AT34" s="622"/>
      <c r="AU34" s="622"/>
      <c r="AV34" s="622"/>
      <c r="AW34" s="622"/>
      <c r="AX34" s="622"/>
      <c r="AY34" s="622"/>
      <c r="AZ34" s="622"/>
      <c r="BA34" s="622"/>
      <c r="BB34" s="622"/>
      <c r="BC34" s="622"/>
      <c r="BD34" s="622"/>
      <c r="BE34" s="622"/>
      <c r="BF34" s="622"/>
      <c r="BG34" s="622"/>
      <c r="BH34" s="622"/>
      <c r="BI34" s="622"/>
      <c r="BJ34" s="622"/>
      <c r="BK34" s="622"/>
      <c r="BL34" s="622"/>
      <c r="BM34" s="622"/>
      <c r="BN34" s="622"/>
      <c r="BO34" s="622"/>
      <c r="BP34" s="622"/>
      <c r="BQ34" s="622"/>
      <c r="BR34" s="622"/>
      <c r="BS34" s="622"/>
      <c r="BT34" s="622"/>
      <c r="BU34" s="622"/>
      <c r="BV34" s="622"/>
      <c r="BW34" s="622"/>
      <c r="BX34" s="622"/>
      <c r="BY34" s="622"/>
      <c r="BZ34" s="622"/>
      <c r="CA34" s="622"/>
      <c r="CB34" s="622"/>
      <c r="CC34" s="622"/>
      <c r="CD34" s="622"/>
      <c r="CE34" s="622"/>
      <c r="CF34" s="622"/>
      <c r="CG34" s="622"/>
      <c r="CH34" s="622"/>
      <c r="CI34" s="622"/>
      <c r="CJ34" s="622"/>
      <c r="CK34" s="622"/>
      <c r="CL34" s="622"/>
      <c r="CM34" s="622"/>
      <c r="CN34" s="622"/>
      <c r="CO34" s="622"/>
      <c r="CP34" s="622"/>
      <c r="CQ34" s="622"/>
      <c r="CR34" s="622"/>
      <c r="CS34" s="622"/>
      <c r="CT34" s="622"/>
      <c r="CU34" s="622"/>
      <c r="CV34" s="622"/>
      <c r="CW34" s="622"/>
      <c r="CX34" s="622"/>
      <c r="CY34" s="622"/>
      <c r="CZ34" s="622"/>
      <c r="DA34" s="622"/>
      <c r="DB34" s="622"/>
      <c r="DC34" s="622"/>
      <c r="DD34" s="622"/>
      <c r="DE34" s="622"/>
      <c r="DF34" s="622"/>
      <c r="DG34" s="622"/>
      <c r="DH34" s="622"/>
      <c r="DI34" s="622"/>
      <c r="DJ34" s="622"/>
      <c r="DK34" s="622"/>
      <c r="DL34" s="622"/>
      <c r="DM34" s="622"/>
      <c r="DN34" s="622"/>
      <c r="DO34" s="622"/>
      <c r="DP34" s="622"/>
      <c r="DQ34" s="622"/>
      <c r="DR34" s="622"/>
      <c r="DS34" s="622"/>
      <c r="DT34" s="622"/>
      <c r="DU34" s="622"/>
      <c r="DV34" s="622"/>
      <c r="DW34" s="622"/>
      <c r="DX34" s="622"/>
      <c r="DY34" s="622"/>
      <c r="DZ34" s="622"/>
      <c r="EA34" s="622"/>
      <c r="EB34" s="622"/>
      <c r="EC34" s="622"/>
      <c r="ED34" s="622"/>
      <c r="EE34" s="622"/>
      <c r="EF34" s="622"/>
      <c r="EG34" s="622"/>
      <c r="EH34" s="622"/>
      <c r="EI34" s="622"/>
      <c r="EJ34" s="622"/>
      <c r="EK34" s="622"/>
      <c r="EL34" s="622"/>
      <c r="EM34" s="622"/>
      <c r="EN34" s="622"/>
      <c r="EO34" s="622"/>
      <c r="EP34" s="622"/>
      <c r="EQ34" s="622"/>
      <c r="ER34" s="622"/>
      <c r="ES34" s="622"/>
      <c r="ET34" s="622"/>
      <c r="EU34" s="622"/>
      <c r="EV34" s="622"/>
      <c r="EW34" s="622"/>
      <c r="EX34" s="622"/>
      <c r="EY34" s="622"/>
      <c r="EZ34" s="622"/>
      <c r="FA34" s="622"/>
      <c r="FB34" s="622"/>
      <c r="FC34" s="622"/>
      <c r="FD34" s="622"/>
      <c r="FE34" s="622"/>
      <c r="FF34" s="622"/>
      <c r="FG34" s="622"/>
      <c r="FH34" s="622"/>
      <c r="FI34" s="622"/>
      <c r="FJ34" s="622"/>
      <c r="FK34" s="622"/>
      <c r="FL34" s="622"/>
      <c r="FM34" s="622"/>
      <c r="FN34" s="622"/>
      <c r="FO34" s="622"/>
      <c r="FP34" s="622"/>
      <c r="FQ34" s="622"/>
      <c r="FR34" s="622"/>
      <c r="FS34" s="622"/>
      <c r="FT34" s="622"/>
      <c r="FU34" s="622"/>
      <c r="FV34" s="622"/>
      <c r="FW34" s="622"/>
      <c r="FX34" s="622"/>
      <c r="FY34" s="622"/>
      <c r="FZ34" s="622"/>
      <c r="GA34" s="622"/>
      <c r="GB34" s="622"/>
      <c r="GC34" s="622"/>
      <c r="GD34" s="622"/>
      <c r="GE34" s="622"/>
      <c r="GF34" s="622"/>
      <c r="GG34" s="622"/>
      <c r="GH34" s="622"/>
      <c r="GI34" s="622"/>
      <c r="GJ34" s="622"/>
      <c r="GK34" s="622"/>
      <c r="GL34" s="622"/>
      <c r="GM34" s="622"/>
      <c r="GN34" s="622"/>
      <c r="GO34" s="622"/>
      <c r="GP34" s="622"/>
      <c r="GQ34" s="622"/>
      <c r="GR34" s="622"/>
      <c r="GS34" s="622"/>
      <c r="GT34" s="622"/>
      <c r="GU34" s="622"/>
      <c r="GV34" s="622"/>
      <c r="GW34" s="622"/>
      <c r="GX34" s="622"/>
      <c r="GY34" s="622"/>
      <c r="GZ34" s="622"/>
      <c r="HA34" s="622"/>
      <c r="HB34" s="622"/>
      <c r="HC34" s="622"/>
      <c r="HD34" s="622"/>
      <c r="HE34" s="622"/>
      <c r="HF34" s="622"/>
      <c r="HG34" s="622"/>
      <c r="HH34" s="622"/>
      <c r="HI34" s="622"/>
      <c r="HJ34" s="622"/>
      <c r="HK34" s="622"/>
      <c r="HL34" s="622"/>
      <c r="HM34" s="622"/>
      <c r="HN34" s="622"/>
      <c r="HO34" s="622"/>
      <c r="HP34" s="622"/>
      <c r="HQ34" s="622"/>
      <c r="HR34" s="622"/>
      <c r="HS34" s="622"/>
      <c r="HT34" s="622"/>
      <c r="HU34" s="622"/>
      <c r="HV34" s="622"/>
      <c r="HW34" s="622"/>
      <c r="HX34" s="622"/>
      <c r="HY34" s="622"/>
      <c r="HZ34" s="622"/>
      <c r="IA34" s="622"/>
      <c r="IB34" s="622"/>
      <c r="IC34" s="622"/>
      <c r="ID34" s="622"/>
      <c r="IE34" s="622"/>
      <c r="IF34" s="622"/>
      <c r="IG34" s="622"/>
      <c r="IH34" s="622"/>
      <c r="II34" s="622"/>
      <c r="IJ34" s="622"/>
      <c r="IK34" s="622"/>
      <c r="IL34" s="622"/>
      <c r="IM34" s="622"/>
      <c r="IN34" s="622"/>
      <c r="IO34" s="622"/>
      <c r="IP34" s="622"/>
    </row>
    <row r="35" spans="1:250" x14ac:dyDescent="0.2">
      <c r="A35" s="156">
        <f>ROW()</f>
        <v>35</v>
      </c>
      <c r="C35" s="528" t="s">
        <v>4</v>
      </c>
      <c r="D35" s="528"/>
      <c r="E35" s="528"/>
      <c r="F35" s="528"/>
      <c r="G35" s="528"/>
      <c r="H35" s="528"/>
      <c r="I35" s="528"/>
      <c r="J35" s="626">
        <f>SUM(K35:CD35)</f>
        <v>324118375.39085883</v>
      </c>
      <c r="K35" s="626">
        <f>K21-K33</f>
        <v>3769213.0483696666</v>
      </c>
      <c r="L35" s="626">
        <f t="shared" ref="L35:BW35" si="662">L21-L33</f>
        <v>3769213.0483696666</v>
      </c>
      <c r="M35" s="626">
        <f t="shared" si="662"/>
        <v>3769213.0483696666</v>
      </c>
      <c r="N35" s="626">
        <f t="shared" si="662"/>
        <v>3769213.0483696666</v>
      </c>
      <c r="O35" s="626">
        <f t="shared" si="662"/>
        <v>3910422.2283696663</v>
      </c>
      <c r="P35" s="626">
        <f t="shared" si="662"/>
        <v>3910422.2283696663</v>
      </c>
      <c r="Q35" s="626">
        <f t="shared" si="662"/>
        <v>3910422.2283696663</v>
      </c>
      <c r="R35" s="626">
        <f t="shared" si="662"/>
        <v>3910422.2283696663</v>
      </c>
      <c r="S35" s="626">
        <f t="shared" si="662"/>
        <v>3910422.2283696663</v>
      </c>
      <c r="T35" s="626">
        <f t="shared" si="662"/>
        <v>3910422.2283696663</v>
      </c>
      <c r="U35" s="626">
        <f t="shared" si="662"/>
        <v>3809275.4483696669</v>
      </c>
      <c r="V35" s="626">
        <f t="shared" si="662"/>
        <v>3809275.4483696669</v>
      </c>
      <c r="W35" s="626">
        <f t="shared" si="662"/>
        <v>3673101.3087098328</v>
      </c>
      <c r="X35" s="626">
        <f t="shared" si="662"/>
        <v>3673101.3087098328</v>
      </c>
      <c r="Y35" s="626">
        <f t="shared" si="662"/>
        <v>3743749.3877679948</v>
      </c>
      <c r="Z35" s="626">
        <f t="shared" si="662"/>
        <v>3743749.3877679948</v>
      </c>
      <c r="AA35" s="626">
        <f t="shared" si="662"/>
        <v>3877192.0677679945</v>
      </c>
      <c r="AB35" s="626">
        <f t="shared" si="662"/>
        <v>3877192.0677679945</v>
      </c>
      <c r="AC35" s="626">
        <f t="shared" si="662"/>
        <v>3877192.0677679945</v>
      </c>
      <c r="AD35" s="626">
        <f t="shared" si="662"/>
        <v>3877192.0677679945</v>
      </c>
      <c r="AE35" s="626">
        <f t="shared" si="662"/>
        <v>3877192.0677679945</v>
      </c>
      <c r="AF35" s="626">
        <f t="shared" si="662"/>
        <v>3877192.0677679945</v>
      </c>
      <c r="AG35" s="626">
        <f t="shared" si="662"/>
        <v>3877192.0677679945</v>
      </c>
      <c r="AH35" s="626">
        <f t="shared" si="662"/>
        <v>3877192.0677679945</v>
      </c>
      <c r="AI35" s="626">
        <f t="shared" si="662"/>
        <v>4554506.5392363481</v>
      </c>
      <c r="AJ35" s="626">
        <f t="shared" si="662"/>
        <v>4554506.5392363481</v>
      </c>
      <c r="AK35" s="626">
        <f t="shared" si="662"/>
        <v>4554506.5392363481</v>
      </c>
      <c r="AL35" s="626">
        <f t="shared" si="662"/>
        <v>4594992.2992363479</v>
      </c>
      <c r="AM35" s="626">
        <f t="shared" si="662"/>
        <v>4717378.6192363482</v>
      </c>
      <c r="AN35" s="626">
        <f t="shared" si="662"/>
        <v>4717378.6192363482</v>
      </c>
      <c r="AO35" s="626">
        <f t="shared" si="662"/>
        <v>4717378.6192363482</v>
      </c>
      <c r="AP35" s="626">
        <f t="shared" si="662"/>
        <v>4717378.6192363482</v>
      </c>
      <c r="AQ35" s="626">
        <f t="shared" si="662"/>
        <v>4717378.6192363482</v>
      </c>
      <c r="AR35" s="626">
        <f t="shared" si="662"/>
        <v>4717378.6192363482</v>
      </c>
      <c r="AS35" s="626">
        <f t="shared" si="662"/>
        <v>4875560.4912932981</v>
      </c>
      <c r="AT35" s="626">
        <f t="shared" si="662"/>
        <v>4875560.4912932981</v>
      </c>
      <c r="AU35" s="626">
        <f t="shared" si="662"/>
        <v>4869193.3198666144</v>
      </c>
      <c r="AV35" s="626">
        <f t="shared" si="662"/>
        <v>4869193.3198666144</v>
      </c>
      <c r="AW35" s="626">
        <f t="shared" si="662"/>
        <v>4869193.3198666144</v>
      </c>
      <c r="AX35" s="626">
        <f t="shared" si="662"/>
        <v>4869193.3198666144</v>
      </c>
      <c r="AY35" s="626">
        <f t="shared" si="662"/>
        <v>4977301.0398666142</v>
      </c>
      <c r="AZ35" s="626">
        <f t="shared" si="662"/>
        <v>4977301.0398666142</v>
      </c>
      <c r="BA35" s="626">
        <f t="shared" si="662"/>
        <v>4977301.0398666142</v>
      </c>
      <c r="BB35" s="626">
        <f t="shared" si="662"/>
        <v>4977301.0398666142</v>
      </c>
      <c r="BC35" s="626">
        <f t="shared" si="662"/>
        <v>4977301.0398666142</v>
      </c>
      <c r="BD35" s="626">
        <f t="shared" si="662"/>
        <v>4977301.0398666142</v>
      </c>
      <c r="BE35" s="626">
        <f t="shared" si="662"/>
        <v>5002085.8207452735</v>
      </c>
      <c r="BF35" s="626">
        <f t="shared" si="662"/>
        <v>5002085.8207452735</v>
      </c>
      <c r="BG35" s="626">
        <f t="shared" si="662"/>
        <v>4992058.7232538778</v>
      </c>
      <c r="BH35" s="626">
        <f t="shared" si="662"/>
        <v>4992058.7232538778</v>
      </c>
      <c r="BI35" s="626">
        <f t="shared" si="662"/>
        <v>4992058.7232538778</v>
      </c>
      <c r="BJ35" s="626">
        <f t="shared" si="662"/>
        <v>4959042.5232538767</v>
      </c>
      <c r="BK35" s="626">
        <f t="shared" si="662"/>
        <v>5049852.2632538769</v>
      </c>
      <c r="BL35" s="626">
        <f t="shared" si="662"/>
        <v>5028963.6231808774</v>
      </c>
      <c r="BM35" s="626">
        <f t="shared" si="662"/>
        <v>5028963.6231808774</v>
      </c>
      <c r="BN35" s="626">
        <f t="shared" si="662"/>
        <v>5233308.3231808767</v>
      </c>
      <c r="BO35" s="626">
        <f t="shared" si="662"/>
        <v>4749561.7031808775</v>
      </c>
      <c r="BP35" s="626">
        <f t="shared" si="662"/>
        <v>4750313.9294639286</v>
      </c>
      <c r="BQ35" s="626">
        <f t="shared" si="662"/>
        <v>4511325.9070671126</v>
      </c>
      <c r="BR35" s="626">
        <f t="shared" si="662"/>
        <v>4511325.9070671126</v>
      </c>
      <c r="BS35" s="626">
        <f t="shared" si="662"/>
        <v>4468296.8867570981</v>
      </c>
      <c r="BT35" s="626">
        <f t="shared" si="662"/>
        <v>4468296.8867570981</v>
      </c>
      <c r="BU35" s="626">
        <f t="shared" si="662"/>
        <v>4492589.5172090959</v>
      </c>
      <c r="BV35" s="626">
        <f t="shared" si="662"/>
        <v>4538290.5743360259</v>
      </c>
      <c r="BW35" s="626">
        <f t="shared" si="662"/>
        <v>4609123.0143360272</v>
      </c>
      <c r="BX35" s="626">
        <f t="shared" ref="BX35:CD35" si="663">BX21-BX33</f>
        <v>4609123.0143360272</v>
      </c>
      <c r="BY35" s="626">
        <f t="shared" si="663"/>
        <v>4609123.0143360272</v>
      </c>
      <c r="BZ35" s="626">
        <f t="shared" si="663"/>
        <v>4609123.0143360272</v>
      </c>
      <c r="CA35" s="626">
        <f t="shared" si="663"/>
        <v>5287921.7474349812</v>
      </c>
      <c r="CB35" s="626">
        <f t="shared" si="663"/>
        <v>5287921.7474349812</v>
      </c>
      <c r="CC35" s="626">
        <f t="shared" si="663"/>
        <v>5335950.9151759259</v>
      </c>
      <c r="CD35" s="626">
        <f t="shared" si="663"/>
        <v>5335950.9151759259</v>
      </c>
      <c r="CE35" s="626">
        <f t="shared" ref="CE35:EP35" si="664">CE21-CE33</f>
        <v>5318592.3097358774</v>
      </c>
      <c r="CF35" s="626">
        <f t="shared" si="664"/>
        <v>5318592.3097358774</v>
      </c>
      <c r="CG35" s="626">
        <f t="shared" si="664"/>
        <v>5244009.1353113782</v>
      </c>
      <c r="CH35" s="626">
        <f t="shared" si="664"/>
        <v>5244009.1353113782</v>
      </c>
      <c r="CI35" s="626">
        <f t="shared" si="664"/>
        <v>5316966.2153113782</v>
      </c>
      <c r="CJ35" s="626">
        <f t="shared" si="664"/>
        <v>5316966.2153113782</v>
      </c>
      <c r="CK35" s="626">
        <f t="shared" si="664"/>
        <v>5316966.2153113782</v>
      </c>
      <c r="CL35" s="626">
        <f t="shared" si="664"/>
        <v>5316966.2153113782</v>
      </c>
      <c r="CM35" s="626">
        <f t="shared" si="664"/>
        <v>5316966.2153113782</v>
      </c>
      <c r="CN35" s="626">
        <f t="shared" si="664"/>
        <v>5316966.2153113782</v>
      </c>
      <c r="CO35" s="626">
        <f t="shared" si="664"/>
        <v>5366436.2580845524</v>
      </c>
      <c r="CP35" s="626">
        <f t="shared" si="664"/>
        <v>5366436.2580845524</v>
      </c>
      <c r="CQ35" s="626">
        <f t="shared" si="664"/>
        <v>5355293.4972816929</v>
      </c>
      <c r="CR35" s="626">
        <f t="shared" si="664"/>
        <v>5355293.4972816929</v>
      </c>
      <c r="CS35" s="626">
        <f t="shared" si="664"/>
        <v>5355293.4972816929</v>
      </c>
      <c r="CT35" s="626">
        <f t="shared" si="664"/>
        <v>5355293.4972816929</v>
      </c>
      <c r="CU35" s="626">
        <f t="shared" si="664"/>
        <v>5433706.2372816931</v>
      </c>
      <c r="CV35" s="626">
        <f t="shared" si="664"/>
        <v>5433706.2372816931</v>
      </c>
      <c r="CW35" s="626">
        <f t="shared" si="664"/>
        <v>5433706.2372816931</v>
      </c>
      <c r="CX35" s="626">
        <f t="shared" si="664"/>
        <v>5433706.2372816931</v>
      </c>
      <c r="CY35" s="626">
        <f t="shared" si="664"/>
        <v>5433706.2372816931</v>
      </c>
      <c r="CZ35" s="626">
        <f t="shared" si="664"/>
        <v>5433706.2372816931</v>
      </c>
      <c r="DA35" s="626">
        <f t="shared" si="664"/>
        <v>5484660.3813380627</v>
      </c>
      <c r="DB35" s="626">
        <f t="shared" si="664"/>
        <v>5484660.3813380627</v>
      </c>
      <c r="DC35" s="626">
        <f t="shared" si="664"/>
        <v>5477550.6843398791</v>
      </c>
      <c r="DD35" s="626">
        <f t="shared" si="664"/>
        <v>5477550.6843398791</v>
      </c>
      <c r="DE35" s="626">
        <f t="shared" si="664"/>
        <v>5477550.6843398791</v>
      </c>
      <c r="DF35" s="626">
        <f t="shared" si="664"/>
        <v>5477550.6843398791</v>
      </c>
      <c r="DG35" s="626">
        <f t="shared" si="664"/>
        <v>5551683.7643398782</v>
      </c>
      <c r="DH35" s="626">
        <f t="shared" si="664"/>
        <v>5551683.7643398782</v>
      </c>
      <c r="DI35" s="626">
        <f t="shared" si="664"/>
        <v>5551683.7643398782</v>
      </c>
      <c r="DJ35" s="626">
        <f t="shared" si="664"/>
        <v>5551683.7643398782</v>
      </c>
      <c r="DK35" s="626">
        <f t="shared" si="664"/>
        <v>5551683.7643398782</v>
      </c>
      <c r="DL35" s="626">
        <f t="shared" si="664"/>
        <v>5551683.7643398782</v>
      </c>
      <c r="DM35" s="626">
        <f t="shared" si="664"/>
        <v>5604166.5327179395</v>
      </c>
      <c r="DN35" s="626">
        <f t="shared" si="664"/>
        <v>5604166.5327179395</v>
      </c>
      <c r="DO35" s="626">
        <f t="shared" si="664"/>
        <v>5596818.6410569837</v>
      </c>
      <c r="DP35" s="626">
        <f t="shared" si="664"/>
        <v>5596818.6410569837</v>
      </c>
      <c r="DQ35" s="626">
        <f t="shared" si="664"/>
        <v>5596818.6410569837</v>
      </c>
      <c r="DR35" s="626">
        <f t="shared" si="664"/>
        <v>5596818.6410569837</v>
      </c>
      <c r="DS35" s="626">
        <f t="shared" si="664"/>
        <v>5676540.6610569824</v>
      </c>
      <c r="DT35" s="626">
        <f t="shared" si="664"/>
        <v>5676540.6610569824</v>
      </c>
      <c r="DU35" s="626">
        <f t="shared" si="664"/>
        <v>5676540.6610569824</v>
      </c>
      <c r="DV35" s="626">
        <f t="shared" si="664"/>
        <v>5676540.6610569824</v>
      </c>
      <c r="DW35" s="626">
        <f t="shared" si="664"/>
        <v>5676540.6610569824</v>
      </c>
      <c r="DX35" s="626">
        <f t="shared" si="664"/>
        <v>5676540.6610569824</v>
      </c>
      <c r="DY35" s="626">
        <f t="shared" si="664"/>
        <v>3278460.5324863829</v>
      </c>
      <c r="DZ35" s="626">
        <f t="shared" si="664"/>
        <v>3278460.5324863829</v>
      </c>
      <c r="EA35" s="626">
        <f t="shared" si="664"/>
        <v>3083542.4241075949</v>
      </c>
      <c r="EB35" s="626">
        <f t="shared" si="664"/>
        <v>3083542.4241075949</v>
      </c>
      <c r="EC35" s="626">
        <f t="shared" si="664"/>
        <v>3083542.4241075949</v>
      </c>
      <c r="ED35" s="626">
        <f t="shared" si="664"/>
        <v>3083542.4241075949</v>
      </c>
      <c r="EE35" s="626">
        <f t="shared" si="664"/>
        <v>346414.18410759466</v>
      </c>
      <c r="EF35" s="626">
        <f t="shared" si="664"/>
        <v>346414.18410759466</v>
      </c>
      <c r="EG35" s="626">
        <f t="shared" si="664"/>
        <v>259829.67716159439</v>
      </c>
      <c r="EH35" s="626">
        <f t="shared" si="664"/>
        <v>259829.67716159439</v>
      </c>
      <c r="EI35" s="626">
        <f t="shared" si="664"/>
        <v>259829.67716159439</v>
      </c>
      <c r="EJ35" s="626">
        <f t="shared" si="664"/>
        <v>259829.67716159439</v>
      </c>
      <c r="EK35" s="626">
        <f t="shared" si="664"/>
        <v>315508.64613387873</v>
      </c>
      <c r="EL35" s="626">
        <f t="shared" si="664"/>
        <v>315508.64613387873</v>
      </c>
      <c r="EM35" s="626">
        <f t="shared" si="664"/>
        <v>257277.03716569813</v>
      </c>
      <c r="EN35" s="626">
        <f t="shared" si="664"/>
        <v>257277.03716569813</v>
      </c>
      <c r="EO35" s="626">
        <f t="shared" si="664"/>
        <v>257277.03716569813</v>
      </c>
      <c r="EP35" s="626">
        <f t="shared" si="664"/>
        <v>257277.03716569813</v>
      </c>
      <c r="EQ35" s="626">
        <f t="shared" ref="EQ35:HB35" si="665">EQ21-EQ33</f>
        <v>257277.03716569813</v>
      </c>
      <c r="ER35" s="626">
        <f t="shared" si="665"/>
        <v>257277.03716569813</v>
      </c>
      <c r="ES35" s="626">
        <f t="shared" si="665"/>
        <v>257277.03716569813</v>
      </c>
      <c r="ET35" s="626">
        <f t="shared" si="665"/>
        <v>257277.03716569813</v>
      </c>
      <c r="EU35" s="626">
        <f t="shared" si="665"/>
        <v>257277.03716569813</v>
      </c>
      <c r="EV35" s="626">
        <f t="shared" si="665"/>
        <v>257277.03716569813</v>
      </c>
      <c r="EW35" s="626">
        <f t="shared" si="665"/>
        <v>314626.37520715035</v>
      </c>
      <c r="EX35" s="626">
        <f t="shared" si="665"/>
        <v>314626.37520715035</v>
      </c>
      <c r="EY35" s="626">
        <f t="shared" si="665"/>
        <v>281709.01896566758</v>
      </c>
      <c r="EZ35" s="626">
        <f t="shared" si="665"/>
        <v>281709.01896566758</v>
      </c>
      <c r="FA35" s="626">
        <f t="shared" si="665"/>
        <v>281709.01896566758</v>
      </c>
      <c r="FB35" s="626">
        <f t="shared" si="665"/>
        <v>281709.01896566758</v>
      </c>
      <c r="FC35" s="626">
        <f t="shared" si="665"/>
        <v>281709.01896566758</v>
      </c>
      <c r="FD35" s="626">
        <f t="shared" si="665"/>
        <v>281709.01896566758</v>
      </c>
      <c r="FE35" s="626">
        <f t="shared" si="665"/>
        <v>281709.01896566758</v>
      </c>
      <c r="FF35" s="626">
        <f t="shared" si="665"/>
        <v>281709.01896566758</v>
      </c>
      <c r="FG35" s="626">
        <f t="shared" si="665"/>
        <v>281709.01896566758</v>
      </c>
      <c r="FH35" s="626">
        <f t="shared" si="665"/>
        <v>281709.01896566758</v>
      </c>
      <c r="FI35" s="626">
        <f t="shared" si="665"/>
        <v>340778.83714836231</v>
      </c>
      <c r="FJ35" s="626">
        <f t="shared" si="665"/>
        <v>340778.83714836231</v>
      </c>
      <c r="FK35" s="626">
        <f t="shared" si="665"/>
        <v>321862.11215925682</v>
      </c>
      <c r="FL35" s="626">
        <f t="shared" si="665"/>
        <v>321862.11215925682</v>
      </c>
      <c r="FM35" s="626">
        <f t="shared" si="665"/>
        <v>321862.11215925682</v>
      </c>
      <c r="FN35" s="626">
        <f t="shared" si="665"/>
        <v>321862.11215925682</v>
      </c>
      <c r="FO35" s="626">
        <f t="shared" si="665"/>
        <v>321862.11215925682</v>
      </c>
      <c r="FP35" s="626">
        <f t="shared" si="665"/>
        <v>321862.11215925682</v>
      </c>
      <c r="FQ35" s="626">
        <f t="shared" si="665"/>
        <v>321862.11215925682</v>
      </c>
      <c r="FR35" s="626">
        <f t="shared" si="665"/>
        <v>321862.11215925682</v>
      </c>
      <c r="FS35" s="626">
        <f t="shared" si="665"/>
        <v>321862.11215925682</v>
      </c>
      <c r="FT35" s="626">
        <f t="shared" si="665"/>
        <v>321862.11215925682</v>
      </c>
      <c r="FU35" s="626">
        <f t="shared" si="665"/>
        <v>382704.02488743467</v>
      </c>
      <c r="FV35" s="626">
        <f t="shared" si="665"/>
        <v>382704.02488743467</v>
      </c>
      <c r="FW35" s="626">
        <f t="shared" si="665"/>
        <v>346044.68045661272</v>
      </c>
      <c r="FX35" s="626">
        <f t="shared" si="665"/>
        <v>346044.68045661272</v>
      </c>
      <c r="FY35" s="626">
        <f t="shared" si="665"/>
        <v>346044.68045661272</v>
      </c>
      <c r="FZ35" s="626">
        <f t="shared" si="665"/>
        <v>152498.12846166734</v>
      </c>
      <c r="GA35" s="626">
        <f t="shared" si="665"/>
        <v>152498.12846166734</v>
      </c>
      <c r="GB35" s="626">
        <f t="shared" si="665"/>
        <v>152498.12846166734</v>
      </c>
      <c r="GC35" s="626">
        <f t="shared" si="665"/>
        <v>152498.12846166734</v>
      </c>
      <c r="GD35" s="626">
        <f t="shared" si="665"/>
        <v>152498.12846166734</v>
      </c>
      <c r="GE35" s="626">
        <f t="shared" si="665"/>
        <v>152498.12846166734</v>
      </c>
      <c r="GF35" s="626">
        <f t="shared" si="665"/>
        <v>152498.12846166734</v>
      </c>
      <c r="GG35" s="626">
        <f t="shared" si="665"/>
        <v>215165.29857168952</v>
      </c>
      <c r="GH35" s="626">
        <f t="shared" si="665"/>
        <v>215165.29857168952</v>
      </c>
      <c r="GI35" s="626">
        <f t="shared" si="665"/>
        <v>162828.23037788272</v>
      </c>
      <c r="GJ35" s="626">
        <f t="shared" si="665"/>
        <v>162828.23037788272</v>
      </c>
      <c r="GK35" s="626">
        <f t="shared" si="665"/>
        <v>162828.23037788272</v>
      </c>
      <c r="GL35" s="626">
        <f t="shared" si="665"/>
        <v>162828.23037788272</v>
      </c>
      <c r="GM35" s="626">
        <f t="shared" si="665"/>
        <v>162828.23037788272</v>
      </c>
      <c r="GN35" s="626">
        <f t="shared" si="665"/>
        <v>162828.23037788272</v>
      </c>
      <c r="GO35" s="626">
        <f t="shared" si="665"/>
        <v>162828.23037788272</v>
      </c>
      <c r="GP35" s="626">
        <f t="shared" si="665"/>
        <v>162828.23037788272</v>
      </c>
      <c r="GQ35" s="626">
        <f t="shared" si="665"/>
        <v>162828.23037788272</v>
      </c>
      <c r="GR35" s="626">
        <f t="shared" si="665"/>
        <v>162828.23037788272</v>
      </c>
      <c r="GS35" s="626">
        <f t="shared" si="665"/>
        <v>227375.415591205</v>
      </c>
      <c r="GT35" s="626">
        <f t="shared" si="665"/>
        <v>227375.415591205</v>
      </c>
      <c r="GU35" s="626">
        <f t="shared" si="665"/>
        <v>173468.2307812036</v>
      </c>
      <c r="GV35" s="626">
        <f t="shared" si="665"/>
        <v>173468.2307812036</v>
      </c>
      <c r="GW35" s="626">
        <f t="shared" si="665"/>
        <v>173468.2307812036</v>
      </c>
      <c r="GX35" s="626">
        <f t="shared" si="665"/>
        <v>173468.2307812036</v>
      </c>
      <c r="GY35" s="626">
        <f t="shared" si="665"/>
        <v>173468.2307812036</v>
      </c>
      <c r="GZ35" s="626">
        <f t="shared" si="665"/>
        <v>173468.2307812036</v>
      </c>
      <c r="HA35" s="626">
        <f t="shared" si="665"/>
        <v>173468.2307812036</v>
      </c>
      <c r="HB35" s="626">
        <f t="shared" si="665"/>
        <v>173468.2307812036</v>
      </c>
      <c r="HC35" s="626">
        <f t="shared" ref="HC35:IP35" si="666">HC21-HC33</f>
        <v>173468.2307812036</v>
      </c>
      <c r="HD35" s="626">
        <f t="shared" si="666"/>
        <v>173468.2307812036</v>
      </c>
      <c r="HE35" s="626">
        <f t="shared" si="666"/>
        <v>239951.83155092597</v>
      </c>
      <c r="HF35" s="626">
        <f t="shared" si="666"/>
        <v>239951.83155092597</v>
      </c>
      <c r="HG35" s="626">
        <f t="shared" si="666"/>
        <v>184427.4264891576</v>
      </c>
      <c r="HH35" s="626">
        <f t="shared" si="666"/>
        <v>184427.4264891576</v>
      </c>
      <c r="HI35" s="626">
        <f t="shared" si="666"/>
        <v>184427.4264891576</v>
      </c>
      <c r="HJ35" s="626">
        <f t="shared" si="666"/>
        <v>184427.4264891576</v>
      </c>
      <c r="HK35" s="626">
        <f t="shared" si="666"/>
        <v>184427.4264891576</v>
      </c>
      <c r="HL35" s="626">
        <f t="shared" si="666"/>
        <v>184427.4264891576</v>
      </c>
      <c r="HM35" s="626">
        <f t="shared" si="666"/>
        <v>184427.4264891576</v>
      </c>
      <c r="HN35" s="626">
        <f t="shared" si="666"/>
        <v>184427.4264891576</v>
      </c>
      <c r="HO35" s="626">
        <f t="shared" si="666"/>
        <v>184427.4264891576</v>
      </c>
      <c r="HP35" s="626">
        <f t="shared" si="666"/>
        <v>184427.4264891576</v>
      </c>
      <c r="HQ35" s="626">
        <f t="shared" si="666"/>
        <v>252905.53528197156</v>
      </c>
      <c r="HR35" s="626">
        <f t="shared" si="666"/>
        <v>252905.53528197156</v>
      </c>
      <c r="HS35" s="626">
        <f t="shared" si="666"/>
        <v>195715.39321968099</v>
      </c>
      <c r="HT35" s="626">
        <f t="shared" si="666"/>
        <v>195715.39321968099</v>
      </c>
      <c r="HU35" s="626">
        <f t="shared" si="666"/>
        <v>195715.39321968099</v>
      </c>
      <c r="HV35" s="626">
        <f t="shared" si="666"/>
        <v>195715.39321968099</v>
      </c>
      <c r="HW35" s="626">
        <f t="shared" si="666"/>
        <v>195715.39321968099</v>
      </c>
      <c r="HX35" s="626">
        <f t="shared" si="666"/>
        <v>195715.39321968099</v>
      </c>
      <c r="HY35" s="626">
        <f t="shared" si="666"/>
        <v>195715.39321968099</v>
      </c>
      <c r="HZ35" s="626">
        <f t="shared" si="666"/>
        <v>195715.39321968099</v>
      </c>
      <c r="IA35" s="626">
        <f t="shared" si="666"/>
        <v>195715.39321968099</v>
      </c>
      <c r="IB35" s="626">
        <f t="shared" si="666"/>
        <v>195715.39321968099</v>
      </c>
      <c r="IC35" s="626">
        <f t="shared" si="666"/>
        <v>266247.84527627937</v>
      </c>
      <c r="ID35" s="626">
        <f t="shared" si="666"/>
        <v>266247.84527627937</v>
      </c>
      <c r="IE35" s="626">
        <f t="shared" si="666"/>
        <v>207341.99395801313</v>
      </c>
      <c r="IF35" s="626">
        <f t="shared" si="666"/>
        <v>207341.99395801313</v>
      </c>
      <c r="IG35" s="626">
        <f t="shared" si="666"/>
        <v>207341.99395801313</v>
      </c>
      <c r="IH35" s="626">
        <f t="shared" si="666"/>
        <v>207341.99395801313</v>
      </c>
      <c r="II35" s="626">
        <f t="shared" si="666"/>
        <v>207341.99395801313</v>
      </c>
      <c r="IJ35" s="626">
        <f t="shared" si="666"/>
        <v>207341.99395801313</v>
      </c>
      <c r="IK35" s="626">
        <f t="shared" si="666"/>
        <v>207341.99395801313</v>
      </c>
      <c r="IL35" s="626">
        <f t="shared" si="666"/>
        <v>207341.99395801313</v>
      </c>
      <c r="IM35" s="626">
        <f t="shared" si="666"/>
        <v>207341.99395801313</v>
      </c>
      <c r="IN35" s="626">
        <f t="shared" si="666"/>
        <v>207341.99395801313</v>
      </c>
      <c r="IO35" s="626">
        <f t="shared" si="666"/>
        <v>279990.41957630916</v>
      </c>
      <c r="IP35" s="626">
        <f t="shared" si="666"/>
        <v>279990.41957630916</v>
      </c>
    </row>
    <row r="36" spans="1:250" x14ac:dyDescent="0.2">
      <c r="A36" s="156">
        <f>ROW()</f>
        <v>36</v>
      </c>
      <c r="C36" s="445" t="s">
        <v>412</v>
      </c>
      <c r="D36" s="437"/>
      <c r="E36" s="437"/>
      <c r="F36" s="437"/>
      <c r="G36" s="437"/>
      <c r="H36" s="437">
        <f>Rent!AI1</f>
        <v>17</v>
      </c>
      <c r="I36" s="437"/>
      <c r="J36" s="622">
        <f>SUM(K36:CD36)</f>
        <v>-16950421.098452859</v>
      </c>
      <c r="K36" s="622">
        <f>-VLOOKUP(K$2,Rent!$S$4:$AK$1000,$H36,FALSE)</f>
        <v>0</v>
      </c>
      <c r="L36" s="622">
        <f>-VLOOKUP(L$2,Rent!$S$4:$AK$1000,$H36,FALSE)</f>
        <v>0</v>
      </c>
      <c r="M36" s="622">
        <f>-VLOOKUP(M$2,Rent!$S$4:$AK$1000,$H36,FALSE)</f>
        <v>0</v>
      </c>
      <c r="N36" s="622">
        <f>-VLOOKUP(N$2,Rent!$S$4:$AK$1000,$H36,FALSE)</f>
        <v>0</v>
      </c>
      <c r="O36" s="622">
        <f>-VLOOKUP(O$2,Rent!$S$4:$AK$1000,$H36,FALSE)</f>
        <v>0</v>
      </c>
      <c r="P36" s="622">
        <f>-VLOOKUP(P$2,Rent!$S$4:$AK$1000,$H36,FALSE)</f>
        <v>0</v>
      </c>
      <c r="Q36" s="622">
        <f>-VLOOKUP(Q$2,Rent!$S$4:$AK$1000,$H36,FALSE)</f>
        <v>0</v>
      </c>
      <c r="R36" s="622">
        <f>-VLOOKUP(R$2,Rent!$S$4:$AK$1000,$H36,FALSE)</f>
        <v>0</v>
      </c>
      <c r="S36" s="622">
        <f>-VLOOKUP(S$2,Rent!$S$4:$AK$1000,$H36,FALSE)</f>
        <v>0</v>
      </c>
      <c r="T36" s="622">
        <f>-VLOOKUP(T$2,Rent!$S$4:$AK$1000,$H36,FALSE)</f>
        <v>0</v>
      </c>
      <c r="U36" s="622">
        <f>-VLOOKUP(U$2,Rent!$S$4:$AK$1000,$H36,FALSE)</f>
        <v>0</v>
      </c>
      <c r="V36" s="622">
        <f>-VLOOKUP(V$2,Rent!$S$4:$AK$1000,$H36,FALSE)</f>
        <v>-689559.25</v>
      </c>
      <c r="W36" s="622">
        <f>-VLOOKUP(W$2,Rent!$S$4:$AK$1000,$H36,FALSE)</f>
        <v>-689559.25</v>
      </c>
      <c r="X36" s="622">
        <f>-VLOOKUP(X$2,Rent!$S$4:$AK$1000,$H36,FALSE)</f>
        <v>-689559.25</v>
      </c>
      <c r="Y36" s="622">
        <f>-VLOOKUP(Y$2,Rent!$S$4:$AK$1000,$H36,FALSE)</f>
        <v>-689559.25</v>
      </c>
      <c r="Z36" s="622">
        <f>-VLOOKUP(Z$2,Rent!$S$4:$AK$1000,$H36,FALSE)</f>
        <v>-689559.25</v>
      </c>
      <c r="AA36" s="622">
        <f>-VLOOKUP(AA$2,Rent!$S$4:$AK$1000,$H36,FALSE)</f>
        <v>-689559.25</v>
      </c>
      <c r="AB36" s="622">
        <f>-VLOOKUP(AB$2,Rent!$S$4:$AK$1000,$H36,FALSE)</f>
        <v>-689559.25</v>
      </c>
      <c r="AC36" s="622">
        <f>-VLOOKUP(AC$2,Rent!$S$4:$AK$1000,$H36,FALSE)</f>
        <v>-689559.25</v>
      </c>
      <c r="AD36" s="622">
        <f>-VLOOKUP(AD$2,Rent!$S$4:$AK$1000,$H36,FALSE)</f>
        <v>-689559.25</v>
      </c>
      <c r="AE36" s="622">
        <f>-VLOOKUP(AE$2,Rent!$S$4:$AK$1000,$H36,FALSE)</f>
        <v>-689559.25</v>
      </c>
      <c r="AF36" s="622">
        <f>-VLOOKUP(AF$2,Rent!$S$4:$AK$1000,$H36,FALSE)</f>
        <v>-837192.58333333337</v>
      </c>
      <c r="AG36" s="622">
        <f>-VLOOKUP(AG$2,Rent!$S$4:$AK$1000,$H36,FALSE)</f>
        <v>-862308.36083333334</v>
      </c>
      <c r="AH36" s="622">
        <f>-VLOOKUP(AH$2,Rent!$S$4:$AK$1000,$H36,FALSE)</f>
        <v>-152062.33333333334</v>
      </c>
      <c r="AI36" s="622">
        <f>-VLOOKUP(AI$2,Rent!$S$4:$AK$1000,$H36,FALSE)</f>
        <v>-152062.33333333334</v>
      </c>
      <c r="AJ36" s="622">
        <f>-VLOOKUP(AJ$2,Rent!$S$4:$AK$1000,$H36,FALSE)</f>
        <v>-152062.33333333334</v>
      </c>
      <c r="AK36" s="622">
        <f>-VLOOKUP(AK$2,Rent!$S$4:$AK$1000,$H36,FALSE)</f>
        <v>-152062.33333333334</v>
      </c>
      <c r="AL36" s="622">
        <f>-VLOOKUP(AL$2,Rent!$S$4:$AK$1000,$H36,FALSE)</f>
        <v>-152062.33333333334</v>
      </c>
      <c r="AM36" s="622">
        <f>-VLOOKUP(AM$2,Rent!$S$4:$AK$1000,$H36,FALSE)</f>
        <v>-152062.33333333334</v>
      </c>
      <c r="AN36" s="622">
        <f>-VLOOKUP(AN$2,Rent!$S$4:$AK$1000,$H36,FALSE)</f>
        <v>-152062.33333333334</v>
      </c>
      <c r="AO36" s="622">
        <f>-VLOOKUP(AO$2,Rent!$S$4:$AK$1000,$H36,FALSE)</f>
        <v>-152062.33333333334</v>
      </c>
      <c r="AP36" s="622">
        <f>-VLOOKUP(AP$2,Rent!$S$4:$AK$1000,$H36,FALSE)</f>
        <v>-152062.33333333334</v>
      </c>
      <c r="AQ36" s="622">
        <f>-VLOOKUP(AQ$2,Rent!$S$4:$AK$1000,$H36,FALSE)</f>
        <v>-152062.33333333334</v>
      </c>
      <c r="AR36" s="622">
        <f>-VLOOKUP(AR$2,Rent!$S$4:$AK$1000,$H36,FALSE)</f>
        <v>0</v>
      </c>
      <c r="AS36" s="622">
        <f>-VLOOKUP(AS$2,Rent!$S$4:$AK$1000,$H36,FALSE)</f>
        <v>0</v>
      </c>
      <c r="AT36" s="622">
        <f>-VLOOKUP(AT$2,Rent!$S$4:$AK$1000,$H36,FALSE)</f>
        <v>0</v>
      </c>
      <c r="AU36" s="622">
        <f>-VLOOKUP(AU$2,Rent!$S$4:$AK$1000,$H36,FALSE)</f>
        <v>0</v>
      </c>
      <c r="AV36" s="622">
        <f>-VLOOKUP(AV$2,Rent!$S$4:$AK$1000,$H36,FALSE)</f>
        <v>0</v>
      </c>
      <c r="AW36" s="622">
        <f>-VLOOKUP(AW$2,Rent!$S$4:$AK$1000,$H36,FALSE)</f>
        <v>0</v>
      </c>
      <c r="AX36" s="622">
        <f>-VLOOKUP(AX$2,Rent!$S$4:$AK$1000,$H36,FALSE)</f>
        <v>0</v>
      </c>
      <c r="AY36" s="622">
        <f>-VLOOKUP(AY$2,Rent!$S$4:$AK$1000,$H36,FALSE)</f>
        <v>0</v>
      </c>
      <c r="AZ36" s="622">
        <f>-VLOOKUP(AZ$2,Rent!$S$4:$AK$1000,$H36,FALSE)</f>
        <v>0</v>
      </c>
      <c r="BA36" s="622">
        <f>-VLOOKUP(BA$2,Rent!$S$4:$AK$1000,$H36,FALSE)</f>
        <v>0</v>
      </c>
      <c r="BB36" s="622">
        <f>-VLOOKUP(BB$2,Rent!$S$4:$AK$1000,$H36,FALSE)</f>
        <v>0</v>
      </c>
      <c r="BC36" s="622">
        <f>-VLOOKUP(BC$2,Rent!$S$4:$AK$1000,$H36,FALSE)</f>
        <v>0</v>
      </c>
      <c r="BD36" s="622">
        <f>-VLOOKUP(BD$2,Rent!$S$4:$AK$1000,$H36,FALSE)</f>
        <v>0</v>
      </c>
      <c r="BE36" s="622">
        <f>-VLOOKUP(BE$2,Rent!$S$4:$AK$1000,$H36,FALSE)</f>
        <v>0</v>
      </c>
      <c r="BF36" s="622">
        <f>-VLOOKUP(BF$2,Rent!$S$4:$AK$1000,$H36,FALSE)</f>
        <v>0</v>
      </c>
      <c r="BG36" s="622">
        <f>-VLOOKUP(BG$2,Rent!$S$4:$AK$1000,$H36,FALSE)</f>
        <v>0</v>
      </c>
      <c r="BH36" s="622">
        <f>-VLOOKUP(BH$2,Rent!$S$4:$AK$1000,$H36,FALSE)</f>
        <v>0</v>
      </c>
      <c r="BI36" s="622">
        <f>-VLOOKUP(BI$2,Rent!$S$4:$AK$1000,$H36,FALSE)</f>
        <v>0</v>
      </c>
      <c r="BJ36" s="622">
        <f>-VLOOKUP(BJ$2,Rent!$S$4:$AK$1000,$H36,FALSE)</f>
        <v>0</v>
      </c>
      <c r="BK36" s="622">
        <f>-VLOOKUP(BK$2,Rent!$S$4:$AK$1000,$H36,FALSE)</f>
        <v>0</v>
      </c>
      <c r="BL36" s="622">
        <f>-VLOOKUP(BL$2,Rent!$S$4:$AK$1000,$H36,FALSE)</f>
        <v>0</v>
      </c>
      <c r="BM36" s="622">
        <f>-VLOOKUP(BM$2,Rent!$S$4:$AK$1000,$H36,FALSE)</f>
        <v>-36786.317530841668</v>
      </c>
      <c r="BN36" s="622">
        <f>-VLOOKUP(BN$2,Rent!$S$4:$AK$1000,$H36,FALSE)</f>
        <v>-36786.317530841668</v>
      </c>
      <c r="BO36" s="622">
        <f>-VLOOKUP(BO$2,Rent!$S$4:$AK$1000,$H36,FALSE)</f>
        <v>-36786.317530841668</v>
      </c>
      <c r="BP36" s="622">
        <f>-VLOOKUP(BP$2,Rent!$S$4:$AK$1000,$H36,FALSE)</f>
        <v>-36786.317530841668</v>
      </c>
      <c r="BQ36" s="622">
        <f>-VLOOKUP(BQ$2,Rent!$S$4:$AK$1000,$H36,FALSE)</f>
        <v>-37889.907056766911</v>
      </c>
      <c r="BR36" s="622">
        <f>-VLOOKUP(BR$2,Rent!$S$4:$AK$1000,$H36,FALSE)</f>
        <v>-568599.78190093534</v>
      </c>
      <c r="BS36" s="622">
        <f>-VLOOKUP(BS$2,Rent!$S$4:$AK$1000,$H36,FALSE)</f>
        <v>-568599.78190093534</v>
      </c>
      <c r="BT36" s="622">
        <f>-VLOOKUP(BT$2,Rent!$S$4:$AK$1000,$H36,FALSE)</f>
        <v>-568599.78190093534</v>
      </c>
      <c r="BU36" s="622">
        <f>-VLOOKUP(BU$2,Rent!$S$4:$AK$1000,$H36,FALSE)</f>
        <v>-568599.78190093534</v>
      </c>
      <c r="BV36" s="622">
        <f>-VLOOKUP(BV$2,Rent!$S$4:$AK$1000,$H36,FALSE)</f>
        <v>-568599.78190093534</v>
      </c>
      <c r="BW36" s="622">
        <f>-VLOOKUP(BW$2,Rent!$S$4:$AK$1000,$H36,FALSE)</f>
        <v>-568599.78190093534</v>
      </c>
      <c r="BX36" s="622">
        <f>-VLOOKUP(BX$2,Rent!$S$4:$AK$1000,$H36,FALSE)</f>
        <v>-568599.78190093534</v>
      </c>
      <c r="BY36" s="622">
        <f>-VLOOKUP(BY$2,Rent!$S$4:$AK$1000,$H36,FALSE)</f>
        <v>-530709.87484416843</v>
      </c>
      <c r="BZ36" s="622">
        <f>-VLOOKUP(BZ$2,Rent!$S$4:$AK$1000,$H36,FALSE)</f>
        <v>-530709.87484416843</v>
      </c>
      <c r="CA36" s="622">
        <f>-VLOOKUP(CA$2,Rent!$S$4:$AK$1000,$H36,FALSE)</f>
        <v>-530709.87484416843</v>
      </c>
      <c r="CB36" s="622">
        <f>-VLOOKUP(CB$2,Rent!$S$4:$AK$1000,$H36,FALSE)</f>
        <v>-530709.87484416843</v>
      </c>
      <c r="CC36" s="622">
        <f>-VLOOKUP(CC$2,Rent!$S$4:$AK$1000,$H36,FALSE)</f>
        <v>-546631.17108949355</v>
      </c>
      <c r="CD36" s="622">
        <f>-VLOOKUP(CD$2,Rent!$S$4:$AK$1000,$H36,FALSE)</f>
        <v>0</v>
      </c>
      <c r="CE36" s="622">
        <f>-VLOOKUP(CE$2,Rent!$S$4:$AK$1000,$H36,FALSE)</f>
        <v>0</v>
      </c>
      <c r="CF36" s="622">
        <f>-VLOOKUP(CF$2,Rent!$S$4:$AK$1000,$H36,FALSE)</f>
        <v>0</v>
      </c>
      <c r="CG36" s="622">
        <f>-VLOOKUP(CG$2,Rent!$S$4:$AK$1000,$H36,FALSE)</f>
        <v>0</v>
      </c>
      <c r="CH36" s="622">
        <f>-VLOOKUP(CH$2,Rent!$S$4:$AK$1000,$H36,FALSE)</f>
        <v>0</v>
      </c>
      <c r="CI36" s="622">
        <f>-VLOOKUP(CI$2,Rent!$S$4:$AK$1000,$H36,FALSE)</f>
        <v>0</v>
      </c>
      <c r="CJ36" s="622">
        <f>-VLOOKUP(CJ$2,Rent!$S$4:$AK$1000,$H36,FALSE)</f>
        <v>0</v>
      </c>
      <c r="CK36" s="622">
        <f>-VLOOKUP(CK$2,Rent!$S$4:$AK$1000,$H36,FALSE)</f>
        <v>0</v>
      </c>
      <c r="CL36" s="622">
        <f>-VLOOKUP(CL$2,Rent!$S$4:$AK$1000,$H36,FALSE)</f>
        <v>0</v>
      </c>
      <c r="CM36" s="622">
        <f>-VLOOKUP(CM$2,Rent!$S$4:$AK$1000,$H36,FALSE)</f>
        <v>0</v>
      </c>
      <c r="CN36" s="622">
        <f>-VLOOKUP(CN$2,Rent!$S$4:$AK$1000,$H36,FALSE)</f>
        <v>0</v>
      </c>
      <c r="CO36" s="622">
        <f>-VLOOKUP(CO$2,Rent!$S$4:$AK$1000,$H36,FALSE)</f>
        <v>0</v>
      </c>
      <c r="CP36" s="622">
        <f>-VLOOKUP(CP$2,Rent!$S$4:$AK$1000,$H36,FALSE)</f>
        <v>0</v>
      </c>
      <c r="CQ36" s="622">
        <f>-VLOOKUP(CQ$2,Rent!$S$4:$AK$1000,$H36,FALSE)</f>
        <v>0</v>
      </c>
      <c r="CR36" s="622">
        <f>-VLOOKUP(CR$2,Rent!$S$4:$AK$1000,$H36,FALSE)</f>
        <v>0</v>
      </c>
      <c r="CS36" s="622">
        <f>-VLOOKUP(CS$2,Rent!$S$4:$AK$1000,$H36,FALSE)</f>
        <v>0</v>
      </c>
      <c r="CT36" s="622">
        <f>-VLOOKUP(CT$2,Rent!$S$4:$AK$1000,$H36,FALSE)</f>
        <v>0</v>
      </c>
      <c r="CU36" s="622">
        <f>-VLOOKUP(CU$2,Rent!$S$4:$AK$1000,$H36,FALSE)</f>
        <v>0</v>
      </c>
      <c r="CV36" s="622">
        <f>-VLOOKUP(CV$2,Rent!$S$4:$AK$1000,$H36,FALSE)</f>
        <v>0</v>
      </c>
      <c r="CW36" s="622">
        <f>-VLOOKUP(CW$2,Rent!$S$4:$AK$1000,$H36,FALSE)</f>
        <v>0</v>
      </c>
      <c r="CX36" s="622">
        <f>-VLOOKUP(CX$2,Rent!$S$4:$AK$1000,$H36,FALSE)</f>
        <v>0</v>
      </c>
      <c r="CY36" s="622">
        <f>-VLOOKUP(CY$2,Rent!$S$4:$AK$1000,$H36,FALSE)</f>
        <v>0</v>
      </c>
      <c r="CZ36" s="622">
        <f>-VLOOKUP(CZ$2,Rent!$S$4:$AK$1000,$H36,FALSE)</f>
        <v>0</v>
      </c>
      <c r="DA36" s="622">
        <f>-VLOOKUP(DA$2,Rent!$S$4:$AK$1000,$H36,FALSE)</f>
        <v>0</v>
      </c>
      <c r="DB36" s="622">
        <f>-VLOOKUP(DB$2,Rent!$S$4:$AK$1000,$H36,FALSE)</f>
        <v>0</v>
      </c>
      <c r="DC36" s="622">
        <f>-VLOOKUP(DC$2,Rent!$S$4:$AK$1000,$H36,FALSE)</f>
        <v>0</v>
      </c>
      <c r="DD36" s="622">
        <f>-VLOOKUP(DD$2,Rent!$S$4:$AK$1000,$H36,FALSE)</f>
        <v>0</v>
      </c>
      <c r="DE36" s="622">
        <f>-VLOOKUP(DE$2,Rent!$S$4:$AK$1000,$H36,FALSE)</f>
        <v>0</v>
      </c>
      <c r="DF36" s="622">
        <f>-VLOOKUP(DF$2,Rent!$S$4:$AK$1000,$H36,FALSE)</f>
        <v>0</v>
      </c>
      <c r="DG36" s="622">
        <f>-VLOOKUP(DG$2,Rent!$S$4:$AK$1000,$H36,FALSE)</f>
        <v>0</v>
      </c>
      <c r="DH36" s="622">
        <f>-VLOOKUP(DH$2,Rent!$S$4:$AK$1000,$H36,FALSE)</f>
        <v>0</v>
      </c>
      <c r="DI36" s="622">
        <f>-VLOOKUP(DI$2,Rent!$S$4:$AK$1000,$H36,FALSE)</f>
        <v>0</v>
      </c>
      <c r="DJ36" s="622">
        <f>-VLOOKUP(DJ$2,Rent!$S$4:$AK$1000,$H36,FALSE)</f>
        <v>0</v>
      </c>
      <c r="DK36" s="622">
        <f>-VLOOKUP(DK$2,Rent!$S$4:$AK$1000,$H36,FALSE)</f>
        <v>0</v>
      </c>
      <c r="DL36" s="622">
        <f>-VLOOKUP(DL$2,Rent!$S$4:$AK$1000,$H36,FALSE)</f>
        <v>0</v>
      </c>
      <c r="DM36" s="622">
        <f>-VLOOKUP(DM$2,Rent!$S$4:$AK$1000,$H36,FALSE)</f>
        <v>0</v>
      </c>
      <c r="DN36" s="622">
        <f>-VLOOKUP(DN$2,Rent!$S$4:$AK$1000,$H36,FALSE)</f>
        <v>0</v>
      </c>
      <c r="DO36" s="622">
        <f>-VLOOKUP(DO$2,Rent!$S$4:$AK$1000,$H36,FALSE)</f>
        <v>0</v>
      </c>
      <c r="DP36" s="622">
        <f>-VLOOKUP(DP$2,Rent!$S$4:$AK$1000,$H36,FALSE)</f>
        <v>0</v>
      </c>
      <c r="DQ36" s="622">
        <f>-VLOOKUP(DQ$2,Rent!$S$4:$AK$1000,$H36,FALSE)</f>
        <v>0</v>
      </c>
      <c r="DR36" s="622">
        <f>-VLOOKUP(DR$2,Rent!$S$4:$AK$1000,$H36,FALSE)</f>
        <v>0</v>
      </c>
      <c r="DS36" s="622">
        <f>-VLOOKUP(DS$2,Rent!$S$4:$AK$1000,$H36,FALSE)</f>
        <v>0</v>
      </c>
      <c r="DT36" s="622">
        <f>-VLOOKUP(DT$2,Rent!$S$4:$AK$1000,$H36,FALSE)</f>
        <v>0</v>
      </c>
      <c r="DU36" s="622">
        <f>-VLOOKUP(DU$2,Rent!$S$4:$AK$1000,$H36,FALSE)</f>
        <v>0</v>
      </c>
      <c r="DV36" s="622">
        <f>-VLOOKUP(DV$2,Rent!$S$4:$AK$1000,$H36,FALSE)</f>
        <v>0</v>
      </c>
      <c r="DW36" s="622">
        <f>-VLOOKUP(DW$2,Rent!$S$4:$AK$1000,$H36,FALSE)</f>
        <v>0</v>
      </c>
      <c r="DX36" s="622">
        <f>-VLOOKUP(DX$2,Rent!$S$4:$AK$1000,$H36,FALSE)</f>
        <v>0</v>
      </c>
      <c r="DY36" s="622">
        <f>-VLOOKUP(DY$2,Rent!$S$4:$AK$1000,$H36,FALSE)</f>
        <v>0</v>
      </c>
      <c r="DZ36" s="622">
        <f>-VLOOKUP(DZ$2,Rent!$S$4:$AK$1000,$H36,FALSE)</f>
        <v>0</v>
      </c>
      <c r="EA36" s="622">
        <f>-VLOOKUP(EA$2,Rent!$S$4:$AK$1000,$H36,FALSE)</f>
        <v>0</v>
      </c>
      <c r="EB36" s="622">
        <f>-VLOOKUP(EB$2,Rent!$S$4:$AK$1000,$H36,FALSE)</f>
        <v>0</v>
      </c>
      <c r="EC36" s="622">
        <f>-VLOOKUP(EC$2,Rent!$S$4:$AK$1000,$H36,FALSE)</f>
        <v>0</v>
      </c>
      <c r="ED36" s="622">
        <f>-VLOOKUP(ED$2,Rent!$S$4:$AK$1000,$H36,FALSE)</f>
        <v>0</v>
      </c>
      <c r="EE36" s="622">
        <f>-VLOOKUP(EE$2,Rent!$S$4:$AK$1000,$H36,FALSE)</f>
        <v>0</v>
      </c>
      <c r="EF36" s="622">
        <f>-VLOOKUP(EF$2,Rent!$S$4:$AK$1000,$H36,FALSE)</f>
        <v>0</v>
      </c>
      <c r="EG36" s="622">
        <f>-VLOOKUP(EG$2,Rent!$S$4:$AK$1000,$H36,FALSE)</f>
        <v>0</v>
      </c>
      <c r="EH36" s="622">
        <f>-VLOOKUP(EH$2,Rent!$S$4:$AK$1000,$H36,FALSE)</f>
        <v>0</v>
      </c>
      <c r="EI36" s="622">
        <f>-VLOOKUP(EI$2,Rent!$S$4:$AK$1000,$H36,FALSE)</f>
        <v>0</v>
      </c>
      <c r="EJ36" s="622">
        <f>-VLOOKUP(EJ$2,Rent!$S$4:$AK$1000,$H36,FALSE)</f>
        <v>0</v>
      </c>
      <c r="EK36" s="622">
        <f>-VLOOKUP(EK$2,Rent!$S$4:$AK$1000,$H36,FALSE)</f>
        <v>0</v>
      </c>
      <c r="EL36" s="622">
        <f>-VLOOKUP(EL$2,Rent!$S$4:$AK$1000,$H36,FALSE)</f>
        <v>0</v>
      </c>
      <c r="EM36" s="622">
        <f>-VLOOKUP(EM$2,Rent!$S$4:$AK$1000,$H36,FALSE)</f>
        <v>0</v>
      </c>
      <c r="EN36" s="622">
        <f>-VLOOKUP(EN$2,Rent!$S$4:$AK$1000,$H36,FALSE)</f>
        <v>0</v>
      </c>
      <c r="EO36" s="622">
        <f>-VLOOKUP(EO$2,Rent!$S$4:$AK$1000,$H36,FALSE)</f>
        <v>0</v>
      </c>
      <c r="EP36" s="622">
        <f>-VLOOKUP(EP$2,Rent!$S$4:$AK$1000,$H36,FALSE)</f>
        <v>0</v>
      </c>
      <c r="EQ36" s="622">
        <f>-VLOOKUP(EQ$2,Rent!$S$4:$AK$1000,$H36,FALSE)</f>
        <v>0</v>
      </c>
      <c r="ER36" s="622">
        <f>-VLOOKUP(ER$2,Rent!$S$4:$AK$1000,$H36,FALSE)</f>
        <v>0</v>
      </c>
      <c r="ES36" s="622">
        <f>-VLOOKUP(ES$2,Rent!$S$4:$AK$1000,$H36,FALSE)</f>
        <v>0</v>
      </c>
      <c r="ET36" s="622">
        <f>-VLOOKUP(ET$2,Rent!$S$4:$AK$1000,$H36,FALSE)</f>
        <v>0</v>
      </c>
      <c r="EU36" s="622">
        <f>-VLOOKUP(EU$2,Rent!$S$4:$AK$1000,$H36,FALSE)</f>
        <v>0</v>
      </c>
      <c r="EV36" s="622">
        <f>-VLOOKUP(EV$2,Rent!$S$4:$AK$1000,$H36,FALSE)</f>
        <v>0</v>
      </c>
      <c r="EW36" s="622">
        <f>-VLOOKUP(EW$2,Rent!$S$4:$AK$1000,$H36,FALSE)</f>
        <v>0</v>
      </c>
      <c r="EX36" s="622">
        <f>-VLOOKUP(EX$2,Rent!$S$4:$AK$1000,$H36,FALSE)</f>
        <v>0</v>
      </c>
      <c r="EY36" s="622">
        <f>-VLOOKUP(EY$2,Rent!$S$4:$AK$1000,$H36,FALSE)</f>
        <v>0</v>
      </c>
      <c r="EZ36" s="622">
        <f>-VLOOKUP(EZ$2,Rent!$S$4:$AK$1000,$H36,FALSE)</f>
        <v>0</v>
      </c>
      <c r="FA36" s="622">
        <f>-VLOOKUP(FA$2,Rent!$S$4:$AK$1000,$H36,FALSE)</f>
        <v>0</v>
      </c>
      <c r="FB36" s="622">
        <f>-VLOOKUP(FB$2,Rent!$S$4:$AK$1000,$H36,FALSE)</f>
        <v>0</v>
      </c>
      <c r="FC36" s="622">
        <f>-VLOOKUP(FC$2,Rent!$S$4:$AK$1000,$H36,FALSE)</f>
        <v>0</v>
      </c>
      <c r="FD36" s="622">
        <f>-VLOOKUP(FD$2,Rent!$S$4:$AK$1000,$H36,FALSE)</f>
        <v>0</v>
      </c>
      <c r="FE36" s="622">
        <f>-VLOOKUP(FE$2,Rent!$S$4:$AK$1000,$H36,FALSE)</f>
        <v>0</v>
      </c>
      <c r="FF36" s="622">
        <f>-VLOOKUP(FF$2,Rent!$S$4:$AK$1000,$H36,FALSE)</f>
        <v>0</v>
      </c>
      <c r="FG36" s="622">
        <f>-VLOOKUP(FG$2,Rent!$S$4:$AK$1000,$H36,FALSE)</f>
        <v>0</v>
      </c>
      <c r="FH36" s="622">
        <f>-VLOOKUP(FH$2,Rent!$S$4:$AK$1000,$H36,FALSE)</f>
        <v>0</v>
      </c>
      <c r="FI36" s="622">
        <f>-VLOOKUP(FI$2,Rent!$S$4:$AK$1000,$H36,FALSE)</f>
        <v>0</v>
      </c>
      <c r="FJ36" s="622">
        <f>-VLOOKUP(FJ$2,Rent!$S$4:$AK$1000,$H36,FALSE)</f>
        <v>0</v>
      </c>
      <c r="FK36" s="622">
        <f>-VLOOKUP(FK$2,Rent!$S$4:$AK$1000,$H36,FALSE)</f>
        <v>0</v>
      </c>
      <c r="FL36" s="622">
        <f>-VLOOKUP(FL$2,Rent!$S$4:$AK$1000,$H36,FALSE)</f>
        <v>0</v>
      </c>
      <c r="FM36" s="622">
        <f>-VLOOKUP(FM$2,Rent!$S$4:$AK$1000,$H36,FALSE)</f>
        <v>0</v>
      </c>
      <c r="FN36" s="622">
        <f>-VLOOKUP(FN$2,Rent!$S$4:$AK$1000,$H36,FALSE)</f>
        <v>0</v>
      </c>
      <c r="FO36" s="622">
        <f>-VLOOKUP(FO$2,Rent!$S$4:$AK$1000,$H36,FALSE)</f>
        <v>0</v>
      </c>
      <c r="FP36" s="622">
        <f>-VLOOKUP(FP$2,Rent!$S$4:$AK$1000,$H36,FALSE)</f>
        <v>0</v>
      </c>
      <c r="FQ36" s="622">
        <f>-VLOOKUP(FQ$2,Rent!$S$4:$AK$1000,$H36,FALSE)</f>
        <v>0</v>
      </c>
      <c r="FR36" s="622">
        <f>-VLOOKUP(FR$2,Rent!$S$4:$AK$1000,$H36,FALSE)</f>
        <v>0</v>
      </c>
      <c r="FS36" s="622">
        <f>-VLOOKUP(FS$2,Rent!$S$4:$AK$1000,$H36,FALSE)</f>
        <v>0</v>
      </c>
      <c r="FT36" s="622">
        <f>-VLOOKUP(FT$2,Rent!$S$4:$AK$1000,$H36,FALSE)</f>
        <v>0</v>
      </c>
      <c r="FU36" s="622">
        <f>-VLOOKUP(FU$2,Rent!$S$4:$AK$1000,$H36,FALSE)</f>
        <v>0</v>
      </c>
      <c r="FV36" s="622">
        <f>-VLOOKUP(FV$2,Rent!$S$4:$AK$1000,$H36,FALSE)</f>
        <v>0</v>
      </c>
      <c r="FW36" s="622">
        <f>-VLOOKUP(FW$2,Rent!$S$4:$AK$1000,$H36,FALSE)</f>
        <v>0</v>
      </c>
      <c r="FX36" s="622">
        <f>-VLOOKUP(FX$2,Rent!$S$4:$AK$1000,$H36,FALSE)</f>
        <v>0</v>
      </c>
      <c r="FY36" s="622">
        <f>-VLOOKUP(FY$2,Rent!$S$4:$AK$1000,$H36,FALSE)</f>
        <v>0</v>
      </c>
      <c r="FZ36" s="622">
        <f>-VLOOKUP(FZ$2,Rent!$S$4:$AK$1000,$H36,FALSE)</f>
        <v>0</v>
      </c>
      <c r="GA36" s="622">
        <f>-VLOOKUP(GA$2,Rent!$S$4:$AK$1000,$H36,FALSE)</f>
        <v>0</v>
      </c>
      <c r="GB36" s="622">
        <f>-VLOOKUP(GB$2,Rent!$S$4:$AK$1000,$H36,FALSE)</f>
        <v>0</v>
      </c>
      <c r="GC36" s="622">
        <f>-VLOOKUP(GC$2,Rent!$S$4:$AK$1000,$H36,FALSE)</f>
        <v>0</v>
      </c>
      <c r="GD36" s="622">
        <f>-VLOOKUP(GD$2,Rent!$S$4:$AK$1000,$H36,FALSE)</f>
        <v>0</v>
      </c>
      <c r="GE36" s="622">
        <f>-VLOOKUP(GE$2,Rent!$S$4:$AK$1000,$H36,FALSE)</f>
        <v>0</v>
      </c>
      <c r="GF36" s="622">
        <f>-VLOOKUP(GF$2,Rent!$S$4:$AK$1000,$H36,FALSE)</f>
        <v>0</v>
      </c>
      <c r="GG36" s="622">
        <f>-VLOOKUP(GG$2,Rent!$S$4:$AK$1000,$H36,FALSE)</f>
        <v>0</v>
      </c>
      <c r="GH36" s="622">
        <f>-VLOOKUP(GH$2,Rent!$S$4:$AK$1000,$H36,FALSE)</f>
        <v>0</v>
      </c>
      <c r="GI36" s="622">
        <f>-VLOOKUP(GI$2,Rent!$S$4:$AK$1000,$H36,FALSE)</f>
        <v>0</v>
      </c>
      <c r="GJ36" s="622">
        <f>-VLOOKUP(GJ$2,Rent!$S$4:$AK$1000,$H36,FALSE)</f>
        <v>0</v>
      </c>
      <c r="GK36" s="622">
        <f>-VLOOKUP(GK$2,Rent!$S$4:$AK$1000,$H36,FALSE)</f>
        <v>0</v>
      </c>
      <c r="GL36" s="622">
        <f>-VLOOKUP(GL$2,Rent!$S$4:$AK$1000,$H36,FALSE)</f>
        <v>0</v>
      </c>
      <c r="GM36" s="622">
        <f>-VLOOKUP(GM$2,Rent!$S$4:$AK$1000,$H36,FALSE)</f>
        <v>0</v>
      </c>
      <c r="GN36" s="622">
        <f>-VLOOKUP(GN$2,Rent!$S$4:$AK$1000,$H36,FALSE)</f>
        <v>0</v>
      </c>
      <c r="GO36" s="622">
        <f>-VLOOKUP(GO$2,Rent!$S$4:$AK$1000,$H36,FALSE)</f>
        <v>0</v>
      </c>
      <c r="GP36" s="622">
        <f>-VLOOKUP(GP$2,Rent!$S$4:$AK$1000,$H36,FALSE)</f>
        <v>0</v>
      </c>
      <c r="GQ36" s="622">
        <f>-VLOOKUP(GQ$2,Rent!$S$4:$AK$1000,$H36,FALSE)</f>
        <v>0</v>
      </c>
      <c r="GR36" s="622">
        <f>-VLOOKUP(GR$2,Rent!$S$4:$AK$1000,$H36,FALSE)</f>
        <v>0</v>
      </c>
      <c r="GS36" s="622">
        <f>-VLOOKUP(GS$2,Rent!$S$4:$AK$1000,$H36,FALSE)</f>
        <v>0</v>
      </c>
      <c r="GT36" s="622">
        <f>-VLOOKUP(GT$2,Rent!$S$4:$AK$1000,$H36,FALSE)</f>
        <v>0</v>
      </c>
      <c r="GU36" s="622">
        <f>-VLOOKUP(GU$2,Rent!$S$4:$AK$1000,$H36,FALSE)</f>
        <v>0</v>
      </c>
      <c r="GV36" s="622">
        <f>-VLOOKUP(GV$2,Rent!$S$4:$AK$1000,$H36,FALSE)</f>
        <v>0</v>
      </c>
      <c r="GW36" s="622">
        <f>-VLOOKUP(GW$2,Rent!$S$4:$AK$1000,$H36,FALSE)</f>
        <v>0</v>
      </c>
      <c r="GX36" s="622">
        <f>-VLOOKUP(GX$2,Rent!$S$4:$AK$1000,$H36,FALSE)</f>
        <v>0</v>
      </c>
      <c r="GY36" s="622">
        <f>-VLOOKUP(GY$2,Rent!$S$4:$AK$1000,$H36,FALSE)</f>
        <v>0</v>
      </c>
      <c r="GZ36" s="622">
        <f>-VLOOKUP(GZ$2,Rent!$S$4:$AK$1000,$H36,FALSE)</f>
        <v>0</v>
      </c>
      <c r="HA36" s="622">
        <f>-VLOOKUP(HA$2,Rent!$S$4:$AK$1000,$H36,FALSE)</f>
        <v>0</v>
      </c>
      <c r="HB36" s="622">
        <f>-VLOOKUP(HB$2,Rent!$S$4:$AK$1000,$H36,FALSE)</f>
        <v>0</v>
      </c>
      <c r="HC36" s="622">
        <f>-VLOOKUP(HC$2,Rent!$S$4:$AK$1000,$H36,FALSE)</f>
        <v>0</v>
      </c>
      <c r="HD36" s="622">
        <f>-VLOOKUP(HD$2,Rent!$S$4:$AK$1000,$H36,FALSE)</f>
        <v>0</v>
      </c>
      <c r="HE36" s="622">
        <f>-VLOOKUP(HE$2,Rent!$S$4:$AK$1000,$H36,FALSE)</f>
        <v>0</v>
      </c>
      <c r="HF36" s="622">
        <f>-VLOOKUP(HF$2,Rent!$S$4:$AK$1000,$H36,FALSE)</f>
        <v>0</v>
      </c>
      <c r="HG36" s="622">
        <f>-VLOOKUP(HG$2,Rent!$S$4:$AK$1000,$H36,FALSE)</f>
        <v>0</v>
      </c>
      <c r="HH36" s="622">
        <f>-VLOOKUP(HH$2,Rent!$S$4:$AK$1000,$H36,FALSE)</f>
        <v>0</v>
      </c>
      <c r="HI36" s="622">
        <f>-VLOOKUP(HI$2,Rent!$S$4:$AK$1000,$H36,FALSE)</f>
        <v>0</v>
      </c>
      <c r="HJ36" s="622">
        <f>-VLOOKUP(HJ$2,Rent!$S$4:$AK$1000,$H36,FALSE)</f>
        <v>0</v>
      </c>
      <c r="HK36" s="622">
        <f>-VLOOKUP(HK$2,Rent!$S$4:$AK$1000,$H36,FALSE)</f>
        <v>0</v>
      </c>
      <c r="HL36" s="622">
        <f>-VLOOKUP(HL$2,Rent!$S$4:$AK$1000,$H36,FALSE)</f>
        <v>0</v>
      </c>
      <c r="HM36" s="622">
        <f>-VLOOKUP(HM$2,Rent!$S$4:$AK$1000,$H36,FALSE)</f>
        <v>0</v>
      </c>
      <c r="HN36" s="622">
        <f>-VLOOKUP(HN$2,Rent!$S$4:$AK$1000,$H36,FALSE)</f>
        <v>0</v>
      </c>
      <c r="HO36" s="622">
        <f>-VLOOKUP(HO$2,Rent!$S$4:$AK$1000,$H36,FALSE)</f>
        <v>0</v>
      </c>
      <c r="HP36" s="622">
        <f>-VLOOKUP(HP$2,Rent!$S$4:$AK$1000,$H36,FALSE)</f>
        <v>0</v>
      </c>
      <c r="HQ36" s="622">
        <f>-VLOOKUP(HQ$2,Rent!$S$4:$AK$1000,$H36,FALSE)</f>
        <v>0</v>
      </c>
      <c r="HR36" s="622">
        <f>-VLOOKUP(HR$2,Rent!$S$4:$AK$1000,$H36,FALSE)</f>
        <v>0</v>
      </c>
      <c r="HS36" s="622">
        <f>-VLOOKUP(HS$2,Rent!$S$4:$AK$1000,$H36,FALSE)</f>
        <v>0</v>
      </c>
      <c r="HT36" s="622">
        <f>-VLOOKUP(HT$2,Rent!$S$4:$AK$1000,$H36,FALSE)</f>
        <v>0</v>
      </c>
      <c r="HU36" s="622">
        <f>-VLOOKUP(HU$2,Rent!$S$4:$AK$1000,$H36,FALSE)</f>
        <v>0</v>
      </c>
      <c r="HV36" s="622">
        <f>-VLOOKUP(HV$2,Rent!$S$4:$AK$1000,$H36,FALSE)</f>
        <v>0</v>
      </c>
      <c r="HW36" s="622">
        <f>-VLOOKUP(HW$2,Rent!$S$4:$AK$1000,$H36,FALSE)</f>
        <v>0</v>
      </c>
      <c r="HX36" s="622">
        <f>-VLOOKUP(HX$2,Rent!$S$4:$AK$1000,$H36,FALSE)</f>
        <v>0</v>
      </c>
      <c r="HY36" s="622">
        <f>-VLOOKUP(HY$2,Rent!$S$4:$AK$1000,$H36,FALSE)</f>
        <v>0</v>
      </c>
      <c r="HZ36" s="622">
        <f>-VLOOKUP(HZ$2,Rent!$S$4:$AK$1000,$H36,FALSE)</f>
        <v>0</v>
      </c>
      <c r="IA36" s="622">
        <f>-VLOOKUP(IA$2,Rent!$S$4:$AK$1000,$H36,FALSE)</f>
        <v>0</v>
      </c>
      <c r="IB36" s="622">
        <f>-VLOOKUP(IB$2,Rent!$S$4:$AK$1000,$H36,FALSE)</f>
        <v>0</v>
      </c>
      <c r="IC36" s="622">
        <f>-VLOOKUP(IC$2,Rent!$S$4:$AK$1000,$H36,FALSE)</f>
        <v>0</v>
      </c>
      <c r="ID36" s="622">
        <f>-VLOOKUP(ID$2,Rent!$S$4:$AK$1000,$H36,FALSE)</f>
        <v>0</v>
      </c>
      <c r="IE36" s="622">
        <f>-VLOOKUP(IE$2,Rent!$S$4:$AK$1000,$H36,FALSE)</f>
        <v>0</v>
      </c>
      <c r="IF36" s="622">
        <f>-VLOOKUP(IF$2,Rent!$S$4:$AK$1000,$H36,FALSE)</f>
        <v>0</v>
      </c>
      <c r="IG36" s="622">
        <f>-VLOOKUP(IG$2,Rent!$S$4:$AK$1000,$H36,FALSE)</f>
        <v>0</v>
      </c>
      <c r="IH36" s="622">
        <f>-VLOOKUP(IH$2,Rent!$S$4:$AK$1000,$H36,FALSE)</f>
        <v>0</v>
      </c>
      <c r="II36" s="622">
        <f>-VLOOKUP(II$2,Rent!$S$4:$AK$1000,$H36,FALSE)</f>
        <v>0</v>
      </c>
      <c r="IJ36" s="622">
        <f>-VLOOKUP(IJ$2,Rent!$S$4:$AK$1000,$H36,FALSE)</f>
        <v>0</v>
      </c>
      <c r="IK36" s="622">
        <f>-VLOOKUP(IK$2,Rent!$S$4:$AK$1000,$H36,FALSE)</f>
        <v>0</v>
      </c>
      <c r="IL36" s="622">
        <f>-VLOOKUP(IL$2,Rent!$S$4:$AK$1000,$H36,FALSE)</f>
        <v>0</v>
      </c>
      <c r="IM36" s="622">
        <f>-VLOOKUP(IM$2,Rent!$S$4:$AK$1000,$H36,FALSE)</f>
        <v>0</v>
      </c>
      <c r="IN36" s="622">
        <f>-VLOOKUP(IN$2,Rent!$S$4:$AK$1000,$H36,FALSE)</f>
        <v>0</v>
      </c>
      <c r="IO36" s="622">
        <f>-VLOOKUP(IO$2,Rent!$S$4:$AK$1000,$H36,FALSE)</f>
        <v>0</v>
      </c>
      <c r="IP36" s="622">
        <f>-VLOOKUP(IP$2,Rent!$S$4:$AK$1000,$H36,FALSE)</f>
        <v>0</v>
      </c>
    </row>
    <row r="37" spans="1:250" s="156" customFormat="1" x14ac:dyDescent="0.2">
      <c r="A37" s="156">
        <f>ROW()</f>
        <v>37</v>
      </c>
      <c r="C37" s="445" t="s">
        <v>466</v>
      </c>
      <c r="D37" s="437"/>
      <c r="E37" s="437"/>
      <c r="F37" s="437"/>
      <c r="G37" s="437"/>
      <c r="H37" s="437">
        <f>Rent!AJ1</f>
        <v>18</v>
      </c>
      <c r="I37" s="437"/>
      <c r="J37" s="622">
        <f t="shared" ref="J37:J38" si="667">SUM(K37:CD37)</f>
        <v>-6150250.2536200155</v>
      </c>
      <c r="K37" s="622">
        <f>-VLOOKUP(K$2,Rent!$S$4:$AK$1000,$H37,FALSE)</f>
        <v>0</v>
      </c>
      <c r="L37" s="622">
        <f>-VLOOKUP(L$2,Rent!$S$4:$AK$1000,$H37,FALSE)</f>
        <v>0</v>
      </c>
      <c r="M37" s="622">
        <f>-VLOOKUP(M$2,Rent!$S$4:$AK$1000,$H37,FALSE)</f>
        <v>0</v>
      </c>
      <c r="N37" s="622">
        <f>-VLOOKUP(N$2,Rent!$S$4:$AK$1000,$H37,FALSE)</f>
        <v>0</v>
      </c>
      <c r="O37" s="622">
        <f>-VLOOKUP(O$2,Rent!$S$4:$AK$1000,$H37,FALSE)</f>
        <v>0</v>
      </c>
      <c r="P37" s="622">
        <f>-VLOOKUP(P$2,Rent!$S$4:$AK$1000,$H37,FALSE)</f>
        <v>0</v>
      </c>
      <c r="Q37" s="622">
        <f>-VLOOKUP(Q$2,Rent!$S$4:$AK$1000,$H37,FALSE)</f>
        <v>0</v>
      </c>
      <c r="R37" s="622">
        <f>-VLOOKUP(R$2,Rent!$S$4:$AK$1000,$H37,FALSE)</f>
        <v>0</v>
      </c>
      <c r="S37" s="622">
        <f>-VLOOKUP(S$2,Rent!$S$4:$AK$1000,$H37,FALSE)</f>
        <v>0</v>
      </c>
      <c r="T37" s="622">
        <f>-VLOOKUP(T$2,Rent!$S$4:$AK$1000,$H37,FALSE)</f>
        <v>0</v>
      </c>
      <c r="U37" s="622">
        <f>-VLOOKUP(U$2,Rent!$S$4:$AK$1000,$H37,FALSE)</f>
        <v>0</v>
      </c>
      <c r="V37" s="622">
        <f>-VLOOKUP(V$2,Rent!$S$4:$AK$1000,$H37,FALSE)</f>
        <v>-264702.78999999998</v>
      </c>
      <c r="W37" s="622">
        <f>-VLOOKUP(W$2,Rent!$S$4:$AK$1000,$H37,FALSE)</f>
        <v>-264702.78999999998</v>
      </c>
      <c r="X37" s="622">
        <f>-VLOOKUP(X$2,Rent!$S$4:$AK$1000,$H37,FALSE)</f>
        <v>-264702.78999999998</v>
      </c>
      <c r="Y37" s="622">
        <f>-VLOOKUP(Y$2,Rent!$S$4:$AK$1000,$H37,FALSE)</f>
        <v>-264702.78999999998</v>
      </c>
      <c r="Z37" s="622">
        <f>-VLOOKUP(Z$2,Rent!$S$4:$AK$1000,$H37,FALSE)</f>
        <v>-264702.78999999998</v>
      </c>
      <c r="AA37" s="622">
        <f>-VLOOKUP(AA$2,Rent!$S$4:$AK$1000,$H37,FALSE)</f>
        <v>-264702.78999999998</v>
      </c>
      <c r="AB37" s="622">
        <f>-VLOOKUP(AB$2,Rent!$S$4:$AK$1000,$H37,FALSE)</f>
        <v>-264702.78999999998</v>
      </c>
      <c r="AC37" s="622">
        <f>-VLOOKUP(AC$2,Rent!$S$4:$AK$1000,$H37,FALSE)</f>
        <v>-264702.78999999998</v>
      </c>
      <c r="AD37" s="622">
        <f>-VLOOKUP(AD$2,Rent!$S$4:$AK$1000,$H37,FALSE)</f>
        <v>-264702.78999999998</v>
      </c>
      <c r="AE37" s="622">
        <f>-VLOOKUP(AE$2,Rent!$S$4:$AK$1000,$H37,FALSE)</f>
        <v>-264702.78999999998</v>
      </c>
      <c r="AF37" s="622">
        <f>-VLOOKUP(AF$2,Rent!$S$4:$AK$1000,$H37,FALSE)</f>
        <v>-317850.79000000004</v>
      </c>
      <c r="AG37" s="622">
        <f>-VLOOKUP(AG$2,Rent!$S$4:$AK$1000,$H37,FALSE)</f>
        <v>-327386.3137</v>
      </c>
      <c r="AH37" s="622">
        <f>-VLOOKUP(AH$2,Rent!$S$4:$AK$1000,$H37,FALSE)</f>
        <v>-54742.439999999995</v>
      </c>
      <c r="AI37" s="622">
        <f>-VLOOKUP(AI$2,Rent!$S$4:$AK$1000,$H37,FALSE)</f>
        <v>-54742.439999999995</v>
      </c>
      <c r="AJ37" s="622">
        <f>-VLOOKUP(AJ$2,Rent!$S$4:$AK$1000,$H37,FALSE)</f>
        <v>-54742.439999999995</v>
      </c>
      <c r="AK37" s="622">
        <f>-VLOOKUP(AK$2,Rent!$S$4:$AK$1000,$H37,FALSE)</f>
        <v>-54742.439999999995</v>
      </c>
      <c r="AL37" s="622">
        <f>-VLOOKUP(AL$2,Rent!$S$4:$AK$1000,$H37,FALSE)</f>
        <v>-54742.439999999995</v>
      </c>
      <c r="AM37" s="622">
        <f>-VLOOKUP(AM$2,Rent!$S$4:$AK$1000,$H37,FALSE)</f>
        <v>-54742.439999999995</v>
      </c>
      <c r="AN37" s="622">
        <f>-VLOOKUP(AN$2,Rent!$S$4:$AK$1000,$H37,FALSE)</f>
        <v>-54742.439999999995</v>
      </c>
      <c r="AO37" s="622">
        <f>-VLOOKUP(AO$2,Rent!$S$4:$AK$1000,$H37,FALSE)</f>
        <v>-54742.439999999995</v>
      </c>
      <c r="AP37" s="622">
        <f>-VLOOKUP(AP$2,Rent!$S$4:$AK$1000,$H37,FALSE)</f>
        <v>-54742.439999999995</v>
      </c>
      <c r="AQ37" s="622">
        <f>-VLOOKUP(AQ$2,Rent!$S$4:$AK$1000,$H37,FALSE)</f>
        <v>-54742.439999999995</v>
      </c>
      <c r="AR37" s="622">
        <f>-VLOOKUP(AR$2,Rent!$S$4:$AK$1000,$H37,FALSE)</f>
        <v>0</v>
      </c>
      <c r="AS37" s="622">
        <f>-VLOOKUP(AS$2,Rent!$S$4:$AK$1000,$H37,FALSE)</f>
        <v>0</v>
      </c>
      <c r="AT37" s="622">
        <f>-VLOOKUP(AT$2,Rent!$S$4:$AK$1000,$H37,FALSE)</f>
        <v>0</v>
      </c>
      <c r="AU37" s="622">
        <f>-VLOOKUP(AU$2,Rent!$S$4:$AK$1000,$H37,FALSE)</f>
        <v>0</v>
      </c>
      <c r="AV37" s="622">
        <f>-VLOOKUP(AV$2,Rent!$S$4:$AK$1000,$H37,FALSE)</f>
        <v>0</v>
      </c>
      <c r="AW37" s="622">
        <f>-VLOOKUP(AW$2,Rent!$S$4:$AK$1000,$H37,FALSE)</f>
        <v>0</v>
      </c>
      <c r="AX37" s="622">
        <f>-VLOOKUP(AX$2,Rent!$S$4:$AK$1000,$H37,FALSE)</f>
        <v>0</v>
      </c>
      <c r="AY37" s="622">
        <f>-VLOOKUP(AY$2,Rent!$S$4:$AK$1000,$H37,FALSE)</f>
        <v>0</v>
      </c>
      <c r="AZ37" s="622">
        <f>-VLOOKUP(AZ$2,Rent!$S$4:$AK$1000,$H37,FALSE)</f>
        <v>0</v>
      </c>
      <c r="BA37" s="622">
        <f>-VLOOKUP(BA$2,Rent!$S$4:$AK$1000,$H37,FALSE)</f>
        <v>0</v>
      </c>
      <c r="BB37" s="622">
        <f>-VLOOKUP(BB$2,Rent!$S$4:$AK$1000,$H37,FALSE)</f>
        <v>0</v>
      </c>
      <c r="BC37" s="622">
        <f>-VLOOKUP(BC$2,Rent!$S$4:$AK$1000,$H37,FALSE)</f>
        <v>0</v>
      </c>
      <c r="BD37" s="622">
        <f>-VLOOKUP(BD$2,Rent!$S$4:$AK$1000,$H37,FALSE)</f>
        <v>0</v>
      </c>
      <c r="BE37" s="622">
        <f>-VLOOKUP(BE$2,Rent!$S$4:$AK$1000,$H37,FALSE)</f>
        <v>0</v>
      </c>
      <c r="BF37" s="622">
        <f>-VLOOKUP(BF$2,Rent!$S$4:$AK$1000,$H37,FALSE)</f>
        <v>0</v>
      </c>
      <c r="BG37" s="622">
        <f>-VLOOKUP(BG$2,Rent!$S$4:$AK$1000,$H37,FALSE)</f>
        <v>0</v>
      </c>
      <c r="BH37" s="622">
        <f>-VLOOKUP(BH$2,Rent!$S$4:$AK$1000,$H37,FALSE)</f>
        <v>0</v>
      </c>
      <c r="BI37" s="622">
        <f>-VLOOKUP(BI$2,Rent!$S$4:$AK$1000,$H37,FALSE)</f>
        <v>0</v>
      </c>
      <c r="BJ37" s="622">
        <f>-VLOOKUP(BJ$2,Rent!$S$4:$AK$1000,$H37,FALSE)</f>
        <v>0</v>
      </c>
      <c r="BK37" s="622">
        <f>-VLOOKUP(BK$2,Rent!$S$4:$AK$1000,$H37,FALSE)</f>
        <v>0</v>
      </c>
      <c r="BL37" s="622">
        <f>-VLOOKUP(BL$2,Rent!$S$4:$AK$1000,$H37,FALSE)</f>
        <v>0</v>
      </c>
      <c r="BM37" s="622">
        <f>-VLOOKUP(BM$2,Rent!$S$4:$AK$1000,$H37,FALSE)</f>
        <v>-11771.621609869331</v>
      </c>
      <c r="BN37" s="622">
        <f>-VLOOKUP(BN$2,Rent!$S$4:$AK$1000,$H37,FALSE)</f>
        <v>-11771.621609869331</v>
      </c>
      <c r="BO37" s="622">
        <f>-VLOOKUP(BO$2,Rent!$S$4:$AK$1000,$H37,FALSE)</f>
        <v>-11771.621609869331</v>
      </c>
      <c r="BP37" s="622">
        <f>-VLOOKUP(BP$2,Rent!$S$4:$AK$1000,$H37,FALSE)</f>
        <v>-11771.621609869331</v>
      </c>
      <c r="BQ37" s="622">
        <f>-VLOOKUP(BQ$2,Rent!$S$4:$AK$1000,$H37,FALSE)</f>
        <v>-12124.77025816541</v>
      </c>
      <c r="BR37" s="622">
        <f>-VLOOKUP(BR$2,Rent!$S$4:$AK$1000,$H37,FALSE)</f>
        <v>-192214.2300599289</v>
      </c>
      <c r="BS37" s="622">
        <f>-VLOOKUP(BS$2,Rent!$S$4:$AK$1000,$H37,FALSE)</f>
        <v>-192214.2300599289</v>
      </c>
      <c r="BT37" s="622">
        <f>-VLOOKUP(BT$2,Rent!$S$4:$AK$1000,$H37,FALSE)</f>
        <v>-192214.2300599289</v>
      </c>
      <c r="BU37" s="622">
        <f>-VLOOKUP(BU$2,Rent!$S$4:$AK$1000,$H37,FALSE)</f>
        <v>-192214.2300599289</v>
      </c>
      <c r="BV37" s="622">
        <f>-VLOOKUP(BV$2,Rent!$S$4:$AK$1000,$H37,FALSE)</f>
        <v>-192214.2300599289</v>
      </c>
      <c r="BW37" s="622">
        <f>-VLOOKUP(BW$2,Rent!$S$4:$AK$1000,$H37,FALSE)</f>
        <v>-192214.2300599289</v>
      </c>
      <c r="BX37" s="622">
        <f>-VLOOKUP(BX$2,Rent!$S$4:$AK$1000,$H37,FALSE)</f>
        <v>-192214.2300599289</v>
      </c>
      <c r="BY37" s="622">
        <f>-VLOOKUP(BY$2,Rent!$S$4:$AK$1000,$H37,FALSE)</f>
        <v>-180089.4598017635</v>
      </c>
      <c r="BZ37" s="622">
        <f>-VLOOKUP(BZ$2,Rent!$S$4:$AK$1000,$H37,FALSE)</f>
        <v>-180089.4598017635</v>
      </c>
      <c r="CA37" s="622">
        <f>-VLOOKUP(CA$2,Rent!$S$4:$AK$1000,$H37,FALSE)</f>
        <v>-180089.4598017635</v>
      </c>
      <c r="CB37" s="622">
        <f>-VLOOKUP(CB$2,Rent!$S$4:$AK$1000,$H37,FALSE)</f>
        <v>-180089.4598017635</v>
      </c>
      <c r="CC37" s="622">
        <f>-VLOOKUP(CC$2,Rent!$S$4:$AK$1000,$H37,FALSE)</f>
        <v>-185492.14359581642</v>
      </c>
      <c r="CD37" s="622">
        <f>-VLOOKUP(CD$2,Rent!$S$4:$AK$1000,$H37,FALSE)</f>
        <v>0</v>
      </c>
      <c r="CE37" s="622">
        <f>-VLOOKUP(CE$2,Rent!$S$4:$AK$1000,$H37,FALSE)</f>
        <v>0</v>
      </c>
      <c r="CF37" s="622">
        <f>-VLOOKUP(CF$2,Rent!$S$4:$AK$1000,$H37,FALSE)</f>
        <v>0</v>
      </c>
      <c r="CG37" s="622">
        <f>-VLOOKUP(CG$2,Rent!$S$4:$AK$1000,$H37,FALSE)</f>
        <v>0</v>
      </c>
      <c r="CH37" s="622">
        <f>-VLOOKUP(CH$2,Rent!$S$4:$AK$1000,$H37,FALSE)</f>
        <v>0</v>
      </c>
      <c r="CI37" s="622">
        <f>-VLOOKUP(CI$2,Rent!$S$4:$AK$1000,$H37,FALSE)</f>
        <v>0</v>
      </c>
      <c r="CJ37" s="622">
        <f>-VLOOKUP(CJ$2,Rent!$S$4:$AK$1000,$H37,FALSE)</f>
        <v>0</v>
      </c>
      <c r="CK37" s="622">
        <f>-VLOOKUP(CK$2,Rent!$S$4:$AK$1000,$H37,FALSE)</f>
        <v>0</v>
      </c>
      <c r="CL37" s="622">
        <f>-VLOOKUP(CL$2,Rent!$S$4:$AK$1000,$H37,FALSE)</f>
        <v>0</v>
      </c>
      <c r="CM37" s="622">
        <f>-VLOOKUP(CM$2,Rent!$S$4:$AK$1000,$H37,FALSE)</f>
        <v>0</v>
      </c>
      <c r="CN37" s="622">
        <f>-VLOOKUP(CN$2,Rent!$S$4:$AK$1000,$H37,FALSE)</f>
        <v>0</v>
      </c>
      <c r="CO37" s="622">
        <f>-VLOOKUP(CO$2,Rent!$S$4:$AK$1000,$H37,FALSE)</f>
        <v>0</v>
      </c>
      <c r="CP37" s="622">
        <f>-VLOOKUP(CP$2,Rent!$S$4:$AK$1000,$H37,FALSE)</f>
        <v>0</v>
      </c>
      <c r="CQ37" s="622">
        <f>-VLOOKUP(CQ$2,Rent!$S$4:$AK$1000,$H37,FALSE)</f>
        <v>0</v>
      </c>
      <c r="CR37" s="622">
        <f>-VLOOKUP(CR$2,Rent!$S$4:$AK$1000,$H37,FALSE)</f>
        <v>0</v>
      </c>
      <c r="CS37" s="622">
        <f>-VLOOKUP(CS$2,Rent!$S$4:$AK$1000,$H37,FALSE)</f>
        <v>0</v>
      </c>
      <c r="CT37" s="622">
        <f>-VLOOKUP(CT$2,Rent!$S$4:$AK$1000,$H37,FALSE)</f>
        <v>0</v>
      </c>
      <c r="CU37" s="622">
        <f>-VLOOKUP(CU$2,Rent!$S$4:$AK$1000,$H37,FALSE)</f>
        <v>0</v>
      </c>
      <c r="CV37" s="622">
        <f>-VLOOKUP(CV$2,Rent!$S$4:$AK$1000,$H37,FALSE)</f>
        <v>0</v>
      </c>
      <c r="CW37" s="622">
        <f>-VLOOKUP(CW$2,Rent!$S$4:$AK$1000,$H37,FALSE)</f>
        <v>0</v>
      </c>
      <c r="CX37" s="622">
        <f>-VLOOKUP(CX$2,Rent!$S$4:$AK$1000,$H37,FALSE)</f>
        <v>0</v>
      </c>
      <c r="CY37" s="622">
        <f>-VLOOKUP(CY$2,Rent!$S$4:$AK$1000,$H37,FALSE)</f>
        <v>0</v>
      </c>
      <c r="CZ37" s="622">
        <f>-VLOOKUP(CZ$2,Rent!$S$4:$AK$1000,$H37,FALSE)</f>
        <v>0</v>
      </c>
      <c r="DA37" s="622">
        <f>-VLOOKUP(DA$2,Rent!$S$4:$AK$1000,$H37,FALSE)</f>
        <v>0</v>
      </c>
      <c r="DB37" s="622">
        <f>-VLOOKUP(DB$2,Rent!$S$4:$AK$1000,$H37,FALSE)</f>
        <v>0</v>
      </c>
      <c r="DC37" s="622">
        <f>-VLOOKUP(DC$2,Rent!$S$4:$AK$1000,$H37,FALSE)</f>
        <v>0</v>
      </c>
      <c r="DD37" s="622">
        <f>-VLOOKUP(DD$2,Rent!$S$4:$AK$1000,$H37,FALSE)</f>
        <v>0</v>
      </c>
      <c r="DE37" s="622">
        <f>-VLOOKUP(DE$2,Rent!$S$4:$AK$1000,$H37,FALSE)</f>
        <v>0</v>
      </c>
      <c r="DF37" s="622">
        <f>-VLOOKUP(DF$2,Rent!$S$4:$AK$1000,$H37,FALSE)</f>
        <v>0</v>
      </c>
      <c r="DG37" s="622">
        <f>-VLOOKUP(DG$2,Rent!$S$4:$AK$1000,$H37,FALSE)</f>
        <v>0</v>
      </c>
      <c r="DH37" s="622">
        <f>-VLOOKUP(DH$2,Rent!$S$4:$AK$1000,$H37,FALSE)</f>
        <v>0</v>
      </c>
      <c r="DI37" s="622">
        <f>-VLOOKUP(DI$2,Rent!$S$4:$AK$1000,$H37,FALSE)</f>
        <v>0</v>
      </c>
      <c r="DJ37" s="622">
        <f>-VLOOKUP(DJ$2,Rent!$S$4:$AK$1000,$H37,FALSE)</f>
        <v>0</v>
      </c>
      <c r="DK37" s="622">
        <f>-VLOOKUP(DK$2,Rent!$S$4:$AK$1000,$H37,FALSE)</f>
        <v>0</v>
      </c>
      <c r="DL37" s="622">
        <f>-VLOOKUP(DL$2,Rent!$S$4:$AK$1000,$H37,FALSE)</f>
        <v>0</v>
      </c>
      <c r="DM37" s="622">
        <f>-VLOOKUP(DM$2,Rent!$S$4:$AK$1000,$H37,FALSE)</f>
        <v>0</v>
      </c>
      <c r="DN37" s="622">
        <f>-VLOOKUP(DN$2,Rent!$S$4:$AK$1000,$H37,FALSE)</f>
        <v>0</v>
      </c>
      <c r="DO37" s="622">
        <f>-VLOOKUP(DO$2,Rent!$S$4:$AK$1000,$H37,FALSE)</f>
        <v>0</v>
      </c>
      <c r="DP37" s="622">
        <f>-VLOOKUP(DP$2,Rent!$S$4:$AK$1000,$H37,FALSE)</f>
        <v>0</v>
      </c>
      <c r="DQ37" s="622">
        <f>-VLOOKUP(DQ$2,Rent!$S$4:$AK$1000,$H37,FALSE)</f>
        <v>0</v>
      </c>
      <c r="DR37" s="622">
        <f>-VLOOKUP(DR$2,Rent!$S$4:$AK$1000,$H37,FALSE)</f>
        <v>0</v>
      </c>
      <c r="DS37" s="622">
        <f>-VLOOKUP(DS$2,Rent!$S$4:$AK$1000,$H37,FALSE)</f>
        <v>0</v>
      </c>
      <c r="DT37" s="622">
        <f>-VLOOKUP(DT$2,Rent!$S$4:$AK$1000,$H37,FALSE)</f>
        <v>0</v>
      </c>
      <c r="DU37" s="622">
        <f>-VLOOKUP(DU$2,Rent!$S$4:$AK$1000,$H37,FALSE)</f>
        <v>0</v>
      </c>
      <c r="DV37" s="622">
        <f>-VLOOKUP(DV$2,Rent!$S$4:$AK$1000,$H37,FALSE)</f>
        <v>0</v>
      </c>
      <c r="DW37" s="622">
        <f>-VLOOKUP(DW$2,Rent!$S$4:$AK$1000,$H37,FALSE)</f>
        <v>0</v>
      </c>
      <c r="DX37" s="622">
        <f>-VLOOKUP(DX$2,Rent!$S$4:$AK$1000,$H37,FALSE)</f>
        <v>0</v>
      </c>
      <c r="DY37" s="622">
        <f>-VLOOKUP(DY$2,Rent!$S$4:$AK$1000,$H37,FALSE)</f>
        <v>0</v>
      </c>
      <c r="DZ37" s="622">
        <f>-VLOOKUP(DZ$2,Rent!$S$4:$AK$1000,$H37,FALSE)</f>
        <v>0</v>
      </c>
      <c r="EA37" s="622">
        <f>-VLOOKUP(EA$2,Rent!$S$4:$AK$1000,$H37,FALSE)</f>
        <v>0</v>
      </c>
      <c r="EB37" s="622">
        <f>-VLOOKUP(EB$2,Rent!$S$4:$AK$1000,$H37,FALSE)</f>
        <v>0</v>
      </c>
      <c r="EC37" s="622">
        <f>-VLOOKUP(EC$2,Rent!$S$4:$AK$1000,$H37,FALSE)</f>
        <v>0</v>
      </c>
      <c r="ED37" s="622">
        <f>-VLOOKUP(ED$2,Rent!$S$4:$AK$1000,$H37,FALSE)</f>
        <v>0</v>
      </c>
      <c r="EE37" s="622">
        <f>-VLOOKUP(EE$2,Rent!$S$4:$AK$1000,$H37,FALSE)</f>
        <v>0</v>
      </c>
      <c r="EF37" s="622">
        <f>-VLOOKUP(EF$2,Rent!$S$4:$AK$1000,$H37,FALSE)</f>
        <v>0</v>
      </c>
      <c r="EG37" s="622">
        <f>-VLOOKUP(EG$2,Rent!$S$4:$AK$1000,$H37,FALSE)</f>
        <v>0</v>
      </c>
      <c r="EH37" s="622">
        <f>-VLOOKUP(EH$2,Rent!$S$4:$AK$1000,$H37,FALSE)</f>
        <v>0</v>
      </c>
      <c r="EI37" s="622">
        <f>-VLOOKUP(EI$2,Rent!$S$4:$AK$1000,$H37,FALSE)</f>
        <v>0</v>
      </c>
      <c r="EJ37" s="622">
        <f>-VLOOKUP(EJ$2,Rent!$S$4:$AK$1000,$H37,FALSE)</f>
        <v>0</v>
      </c>
      <c r="EK37" s="622">
        <f>-VLOOKUP(EK$2,Rent!$S$4:$AK$1000,$H37,FALSE)</f>
        <v>0</v>
      </c>
      <c r="EL37" s="622">
        <f>-VLOOKUP(EL$2,Rent!$S$4:$AK$1000,$H37,FALSE)</f>
        <v>0</v>
      </c>
      <c r="EM37" s="622">
        <f>-VLOOKUP(EM$2,Rent!$S$4:$AK$1000,$H37,FALSE)</f>
        <v>0</v>
      </c>
      <c r="EN37" s="622">
        <f>-VLOOKUP(EN$2,Rent!$S$4:$AK$1000,$H37,FALSE)</f>
        <v>0</v>
      </c>
      <c r="EO37" s="622">
        <f>-VLOOKUP(EO$2,Rent!$S$4:$AK$1000,$H37,FALSE)</f>
        <v>0</v>
      </c>
      <c r="EP37" s="622">
        <f>-VLOOKUP(EP$2,Rent!$S$4:$AK$1000,$H37,FALSE)</f>
        <v>0</v>
      </c>
      <c r="EQ37" s="622">
        <f>-VLOOKUP(EQ$2,Rent!$S$4:$AK$1000,$H37,FALSE)</f>
        <v>0</v>
      </c>
      <c r="ER37" s="622">
        <f>-VLOOKUP(ER$2,Rent!$S$4:$AK$1000,$H37,FALSE)</f>
        <v>0</v>
      </c>
      <c r="ES37" s="622">
        <f>-VLOOKUP(ES$2,Rent!$S$4:$AK$1000,$H37,FALSE)</f>
        <v>0</v>
      </c>
      <c r="ET37" s="622">
        <f>-VLOOKUP(ET$2,Rent!$S$4:$AK$1000,$H37,FALSE)</f>
        <v>0</v>
      </c>
      <c r="EU37" s="622">
        <f>-VLOOKUP(EU$2,Rent!$S$4:$AK$1000,$H37,FALSE)</f>
        <v>0</v>
      </c>
      <c r="EV37" s="622">
        <f>-VLOOKUP(EV$2,Rent!$S$4:$AK$1000,$H37,FALSE)</f>
        <v>0</v>
      </c>
      <c r="EW37" s="622">
        <f>-VLOOKUP(EW$2,Rent!$S$4:$AK$1000,$H37,FALSE)</f>
        <v>0</v>
      </c>
      <c r="EX37" s="622">
        <f>-VLOOKUP(EX$2,Rent!$S$4:$AK$1000,$H37,FALSE)</f>
        <v>0</v>
      </c>
      <c r="EY37" s="622">
        <f>-VLOOKUP(EY$2,Rent!$S$4:$AK$1000,$H37,FALSE)</f>
        <v>0</v>
      </c>
      <c r="EZ37" s="622">
        <f>-VLOOKUP(EZ$2,Rent!$S$4:$AK$1000,$H37,FALSE)</f>
        <v>0</v>
      </c>
      <c r="FA37" s="622">
        <f>-VLOOKUP(FA$2,Rent!$S$4:$AK$1000,$H37,FALSE)</f>
        <v>0</v>
      </c>
      <c r="FB37" s="622">
        <f>-VLOOKUP(FB$2,Rent!$S$4:$AK$1000,$H37,FALSE)</f>
        <v>0</v>
      </c>
      <c r="FC37" s="622">
        <f>-VLOOKUP(FC$2,Rent!$S$4:$AK$1000,$H37,FALSE)</f>
        <v>0</v>
      </c>
      <c r="FD37" s="622">
        <f>-VLOOKUP(FD$2,Rent!$S$4:$AK$1000,$H37,FALSE)</f>
        <v>0</v>
      </c>
      <c r="FE37" s="622">
        <f>-VLOOKUP(FE$2,Rent!$S$4:$AK$1000,$H37,FALSE)</f>
        <v>0</v>
      </c>
      <c r="FF37" s="622">
        <f>-VLOOKUP(FF$2,Rent!$S$4:$AK$1000,$H37,FALSE)</f>
        <v>0</v>
      </c>
      <c r="FG37" s="622">
        <f>-VLOOKUP(FG$2,Rent!$S$4:$AK$1000,$H37,FALSE)</f>
        <v>0</v>
      </c>
      <c r="FH37" s="622">
        <f>-VLOOKUP(FH$2,Rent!$S$4:$AK$1000,$H37,FALSE)</f>
        <v>0</v>
      </c>
      <c r="FI37" s="622">
        <f>-VLOOKUP(FI$2,Rent!$S$4:$AK$1000,$H37,FALSE)</f>
        <v>0</v>
      </c>
      <c r="FJ37" s="622">
        <f>-VLOOKUP(FJ$2,Rent!$S$4:$AK$1000,$H37,FALSE)</f>
        <v>0</v>
      </c>
      <c r="FK37" s="622">
        <f>-VLOOKUP(FK$2,Rent!$S$4:$AK$1000,$H37,FALSE)</f>
        <v>0</v>
      </c>
      <c r="FL37" s="622">
        <f>-VLOOKUP(FL$2,Rent!$S$4:$AK$1000,$H37,FALSE)</f>
        <v>0</v>
      </c>
      <c r="FM37" s="622">
        <f>-VLOOKUP(FM$2,Rent!$S$4:$AK$1000,$H37,FALSE)</f>
        <v>0</v>
      </c>
      <c r="FN37" s="622">
        <f>-VLOOKUP(FN$2,Rent!$S$4:$AK$1000,$H37,FALSE)</f>
        <v>0</v>
      </c>
      <c r="FO37" s="622">
        <f>-VLOOKUP(FO$2,Rent!$S$4:$AK$1000,$H37,FALSE)</f>
        <v>0</v>
      </c>
      <c r="FP37" s="622">
        <f>-VLOOKUP(FP$2,Rent!$S$4:$AK$1000,$H37,FALSE)</f>
        <v>0</v>
      </c>
      <c r="FQ37" s="622">
        <f>-VLOOKUP(FQ$2,Rent!$S$4:$AK$1000,$H37,FALSE)</f>
        <v>0</v>
      </c>
      <c r="FR37" s="622">
        <f>-VLOOKUP(FR$2,Rent!$S$4:$AK$1000,$H37,FALSE)</f>
        <v>0</v>
      </c>
      <c r="FS37" s="622">
        <f>-VLOOKUP(FS$2,Rent!$S$4:$AK$1000,$H37,FALSE)</f>
        <v>0</v>
      </c>
      <c r="FT37" s="622">
        <f>-VLOOKUP(FT$2,Rent!$S$4:$AK$1000,$H37,FALSE)</f>
        <v>0</v>
      </c>
      <c r="FU37" s="622">
        <f>-VLOOKUP(FU$2,Rent!$S$4:$AK$1000,$H37,FALSE)</f>
        <v>0</v>
      </c>
      <c r="FV37" s="622">
        <f>-VLOOKUP(FV$2,Rent!$S$4:$AK$1000,$H37,FALSE)</f>
        <v>0</v>
      </c>
      <c r="FW37" s="622">
        <f>-VLOOKUP(FW$2,Rent!$S$4:$AK$1000,$H37,FALSE)</f>
        <v>0</v>
      </c>
      <c r="FX37" s="622">
        <f>-VLOOKUP(FX$2,Rent!$S$4:$AK$1000,$H37,FALSE)</f>
        <v>0</v>
      </c>
      <c r="FY37" s="622">
        <f>-VLOOKUP(FY$2,Rent!$S$4:$AK$1000,$H37,FALSE)</f>
        <v>0</v>
      </c>
      <c r="FZ37" s="622">
        <f>-VLOOKUP(FZ$2,Rent!$S$4:$AK$1000,$H37,FALSE)</f>
        <v>0</v>
      </c>
      <c r="GA37" s="622">
        <f>-VLOOKUP(GA$2,Rent!$S$4:$AK$1000,$H37,FALSE)</f>
        <v>0</v>
      </c>
      <c r="GB37" s="622">
        <f>-VLOOKUP(GB$2,Rent!$S$4:$AK$1000,$H37,FALSE)</f>
        <v>0</v>
      </c>
      <c r="GC37" s="622">
        <f>-VLOOKUP(GC$2,Rent!$S$4:$AK$1000,$H37,FALSE)</f>
        <v>0</v>
      </c>
      <c r="GD37" s="622">
        <f>-VLOOKUP(GD$2,Rent!$S$4:$AK$1000,$H37,FALSE)</f>
        <v>0</v>
      </c>
      <c r="GE37" s="622">
        <f>-VLOOKUP(GE$2,Rent!$S$4:$AK$1000,$H37,FALSE)</f>
        <v>0</v>
      </c>
      <c r="GF37" s="622">
        <f>-VLOOKUP(GF$2,Rent!$S$4:$AK$1000,$H37,FALSE)</f>
        <v>0</v>
      </c>
      <c r="GG37" s="622">
        <f>-VLOOKUP(GG$2,Rent!$S$4:$AK$1000,$H37,FALSE)</f>
        <v>0</v>
      </c>
      <c r="GH37" s="622">
        <f>-VLOOKUP(GH$2,Rent!$S$4:$AK$1000,$H37,FALSE)</f>
        <v>0</v>
      </c>
      <c r="GI37" s="622">
        <f>-VLOOKUP(GI$2,Rent!$S$4:$AK$1000,$H37,FALSE)</f>
        <v>0</v>
      </c>
      <c r="GJ37" s="622">
        <f>-VLOOKUP(GJ$2,Rent!$S$4:$AK$1000,$H37,FALSE)</f>
        <v>0</v>
      </c>
      <c r="GK37" s="622">
        <f>-VLOOKUP(GK$2,Rent!$S$4:$AK$1000,$H37,FALSE)</f>
        <v>0</v>
      </c>
      <c r="GL37" s="622">
        <f>-VLOOKUP(GL$2,Rent!$S$4:$AK$1000,$H37,FALSE)</f>
        <v>0</v>
      </c>
      <c r="GM37" s="622">
        <f>-VLOOKUP(GM$2,Rent!$S$4:$AK$1000,$H37,FALSE)</f>
        <v>0</v>
      </c>
      <c r="GN37" s="622">
        <f>-VLOOKUP(GN$2,Rent!$S$4:$AK$1000,$H37,FALSE)</f>
        <v>0</v>
      </c>
      <c r="GO37" s="622">
        <f>-VLOOKUP(GO$2,Rent!$S$4:$AK$1000,$H37,FALSE)</f>
        <v>0</v>
      </c>
      <c r="GP37" s="622">
        <f>-VLOOKUP(GP$2,Rent!$S$4:$AK$1000,$H37,FALSE)</f>
        <v>0</v>
      </c>
      <c r="GQ37" s="622">
        <f>-VLOOKUP(GQ$2,Rent!$S$4:$AK$1000,$H37,FALSE)</f>
        <v>0</v>
      </c>
      <c r="GR37" s="622">
        <f>-VLOOKUP(GR$2,Rent!$S$4:$AK$1000,$H37,FALSE)</f>
        <v>0</v>
      </c>
      <c r="GS37" s="622">
        <f>-VLOOKUP(GS$2,Rent!$S$4:$AK$1000,$H37,FALSE)</f>
        <v>0</v>
      </c>
      <c r="GT37" s="622">
        <f>-VLOOKUP(GT$2,Rent!$S$4:$AK$1000,$H37,FALSE)</f>
        <v>0</v>
      </c>
      <c r="GU37" s="622">
        <f>-VLOOKUP(GU$2,Rent!$S$4:$AK$1000,$H37,FALSE)</f>
        <v>0</v>
      </c>
      <c r="GV37" s="622">
        <f>-VLOOKUP(GV$2,Rent!$S$4:$AK$1000,$H37,FALSE)</f>
        <v>0</v>
      </c>
      <c r="GW37" s="622">
        <f>-VLOOKUP(GW$2,Rent!$S$4:$AK$1000,$H37,FALSE)</f>
        <v>0</v>
      </c>
      <c r="GX37" s="622">
        <f>-VLOOKUP(GX$2,Rent!$S$4:$AK$1000,$H37,FALSE)</f>
        <v>0</v>
      </c>
      <c r="GY37" s="622">
        <f>-VLOOKUP(GY$2,Rent!$S$4:$AK$1000,$H37,FALSE)</f>
        <v>0</v>
      </c>
      <c r="GZ37" s="622">
        <f>-VLOOKUP(GZ$2,Rent!$S$4:$AK$1000,$H37,FALSE)</f>
        <v>0</v>
      </c>
      <c r="HA37" s="622">
        <f>-VLOOKUP(HA$2,Rent!$S$4:$AK$1000,$H37,FALSE)</f>
        <v>0</v>
      </c>
      <c r="HB37" s="622">
        <f>-VLOOKUP(HB$2,Rent!$S$4:$AK$1000,$H37,FALSE)</f>
        <v>0</v>
      </c>
      <c r="HC37" s="622">
        <f>-VLOOKUP(HC$2,Rent!$S$4:$AK$1000,$H37,FALSE)</f>
        <v>0</v>
      </c>
      <c r="HD37" s="622">
        <f>-VLOOKUP(HD$2,Rent!$S$4:$AK$1000,$H37,FALSE)</f>
        <v>0</v>
      </c>
      <c r="HE37" s="622">
        <f>-VLOOKUP(HE$2,Rent!$S$4:$AK$1000,$H37,FALSE)</f>
        <v>0</v>
      </c>
      <c r="HF37" s="622">
        <f>-VLOOKUP(HF$2,Rent!$S$4:$AK$1000,$H37,FALSE)</f>
        <v>0</v>
      </c>
      <c r="HG37" s="622">
        <f>-VLOOKUP(HG$2,Rent!$S$4:$AK$1000,$H37,FALSE)</f>
        <v>0</v>
      </c>
      <c r="HH37" s="622">
        <f>-VLOOKUP(HH$2,Rent!$S$4:$AK$1000,$H37,FALSE)</f>
        <v>0</v>
      </c>
      <c r="HI37" s="622">
        <f>-VLOOKUP(HI$2,Rent!$S$4:$AK$1000,$H37,FALSE)</f>
        <v>0</v>
      </c>
      <c r="HJ37" s="622">
        <f>-VLOOKUP(HJ$2,Rent!$S$4:$AK$1000,$H37,FALSE)</f>
        <v>0</v>
      </c>
      <c r="HK37" s="622">
        <f>-VLOOKUP(HK$2,Rent!$S$4:$AK$1000,$H37,FALSE)</f>
        <v>0</v>
      </c>
      <c r="HL37" s="622">
        <f>-VLOOKUP(HL$2,Rent!$S$4:$AK$1000,$H37,FALSE)</f>
        <v>0</v>
      </c>
      <c r="HM37" s="622">
        <f>-VLOOKUP(HM$2,Rent!$S$4:$AK$1000,$H37,FALSE)</f>
        <v>0</v>
      </c>
      <c r="HN37" s="622">
        <f>-VLOOKUP(HN$2,Rent!$S$4:$AK$1000,$H37,FALSE)</f>
        <v>0</v>
      </c>
      <c r="HO37" s="622">
        <f>-VLOOKUP(HO$2,Rent!$S$4:$AK$1000,$H37,FALSE)</f>
        <v>0</v>
      </c>
      <c r="HP37" s="622">
        <f>-VLOOKUP(HP$2,Rent!$S$4:$AK$1000,$H37,FALSE)</f>
        <v>0</v>
      </c>
      <c r="HQ37" s="622">
        <f>-VLOOKUP(HQ$2,Rent!$S$4:$AK$1000,$H37,FALSE)</f>
        <v>0</v>
      </c>
      <c r="HR37" s="622">
        <f>-VLOOKUP(HR$2,Rent!$S$4:$AK$1000,$H37,FALSE)</f>
        <v>0</v>
      </c>
      <c r="HS37" s="622">
        <f>-VLOOKUP(HS$2,Rent!$S$4:$AK$1000,$H37,FALSE)</f>
        <v>0</v>
      </c>
      <c r="HT37" s="622">
        <f>-VLOOKUP(HT$2,Rent!$S$4:$AK$1000,$H37,FALSE)</f>
        <v>0</v>
      </c>
      <c r="HU37" s="622">
        <f>-VLOOKUP(HU$2,Rent!$S$4:$AK$1000,$H37,FALSE)</f>
        <v>0</v>
      </c>
      <c r="HV37" s="622">
        <f>-VLOOKUP(HV$2,Rent!$S$4:$AK$1000,$H37,FALSE)</f>
        <v>0</v>
      </c>
      <c r="HW37" s="622">
        <f>-VLOOKUP(HW$2,Rent!$S$4:$AK$1000,$H37,FALSE)</f>
        <v>0</v>
      </c>
      <c r="HX37" s="622">
        <f>-VLOOKUP(HX$2,Rent!$S$4:$AK$1000,$H37,FALSE)</f>
        <v>0</v>
      </c>
      <c r="HY37" s="622">
        <f>-VLOOKUP(HY$2,Rent!$S$4:$AK$1000,$H37,FALSE)</f>
        <v>0</v>
      </c>
      <c r="HZ37" s="622">
        <f>-VLOOKUP(HZ$2,Rent!$S$4:$AK$1000,$H37,FALSE)</f>
        <v>0</v>
      </c>
      <c r="IA37" s="622">
        <f>-VLOOKUP(IA$2,Rent!$S$4:$AK$1000,$H37,FALSE)</f>
        <v>0</v>
      </c>
      <c r="IB37" s="622">
        <f>-VLOOKUP(IB$2,Rent!$S$4:$AK$1000,$H37,FALSE)</f>
        <v>0</v>
      </c>
      <c r="IC37" s="622">
        <f>-VLOOKUP(IC$2,Rent!$S$4:$AK$1000,$H37,FALSE)</f>
        <v>0</v>
      </c>
      <c r="ID37" s="622">
        <f>-VLOOKUP(ID$2,Rent!$S$4:$AK$1000,$H37,FALSE)</f>
        <v>0</v>
      </c>
      <c r="IE37" s="622">
        <f>-VLOOKUP(IE$2,Rent!$S$4:$AK$1000,$H37,FALSE)</f>
        <v>0</v>
      </c>
      <c r="IF37" s="622">
        <f>-VLOOKUP(IF$2,Rent!$S$4:$AK$1000,$H37,FALSE)</f>
        <v>0</v>
      </c>
      <c r="IG37" s="622">
        <f>-VLOOKUP(IG$2,Rent!$S$4:$AK$1000,$H37,FALSE)</f>
        <v>0</v>
      </c>
      <c r="IH37" s="622">
        <f>-VLOOKUP(IH$2,Rent!$S$4:$AK$1000,$H37,FALSE)</f>
        <v>0</v>
      </c>
      <c r="II37" s="622">
        <f>-VLOOKUP(II$2,Rent!$S$4:$AK$1000,$H37,FALSE)</f>
        <v>0</v>
      </c>
      <c r="IJ37" s="622">
        <f>-VLOOKUP(IJ$2,Rent!$S$4:$AK$1000,$H37,FALSE)</f>
        <v>0</v>
      </c>
      <c r="IK37" s="622">
        <f>-VLOOKUP(IK$2,Rent!$S$4:$AK$1000,$H37,FALSE)</f>
        <v>0</v>
      </c>
      <c r="IL37" s="622">
        <f>-VLOOKUP(IL$2,Rent!$S$4:$AK$1000,$H37,FALSE)</f>
        <v>0</v>
      </c>
      <c r="IM37" s="622">
        <f>-VLOOKUP(IM$2,Rent!$S$4:$AK$1000,$H37,FALSE)</f>
        <v>0</v>
      </c>
      <c r="IN37" s="622">
        <f>-VLOOKUP(IN$2,Rent!$S$4:$AK$1000,$H37,FALSE)</f>
        <v>0</v>
      </c>
      <c r="IO37" s="622">
        <f>-VLOOKUP(IO$2,Rent!$S$4:$AK$1000,$H37,FALSE)</f>
        <v>0</v>
      </c>
      <c r="IP37" s="622">
        <f>-VLOOKUP(IP$2,Rent!$S$4:$AK$1000,$H37,FALSE)</f>
        <v>0</v>
      </c>
    </row>
    <row r="38" spans="1:250" s="156" customFormat="1" x14ac:dyDescent="0.2">
      <c r="A38" s="156">
        <f>ROW()</f>
        <v>38</v>
      </c>
      <c r="C38" s="445" t="s">
        <v>467</v>
      </c>
      <c r="D38" s="437"/>
      <c r="E38" s="437"/>
      <c r="F38" s="437"/>
      <c r="G38" s="437"/>
      <c r="H38" s="437"/>
      <c r="I38" s="437"/>
      <c r="J38" s="622">
        <f t="shared" si="667"/>
        <v>-550427.99999999988</v>
      </c>
      <c r="K38" s="625">
        <f>-VLOOKUP(K$5,$C$60:$L$79,5,FALSE)/12</f>
        <v>-7077</v>
      </c>
      <c r="L38" s="625">
        <f t="shared" ref="L38:BW38" si="668">-VLOOKUP(L$5,$C$60:$L$79,5,FALSE)/12</f>
        <v>-7077</v>
      </c>
      <c r="M38" s="625">
        <f t="shared" si="668"/>
        <v>-7077</v>
      </c>
      <c r="N38" s="625">
        <f t="shared" si="668"/>
        <v>-7077</v>
      </c>
      <c r="O38" s="625">
        <f t="shared" si="668"/>
        <v>-7077</v>
      </c>
      <c r="P38" s="625">
        <f t="shared" si="668"/>
        <v>-7077</v>
      </c>
      <c r="Q38" s="625">
        <f t="shared" si="668"/>
        <v>-7077</v>
      </c>
      <c r="R38" s="625">
        <f t="shared" si="668"/>
        <v>-7077</v>
      </c>
      <c r="S38" s="625">
        <f t="shared" si="668"/>
        <v>-7077</v>
      </c>
      <c r="T38" s="625">
        <f t="shared" si="668"/>
        <v>-7077</v>
      </c>
      <c r="U38" s="625">
        <f t="shared" si="668"/>
        <v>-7077</v>
      </c>
      <c r="V38" s="625">
        <f t="shared" si="668"/>
        <v>-7077</v>
      </c>
      <c r="W38" s="625">
        <f t="shared" si="668"/>
        <v>-7305.5</v>
      </c>
      <c r="X38" s="625">
        <f t="shared" si="668"/>
        <v>-7305.5</v>
      </c>
      <c r="Y38" s="625">
        <f t="shared" si="668"/>
        <v>-7305.5</v>
      </c>
      <c r="Z38" s="625">
        <f t="shared" si="668"/>
        <v>-7305.5</v>
      </c>
      <c r="AA38" s="625">
        <f t="shared" si="668"/>
        <v>-7305.5</v>
      </c>
      <c r="AB38" s="625">
        <f t="shared" si="668"/>
        <v>-7305.5</v>
      </c>
      <c r="AC38" s="625">
        <f t="shared" si="668"/>
        <v>-7305.5</v>
      </c>
      <c r="AD38" s="625">
        <f t="shared" si="668"/>
        <v>-7305.5</v>
      </c>
      <c r="AE38" s="625">
        <f t="shared" si="668"/>
        <v>-7305.5</v>
      </c>
      <c r="AF38" s="625">
        <f t="shared" si="668"/>
        <v>-7305.5</v>
      </c>
      <c r="AG38" s="625">
        <f t="shared" si="668"/>
        <v>-7305.5</v>
      </c>
      <c r="AH38" s="625">
        <f t="shared" si="668"/>
        <v>-7305.5</v>
      </c>
      <c r="AI38" s="625">
        <f t="shared" si="668"/>
        <v>-7526.166666666667</v>
      </c>
      <c r="AJ38" s="625">
        <f t="shared" si="668"/>
        <v>-7526.166666666667</v>
      </c>
      <c r="AK38" s="625">
        <f t="shared" si="668"/>
        <v>-7526.166666666667</v>
      </c>
      <c r="AL38" s="625">
        <f t="shared" si="668"/>
        <v>-7526.166666666667</v>
      </c>
      <c r="AM38" s="625">
        <f t="shared" si="668"/>
        <v>-7526.166666666667</v>
      </c>
      <c r="AN38" s="625">
        <f t="shared" si="668"/>
        <v>-7526.166666666667</v>
      </c>
      <c r="AO38" s="625">
        <f t="shared" si="668"/>
        <v>-7526.166666666667</v>
      </c>
      <c r="AP38" s="625">
        <f t="shared" si="668"/>
        <v>-7526.166666666667</v>
      </c>
      <c r="AQ38" s="625">
        <f t="shared" si="668"/>
        <v>-7526.166666666667</v>
      </c>
      <c r="AR38" s="625">
        <f t="shared" si="668"/>
        <v>-7526.166666666667</v>
      </c>
      <c r="AS38" s="625">
        <f t="shared" si="668"/>
        <v>-7526.166666666667</v>
      </c>
      <c r="AT38" s="625">
        <f t="shared" si="668"/>
        <v>-7526.166666666667</v>
      </c>
      <c r="AU38" s="625">
        <f t="shared" si="668"/>
        <v>-7752</v>
      </c>
      <c r="AV38" s="625">
        <f t="shared" si="668"/>
        <v>-7752</v>
      </c>
      <c r="AW38" s="625">
        <f t="shared" si="668"/>
        <v>-7752</v>
      </c>
      <c r="AX38" s="625">
        <f t="shared" si="668"/>
        <v>-7752</v>
      </c>
      <c r="AY38" s="625">
        <f t="shared" si="668"/>
        <v>-7752</v>
      </c>
      <c r="AZ38" s="625">
        <f t="shared" si="668"/>
        <v>-7752</v>
      </c>
      <c r="BA38" s="625">
        <f t="shared" si="668"/>
        <v>-7752</v>
      </c>
      <c r="BB38" s="625">
        <f t="shared" si="668"/>
        <v>-7752</v>
      </c>
      <c r="BC38" s="625">
        <f t="shared" si="668"/>
        <v>-7752</v>
      </c>
      <c r="BD38" s="625">
        <f t="shared" si="668"/>
        <v>-7752</v>
      </c>
      <c r="BE38" s="625">
        <f t="shared" si="668"/>
        <v>-7752</v>
      </c>
      <c r="BF38" s="625">
        <f t="shared" si="668"/>
        <v>-7752</v>
      </c>
      <c r="BG38" s="625">
        <f t="shared" si="668"/>
        <v>-7984.75</v>
      </c>
      <c r="BH38" s="625">
        <f t="shared" si="668"/>
        <v>-7984.75</v>
      </c>
      <c r="BI38" s="625">
        <f t="shared" si="668"/>
        <v>-7984.75</v>
      </c>
      <c r="BJ38" s="625">
        <f t="shared" si="668"/>
        <v>-7984.75</v>
      </c>
      <c r="BK38" s="625">
        <f t="shared" si="668"/>
        <v>-7984.75</v>
      </c>
      <c r="BL38" s="625">
        <f t="shared" si="668"/>
        <v>-7984.75</v>
      </c>
      <c r="BM38" s="625">
        <f t="shared" si="668"/>
        <v>-7984.75</v>
      </c>
      <c r="BN38" s="625">
        <f t="shared" si="668"/>
        <v>-7984.75</v>
      </c>
      <c r="BO38" s="625">
        <f t="shared" si="668"/>
        <v>-7984.75</v>
      </c>
      <c r="BP38" s="625">
        <f t="shared" si="668"/>
        <v>-7984.75</v>
      </c>
      <c r="BQ38" s="625">
        <f t="shared" si="668"/>
        <v>-7984.75</v>
      </c>
      <c r="BR38" s="625">
        <f t="shared" si="668"/>
        <v>-7984.75</v>
      </c>
      <c r="BS38" s="625">
        <f t="shared" si="668"/>
        <v>-8223.5833333333339</v>
      </c>
      <c r="BT38" s="625">
        <f t="shared" si="668"/>
        <v>-8223.5833333333339</v>
      </c>
      <c r="BU38" s="625">
        <f t="shared" si="668"/>
        <v>-8223.5833333333339</v>
      </c>
      <c r="BV38" s="625">
        <f t="shared" si="668"/>
        <v>-8223.5833333333339</v>
      </c>
      <c r="BW38" s="625">
        <f t="shared" si="668"/>
        <v>-8223.5833333333339</v>
      </c>
      <c r="BX38" s="625">
        <f t="shared" ref="BX38:EI38" si="669">-VLOOKUP(BX$5,$C$60:$L$79,5,FALSE)/12</f>
        <v>-8223.5833333333339</v>
      </c>
      <c r="BY38" s="625">
        <f t="shared" si="669"/>
        <v>-8223.5833333333339</v>
      </c>
      <c r="BZ38" s="625">
        <f t="shared" si="669"/>
        <v>-8223.5833333333339</v>
      </c>
      <c r="CA38" s="625">
        <f t="shared" si="669"/>
        <v>-8223.5833333333339</v>
      </c>
      <c r="CB38" s="625">
        <f t="shared" si="669"/>
        <v>-8223.5833333333339</v>
      </c>
      <c r="CC38" s="625">
        <f t="shared" si="669"/>
        <v>-8223.5833333333339</v>
      </c>
      <c r="CD38" s="625">
        <f t="shared" si="669"/>
        <v>-8223.5833333333339</v>
      </c>
      <c r="CE38" s="625">
        <f t="shared" si="669"/>
        <v>-8469.9166666666661</v>
      </c>
      <c r="CF38" s="625">
        <f t="shared" si="669"/>
        <v>-8469.9166666666661</v>
      </c>
      <c r="CG38" s="625">
        <f t="shared" si="669"/>
        <v>-8469.9166666666661</v>
      </c>
      <c r="CH38" s="625">
        <f t="shared" si="669"/>
        <v>-8469.9166666666661</v>
      </c>
      <c r="CI38" s="625">
        <f t="shared" si="669"/>
        <v>-8469.9166666666661</v>
      </c>
      <c r="CJ38" s="625">
        <f t="shared" si="669"/>
        <v>-8469.9166666666661</v>
      </c>
      <c r="CK38" s="625">
        <f t="shared" si="669"/>
        <v>-8469.9166666666661</v>
      </c>
      <c r="CL38" s="625">
        <f t="shared" si="669"/>
        <v>-8469.9166666666661</v>
      </c>
      <c r="CM38" s="625">
        <f t="shared" si="669"/>
        <v>-8469.9166666666661</v>
      </c>
      <c r="CN38" s="625">
        <f t="shared" si="669"/>
        <v>-8469.9166666666661</v>
      </c>
      <c r="CO38" s="625">
        <f t="shared" si="669"/>
        <v>-8469.9166666666661</v>
      </c>
      <c r="CP38" s="625">
        <f t="shared" si="669"/>
        <v>-8469.9166666666661</v>
      </c>
      <c r="CQ38" s="625">
        <f t="shared" si="669"/>
        <v>-8723.8333333333339</v>
      </c>
      <c r="CR38" s="625">
        <f t="shared" si="669"/>
        <v>-8723.8333333333339</v>
      </c>
      <c r="CS38" s="625">
        <f t="shared" si="669"/>
        <v>-8723.8333333333339</v>
      </c>
      <c r="CT38" s="625">
        <f t="shared" si="669"/>
        <v>-8723.8333333333339</v>
      </c>
      <c r="CU38" s="625">
        <f t="shared" si="669"/>
        <v>-8723.8333333333339</v>
      </c>
      <c r="CV38" s="625">
        <f t="shared" si="669"/>
        <v>-8723.8333333333339</v>
      </c>
      <c r="CW38" s="625">
        <f t="shared" si="669"/>
        <v>-8723.8333333333339</v>
      </c>
      <c r="CX38" s="625">
        <f t="shared" si="669"/>
        <v>-8723.8333333333339</v>
      </c>
      <c r="CY38" s="625">
        <f t="shared" si="669"/>
        <v>-8723.8333333333339</v>
      </c>
      <c r="CZ38" s="625">
        <f t="shared" si="669"/>
        <v>-8723.8333333333339</v>
      </c>
      <c r="DA38" s="625">
        <f t="shared" si="669"/>
        <v>-8723.8333333333339</v>
      </c>
      <c r="DB38" s="625">
        <f t="shared" si="669"/>
        <v>-8723.8333333333339</v>
      </c>
      <c r="DC38" s="625">
        <f t="shared" si="669"/>
        <v>-8985.5833333333339</v>
      </c>
      <c r="DD38" s="625">
        <f t="shared" si="669"/>
        <v>-8985.5833333333339</v>
      </c>
      <c r="DE38" s="625">
        <f t="shared" si="669"/>
        <v>-8985.5833333333339</v>
      </c>
      <c r="DF38" s="625">
        <f t="shared" si="669"/>
        <v>-8985.5833333333339</v>
      </c>
      <c r="DG38" s="625">
        <f t="shared" si="669"/>
        <v>-8985.5833333333339</v>
      </c>
      <c r="DH38" s="625">
        <f t="shared" si="669"/>
        <v>-8985.5833333333339</v>
      </c>
      <c r="DI38" s="625">
        <f t="shared" si="669"/>
        <v>-8985.5833333333339</v>
      </c>
      <c r="DJ38" s="625">
        <f t="shared" si="669"/>
        <v>-8985.5833333333339</v>
      </c>
      <c r="DK38" s="625">
        <f t="shared" si="669"/>
        <v>-8985.5833333333339</v>
      </c>
      <c r="DL38" s="625">
        <f t="shared" si="669"/>
        <v>-8985.5833333333339</v>
      </c>
      <c r="DM38" s="625">
        <f t="shared" si="669"/>
        <v>-8985.5833333333339</v>
      </c>
      <c r="DN38" s="625">
        <f t="shared" si="669"/>
        <v>-8985.5833333333339</v>
      </c>
      <c r="DO38" s="625">
        <f t="shared" si="669"/>
        <v>-9255.1666666666661</v>
      </c>
      <c r="DP38" s="625">
        <f t="shared" si="669"/>
        <v>-9255.1666666666661</v>
      </c>
      <c r="DQ38" s="625">
        <f t="shared" si="669"/>
        <v>-9255.1666666666661</v>
      </c>
      <c r="DR38" s="625">
        <f t="shared" si="669"/>
        <v>-9255.1666666666661</v>
      </c>
      <c r="DS38" s="625">
        <f t="shared" si="669"/>
        <v>-9255.1666666666661</v>
      </c>
      <c r="DT38" s="625">
        <f t="shared" si="669"/>
        <v>-9255.1666666666661</v>
      </c>
      <c r="DU38" s="625">
        <f t="shared" si="669"/>
        <v>-9255.1666666666661</v>
      </c>
      <c r="DV38" s="625">
        <f t="shared" si="669"/>
        <v>-9255.1666666666661</v>
      </c>
      <c r="DW38" s="625">
        <f t="shared" si="669"/>
        <v>-9255.1666666666661</v>
      </c>
      <c r="DX38" s="625">
        <f t="shared" si="669"/>
        <v>-9255.1666666666661</v>
      </c>
      <c r="DY38" s="625">
        <f t="shared" si="669"/>
        <v>-9255.1666666666661</v>
      </c>
      <c r="DZ38" s="625">
        <f t="shared" si="669"/>
        <v>-9255.1666666666661</v>
      </c>
      <c r="EA38" s="625">
        <f t="shared" si="669"/>
        <v>-9684.6666666666661</v>
      </c>
      <c r="EB38" s="625">
        <f t="shared" si="669"/>
        <v>-9684.6666666666661</v>
      </c>
      <c r="EC38" s="625">
        <f t="shared" si="669"/>
        <v>-9684.6666666666661</v>
      </c>
      <c r="ED38" s="625">
        <f t="shared" si="669"/>
        <v>-9684.6666666666661</v>
      </c>
      <c r="EE38" s="625">
        <f t="shared" si="669"/>
        <v>-9684.6666666666661</v>
      </c>
      <c r="EF38" s="625">
        <f t="shared" si="669"/>
        <v>-9684.6666666666661</v>
      </c>
      <c r="EG38" s="625">
        <f t="shared" si="669"/>
        <v>-9684.6666666666661</v>
      </c>
      <c r="EH38" s="625">
        <f t="shared" si="669"/>
        <v>-9684.6666666666661</v>
      </c>
      <c r="EI38" s="625">
        <f t="shared" si="669"/>
        <v>-9684.6666666666661</v>
      </c>
      <c r="EJ38" s="625">
        <f t="shared" ref="EJ38:GU38" si="670">-VLOOKUP(EJ$5,$C$60:$L$79,5,FALSE)/12</f>
        <v>-9684.6666666666661</v>
      </c>
      <c r="EK38" s="625">
        <f t="shared" si="670"/>
        <v>-9684.6666666666661</v>
      </c>
      <c r="EL38" s="625">
        <f t="shared" si="670"/>
        <v>-9684.6666666666661</v>
      </c>
      <c r="EM38" s="625">
        <f t="shared" si="670"/>
        <v>-9997.25</v>
      </c>
      <c r="EN38" s="625">
        <f t="shared" si="670"/>
        <v>-9997.25</v>
      </c>
      <c r="EO38" s="625">
        <f t="shared" si="670"/>
        <v>-9997.25</v>
      </c>
      <c r="EP38" s="625">
        <f t="shared" si="670"/>
        <v>-9997.25</v>
      </c>
      <c r="EQ38" s="625">
        <f t="shared" si="670"/>
        <v>-9997.25</v>
      </c>
      <c r="ER38" s="625">
        <f t="shared" si="670"/>
        <v>-9997.25</v>
      </c>
      <c r="ES38" s="625">
        <f t="shared" si="670"/>
        <v>-9997.25</v>
      </c>
      <c r="ET38" s="625">
        <f t="shared" si="670"/>
        <v>-9997.25</v>
      </c>
      <c r="EU38" s="625">
        <f t="shared" si="670"/>
        <v>-9997.25</v>
      </c>
      <c r="EV38" s="625">
        <f t="shared" si="670"/>
        <v>-9997.25</v>
      </c>
      <c r="EW38" s="625">
        <f t="shared" si="670"/>
        <v>-9997.25</v>
      </c>
      <c r="EX38" s="625">
        <f t="shared" si="670"/>
        <v>-9997.25</v>
      </c>
      <c r="EY38" s="625">
        <f t="shared" si="670"/>
        <v>-10297.166666666666</v>
      </c>
      <c r="EZ38" s="625">
        <f t="shared" si="670"/>
        <v>-10297.166666666666</v>
      </c>
      <c r="FA38" s="625">
        <f t="shared" si="670"/>
        <v>-10297.166666666666</v>
      </c>
      <c r="FB38" s="625">
        <f t="shared" si="670"/>
        <v>-10297.166666666666</v>
      </c>
      <c r="FC38" s="625">
        <f t="shared" si="670"/>
        <v>-10297.166666666666</v>
      </c>
      <c r="FD38" s="625">
        <f t="shared" si="670"/>
        <v>-10297.166666666666</v>
      </c>
      <c r="FE38" s="625">
        <f t="shared" si="670"/>
        <v>-10297.166666666666</v>
      </c>
      <c r="FF38" s="625">
        <f t="shared" si="670"/>
        <v>-10297.166666666666</v>
      </c>
      <c r="FG38" s="625">
        <f t="shared" si="670"/>
        <v>-10297.166666666666</v>
      </c>
      <c r="FH38" s="625">
        <f t="shared" si="670"/>
        <v>-10297.166666666666</v>
      </c>
      <c r="FI38" s="625">
        <f t="shared" si="670"/>
        <v>-10297.166666666666</v>
      </c>
      <c r="FJ38" s="625">
        <f t="shared" si="670"/>
        <v>-10297.166666666666</v>
      </c>
      <c r="FK38" s="625">
        <f t="shared" si="670"/>
        <v>-10606.083333333334</v>
      </c>
      <c r="FL38" s="625">
        <f t="shared" si="670"/>
        <v>-10606.083333333334</v>
      </c>
      <c r="FM38" s="625">
        <f t="shared" si="670"/>
        <v>-10606.083333333334</v>
      </c>
      <c r="FN38" s="625">
        <f t="shared" si="670"/>
        <v>-10606.083333333334</v>
      </c>
      <c r="FO38" s="625">
        <f t="shared" si="670"/>
        <v>-10606.083333333334</v>
      </c>
      <c r="FP38" s="625">
        <f t="shared" si="670"/>
        <v>-10606.083333333334</v>
      </c>
      <c r="FQ38" s="625">
        <f t="shared" si="670"/>
        <v>-10606.083333333334</v>
      </c>
      <c r="FR38" s="625">
        <f t="shared" si="670"/>
        <v>-10606.083333333334</v>
      </c>
      <c r="FS38" s="625">
        <f t="shared" si="670"/>
        <v>-10606.083333333334</v>
      </c>
      <c r="FT38" s="625">
        <f t="shared" si="670"/>
        <v>-10606.083333333334</v>
      </c>
      <c r="FU38" s="625">
        <f t="shared" si="670"/>
        <v>-10606.083333333334</v>
      </c>
      <c r="FV38" s="625">
        <f t="shared" si="670"/>
        <v>-10606.083333333334</v>
      </c>
      <c r="FW38" s="625">
        <f t="shared" si="670"/>
        <v>-10924.267550000272</v>
      </c>
      <c r="FX38" s="625">
        <f t="shared" si="670"/>
        <v>-10924.267550000272</v>
      </c>
      <c r="FY38" s="625">
        <f t="shared" si="670"/>
        <v>-10924.267550000272</v>
      </c>
      <c r="FZ38" s="625">
        <f t="shared" si="670"/>
        <v>-10924.267550000272</v>
      </c>
      <c r="GA38" s="625">
        <f t="shared" si="670"/>
        <v>-10924.267550000272</v>
      </c>
      <c r="GB38" s="625">
        <f t="shared" si="670"/>
        <v>-10924.267550000272</v>
      </c>
      <c r="GC38" s="625">
        <f t="shared" si="670"/>
        <v>-10924.267550000272</v>
      </c>
      <c r="GD38" s="625">
        <f t="shared" si="670"/>
        <v>-10924.267550000272</v>
      </c>
      <c r="GE38" s="625">
        <f t="shared" si="670"/>
        <v>-10924.267550000272</v>
      </c>
      <c r="GF38" s="625">
        <f t="shared" si="670"/>
        <v>-10924.267550000272</v>
      </c>
      <c r="GG38" s="625">
        <f t="shared" si="670"/>
        <v>-10924.267550000272</v>
      </c>
      <c r="GH38" s="625">
        <f t="shared" si="670"/>
        <v>-10924.267550000272</v>
      </c>
      <c r="GI38" s="625">
        <f t="shared" si="670"/>
        <v>-11251.997344667501</v>
      </c>
      <c r="GJ38" s="625">
        <f t="shared" si="670"/>
        <v>-11251.997344667501</v>
      </c>
      <c r="GK38" s="625">
        <f t="shared" si="670"/>
        <v>-11251.997344667501</v>
      </c>
      <c r="GL38" s="625">
        <f t="shared" si="670"/>
        <v>-11251.997344667501</v>
      </c>
      <c r="GM38" s="625">
        <f t="shared" si="670"/>
        <v>-11251.997344667501</v>
      </c>
      <c r="GN38" s="625">
        <f t="shared" si="670"/>
        <v>-11251.997344667501</v>
      </c>
      <c r="GO38" s="625">
        <f t="shared" si="670"/>
        <v>-11251.997344667501</v>
      </c>
      <c r="GP38" s="625">
        <f t="shared" si="670"/>
        <v>-11251.997344667501</v>
      </c>
      <c r="GQ38" s="625">
        <f t="shared" si="670"/>
        <v>-11251.997344667501</v>
      </c>
      <c r="GR38" s="625">
        <f t="shared" si="670"/>
        <v>-11251.997344667501</v>
      </c>
      <c r="GS38" s="625">
        <f t="shared" si="670"/>
        <v>-11251.997344667501</v>
      </c>
      <c r="GT38" s="625">
        <f t="shared" si="670"/>
        <v>-11251.997344667501</v>
      </c>
      <c r="GU38" s="625">
        <f t="shared" si="670"/>
        <v>-11589.559086220053</v>
      </c>
      <c r="GV38" s="625">
        <f t="shared" ref="GV38:IP38" si="671">-VLOOKUP(GV$5,$C$60:$L$79,5,FALSE)/12</f>
        <v>-11589.559086220053</v>
      </c>
      <c r="GW38" s="625">
        <f t="shared" si="671"/>
        <v>-11589.559086220053</v>
      </c>
      <c r="GX38" s="625">
        <f t="shared" si="671"/>
        <v>-11589.559086220053</v>
      </c>
      <c r="GY38" s="625">
        <f t="shared" si="671"/>
        <v>-11589.559086220053</v>
      </c>
      <c r="GZ38" s="625">
        <f t="shared" si="671"/>
        <v>-11589.559086220053</v>
      </c>
      <c r="HA38" s="625">
        <f t="shared" si="671"/>
        <v>-11589.559086220053</v>
      </c>
      <c r="HB38" s="625">
        <f t="shared" si="671"/>
        <v>-11589.559086220053</v>
      </c>
      <c r="HC38" s="625">
        <f t="shared" si="671"/>
        <v>-11589.559086220053</v>
      </c>
      <c r="HD38" s="625">
        <f t="shared" si="671"/>
        <v>-11589.559086220053</v>
      </c>
      <c r="HE38" s="625">
        <f t="shared" si="671"/>
        <v>-11589.559086220053</v>
      </c>
      <c r="HF38" s="625">
        <f t="shared" si="671"/>
        <v>-11589.559086220053</v>
      </c>
      <c r="HG38" s="625">
        <f t="shared" si="671"/>
        <v>-11937.247734655852</v>
      </c>
      <c r="HH38" s="625">
        <f t="shared" si="671"/>
        <v>-11937.247734655852</v>
      </c>
      <c r="HI38" s="625">
        <f t="shared" si="671"/>
        <v>-11937.247734655852</v>
      </c>
      <c r="HJ38" s="625">
        <f t="shared" si="671"/>
        <v>-11937.247734655852</v>
      </c>
      <c r="HK38" s="625">
        <f t="shared" si="671"/>
        <v>-11937.247734655852</v>
      </c>
      <c r="HL38" s="625">
        <f t="shared" si="671"/>
        <v>-11937.247734655852</v>
      </c>
      <c r="HM38" s="625">
        <f t="shared" si="671"/>
        <v>-11937.247734655852</v>
      </c>
      <c r="HN38" s="625">
        <f t="shared" si="671"/>
        <v>-11937.247734655852</v>
      </c>
      <c r="HO38" s="625">
        <f t="shared" si="671"/>
        <v>-11937.247734655852</v>
      </c>
      <c r="HP38" s="625">
        <f t="shared" si="671"/>
        <v>-11937.247734655852</v>
      </c>
      <c r="HQ38" s="625">
        <f t="shared" si="671"/>
        <v>-11937.247734655852</v>
      </c>
      <c r="HR38" s="625">
        <f t="shared" si="671"/>
        <v>-11937.247734655852</v>
      </c>
      <c r="HS38" s="625">
        <f t="shared" si="671"/>
        <v>-12295.367098820503</v>
      </c>
      <c r="HT38" s="625">
        <f t="shared" si="671"/>
        <v>-12295.367098820503</v>
      </c>
      <c r="HU38" s="625">
        <f t="shared" si="671"/>
        <v>-12295.367098820503</v>
      </c>
      <c r="HV38" s="625">
        <f t="shared" si="671"/>
        <v>-12295.367098820503</v>
      </c>
      <c r="HW38" s="625">
        <f t="shared" si="671"/>
        <v>-12295.367098820503</v>
      </c>
      <c r="HX38" s="625">
        <f t="shared" si="671"/>
        <v>-12295.367098820503</v>
      </c>
      <c r="HY38" s="625">
        <f t="shared" si="671"/>
        <v>-12295.367098820503</v>
      </c>
      <c r="HZ38" s="625">
        <f t="shared" si="671"/>
        <v>-12295.367098820503</v>
      </c>
      <c r="IA38" s="625">
        <f t="shared" si="671"/>
        <v>-12295.367098820503</v>
      </c>
      <c r="IB38" s="625">
        <f t="shared" si="671"/>
        <v>-12295.367098820503</v>
      </c>
      <c r="IC38" s="625">
        <f t="shared" si="671"/>
        <v>-12295.367098820503</v>
      </c>
      <c r="ID38" s="625">
        <f t="shared" si="671"/>
        <v>-12295.367098820503</v>
      </c>
      <c r="IE38" s="625">
        <f t="shared" si="671"/>
        <v>-12664.230101874156</v>
      </c>
      <c r="IF38" s="625">
        <f t="shared" si="671"/>
        <v>-12664.230101874156</v>
      </c>
      <c r="IG38" s="625">
        <f t="shared" si="671"/>
        <v>-12664.230101874156</v>
      </c>
      <c r="IH38" s="625">
        <f t="shared" si="671"/>
        <v>-12664.230101874156</v>
      </c>
      <c r="II38" s="625">
        <f t="shared" si="671"/>
        <v>-12664.230101874156</v>
      </c>
      <c r="IJ38" s="625">
        <f t="shared" si="671"/>
        <v>-12664.230101874156</v>
      </c>
      <c r="IK38" s="625">
        <f t="shared" si="671"/>
        <v>-12664.230101874156</v>
      </c>
      <c r="IL38" s="625">
        <f t="shared" si="671"/>
        <v>-12664.230101874156</v>
      </c>
      <c r="IM38" s="625">
        <f t="shared" si="671"/>
        <v>-12664.230101874156</v>
      </c>
      <c r="IN38" s="625">
        <f t="shared" si="671"/>
        <v>-12664.230101874156</v>
      </c>
      <c r="IO38" s="625">
        <f t="shared" si="671"/>
        <v>-12664.230101874156</v>
      </c>
      <c r="IP38" s="625">
        <f t="shared" si="671"/>
        <v>-12664.230101874156</v>
      </c>
    </row>
    <row r="39" spans="1:250" x14ac:dyDescent="0.2">
      <c r="A39" s="156">
        <f>ROW()</f>
        <v>39</v>
      </c>
      <c r="C39" s="670" t="s">
        <v>468</v>
      </c>
      <c r="D39" s="587"/>
      <c r="E39" s="587"/>
      <c r="F39" s="587"/>
      <c r="G39" s="587"/>
      <c r="H39" s="587"/>
      <c r="I39" s="587"/>
      <c r="J39" s="623">
        <f>SUM(K39:CD39)</f>
        <v>-13009999.999999991</v>
      </c>
      <c r="K39" s="623">
        <f>-VLOOKUP(K$5,$C$60:$L$79,6,FALSE)/12</f>
        <v>-333132.4861227551</v>
      </c>
      <c r="L39" s="623">
        <f t="shared" ref="L39:BW39" si="672">-VLOOKUP(L$5,$C$60:$L$79,6,FALSE)/12</f>
        <v>-333132.4861227551</v>
      </c>
      <c r="M39" s="623">
        <f t="shared" si="672"/>
        <v>-333132.4861227551</v>
      </c>
      <c r="N39" s="623">
        <f t="shared" si="672"/>
        <v>-333132.4861227551</v>
      </c>
      <c r="O39" s="623">
        <f t="shared" si="672"/>
        <v>-333132.4861227551</v>
      </c>
      <c r="P39" s="623">
        <f t="shared" si="672"/>
        <v>-333132.4861227551</v>
      </c>
      <c r="Q39" s="623">
        <f t="shared" si="672"/>
        <v>-333132.4861227551</v>
      </c>
      <c r="R39" s="623">
        <f t="shared" si="672"/>
        <v>-333132.4861227551</v>
      </c>
      <c r="S39" s="623">
        <f t="shared" si="672"/>
        <v>-333132.4861227551</v>
      </c>
      <c r="T39" s="623">
        <f t="shared" si="672"/>
        <v>-333132.4861227551</v>
      </c>
      <c r="U39" s="623">
        <f t="shared" si="672"/>
        <v>-333132.4861227551</v>
      </c>
      <c r="V39" s="623">
        <f t="shared" si="672"/>
        <v>-333132.4861227551</v>
      </c>
      <c r="W39" s="623">
        <f t="shared" si="672"/>
        <v>-474955.54859901755</v>
      </c>
      <c r="X39" s="623">
        <f t="shared" si="672"/>
        <v>-474955.54859901755</v>
      </c>
      <c r="Y39" s="623">
        <f t="shared" si="672"/>
        <v>-474955.54859901755</v>
      </c>
      <c r="Z39" s="623">
        <f t="shared" si="672"/>
        <v>-474955.54859901755</v>
      </c>
      <c r="AA39" s="623">
        <f t="shared" si="672"/>
        <v>-474955.54859901755</v>
      </c>
      <c r="AB39" s="623">
        <f t="shared" si="672"/>
        <v>-474955.54859901755</v>
      </c>
      <c r="AC39" s="623">
        <f t="shared" si="672"/>
        <v>-474955.54859901755</v>
      </c>
      <c r="AD39" s="623">
        <f t="shared" si="672"/>
        <v>-474955.54859901755</v>
      </c>
      <c r="AE39" s="623">
        <f t="shared" si="672"/>
        <v>-474955.54859901755</v>
      </c>
      <c r="AF39" s="623">
        <f t="shared" si="672"/>
        <v>-474955.54859901755</v>
      </c>
      <c r="AG39" s="623">
        <f t="shared" si="672"/>
        <v>-474955.54859901755</v>
      </c>
      <c r="AH39" s="623">
        <f t="shared" si="672"/>
        <v>-474955.54859901755</v>
      </c>
      <c r="AI39" s="623">
        <f t="shared" si="672"/>
        <v>-105097.21716265586</v>
      </c>
      <c r="AJ39" s="623">
        <f t="shared" si="672"/>
        <v>-105097.21716265586</v>
      </c>
      <c r="AK39" s="623">
        <f t="shared" si="672"/>
        <v>-105097.21716265586</v>
      </c>
      <c r="AL39" s="623">
        <f t="shared" si="672"/>
        <v>-105097.21716265586</v>
      </c>
      <c r="AM39" s="623">
        <f t="shared" si="672"/>
        <v>-105097.21716265586</v>
      </c>
      <c r="AN39" s="623">
        <f t="shared" si="672"/>
        <v>-105097.21716265586</v>
      </c>
      <c r="AO39" s="623">
        <f t="shared" si="672"/>
        <v>-105097.21716265586</v>
      </c>
      <c r="AP39" s="623">
        <f t="shared" si="672"/>
        <v>-105097.21716265586</v>
      </c>
      <c r="AQ39" s="623">
        <f t="shared" si="672"/>
        <v>-105097.21716265586</v>
      </c>
      <c r="AR39" s="623">
        <f t="shared" si="672"/>
        <v>-105097.21716265586</v>
      </c>
      <c r="AS39" s="623">
        <f t="shared" si="672"/>
        <v>-105097.21716265586</v>
      </c>
      <c r="AT39" s="623">
        <f t="shared" si="672"/>
        <v>-105097.21716265586</v>
      </c>
      <c r="AU39" s="623">
        <f t="shared" si="672"/>
        <v>-13799.671533149432</v>
      </c>
      <c r="AV39" s="623">
        <f t="shared" si="672"/>
        <v>-13799.671533149432</v>
      </c>
      <c r="AW39" s="623">
        <f t="shared" si="672"/>
        <v>-13799.671533149432</v>
      </c>
      <c r="AX39" s="623">
        <f t="shared" si="672"/>
        <v>-13799.671533149432</v>
      </c>
      <c r="AY39" s="623">
        <f t="shared" si="672"/>
        <v>-13799.671533149432</v>
      </c>
      <c r="AZ39" s="623">
        <f t="shared" si="672"/>
        <v>-13799.671533149432</v>
      </c>
      <c r="BA39" s="623">
        <f t="shared" si="672"/>
        <v>-13799.671533149432</v>
      </c>
      <c r="BB39" s="623">
        <f t="shared" si="672"/>
        <v>-13799.671533149432</v>
      </c>
      <c r="BC39" s="623">
        <f t="shared" si="672"/>
        <v>-13799.671533149432</v>
      </c>
      <c r="BD39" s="623">
        <f t="shared" si="672"/>
        <v>-13799.671533149432</v>
      </c>
      <c r="BE39" s="623">
        <f t="shared" si="672"/>
        <v>-13799.671533149432</v>
      </c>
      <c r="BF39" s="623">
        <f t="shared" si="672"/>
        <v>-13799.671533149432</v>
      </c>
      <c r="BG39" s="623">
        <f t="shared" si="672"/>
        <v>-157181.74324908861</v>
      </c>
      <c r="BH39" s="623">
        <f t="shared" si="672"/>
        <v>-157181.74324908861</v>
      </c>
      <c r="BI39" s="623">
        <f t="shared" si="672"/>
        <v>-157181.74324908861</v>
      </c>
      <c r="BJ39" s="623">
        <f t="shared" si="672"/>
        <v>-157181.74324908861</v>
      </c>
      <c r="BK39" s="623">
        <f t="shared" si="672"/>
        <v>-157181.74324908861</v>
      </c>
      <c r="BL39" s="623">
        <f t="shared" si="672"/>
        <v>-157181.74324908861</v>
      </c>
      <c r="BM39" s="623">
        <f t="shared" si="672"/>
        <v>-157181.74324908861</v>
      </c>
      <c r="BN39" s="623">
        <f t="shared" si="672"/>
        <v>-157181.74324908861</v>
      </c>
      <c r="BO39" s="623">
        <f t="shared" si="672"/>
        <v>-157181.74324908861</v>
      </c>
      <c r="BP39" s="623">
        <f t="shared" si="672"/>
        <v>-157181.74324908861</v>
      </c>
      <c r="BQ39" s="623">
        <f t="shared" si="672"/>
        <v>-157181.74324908861</v>
      </c>
      <c r="BR39" s="623">
        <f t="shared" si="672"/>
        <v>-157181.74324908861</v>
      </c>
      <c r="BS39" s="623">
        <f t="shared" si="672"/>
        <v>0</v>
      </c>
      <c r="BT39" s="623">
        <f t="shared" si="672"/>
        <v>0</v>
      </c>
      <c r="BU39" s="623">
        <f t="shared" si="672"/>
        <v>0</v>
      </c>
      <c r="BV39" s="623">
        <f t="shared" si="672"/>
        <v>0</v>
      </c>
      <c r="BW39" s="623">
        <f t="shared" si="672"/>
        <v>0</v>
      </c>
      <c r="BX39" s="623">
        <f t="shared" ref="BX39:EI39" si="673">-VLOOKUP(BX$5,$C$60:$L$79,6,FALSE)/12</f>
        <v>0</v>
      </c>
      <c r="BY39" s="623">
        <f t="shared" si="673"/>
        <v>0</v>
      </c>
      <c r="BZ39" s="623">
        <f t="shared" si="673"/>
        <v>0</v>
      </c>
      <c r="CA39" s="623">
        <f t="shared" si="673"/>
        <v>0</v>
      </c>
      <c r="CB39" s="623">
        <f t="shared" si="673"/>
        <v>0</v>
      </c>
      <c r="CC39" s="623">
        <f t="shared" si="673"/>
        <v>0</v>
      </c>
      <c r="CD39" s="623">
        <f t="shared" si="673"/>
        <v>0</v>
      </c>
      <c r="CE39" s="623">
        <f t="shared" si="673"/>
        <v>-40833.333333333336</v>
      </c>
      <c r="CF39" s="623">
        <f t="shared" si="673"/>
        <v>-40833.333333333336</v>
      </c>
      <c r="CG39" s="623">
        <f t="shared" si="673"/>
        <v>-40833.333333333336</v>
      </c>
      <c r="CH39" s="623">
        <f t="shared" si="673"/>
        <v>-40833.333333333336</v>
      </c>
      <c r="CI39" s="623">
        <f t="shared" si="673"/>
        <v>-40833.333333333336</v>
      </c>
      <c r="CJ39" s="623">
        <f t="shared" si="673"/>
        <v>-40833.333333333336</v>
      </c>
      <c r="CK39" s="623">
        <f t="shared" si="673"/>
        <v>-40833.333333333336</v>
      </c>
      <c r="CL39" s="623">
        <f t="shared" si="673"/>
        <v>-40833.333333333336</v>
      </c>
      <c r="CM39" s="623">
        <f t="shared" si="673"/>
        <v>-40833.333333333336</v>
      </c>
      <c r="CN39" s="623">
        <f t="shared" si="673"/>
        <v>-40833.333333333336</v>
      </c>
      <c r="CO39" s="623">
        <f t="shared" si="673"/>
        <v>-40833.333333333336</v>
      </c>
      <c r="CP39" s="623">
        <f t="shared" si="673"/>
        <v>-40833.333333333336</v>
      </c>
      <c r="CQ39" s="623">
        <f t="shared" si="673"/>
        <v>0</v>
      </c>
      <c r="CR39" s="623">
        <f t="shared" si="673"/>
        <v>0</v>
      </c>
      <c r="CS39" s="623">
        <f t="shared" si="673"/>
        <v>0</v>
      </c>
      <c r="CT39" s="623">
        <f t="shared" si="673"/>
        <v>0</v>
      </c>
      <c r="CU39" s="623">
        <f t="shared" si="673"/>
        <v>0</v>
      </c>
      <c r="CV39" s="623">
        <f t="shared" si="673"/>
        <v>0</v>
      </c>
      <c r="CW39" s="623">
        <f t="shared" si="673"/>
        <v>0</v>
      </c>
      <c r="CX39" s="623">
        <f t="shared" si="673"/>
        <v>0</v>
      </c>
      <c r="CY39" s="623">
        <f t="shared" si="673"/>
        <v>0</v>
      </c>
      <c r="CZ39" s="623">
        <f t="shared" si="673"/>
        <v>0</v>
      </c>
      <c r="DA39" s="623">
        <f t="shared" si="673"/>
        <v>0</v>
      </c>
      <c r="DB39" s="623">
        <f t="shared" si="673"/>
        <v>0</v>
      </c>
      <c r="DC39" s="623">
        <f t="shared" si="673"/>
        <v>0</v>
      </c>
      <c r="DD39" s="623">
        <f t="shared" si="673"/>
        <v>0</v>
      </c>
      <c r="DE39" s="623">
        <f t="shared" si="673"/>
        <v>0</v>
      </c>
      <c r="DF39" s="623">
        <f t="shared" si="673"/>
        <v>0</v>
      </c>
      <c r="DG39" s="623">
        <f t="shared" si="673"/>
        <v>0</v>
      </c>
      <c r="DH39" s="623">
        <f t="shared" si="673"/>
        <v>0</v>
      </c>
      <c r="DI39" s="623">
        <f t="shared" si="673"/>
        <v>0</v>
      </c>
      <c r="DJ39" s="623">
        <f t="shared" si="673"/>
        <v>0</v>
      </c>
      <c r="DK39" s="623">
        <f t="shared" si="673"/>
        <v>0</v>
      </c>
      <c r="DL39" s="623">
        <f t="shared" si="673"/>
        <v>0</v>
      </c>
      <c r="DM39" s="623">
        <f t="shared" si="673"/>
        <v>0</v>
      </c>
      <c r="DN39" s="623">
        <f t="shared" si="673"/>
        <v>0</v>
      </c>
      <c r="DO39" s="623">
        <f t="shared" si="673"/>
        <v>0</v>
      </c>
      <c r="DP39" s="623">
        <f t="shared" si="673"/>
        <v>0</v>
      </c>
      <c r="DQ39" s="623">
        <f t="shared" si="673"/>
        <v>0</v>
      </c>
      <c r="DR39" s="623">
        <f t="shared" si="673"/>
        <v>0</v>
      </c>
      <c r="DS39" s="623">
        <f t="shared" si="673"/>
        <v>0</v>
      </c>
      <c r="DT39" s="623">
        <f t="shared" si="673"/>
        <v>0</v>
      </c>
      <c r="DU39" s="623">
        <f t="shared" si="673"/>
        <v>0</v>
      </c>
      <c r="DV39" s="623">
        <f t="shared" si="673"/>
        <v>0</v>
      </c>
      <c r="DW39" s="623">
        <f t="shared" si="673"/>
        <v>0</v>
      </c>
      <c r="DX39" s="623">
        <f t="shared" si="673"/>
        <v>0</v>
      </c>
      <c r="DY39" s="623">
        <f t="shared" si="673"/>
        <v>0</v>
      </c>
      <c r="DZ39" s="623">
        <f t="shared" si="673"/>
        <v>0</v>
      </c>
      <c r="EA39" s="623">
        <f t="shared" si="673"/>
        <v>0</v>
      </c>
      <c r="EB39" s="623">
        <f t="shared" si="673"/>
        <v>0</v>
      </c>
      <c r="EC39" s="623">
        <f t="shared" si="673"/>
        <v>0</v>
      </c>
      <c r="ED39" s="623">
        <f t="shared" si="673"/>
        <v>0</v>
      </c>
      <c r="EE39" s="623">
        <f t="shared" si="673"/>
        <v>0</v>
      </c>
      <c r="EF39" s="623">
        <f t="shared" si="673"/>
        <v>0</v>
      </c>
      <c r="EG39" s="623">
        <f t="shared" si="673"/>
        <v>0</v>
      </c>
      <c r="EH39" s="623">
        <f t="shared" si="673"/>
        <v>0</v>
      </c>
      <c r="EI39" s="623">
        <f t="shared" si="673"/>
        <v>0</v>
      </c>
      <c r="EJ39" s="623">
        <f t="shared" ref="EJ39:GU39" si="674">-VLOOKUP(EJ$5,$C$60:$L$79,6,FALSE)/12</f>
        <v>0</v>
      </c>
      <c r="EK39" s="623">
        <f t="shared" si="674"/>
        <v>0</v>
      </c>
      <c r="EL39" s="623">
        <f t="shared" si="674"/>
        <v>0</v>
      </c>
      <c r="EM39" s="623">
        <f t="shared" si="674"/>
        <v>0</v>
      </c>
      <c r="EN39" s="623">
        <f t="shared" si="674"/>
        <v>0</v>
      </c>
      <c r="EO39" s="623">
        <f t="shared" si="674"/>
        <v>0</v>
      </c>
      <c r="EP39" s="623">
        <f t="shared" si="674"/>
        <v>0</v>
      </c>
      <c r="EQ39" s="623">
        <f t="shared" si="674"/>
        <v>0</v>
      </c>
      <c r="ER39" s="623">
        <f t="shared" si="674"/>
        <v>0</v>
      </c>
      <c r="ES39" s="623">
        <f t="shared" si="674"/>
        <v>0</v>
      </c>
      <c r="ET39" s="623">
        <f t="shared" si="674"/>
        <v>0</v>
      </c>
      <c r="EU39" s="623">
        <f t="shared" si="674"/>
        <v>0</v>
      </c>
      <c r="EV39" s="623">
        <f t="shared" si="674"/>
        <v>0</v>
      </c>
      <c r="EW39" s="623">
        <f t="shared" si="674"/>
        <v>0</v>
      </c>
      <c r="EX39" s="623">
        <f t="shared" si="674"/>
        <v>0</v>
      </c>
      <c r="EY39" s="623">
        <f t="shared" si="674"/>
        <v>0</v>
      </c>
      <c r="EZ39" s="623">
        <f t="shared" si="674"/>
        <v>0</v>
      </c>
      <c r="FA39" s="623">
        <f t="shared" si="674"/>
        <v>0</v>
      </c>
      <c r="FB39" s="623">
        <f t="shared" si="674"/>
        <v>0</v>
      </c>
      <c r="FC39" s="623">
        <f t="shared" si="674"/>
        <v>0</v>
      </c>
      <c r="FD39" s="623">
        <f t="shared" si="674"/>
        <v>0</v>
      </c>
      <c r="FE39" s="623">
        <f t="shared" si="674"/>
        <v>0</v>
      </c>
      <c r="FF39" s="623">
        <f t="shared" si="674"/>
        <v>0</v>
      </c>
      <c r="FG39" s="623">
        <f t="shared" si="674"/>
        <v>0</v>
      </c>
      <c r="FH39" s="623">
        <f t="shared" si="674"/>
        <v>0</v>
      </c>
      <c r="FI39" s="623">
        <f t="shared" si="674"/>
        <v>0</v>
      </c>
      <c r="FJ39" s="623">
        <f t="shared" si="674"/>
        <v>0</v>
      </c>
      <c r="FK39" s="623">
        <f t="shared" si="674"/>
        <v>0</v>
      </c>
      <c r="FL39" s="623">
        <f t="shared" si="674"/>
        <v>0</v>
      </c>
      <c r="FM39" s="623">
        <f t="shared" si="674"/>
        <v>0</v>
      </c>
      <c r="FN39" s="623">
        <f t="shared" si="674"/>
        <v>0</v>
      </c>
      <c r="FO39" s="623">
        <f t="shared" si="674"/>
        <v>0</v>
      </c>
      <c r="FP39" s="623">
        <f t="shared" si="674"/>
        <v>0</v>
      </c>
      <c r="FQ39" s="623">
        <f t="shared" si="674"/>
        <v>0</v>
      </c>
      <c r="FR39" s="623">
        <f t="shared" si="674"/>
        <v>0</v>
      </c>
      <c r="FS39" s="623">
        <f t="shared" si="674"/>
        <v>0</v>
      </c>
      <c r="FT39" s="623">
        <f t="shared" si="674"/>
        <v>0</v>
      </c>
      <c r="FU39" s="623">
        <f t="shared" si="674"/>
        <v>0</v>
      </c>
      <c r="FV39" s="623">
        <f t="shared" si="674"/>
        <v>0</v>
      </c>
      <c r="FW39" s="623">
        <f t="shared" si="674"/>
        <v>0</v>
      </c>
      <c r="FX39" s="623">
        <f t="shared" si="674"/>
        <v>0</v>
      </c>
      <c r="FY39" s="623">
        <f t="shared" si="674"/>
        <v>0</v>
      </c>
      <c r="FZ39" s="623">
        <f t="shared" si="674"/>
        <v>0</v>
      </c>
      <c r="GA39" s="623">
        <f t="shared" si="674"/>
        <v>0</v>
      </c>
      <c r="GB39" s="623">
        <f t="shared" si="674"/>
        <v>0</v>
      </c>
      <c r="GC39" s="623">
        <f t="shared" si="674"/>
        <v>0</v>
      </c>
      <c r="GD39" s="623">
        <f t="shared" si="674"/>
        <v>0</v>
      </c>
      <c r="GE39" s="623">
        <f t="shared" si="674"/>
        <v>0</v>
      </c>
      <c r="GF39" s="623">
        <f t="shared" si="674"/>
        <v>0</v>
      </c>
      <c r="GG39" s="623">
        <f t="shared" si="674"/>
        <v>0</v>
      </c>
      <c r="GH39" s="623">
        <f t="shared" si="674"/>
        <v>0</v>
      </c>
      <c r="GI39" s="623">
        <f t="shared" si="674"/>
        <v>0</v>
      </c>
      <c r="GJ39" s="623">
        <f t="shared" si="674"/>
        <v>0</v>
      </c>
      <c r="GK39" s="623">
        <f t="shared" si="674"/>
        <v>0</v>
      </c>
      <c r="GL39" s="623">
        <f t="shared" si="674"/>
        <v>0</v>
      </c>
      <c r="GM39" s="623">
        <f t="shared" si="674"/>
        <v>0</v>
      </c>
      <c r="GN39" s="623">
        <f t="shared" si="674"/>
        <v>0</v>
      </c>
      <c r="GO39" s="623">
        <f t="shared" si="674"/>
        <v>0</v>
      </c>
      <c r="GP39" s="623">
        <f t="shared" si="674"/>
        <v>0</v>
      </c>
      <c r="GQ39" s="623">
        <f t="shared" si="674"/>
        <v>0</v>
      </c>
      <c r="GR39" s="623">
        <f t="shared" si="674"/>
        <v>0</v>
      </c>
      <c r="GS39" s="623">
        <f t="shared" si="674"/>
        <v>0</v>
      </c>
      <c r="GT39" s="623">
        <f t="shared" si="674"/>
        <v>0</v>
      </c>
      <c r="GU39" s="623">
        <f t="shared" si="674"/>
        <v>0</v>
      </c>
      <c r="GV39" s="623">
        <f t="shared" ref="GV39:IP39" si="675">-VLOOKUP(GV$5,$C$60:$L$79,6,FALSE)/12</f>
        <v>0</v>
      </c>
      <c r="GW39" s="623">
        <f t="shared" si="675"/>
        <v>0</v>
      </c>
      <c r="GX39" s="623">
        <f t="shared" si="675"/>
        <v>0</v>
      </c>
      <c r="GY39" s="623">
        <f t="shared" si="675"/>
        <v>0</v>
      </c>
      <c r="GZ39" s="623">
        <f t="shared" si="675"/>
        <v>0</v>
      </c>
      <c r="HA39" s="623">
        <f t="shared" si="675"/>
        <v>0</v>
      </c>
      <c r="HB39" s="623">
        <f t="shared" si="675"/>
        <v>0</v>
      </c>
      <c r="HC39" s="623">
        <f t="shared" si="675"/>
        <v>0</v>
      </c>
      <c r="HD39" s="623">
        <f t="shared" si="675"/>
        <v>0</v>
      </c>
      <c r="HE39" s="623">
        <f t="shared" si="675"/>
        <v>0</v>
      </c>
      <c r="HF39" s="623">
        <f t="shared" si="675"/>
        <v>0</v>
      </c>
      <c r="HG39" s="623">
        <f t="shared" si="675"/>
        <v>0</v>
      </c>
      <c r="HH39" s="623">
        <f t="shared" si="675"/>
        <v>0</v>
      </c>
      <c r="HI39" s="623">
        <f t="shared" si="675"/>
        <v>0</v>
      </c>
      <c r="HJ39" s="623">
        <f t="shared" si="675"/>
        <v>0</v>
      </c>
      <c r="HK39" s="623">
        <f t="shared" si="675"/>
        <v>0</v>
      </c>
      <c r="HL39" s="623">
        <f t="shared" si="675"/>
        <v>0</v>
      </c>
      <c r="HM39" s="623">
        <f t="shared" si="675"/>
        <v>0</v>
      </c>
      <c r="HN39" s="623">
        <f t="shared" si="675"/>
        <v>0</v>
      </c>
      <c r="HO39" s="623">
        <f t="shared" si="675"/>
        <v>0</v>
      </c>
      <c r="HP39" s="623">
        <f t="shared" si="675"/>
        <v>0</v>
      </c>
      <c r="HQ39" s="623">
        <f t="shared" si="675"/>
        <v>0</v>
      </c>
      <c r="HR39" s="623">
        <f t="shared" si="675"/>
        <v>0</v>
      </c>
      <c r="HS39" s="623">
        <f t="shared" si="675"/>
        <v>0</v>
      </c>
      <c r="HT39" s="623">
        <f t="shared" si="675"/>
        <v>0</v>
      </c>
      <c r="HU39" s="623">
        <f t="shared" si="675"/>
        <v>0</v>
      </c>
      <c r="HV39" s="623">
        <f t="shared" si="675"/>
        <v>0</v>
      </c>
      <c r="HW39" s="623">
        <f t="shared" si="675"/>
        <v>0</v>
      </c>
      <c r="HX39" s="623">
        <f t="shared" si="675"/>
        <v>0</v>
      </c>
      <c r="HY39" s="623">
        <f t="shared" si="675"/>
        <v>0</v>
      </c>
      <c r="HZ39" s="623">
        <f t="shared" si="675"/>
        <v>0</v>
      </c>
      <c r="IA39" s="623">
        <f t="shared" si="675"/>
        <v>0</v>
      </c>
      <c r="IB39" s="623">
        <f t="shared" si="675"/>
        <v>0</v>
      </c>
      <c r="IC39" s="623">
        <f t="shared" si="675"/>
        <v>0</v>
      </c>
      <c r="ID39" s="623">
        <f t="shared" si="675"/>
        <v>0</v>
      </c>
      <c r="IE39" s="623">
        <f t="shared" si="675"/>
        <v>0</v>
      </c>
      <c r="IF39" s="623">
        <f t="shared" si="675"/>
        <v>0</v>
      </c>
      <c r="IG39" s="623">
        <f t="shared" si="675"/>
        <v>0</v>
      </c>
      <c r="IH39" s="623">
        <f t="shared" si="675"/>
        <v>0</v>
      </c>
      <c r="II39" s="623">
        <f t="shared" si="675"/>
        <v>0</v>
      </c>
      <c r="IJ39" s="623">
        <f t="shared" si="675"/>
        <v>0</v>
      </c>
      <c r="IK39" s="623">
        <f t="shared" si="675"/>
        <v>0</v>
      </c>
      <c r="IL39" s="623">
        <f t="shared" si="675"/>
        <v>0</v>
      </c>
      <c r="IM39" s="623">
        <f t="shared" si="675"/>
        <v>0</v>
      </c>
      <c r="IN39" s="623">
        <f t="shared" si="675"/>
        <v>0</v>
      </c>
      <c r="IO39" s="623">
        <f t="shared" si="675"/>
        <v>0</v>
      </c>
      <c r="IP39" s="623">
        <f t="shared" si="675"/>
        <v>0</v>
      </c>
    </row>
    <row r="40" spans="1:250" s="156" customFormat="1" x14ac:dyDescent="0.2">
      <c r="A40" s="156">
        <f>ROW()</f>
        <v>40</v>
      </c>
      <c r="C40" s="728" t="s">
        <v>483</v>
      </c>
      <c r="D40" s="729"/>
      <c r="E40" s="729"/>
      <c r="F40" s="729"/>
      <c r="G40" s="729"/>
      <c r="H40" s="729"/>
      <c r="I40" s="729"/>
      <c r="J40" s="730">
        <f t="shared" ref="J40:J41" si="676">SUM(K40:CD40)</f>
        <v>13009999.999999991</v>
      </c>
      <c r="K40" s="730">
        <f>-K47</f>
        <v>333132.4861227551</v>
      </c>
      <c r="L40" s="730">
        <f t="shared" ref="L40:BW40" si="677">-L47</f>
        <v>333132.4861227551</v>
      </c>
      <c r="M40" s="730">
        <f t="shared" si="677"/>
        <v>333132.4861227551</v>
      </c>
      <c r="N40" s="730">
        <f t="shared" si="677"/>
        <v>333132.4861227551</v>
      </c>
      <c r="O40" s="730">
        <f t="shared" si="677"/>
        <v>333132.4861227551</v>
      </c>
      <c r="P40" s="730">
        <f t="shared" si="677"/>
        <v>333132.4861227551</v>
      </c>
      <c r="Q40" s="730">
        <f t="shared" si="677"/>
        <v>333132.4861227551</v>
      </c>
      <c r="R40" s="730">
        <f t="shared" si="677"/>
        <v>333132.4861227551</v>
      </c>
      <c r="S40" s="730">
        <f t="shared" si="677"/>
        <v>333132.4861227551</v>
      </c>
      <c r="T40" s="730">
        <f t="shared" si="677"/>
        <v>333132.4861227551</v>
      </c>
      <c r="U40" s="730">
        <f t="shared" si="677"/>
        <v>333132.4861227551</v>
      </c>
      <c r="V40" s="730">
        <f t="shared" si="677"/>
        <v>333132.4861227551</v>
      </c>
      <c r="W40" s="730">
        <f t="shared" si="677"/>
        <v>474955.54859901755</v>
      </c>
      <c r="X40" s="730">
        <f t="shared" si="677"/>
        <v>474955.54859901755</v>
      </c>
      <c r="Y40" s="730">
        <f t="shared" si="677"/>
        <v>474955.54859901755</v>
      </c>
      <c r="Z40" s="730">
        <f t="shared" si="677"/>
        <v>474955.54859901755</v>
      </c>
      <c r="AA40" s="730">
        <f t="shared" si="677"/>
        <v>474955.54859901755</v>
      </c>
      <c r="AB40" s="730">
        <f t="shared" si="677"/>
        <v>474955.54859901755</v>
      </c>
      <c r="AC40" s="730">
        <f t="shared" si="677"/>
        <v>474955.54859901755</v>
      </c>
      <c r="AD40" s="730">
        <f t="shared" si="677"/>
        <v>474955.54859901755</v>
      </c>
      <c r="AE40" s="730">
        <f t="shared" si="677"/>
        <v>474955.54859901755</v>
      </c>
      <c r="AF40" s="730">
        <f t="shared" si="677"/>
        <v>474955.54859901755</v>
      </c>
      <c r="AG40" s="730">
        <f t="shared" si="677"/>
        <v>474955.54859901755</v>
      </c>
      <c r="AH40" s="730">
        <f t="shared" si="677"/>
        <v>474955.54859901755</v>
      </c>
      <c r="AI40" s="730">
        <f t="shared" si="677"/>
        <v>105097.21716265586</v>
      </c>
      <c r="AJ40" s="730">
        <f t="shared" si="677"/>
        <v>105097.21716265586</v>
      </c>
      <c r="AK40" s="730">
        <f t="shared" si="677"/>
        <v>105097.21716265586</v>
      </c>
      <c r="AL40" s="730">
        <f t="shared" si="677"/>
        <v>105097.21716265586</v>
      </c>
      <c r="AM40" s="730">
        <f t="shared" si="677"/>
        <v>105097.21716265586</v>
      </c>
      <c r="AN40" s="730">
        <f t="shared" si="677"/>
        <v>105097.21716265586</v>
      </c>
      <c r="AO40" s="730">
        <f t="shared" si="677"/>
        <v>105097.21716265586</v>
      </c>
      <c r="AP40" s="730">
        <f t="shared" si="677"/>
        <v>105097.21716265586</v>
      </c>
      <c r="AQ40" s="730">
        <f t="shared" si="677"/>
        <v>105097.21716265586</v>
      </c>
      <c r="AR40" s="730">
        <f t="shared" si="677"/>
        <v>105097.21716265586</v>
      </c>
      <c r="AS40" s="730">
        <f t="shared" si="677"/>
        <v>105097.21716265586</v>
      </c>
      <c r="AT40" s="730">
        <f t="shared" si="677"/>
        <v>105097.21716265586</v>
      </c>
      <c r="AU40" s="730">
        <f t="shared" si="677"/>
        <v>13799.671533149432</v>
      </c>
      <c r="AV40" s="730">
        <f t="shared" si="677"/>
        <v>13799.671533149432</v>
      </c>
      <c r="AW40" s="730">
        <f t="shared" si="677"/>
        <v>13799.671533149432</v>
      </c>
      <c r="AX40" s="730">
        <f t="shared" si="677"/>
        <v>13799.671533149432</v>
      </c>
      <c r="AY40" s="730">
        <f t="shared" si="677"/>
        <v>13799.671533149432</v>
      </c>
      <c r="AZ40" s="730">
        <f t="shared" si="677"/>
        <v>13799.671533149432</v>
      </c>
      <c r="BA40" s="730">
        <f t="shared" si="677"/>
        <v>13799.671533149432</v>
      </c>
      <c r="BB40" s="730">
        <f t="shared" si="677"/>
        <v>13799.671533149432</v>
      </c>
      <c r="BC40" s="730">
        <f t="shared" si="677"/>
        <v>13799.671533149432</v>
      </c>
      <c r="BD40" s="730">
        <f t="shared" si="677"/>
        <v>13799.671533149432</v>
      </c>
      <c r="BE40" s="730">
        <f t="shared" si="677"/>
        <v>13799.671533149432</v>
      </c>
      <c r="BF40" s="730">
        <f t="shared" si="677"/>
        <v>13799.671533149432</v>
      </c>
      <c r="BG40" s="730">
        <f t="shared" si="677"/>
        <v>157181.74324908861</v>
      </c>
      <c r="BH40" s="730">
        <f t="shared" si="677"/>
        <v>157181.74324908861</v>
      </c>
      <c r="BI40" s="730">
        <f t="shared" si="677"/>
        <v>157181.74324908861</v>
      </c>
      <c r="BJ40" s="730">
        <f t="shared" si="677"/>
        <v>157181.74324908861</v>
      </c>
      <c r="BK40" s="730">
        <f t="shared" si="677"/>
        <v>157181.74324908861</v>
      </c>
      <c r="BL40" s="730">
        <f t="shared" si="677"/>
        <v>157181.74324908861</v>
      </c>
      <c r="BM40" s="730">
        <f t="shared" si="677"/>
        <v>157181.74324908861</v>
      </c>
      <c r="BN40" s="730">
        <f t="shared" si="677"/>
        <v>157181.74324908861</v>
      </c>
      <c r="BO40" s="730">
        <f t="shared" si="677"/>
        <v>157181.74324908861</v>
      </c>
      <c r="BP40" s="730">
        <f t="shared" si="677"/>
        <v>157181.74324908861</v>
      </c>
      <c r="BQ40" s="730">
        <f t="shared" si="677"/>
        <v>157181.74324908861</v>
      </c>
      <c r="BR40" s="730">
        <f t="shared" si="677"/>
        <v>157181.74324908861</v>
      </c>
      <c r="BS40" s="730">
        <f t="shared" si="677"/>
        <v>0</v>
      </c>
      <c r="BT40" s="730">
        <f t="shared" si="677"/>
        <v>0</v>
      </c>
      <c r="BU40" s="730">
        <f t="shared" si="677"/>
        <v>0</v>
      </c>
      <c r="BV40" s="730">
        <f t="shared" si="677"/>
        <v>0</v>
      </c>
      <c r="BW40" s="730">
        <f t="shared" si="677"/>
        <v>0</v>
      </c>
      <c r="BX40" s="730">
        <f t="shared" ref="BX40:CD40" si="678">-BX47</f>
        <v>0</v>
      </c>
      <c r="BY40" s="730">
        <f t="shared" si="678"/>
        <v>0</v>
      </c>
      <c r="BZ40" s="730">
        <f t="shared" si="678"/>
        <v>0</v>
      </c>
      <c r="CA40" s="730">
        <f t="shared" si="678"/>
        <v>0</v>
      </c>
      <c r="CB40" s="730">
        <f t="shared" si="678"/>
        <v>0</v>
      </c>
      <c r="CC40" s="730">
        <f t="shared" si="678"/>
        <v>0</v>
      </c>
      <c r="CD40" s="730">
        <f t="shared" si="678"/>
        <v>0</v>
      </c>
      <c r="CE40" s="730">
        <f t="shared" ref="CE40:EP40" si="679">-CE47</f>
        <v>40833.333333333336</v>
      </c>
      <c r="CF40" s="730">
        <f t="shared" si="679"/>
        <v>40833.333333333336</v>
      </c>
      <c r="CG40" s="730">
        <f t="shared" si="679"/>
        <v>40833.333333333336</v>
      </c>
      <c r="CH40" s="730">
        <f t="shared" si="679"/>
        <v>40833.333333333336</v>
      </c>
      <c r="CI40" s="730">
        <f t="shared" si="679"/>
        <v>40833.333333333336</v>
      </c>
      <c r="CJ40" s="730">
        <f t="shared" si="679"/>
        <v>40833.333333333336</v>
      </c>
      <c r="CK40" s="730">
        <f t="shared" si="679"/>
        <v>40833.333333333336</v>
      </c>
      <c r="CL40" s="730">
        <f t="shared" si="679"/>
        <v>40833.333333333336</v>
      </c>
      <c r="CM40" s="730">
        <f t="shared" si="679"/>
        <v>40833.333333333336</v>
      </c>
      <c r="CN40" s="730">
        <f t="shared" si="679"/>
        <v>40833.333333333336</v>
      </c>
      <c r="CO40" s="730">
        <f t="shared" si="679"/>
        <v>40833.333333333336</v>
      </c>
      <c r="CP40" s="730">
        <f t="shared" si="679"/>
        <v>40833.333333333336</v>
      </c>
      <c r="CQ40" s="730">
        <f t="shared" si="679"/>
        <v>0</v>
      </c>
      <c r="CR40" s="730">
        <f t="shared" si="679"/>
        <v>0</v>
      </c>
      <c r="CS40" s="730">
        <f t="shared" si="679"/>
        <v>0</v>
      </c>
      <c r="CT40" s="730">
        <f t="shared" si="679"/>
        <v>0</v>
      </c>
      <c r="CU40" s="730">
        <f t="shared" si="679"/>
        <v>0</v>
      </c>
      <c r="CV40" s="730">
        <f t="shared" si="679"/>
        <v>0</v>
      </c>
      <c r="CW40" s="730">
        <f t="shared" si="679"/>
        <v>0</v>
      </c>
      <c r="CX40" s="730">
        <f t="shared" si="679"/>
        <v>0</v>
      </c>
      <c r="CY40" s="730">
        <f t="shared" si="679"/>
        <v>0</v>
      </c>
      <c r="CZ40" s="730">
        <f t="shared" si="679"/>
        <v>0</v>
      </c>
      <c r="DA40" s="730">
        <f t="shared" si="679"/>
        <v>0</v>
      </c>
      <c r="DB40" s="730">
        <f t="shared" si="679"/>
        <v>0</v>
      </c>
      <c r="DC40" s="730">
        <f t="shared" si="679"/>
        <v>0</v>
      </c>
      <c r="DD40" s="730">
        <f t="shared" si="679"/>
        <v>0</v>
      </c>
      <c r="DE40" s="730">
        <f t="shared" si="679"/>
        <v>0</v>
      </c>
      <c r="DF40" s="730">
        <f t="shared" si="679"/>
        <v>0</v>
      </c>
      <c r="DG40" s="730">
        <f t="shared" si="679"/>
        <v>0</v>
      </c>
      <c r="DH40" s="730">
        <f t="shared" si="679"/>
        <v>0</v>
      </c>
      <c r="DI40" s="730">
        <f t="shared" si="679"/>
        <v>0</v>
      </c>
      <c r="DJ40" s="730">
        <f t="shared" si="679"/>
        <v>0</v>
      </c>
      <c r="DK40" s="730">
        <f t="shared" si="679"/>
        <v>0</v>
      </c>
      <c r="DL40" s="730">
        <f t="shared" si="679"/>
        <v>0</v>
      </c>
      <c r="DM40" s="730">
        <f t="shared" si="679"/>
        <v>0</v>
      </c>
      <c r="DN40" s="730">
        <f t="shared" si="679"/>
        <v>0</v>
      </c>
      <c r="DO40" s="730">
        <f t="shared" si="679"/>
        <v>0</v>
      </c>
      <c r="DP40" s="730">
        <f t="shared" si="679"/>
        <v>0</v>
      </c>
      <c r="DQ40" s="730">
        <f t="shared" si="679"/>
        <v>0</v>
      </c>
      <c r="DR40" s="730">
        <f t="shared" si="679"/>
        <v>0</v>
      </c>
      <c r="DS40" s="730">
        <f t="shared" si="679"/>
        <v>0</v>
      </c>
      <c r="DT40" s="730">
        <f t="shared" si="679"/>
        <v>0</v>
      </c>
      <c r="DU40" s="730">
        <f t="shared" si="679"/>
        <v>0</v>
      </c>
      <c r="DV40" s="730">
        <f t="shared" si="679"/>
        <v>0</v>
      </c>
      <c r="DW40" s="730">
        <f t="shared" si="679"/>
        <v>0</v>
      </c>
      <c r="DX40" s="730">
        <f t="shared" si="679"/>
        <v>0</v>
      </c>
      <c r="DY40" s="730">
        <f t="shared" si="679"/>
        <v>0</v>
      </c>
      <c r="DZ40" s="730">
        <f t="shared" si="679"/>
        <v>0</v>
      </c>
      <c r="EA40" s="730">
        <f t="shared" si="679"/>
        <v>0</v>
      </c>
      <c r="EB40" s="730">
        <f t="shared" si="679"/>
        <v>0</v>
      </c>
      <c r="EC40" s="730">
        <f t="shared" si="679"/>
        <v>0</v>
      </c>
      <c r="ED40" s="730">
        <f t="shared" si="679"/>
        <v>0</v>
      </c>
      <c r="EE40" s="730">
        <f t="shared" si="679"/>
        <v>0</v>
      </c>
      <c r="EF40" s="730">
        <f t="shared" si="679"/>
        <v>0</v>
      </c>
      <c r="EG40" s="730">
        <f t="shared" si="679"/>
        <v>0</v>
      </c>
      <c r="EH40" s="730">
        <f t="shared" si="679"/>
        <v>0</v>
      </c>
      <c r="EI40" s="730">
        <f t="shared" si="679"/>
        <v>0</v>
      </c>
      <c r="EJ40" s="730">
        <f t="shared" si="679"/>
        <v>0</v>
      </c>
      <c r="EK40" s="730">
        <f t="shared" si="679"/>
        <v>0</v>
      </c>
      <c r="EL40" s="730">
        <f t="shared" si="679"/>
        <v>0</v>
      </c>
      <c r="EM40" s="730">
        <f t="shared" si="679"/>
        <v>0</v>
      </c>
      <c r="EN40" s="730">
        <f t="shared" si="679"/>
        <v>0</v>
      </c>
      <c r="EO40" s="730">
        <f t="shared" si="679"/>
        <v>0</v>
      </c>
      <c r="EP40" s="730">
        <f t="shared" si="679"/>
        <v>0</v>
      </c>
      <c r="EQ40" s="730">
        <f t="shared" ref="EQ40:HB40" si="680">-EQ47</f>
        <v>0</v>
      </c>
      <c r="ER40" s="730">
        <f t="shared" si="680"/>
        <v>0</v>
      </c>
      <c r="ES40" s="730">
        <f t="shared" si="680"/>
        <v>0</v>
      </c>
      <c r="ET40" s="730">
        <f t="shared" si="680"/>
        <v>0</v>
      </c>
      <c r="EU40" s="730">
        <f t="shared" si="680"/>
        <v>0</v>
      </c>
      <c r="EV40" s="730">
        <f t="shared" si="680"/>
        <v>0</v>
      </c>
      <c r="EW40" s="730">
        <f t="shared" si="680"/>
        <v>0</v>
      </c>
      <c r="EX40" s="730">
        <f t="shared" si="680"/>
        <v>0</v>
      </c>
      <c r="EY40" s="730">
        <f t="shared" si="680"/>
        <v>0</v>
      </c>
      <c r="EZ40" s="730">
        <f t="shared" si="680"/>
        <v>0</v>
      </c>
      <c r="FA40" s="730">
        <f t="shared" si="680"/>
        <v>0</v>
      </c>
      <c r="FB40" s="730">
        <f t="shared" si="680"/>
        <v>0</v>
      </c>
      <c r="FC40" s="730">
        <f t="shared" si="680"/>
        <v>0</v>
      </c>
      <c r="FD40" s="730">
        <f t="shared" si="680"/>
        <v>0</v>
      </c>
      <c r="FE40" s="730">
        <f t="shared" si="680"/>
        <v>0</v>
      </c>
      <c r="FF40" s="730">
        <f t="shared" si="680"/>
        <v>0</v>
      </c>
      <c r="FG40" s="730">
        <f t="shared" si="680"/>
        <v>0</v>
      </c>
      <c r="FH40" s="730">
        <f t="shared" si="680"/>
        <v>0</v>
      </c>
      <c r="FI40" s="730">
        <f t="shared" si="680"/>
        <v>0</v>
      </c>
      <c r="FJ40" s="730">
        <f t="shared" si="680"/>
        <v>0</v>
      </c>
      <c r="FK40" s="730">
        <f t="shared" si="680"/>
        <v>0</v>
      </c>
      <c r="FL40" s="730">
        <f t="shared" si="680"/>
        <v>0</v>
      </c>
      <c r="FM40" s="730">
        <f t="shared" si="680"/>
        <v>0</v>
      </c>
      <c r="FN40" s="730">
        <f t="shared" si="680"/>
        <v>0</v>
      </c>
      <c r="FO40" s="730">
        <f t="shared" si="680"/>
        <v>0</v>
      </c>
      <c r="FP40" s="730">
        <f t="shared" si="680"/>
        <v>0</v>
      </c>
      <c r="FQ40" s="730">
        <f t="shared" si="680"/>
        <v>0</v>
      </c>
      <c r="FR40" s="730">
        <f t="shared" si="680"/>
        <v>0</v>
      </c>
      <c r="FS40" s="730">
        <f t="shared" si="680"/>
        <v>0</v>
      </c>
      <c r="FT40" s="730">
        <f t="shared" si="680"/>
        <v>0</v>
      </c>
      <c r="FU40" s="730">
        <f t="shared" si="680"/>
        <v>0</v>
      </c>
      <c r="FV40" s="730">
        <f t="shared" si="680"/>
        <v>0</v>
      </c>
      <c r="FW40" s="730">
        <f t="shared" si="680"/>
        <v>0</v>
      </c>
      <c r="FX40" s="730">
        <f t="shared" si="680"/>
        <v>0</v>
      </c>
      <c r="FY40" s="730">
        <f t="shared" si="680"/>
        <v>0</v>
      </c>
      <c r="FZ40" s="730">
        <f t="shared" si="680"/>
        <v>0</v>
      </c>
      <c r="GA40" s="730">
        <f t="shared" si="680"/>
        <v>0</v>
      </c>
      <c r="GB40" s="730">
        <f t="shared" si="680"/>
        <v>0</v>
      </c>
      <c r="GC40" s="730">
        <f t="shared" si="680"/>
        <v>0</v>
      </c>
      <c r="GD40" s="730">
        <f t="shared" si="680"/>
        <v>0</v>
      </c>
      <c r="GE40" s="730">
        <f t="shared" si="680"/>
        <v>0</v>
      </c>
      <c r="GF40" s="730">
        <f t="shared" si="680"/>
        <v>0</v>
      </c>
      <c r="GG40" s="730">
        <f t="shared" si="680"/>
        <v>0</v>
      </c>
      <c r="GH40" s="730">
        <f t="shared" si="680"/>
        <v>0</v>
      </c>
      <c r="GI40" s="730">
        <f t="shared" si="680"/>
        <v>0</v>
      </c>
      <c r="GJ40" s="730">
        <f t="shared" si="680"/>
        <v>0</v>
      </c>
      <c r="GK40" s="730">
        <f t="shared" si="680"/>
        <v>0</v>
      </c>
      <c r="GL40" s="730">
        <f t="shared" si="680"/>
        <v>0</v>
      </c>
      <c r="GM40" s="730">
        <f t="shared" si="680"/>
        <v>0</v>
      </c>
      <c r="GN40" s="730">
        <f t="shared" si="680"/>
        <v>0</v>
      </c>
      <c r="GO40" s="730">
        <f t="shared" si="680"/>
        <v>0</v>
      </c>
      <c r="GP40" s="730">
        <f t="shared" si="680"/>
        <v>0</v>
      </c>
      <c r="GQ40" s="730">
        <f t="shared" si="680"/>
        <v>0</v>
      </c>
      <c r="GR40" s="730">
        <f t="shared" si="680"/>
        <v>0</v>
      </c>
      <c r="GS40" s="730">
        <f t="shared" si="680"/>
        <v>0</v>
      </c>
      <c r="GT40" s="730">
        <f t="shared" si="680"/>
        <v>0</v>
      </c>
      <c r="GU40" s="730">
        <f t="shared" si="680"/>
        <v>0</v>
      </c>
      <c r="GV40" s="730">
        <f t="shared" si="680"/>
        <v>0</v>
      </c>
      <c r="GW40" s="730">
        <f t="shared" si="680"/>
        <v>0</v>
      </c>
      <c r="GX40" s="730">
        <f t="shared" si="680"/>
        <v>0</v>
      </c>
      <c r="GY40" s="730">
        <f t="shared" si="680"/>
        <v>0</v>
      </c>
      <c r="GZ40" s="730">
        <f t="shared" si="680"/>
        <v>0</v>
      </c>
      <c r="HA40" s="730">
        <f t="shared" si="680"/>
        <v>0</v>
      </c>
      <c r="HB40" s="730">
        <f t="shared" si="680"/>
        <v>0</v>
      </c>
      <c r="HC40" s="730">
        <f t="shared" ref="HC40:IP40" si="681">-HC47</f>
        <v>0</v>
      </c>
      <c r="HD40" s="730">
        <f t="shared" si="681"/>
        <v>0</v>
      </c>
      <c r="HE40" s="730">
        <f t="shared" si="681"/>
        <v>0</v>
      </c>
      <c r="HF40" s="730">
        <f t="shared" si="681"/>
        <v>0</v>
      </c>
      <c r="HG40" s="730">
        <f t="shared" si="681"/>
        <v>0</v>
      </c>
      <c r="HH40" s="730">
        <f t="shared" si="681"/>
        <v>0</v>
      </c>
      <c r="HI40" s="730">
        <f t="shared" si="681"/>
        <v>0</v>
      </c>
      <c r="HJ40" s="730">
        <f t="shared" si="681"/>
        <v>0</v>
      </c>
      <c r="HK40" s="730">
        <f t="shared" si="681"/>
        <v>0</v>
      </c>
      <c r="HL40" s="730">
        <f t="shared" si="681"/>
        <v>0</v>
      </c>
      <c r="HM40" s="730">
        <f t="shared" si="681"/>
        <v>0</v>
      </c>
      <c r="HN40" s="730">
        <f t="shared" si="681"/>
        <v>0</v>
      </c>
      <c r="HO40" s="730">
        <f t="shared" si="681"/>
        <v>0</v>
      </c>
      <c r="HP40" s="730">
        <f t="shared" si="681"/>
        <v>0</v>
      </c>
      <c r="HQ40" s="730">
        <f t="shared" si="681"/>
        <v>0</v>
      </c>
      <c r="HR40" s="730">
        <f t="shared" si="681"/>
        <v>0</v>
      </c>
      <c r="HS40" s="730">
        <f t="shared" si="681"/>
        <v>0</v>
      </c>
      <c r="HT40" s="730">
        <f t="shared" si="681"/>
        <v>0</v>
      </c>
      <c r="HU40" s="730">
        <f t="shared" si="681"/>
        <v>0</v>
      </c>
      <c r="HV40" s="730">
        <f t="shared" si="681"/>
        <v>0</v>
      </c>
      <c r="HW40" s="730">
        <f t="shared" si="681"/>
        <v>0</v>
      </c>
      <c r="HX40" s="730">
        <f t="shared" si="681"/>
        <v>0</v>
      </c>
      <c r="HY40" s="730">
        <f t="shared" si="681"/>
        <v>0</v>
      </c>
      <c r="HZ40" s="730">
        <f t="shared" si="681"/>
        <v>0</v>
      </c>
      <c r="IA40" s="730">
        <f t="shared" si="681"/>
        <v>0</v>
      </c>
      <c r="IB40" s="730">
        <f t="shared" si="681"/>
        <v>0</v>
      </c>
      <c r="IC40" s="730">
        <f t="shared" si="681"/>
        <v>0</v>
      </c>
      <c r="ID40" s="730">
        <f t="shared" si="681"/>
        <v>0</v>
      </c>
      <c r="IE40" s="730">
        <f t="shared" si="681"/>
        <v>0</v>
      </c>
      <c r="IF40" s="730">
        <f t="shared" si="681"/>
        <v>0</v>
      </c>
      <c r="IG40" s="730">
        <f t="shared" si="681"/>
        <v>0</v>
      </c>
      <c r="IH40" s="730">
        <f t="shared" si="681"/>
        <v>0</v>
      </c>
      <c r="II40" s="730">
        <f t="shared" si="681"/>
        <v>0</v>
      </c>
      <c r="IJ40" s="730">
        <f t="shared" si="681"/>
        <v>0</v>
      </c>
      <c r="IK40" s="730">
        <f t="shared" si="681"/>
        <v>0</v>
      </c>
      <c r="IL40" s="730">
        <f t="shared" si="681"/>
        <v>0</v>
      </c>
      <c r="IM40" s="730">
        <f t="shared" si="681"/>
        <v>0</v>
      </c>
      <c r="IN40" s="730">
        <f t="shared" si="681"/>
        <v>0</v>
      </c>
      <c r="IO40" s="730">
        <f t="shared" si="681"/>
        <v>0</v>
      </c>
      <c r="IP40" s="730">
        <f t="shared" si="681"/>
        <v>0</v>
      </c>
    </row>
    <row r="41" spans="1:250" s="156" customFormat="1" x14ac:dyDescent="0.2">
      <c r="A41" s="156">
        <f>ROW()</f>
        <v>41</v>
      </c>
      <c r="C41" s="728" t="s">
        <v>484</v>
      </c>
      <c r="D41" s="729"/>
      <c r="E41" s="729"/>
      <c r="F41" s="729"/>
      <c r="G41" s="729"/>
      <c r="H41" s="729"/>
      <c r="I41" s="729"/>
      <c r="J41" s="730">
        <f t="shared" si="676"/>
        <v>11500000</v>
      </c>
      <c r="K41" s="730">
        <f>-K54</f>
        <v>0</v>
      </c>
      <c r="L41" s="730">
        <f t="shared" ref="L41:BW41" si="682">-L54</f>
        <v>0</v>
      </c>
      <c r="M41" s="730">
        <f t="shared" si="682"/>
        <v>0</v>
      </c>
      <c r="N41" s="730">
        <f t="shared" si="682"/>
        <v>0</v>
      </c>
      <c r="O41" s="730">
        <f t="shared" si="682"/>
        <v>0</v>
      </c>
      <c r="P41" s="730">
        <f t="shared" si="682"/>
        <v>0</v>
      </c>
      <c r="Q41" s="730">
        <f t="shared" si="682"/>
        <v>0</v>
      </c>
      <c r="R41" s="730">
        <f t="shared" si="682"/>
        <v>0</v>
      </c>
      <c r="S41" s="730">
        <f t="shared" si="682"/>
        <v>0</v>
      </c>
      <c r="T41" s="730">
        <f t="shared" si="682"/>
        <v>0</v>
      </c>
      <c r="U41" s="730">
        <f t="shared" si="682"/>
        <v>0</v>
      </c>
      <c r="V41" s="730">
        <f t="shared" si="682"/>
        <v>954262.04</v>
      </c>
      <c r="W41" s="730">
        <f t="shared" si="682"/>
        <v>954262.04</v>
      </c>
      <c r="X41" s="730">
        <f t="shared" si="682"/>
        <v>954262.04</v>
      </c>
      <c r="Y41" s="730">
        <f t="shared" si="682"/>
        <v>954262.04</v>
      </c>
      <c r="Z41" s="730">
        <f t="shared" si="682"/>
        <v>954262.04</v>
      </c>
      <c r="AA41" s="730">
        <f t="shared" si="682"/>
        <v>954262.04</v>
      </c>
      <c r="AB41" s="730">
        <f t="shared" si="682"/>
        <v>954262.04</v>
      </c>
      <c r="AC41" s="730">
        <f t="shared" si="682"/>
        <v>954262.04</v>
      </c>
      <c r="AD41" s="730">
        <f t="shared" si="682"/>
        <v>954262.04</v>
      </c>
      <c r="AE41" s="730">
        <f t="shared" si="682"/>
        <v>954262.04</v>
      </c>
      <c r="AF41" s="730">
        <f t="shared" si="682"/>
        <v>1155043.3733333335</v>
      </c>
      <c r="AG41" s="730">
        <f t="shared" si="682"/>
        <v>802336.2266666689</v>
      </c>
      <c r="AH41" s="730">
        <f t="shared" si="682"/>
        <v>0</v>
      </c>
      <c r="AI41" s="730">
        <f t="shared" si="682"/>
        <v>0</v>
      </c>
      <c r="AJ41" s="730">
        <f t="shared" si="682"/>
        <v>0</v>
      </c>
      <c r="AK41" s="730">
        <f t="shared" si="682"/>
        <v>0</v>
      </c>
      <c r="AL41" s="730">
        <f t="shared" si="682"/>
        <v>0</v>
      </c>
      <c r="AM41" s="730">
        <f t="shared" si="682"/>
        <v>0</v>
      </c>
      <c r="AN41" s="730">
        <f t="shared" si="682"/>
        <v>0</v>
      </c>
      <c r="AO41" s="730">
        <f t="shared" si="682"/>
        <v>0</v>
      </c>
      <c r="AP41" s="730">
        <f t="shared" si="682"/>
        <v>0</v>
      </c>
      <c r="AQ41" s="730">
        <f t="shared" si="682"/>
        <v>0</v>
      </c>
      <c r="AR41" s="730">
        <f t="shared" si="682"/>
        <v>0</v>
      </c>
      <c r="AS41" s="730">
        <f t="shared" si="682"/>
        <v>0</v>
      </c>
      <c r="AT41" s="730">
        <f t="shared" si="682"/>
        <v>0</v>
      </c>
      <c r="AU41" s="730">
        <f t="shared" si="682"/>
        <v>0</v>
      </c>
      <c r="AV41" s="730">
        <f t="shared" si="682"/>
        <v>0</v>
      </c>
      <c r="AW41" s="730">
        <f t="shared" si="682"/>
        <v>0</v>
      </c>
      <c r="AX41" s="730">
        <f t="shared" si="682"/>
        <v>0</v>
      </c>
      <c r="AY41" s="730">
        <f t="shared" si="682"/>
        <v>0</v>
      </c>
      <c r="AZ41" s="730">
        <f t="shared" si="682"/>
        <v>0</v>
      </c>
      <c r="BA41" s="730">
        <f t="shared" si="682"/>
        <v>0</v>
      </c>
      <c r="BB41" s="730">
        <f t="shared" si="682"/>
        <v>0</v>
      </c>
      <c r="BC41" s="730">
        <f t="shared" si="682"/>
        <v>0</v>
      </c>
      <c r="BD41" s="730">
        <f t="shared" si="682"/>
        <v>0</v>
      </c>
      <c r="BE41" s="730">
        <f t="shared" si="682"/>
        <v>0</v>
      </c>
      <c r="BF41" s="730">
        <f t="shared" si="682"/>
        <v>0</v>
      </c>
      <c r="BG41" s="730">
        <f t="shared" si="682"/>
        <v>0</v>
      </c>
      <c r="BH41" s="730">
        <f t="shared" si="682"/>
        <v>0</v>
      </c>
      <c r="BI41" s="730">
        <f t="shared" si="682"/>
        <v>0</v>
      </c>
      <c r="BJ41" s="730">
        <f t="shared" si="682"/>
        <v>0</v>
      </c>
      <c r="BK41" s="730">
        <f t="shared" si="682"/>
        <v>0</v>
      </c>
      <c r="BL41" s="730">
        <f t="shared" si="682"/>
        <v>0</v>
      </c>
      <c r="BM41" s="730">
        <f t="shared" si="682"/>
        <v>0</v>
      </c>
      <c r="BN41" s="730">
        <f t="shared" si="682"/>
        <v>0</v>
      </c>
      <c r="BO41" s="730">
        <f t="shared" si="682"/>
        <v>0</v>
      </c>
      <c r="BP41" s="730">
        <f t="shared" si="682"/>
        <v>0</v>
      </c>
      <c r="BQ41" s="730">
        <f t="shared" si="682"/>
        <v>0</v>
      </c>
      <c r="BR41" s="730">
        <f t="shared" si="682"/>
        <v>0</v>
      </c>
      <c r="BS41" s="730">
        <f t="shared" si="682"/>
        <v>0</v>
      </c>
      <c r="BT41" s="730">
        <f t="shared" si="682"/>
        <v>0</v>
      </c>
      <c r="BU41" s="730">
        <f t="shared" si="682"/>
        <v>0</v>
      </c>
      <c r="BV41" s="730">
        <f t="shared" si="682"/>
        <v>0</v>
      </c>
      <c r="BW41" s="730">
        <f t="shared" si="682"/>
        <v>0</v>
      </c>
      <c r="BX41" s="730">
        <f t="shared" ref="BX41:CD41" si="683">-BX54</f>
        <v>0</v>
      </c>
      <c r="BY41" s="730">
        <f t="shared" si="683"/>
        <v>0</v>
      </c>
      <c r="BZ41" s="730">
        <f t="shared" si="683"/>
        <v>0</v>
      </c>
      <c r="CA41" s="730">
        <f t="shared" si="683"/>
        <v>0</v>
      </c>
      <c r="CB41" s="730">
        <f t="shared" si="683"/>
        <v>0</v>
      </c>
      <c r="CC41" s="730">
        <f t="shared" si="683"/>
        <v>0</v>
      </c>
      <c r="CD41" s="730">
        <f t="shared" si="683"/>
        <v>0</v>
      </c>
      <c r="CE41" s="730">
        <f t="shared" ref="CE41:EP41" si="684">-CE54</f>
        <v>0</v>
      </c>
      <c r="CF41" s="730">
        <f t="shared" si="684"/>
        <v>0</v>
      </c>
      <c r="CG41" s="730">
        <f t="shared" si="684"/>
        <v>0</v>
      </c>
      <c r="CH41" s="730">
        <f t="shared" si="684"/>
        <v>0</v>
      </c>
      <c r="CI41" s="730">
        <f t="shared" si="684"/>
        <v>0</v>
      </c>
      <c r="CJ41" s="730">
        <f t="shared" si="684"/>
        <v>0</v>
      </c>
      <c r="CK41" s="730">
        <f t="shared" si="684"/>
        <v>0</v>
      </c>
      <c r="CL41" s="730">
        <f t="shared" si="684"/>
        <v>0</v>
      </c>
      <c r="CM41" s="730">
        <f t="shared" si="684"/>
        <v>0</v>
      </c>
      <c r="CN41" s="730">
        <f t="shared" si="684"/>
        <v>0</v>
      </c>
      <c r="CO41" s="730">
        <f t="shared" si="684"/>
        <v>0</v>
      </c>
      <c r="CP41" s="730">
        <f t="shared" si="684"/>
        <v>0</v>
      </c>
      <c r="CQ41" s="730">
        <f t="shared" si="684"/>
        <v>0</v>
      </c>
      <c r="CR41" s="730">
        <f t="shared" si="684"/>
        <v>0</v>
      </c>
      <c r="CS41" s="730">
        <f t="shared" si="684"/>
        <v>0</v>
      </c>
      <c r="CT41" s="730">
        <f t="shared" si="684"/>
        <v>0</v>
      </c>
      <c r="CU41" s="730">
        <f t="shared" si="684"/>
        <v>0</v>
      </c>
      <c r="CV41" s="730">
        <f t="shared" si="684"/>
        <v>0</v>
      </c>
      <c r="CW41" s="730">
        <f t="shared" si="684"/>
        <v>0</v>
      </c>
      <c r="CX41" s="730">
        <f t="shared" si="684"/>
        <v>0</v>
      </c>
      <c r="CY41" s="730">
        <f t="shared" si="684"/>
        <v>0</v>
      </c>
      <c r="CZ41" s="730">
        <f t="shared" si="684"/>
        <v>0</v>
      </c>
      <c r="DA41" s="730">
        <f t="shared" si="684"/>
        <v>0</v>
      </c>
      <c r="DB41" s="730">
        <f t="shared" si="684"/>
        <v>0</v>
      </c>
      <c r="DC41" s="730">
        <f t="shared" si="684"/>
        <v>0</v>
      </c>
      <c r="DD41" s="730">
        <f t="shared" si="684"/>
        <v>0</v>
      </c>
      <c r="DE41" s="730">
        <f t="shared" si="684"/>
        <v>0</v>
      </c>
      <c r="DF41" s="730">
        <f t="shared" si="684"/>
        <v>0</v>
      </c>
      <c r="DG41" s="730">
        <f t="shared" si="684"/>
        <v>0</v>
      </c>
      <c r="DH41" s="730">
        <f t="shared" si="684"/>
        <v>0</v>
      </c>
      <c r="DI41" s="730">
        <f t="shared" si="684"/>
        <v>0</v>
      </c>
      <c r="DJ41" s="730">
        <f t="shared" si="684"/>
        <v>0</v>
      </c>
      <c r="DK41" s="730">
        <f t="shared" si="684"/>
        <v>0</v>
      </c>
      <c r="DL41" s="730">
        <f t="shared" si="684"/>
        <v>0</v>
      </c>
      <c r="DM41" s="730">
        <f t="shared" si="684"/>
        <v>0</v>
      </c>
      <c r="DN41" s="730">
        <f t="shared" si="684"/>
        <v>0</v>
      </c>
      <c r="DO41" s="730">
        <f t="shared" si="684"/>
        <v>0</v>
      </c>
      <c r="DP41" s="730">
        <f t="shared" si="684"/>
        <v>0</v>
      </c>
      <c r="DQ41" s="730">
        <f t="shared" si="684"/>
        <v>0</v>
      </c>
      <c r="DR41" s="730">
        <f t="shared" si="684"/>
        <v>0</v>
      </c>
      <c r="DS41" s="730">
        <f t="shared" si="684"/>
        <v>0</v>
      </c>
      <c r="DT41" s="730">
        <f t="shared" si="684"/>
        <v>0</v>
      </c>
      <c r="DU41" s="730">
        <f t="shared" si="684"/>
        <v>0</v>
      </c>
      <c r="DV41" s="730">
        <f t="shared" si="684"/>
        <v>0</v>
      </c>
      <c r="DW41" s="730">
        <f t="shared" si="684"/>
        <v>0</v>
      </c>
      <c r="DX41" s="730">
        <f t="shared" si="684"/>
        <v>0</v>
      </c>
      <c r="DY41" s="730">
        <f t="shared" si="684"/>
        <v>0</v>
      </c>
      <c r="DZ41" s="730">
        <f t="shared" si="684"/>
        <v>0</v>
      </c>
      <c r="EA41" s="730">
        <f t="shared" si="684"/>
        <v>0</v>
      </c>
      <c r="EB41" s="730">
        <f t="shared" si="684"/>
        <v>0</v>
      </c>
      <c r="EC41" s="730">
        <f t="shared" si="684"/>
        <v>0</v>
      </c>
      <c r="ED41" s="730">
        <f t="shared" si="684"/>
        <v>0</v>
      </c>
      <c r="EE41" s="730">
        <f t="shared" si="684"/>
        <v>0</v>
      </c>
      <c r="EF41" s="730">
        <f t="shared" si="684"/>
        <v>0</v>
      </c>
      <c r="EG41" s="730">
        <f t="shared" si="684"/>
        <v>0</v>
      </c>
      <c r="EH41" s="730">
        <f t="shared" si="684"/>
        <v>0</v>
      </c>
      <c r="EI41" s="730">
        <f t="shared" si="684"/>
        <v>0</v>
      </c>
      <c r="EJ41" s="730">
        <f t="shared" si="684"/>
        <v>0</v>
      </c>
      <c r="EK41" s="730">
        <f t="shared" si="684"/>
        <v>0</v>
      </c>
      <c r="EL41" s="730">
        <f t="shared" si="684"/>
        <v>0</v>
      </c>
      <c r="EM41" s="730">
        <f t="shared" si="684"/>
        <v>0</v>
      </c>
      <c r="EN41" s="730">
        <f t="shared" si="684"/>
        <v>0</v>
      </c>
      <c r="EO41" s="730">
        <f t="shared" si="684"/>
        <v>0</v>
      </c>
      <c r="EP41" s="730">
        <f t="shared" si="684"/>
        <v>0</v>
      </c>
      <c r="EQ41" s="730">
        <f t="shared" ref="EQ41:HB41" si="685">-EQ54</f>
        <v>0</v>
      </c>
      <c r="ER41" s="730">
        <f t="shared" si="685"/>
        <v>0</v>
      </c>
      <c r="ES41" s="730">
        <f t="shared" si="685"/>
        <v>0</v>
      </c>
      <c r="ET41" s="730">
        <f t="shared" si="685"/>
        <v>0</v>
      </c>
      <c r="EU41" s="730">
        <f t="shared" si="685"/>
        <v>0</v>
      </c>
      <c r="EV41" s="730">
        <f t="shared" si="685"/>
        <v>0</v>
      </c>
      <c r="EW41" s="730">
        <f t="shared" si="685"/>
        <v>0</v>
      </c>
      <c r="EX41" s="730">
        <f t="shared" si="685"/>
        <v>0</v>
      </c>
      <c r="EY41" s="730">
        <f t="shared" si="685"/>
        <v>0</v>
      </c>
      <c r="EZ41" s="730">
        <f t="shared" si="685"/>
        <v>0</v>
      </c>
      <c r="FA41" s="730">
        <f t="shared" si="685"/>
        <v>0</v>
      </c>
      <c r="FB41" s="730">
        <f t="shared" si="685"/>
        <v>0</v>
      </c>
      <c r="FC41" s="730">
        <f t="shared" si="685"/>
        <v>0</v>
      </c>
      <c r="FD41" s="730">
        <f t="shared" si="685"/>
        <v>0</v>
      </c>
      <c r="FE41" s="730">
        <f t="shared" si="685"/>
        <v>0</v>
      </c>
      <c r="FF41" s="730">
        <f t="shared" si="685"/>
        <v>0</v>
      </c>
      <c r="FG41" s="730">
        <f t="shared" si="685"/>
        <v>0</v>
      </c>
      <c r="FH41" s="730">
        <f t="shared" si="685"/>
        <v>0</v>
      </c>
      <c r="FI41" s="730">
        <f t="shared" si="685"/>
        <v>0</v>
      </c>
      <c r="FJ41" s="730">
        <f t="shared" si="685"/>
        <v>0</v>
      </c>
      <c r="FK41" s="730">
        <f t="shared" si="685"/>
        <v>0</v>
      </c>
      <c r="FL41" s="730">
        <f t="shared" si="685"/>
        <v>0</v>
      </c>
      <c r="FM41" s="730">
        <f t="shared" si="685"/>
        <v>0</v>
      </c>
      <c r="FN41" s="730">
        <f t="shared" si="685"/>
        <v>0</v>
      </c>
      <c r="FO41" s="730">
        <f t="shared" si="685"/>
        <v>0</v>
      </c>
      <c r="FP41" s="730">
        <f t="shared" si="685"/>
        <v>0</v>
      </c>
      <c r="FQ41" s="730">
        <f t="shared" si="685"/>
        <v>0</v>
      </c>
      <c r="FR41" s="730">
        <f t="shared" si="685"/>
        <v>0</v>
      </c>
      <c r="FS41" s="730">
        <f t="shared" si="685"/>
        <v>0</v>
      </c>
      <c r="FT41" s="730">
        <f t="shared" si="685"/>
        <v>0</v>
      </c>
      <c r="FU41" s="730">
        <f t="shared" si="685"/>
        <v>0</v>
      </c>
      <c r="FV41" s="730">
        <f t="shared" si="685"/>
        <v>0</v>
      </c>
      <c r="FW41" s="730">
        <f t="shared" si="685"/>
        <v>0</v>
      </c>
      <c r="FX41" s="730">
        <f t="shared" si="685"/>
        <v>0</v>
      </c>
      <c r="FY41" s="730">
        <f t="shared" si="685"/>
        <v>0</v>
      </c>
      <c r="FZ41" s="730">
        <f t="shared" si="685"/>
        <v>0</v>
      </c>
      <c r="GA41" s="730">
        <f t="shared" si="685"/>
        <v>0</v>
      </c>
      <c r="GB41" s="730">
        <f t="shared" si="685"/>
        <v>0</v>
      </c>
      <c r="GC41" s="730">
        <f t="shared" si="685"/>
        <v>0</v>
      </c>
      <c r="GD41" s="730">
        <f t="shared" si="685"/>
        <v>0</v>
      </c>
      <c r="GE41" s="730">
        <f t="shared" si="685"/>
        <v>0</v>
      </c>
      <c r="GF41" s="730">
        <f t="shared" si="685"/>
        <v>0</v>
      </c>
      <c r="GG41" s="730">
        <f t="shared" si="685"/>
        <v>0</v>
      </c>
      <c r="GH41" s="730">
        <f t="shared" si="685"/>
        <v>0</v>
      </c>
      <c r="GI41" s="730">
        <f t="shared" si="685"/>
        <v>0</v>
      </c>
      <c r="GJ41" s="730">
        <f t="shared" si="685"/>
        <v>0</v>
      </c>
      <c r="GK41" s="730">
        <f t="shared" si="685"/>
        <v>0</v>
      </c>
      <c r="GL41" s="730">
        <f t="shared" si="685"/>
        <v>0</v>
      </c>
      <c r="GM41" s="730">
        <f t="shared" si="685"/>
        <v>0</v>
      </c>
      <c r="GN41" s="730">
        <f t="shared" si="685"/>
        <v>0</v>
      </c>
      <c r="GO41" s="730">
        <f t="shared" si="685"/>
        <v>0</v>
      </c>
      <c r="GP41" s="730">
        <f t="shared" si="685"/>
        <v>0</v>
      </c>
      <c r="GQ41" s="730">
        <f t="shared" si="685"/>
        <v>0</v>
      </c>
      <c r="GR41" s="730">
        <f t="shared" si="685"/>
        <v>0</v>
      </c>
      <c r="GS41" s="730">
        <f t="shared" si="685"/>
        <v>0</v>
      </c>
      <c r="GT41" s="730">
        <f t="shared" si="685"/>
        <v>0</v>
      </c>
      <c r="GU41" s="730">
        <f t="shared" si="685"/>
        <v>0</v>
      </c>
      <c r="GV41" s="730">
        <f t="shared" si="685"/>
        <v>0</v>
      </c>
      <c r="GW41" s="730">
        <f t="shared" si="685"/>
        <v>0</v>
      </c>
      <c r="GX41" s="730">
        <f t="shared" si="685"/>
        <v>0</v>
      </c>
      <c r="GY41" s="730">
        <f t="shared" si="685"/>
        <v>0</v>
      </c>
      <c r="GZ41" s="730">
        <f t="shared" si="685"/>
        <v>0</v>
      </c>
      <c r="HA41" s="730">
        <f t="shared" si="685"/>
        <v>0</v>
      </c>
      <c r="HB41" s="730">
        <f t="shared" si="685"/>
        <v>0</v>
      </c>
      <c r="HC41" s="730">
        <f t="shared" ref="HC41:IP41" si="686">-HC54</f>
        <v>0</v>
      </c>
      <c r="HD41" s="730">
        <f t="shared" si="686"/>
        <v>0</v>
      </c>
      <c r="HE41" s="730">
        <f t="shared" si="686"/>
        <v>0</v>
      </c>
      <c r="HF41" s="730">
        <f t="shared" si="686"/>
        <v>0</v>
      </c>
      <c r="HG41" s="730">
        <f t="shared" si="686"/>
        <v>0</v>
      </c>
      <c r="HH41" s="730">
        <f t="shared" si="686"/>
        <v>0</v>
      </c>
      <c r="HI41" s="730">
        <f t="shared" si="686"/>
        <v>0</v>
      </c>
      <c r="HJ41" s="730">
        <f t="shared" si="686"/>
        <v>0</v>
      </c>
      <c r="HK41" s="730">
        <f t="shared" si="686"/>
        <v>0</v>
      </c>
      <c r="HL41" s="730">
        <f t="shared" si="686"/>
        <v>0</v>
      </c>
      <c r="HM41" s="730">
        <f t="shared" si="686"/>
        <v>0</v>
      </c>
      <c r="HN41" s="730">
        <f t="shared" si="686"/>
        <v>0</v>
      </c>
      <c r="HO41" s="730">
        <f t="shared" si="686"/>
        <v>0</v>
      </c>
      <c r="HP41" s="730">
        <f t="shared" si="686"/>
        <v>0</v>
      </c>
      <c r="HQ41" s="730">
        <f t="shared" si="686"/>
        <v>0</v>
      </c>
      <c r="HR41" s="730">
        <f t="shared" si="686"/>
        <v>0</v>
      </c>
      <c r="HS41" s="730">
        <f t="shared" si="686"/>
        <v>0</v>
      </c>
      <c r="HT41" s="730">
        <f t="shared" si="686"/>
        <v>0</v>
      </c>
      <c r="HU41" s="730">
        <f t="shared" si="686"/>
        <v>0</v>
      </c>
      <c r="HV41" s="730">
        <f t="shared" si="686"/>
        <v>0</v>
      </c>
      <c r="HW41" s="730">
        <f t="shared" si="686"/>
        <v>0</v>
      </c>
      <c r="HX41" s="730">
        <f t="shared" si="686"/>
        <v>0</v>
      </c>
      <c r="HY41" s="730">
        <f t="shared" si="686"/>
        <v>0</v>
      </c>
      <c r="HZ41" s="730">
        <f t="shared" si="686"/>
        <v>0</v>
      </c>
      <c r="IA41" s="730">
        <f t="shared" si="686"/>
        <v>0</v>
      </c>
      <c r="IB41" s="730">
        <f t="shared" si="686"/>
        <v>0</v>
      </c>
      <c r="IC41" s="730">
        <f t="shared" si="686"/>
        <v>0</v>
      </c>
      <c r="ID41" s="730">
        <f t="shared" si="686"/>
        <v>0</v>
      </c>
      <c r="IE41" s="730">
        <f t="shared" si="686"/>
        <v>0</v>
      </c>
      <c r="IF41" s="730">
        <f t="shared" si="686"/>
        <v>0</v>
      </c>
      <c r="IG41" s="730">
        <f t="shared" si="686"/>
        <v>0</v>
      </c>
      <c r="IH41" s="730">
        <f t="shared" si="686"/>
        <v>0</v>
      </c>
      <c r="II41" s="730">
        <f t="shared" si="686"/>
        <v>0</v>
      </c>
      <c r="IJ41" s="730">
        <f t="shared" si="686"/>
        <v>0</v>
      </c>
      <c r="IK41" s="730">
        <f t="shared" si="686"/>
        <v>0</v>
      </c>
      <c r="IL41" s="730">
        <f t="shared" si="686"/>
        <v>0</v>
      </c>
      <c r="IM41" s="730">
        <f t="shared" si="686"/>
        <v>0</v>
      </c>
      <c r="IN41" s="730">
        <f t="shared" si="686"/>
        <v>0</v>
      </c>
      <c r="IO41" s="730">
        <f t="shared" si="686"/>
        <v>0</v>
      </c>
      <c r="IP41" s="730">
        <f t="shared" si="686"/>
        <v>0</v>
      </c>
    </row>
    <row r="42" spans="1:250" x14ac:dyDescent="0.2">
      <c r="A42" s="156">
        <f>ROW()</f>
        <v>42</v>
      </c>
      <c r="C42" s="529" t="s">
        <v>5</v>
      </c>
      <c r="D42" s="530"/>
      <c r="E42" s="530"/>
      <c r="F42" s="530"/>
      <c r="G42" s="530"/>
      <c r="H42" s="530"/>
      <c r="I42" s="530"/>
      <c r="J42" s="629">
        <f>SUM(K42:CD42)</f>
        <v>311967276.03878587</v>
      </c>
      <c r="K42" s="671">
        <f>SUM(K35:K41)</f>
        <v>3762136.0483696666</v>
      </c>
      <c r="L42" s="671">
        <f t="shared" ref="L42:BW42" si="687">SUM(L35:L41)</f>
        <v>3762136.0483696666</v>
      </c>
      <c r="M42" s="671">
        <f t="shared" si="687"/>
        <v>3762136.0483696666</v>
      </c>
      <c r="N42" s="671">
        <f t="shared" si="687"/>
        <v>3762136.0483696666</v>
      </c>
      <c r="O42" s="671">
        <f t="shared" si="687"/>
        <v>3903345.2283696663</v>
      </c>
      <c r="P42" s="671">
        <f t="shared" si="687"/>
        <v>3903345.2283696663</v>
      </c>
      <c r="Q42" s="671">
        <f t="shared" si="687"/>
        <v>3903345.2283696663</v>
      </c>
      <c r="R42" s="671">
        <f t="shared" si="687"/>
        <v>3903345.2283696663</v>
      </c>
      <c r="S42" s="671">
        <f t="shared" si="687"/>
        <v>3903345.2283696663</v>
      </c>
      <c r="T42" s="671">
        <f t="shared" si="687"/>
        <v>3903345.2283696663</v>
      </c>
      <c r="U42" s="671">
        <f t="shared" si="687"/>
        <v>3802198.4483696669</v>
      </c>
      <c r="V42" s="671">
        <f t="shared" si="687"/>
        <v>3802198.4483696669</v>
      </c>
      <c r="W42" s="671">
        <f t="shared" si="687"/>
        <v>3665795.8087098328</v>
      </c>
      <c r="X42" s="671">
        <f t="shared" si="687"/>
        <v>3665795.8087098328</v>
      </c>
      <c r="Y42" s="671">
        <f t="shared" si="687"/>
        <v>3736443.8877679948</v>
      </c>
      <c r="Z42" s="671">
        <f t="shared" si="687"/>
        <v>3736443.8877679948</v>
      </c>
      <c r="AA42" s="671">
        <f t="shared" si="687"/>
        <v>3869886.5677679945</v>
      </c>
      <c r="AB42" s="671">
        <f t="shared" si="687"/>
        <v>3869886.5677679945</v>
      </c>
      <c r="AC42" s="671">
        <f t="shared" si="687"/>
        <v>3869886.5677679945</v>
      </c>
      <c r="AD42" s="671">
        <f t="shared" si="687"/>
        <v>3869886.5677679945</v>
      </c>
      <c r="AE42" s="671">
        <f t="shared" si="687"/>
        <v>3869886.5677679945</v>
      </c>
      <c r="AF42" s="671">
        <f t="shared" si="687"/>
        <v>3869886.5677679949</v>
      </c>
      <c r="AG42" s="671">
        <f t="shared" si="687"/>
        <v>3482528.1199013307</v>
      </c>
      <c r="AH42" s="671">
        <f t="shared" si="687"/>
        <v>3663081.794434661</v>
      </c>
      <c r="AI42" s="671">
        <f t="shared" si="687"/>
        <v>4340175.5992363477</v>
      </c>
      <c r="AJ42" s="671">
        <f t="shared" si="687"/>
        <v>4340175.5992363477</v>
      </c>
      <c r="AK42" s="671">
        <f t="shared" si="687"/>
        <v>4340175.5992363477</v>
      </c>
      <c r="AL42" s="671">
        <f t="shared" si="687"/>
        <v>4380661.3592363475</v>
      </c>
      <c r="AM42" s="671">
        <f t="shared" si="687"/>
        <v>4503047.6792363478</v>
      </c>
      <c r="AN42" s="671">
        <f t="shared" si="687"/>
        <v>4503047.6792363478</v>
      </c>
      <c r="AO42" s="671">
        <f t="shared" si="687"/>
        <v>4503047.6792363478</v>
      </c>
      <c r="AP42" s="671">
        <f t="shared" si="687"/>
        <v>4503047.6792363478</v>
      </c>
      <c r="AQ42" s="671">
        <f t="shared" si="687"/>
        <v>4503047.6792363478</v>
      </c>
      <c r="AR42" s="671">
        <f t="shared" si="687"/>
        <v>4709852.4525696812</v>
      </c>
      <c r="AS42" s="671">
        <f t="shared" si="687"/>
        <v>4868034.3246266311</v>
      </c>
      <c r="AT42" s="671">
        <f t="shared" si="687"/>
        <v>4868034.3246266311</v>
      </c>
      <c r="AU42" s="671">
        <f t="shared" si="687"/>
        <v>4861441.3198666144</v>
      </c>
      <c r="AV42" s="671">
        <f t="shared" si="687"/>
        <v>4861441.3198666144</v>
      </c>
      <c r="AW42" s="671">
        <f t="shared" si="687"/>
        <v>4861441.3198666144</v>
      </c>
      <c r="AX42" s="671">
        <f t="shared" si="687"/>
        <v>4861441.3198666144</v>
      </c>
      <c r="AY42" s="671">
        <f t="shared" si="687"/>
        <v>4969549.0398666142</v>
      </c>
      <c r="AZ42" s="671">
        <f t="shared" si="687"/>
        <v>4969549.0398666142</v>
      </c>
      <c r="BA42" s="671">
        <f t="shared" si="687"/>
        <v>4969549.0398666142</v>
      </c>
      <c r="BB42" s="671">
        <f t="shared" si="687"/>
        <v>4969549.0398666142</v>
      </c>
      <c r="BC42" s="671">
        <f t="shared" si="687"/>
        <v>4969549.0398666142</v>
      </c>
      <c r="BD42" s="671">
        <f t="shared" si="687"/>
        <v>4969549.0398666142</v>
      </c>
      <c r="BE42" s="671">
        <f t="shared" si="687"/>
        <v>4994333.8207452735</v>
      </c>
      <c r="BF42" s="671">
        <f t="shared" si="687"/>
        <v>4994333.8207452735</v>
      </c>
      <c r="BG42" s="671">
        <f t="shared" si="687"/>
        <v>4984073.9732538778</v>
      </c>
      <c r="BH42" s="671">
        <f t="shared" si="687"/>
        <v>4984073.9732538778</v>
      </c>
      <c r="BI42" s="671">
        <f t="shared" si="687"/>
        <v>4984073.9732538778</v>
      </c>
      <c r="BJ42" s="671">
        <f t="shared" si="687"/>
        <v>4951057.7732538767</v>
      </c>
      <c r="BK42" s="671">
        <f t="shared" si="687"/>
        <v>5041867.5132538769</v>
      </c>
      <c r="BL42" s="671">
        <f t="shared" si="687"/>
        <v>5020978.8731808774</v>
      </c>
      <c r="BM42" s="671">
        <f t="shared" si="687"/>
        <v>4972420.9340401664</v>
      </c>
      <c r="BN42" s="671">
        <f t="shared" si="687"/>
        <v>5176765.6340401657</v>
      </c>
      <c r="BO42" s="671">
        <f t="shared" si="687"/>
        <v>4693019.0140401665</v>
      </c>
      <c r="BP42" s="671">
        <f t="shared" si="687"/>
        <v>4693771.2403232176</v>
      </c>
      <c r="BQ42" s="671">
        <f t="shared" si="687"/>
        <v>4453326.4797521811</v>
      </c>
      <c r="BR42" s="671">
        <f t="shared" si="687"/>
        <v>3742527.1451062486</v>
      </c>
      <c r="BS42" s="671">
        <f t="shared" si="687"/>
        <v>3699259.2914629006</v>
      </c>
      <c r="BT42" s="671">
        <f t="shared" si="687"/>
        <v>3699259.2914629006</v>
      </c>
      <c r="BU42" s="671">
        <f t="shared" si="687"/>
        <v>3723551.9219148983</v>
      </c>
      <c r="BV42" s="671">
        <f t="shared" si="687"/>
        <v>3769252.9790418283</v>
      </c>
      <c r="BW42" s="671">
        <f t="shared" si="687"/>
        <v>3840085.4190418296</v>
      </c>
      <c r="BX42" s="671">
        <f t="shared" ref="BX42:CD42" si="688">SUM(BX35:BX41)</f>
        <v>3840085.4190418296</v>
      </c>
      <c r="BY42" s="671">
        <f t="shared" si="688"/>
        <v>3890100.0963567621</v>
      </c>
      <c r="BZ42" s="671">
        <f t="shared" si="688"/>
        <v>3890100.0963567621</v>
      </c>
      <c r="CA42" s="671">
        <f t="shared" si="688"/>
        <v>4568898.8294557165</v>
      </c>
      <c r="CB42" s="671">
        <f t="shared" si="688"/>
        <v>4568898.8294557165</v>
      </c>
      <c r="CC42" s="671">
        <f t="shared" si="688"/>
        <v>4595604.0171572827</v>
      </c>
      <c r="CD42" s="671">
        <f t="shared" si="688"/>
        <v>5327727.3318425929</v>
      </c>
      <c r="CE42" s="671">
        <f t="shared" ref="CE42:EP42" si="689">SUM(CE35:CE41)</f>
        <v>5310122.3930692105</v>
      </c>
      <c r="CF42" s="671">
        <f t="shared" si="689"/>
        <v>5310122.3930692105</v>
      </c>
      <c r="CG42" s="671">
        <f t="shared" si="689"/>
        <v>5235539.2186447112</v>
      </c>
      <c r="CH42" s="671">
        <f t="shared" si="689"/>
        <v>5235539.2186447112</v>
      </c>
      <c r="CI42" s="671">
        <f t="shared" si="689"/>
        <v>5308496.2986447113</v>
      </c>
      <c r="CJ42" s="671">
        <f t="shared" si="689"/>
        <v>5308496.2986447113</v>
      </c>
      <c r="CK42" s="671">
        <f t="shared" si="689"/>
        <v>5308496.2986447113</v>
      </c>
      <c r="CL42" s="671">
        <f t="shared" si="689"/>
        <v>5308496.2986447113</v>
      </c>
      <c r="CM42" s="671">
        <f t="shared" si="689"/>
        <v>5308496.2986447113</v>
      </c>
      <c r="CN42" s="671">
        <f t="shared" si="689"/>
        <v>5308496.2986447113</v>
      </c>
      <c r="CO42" s="671">
        <f t="shared" si="689"/>
        <v>5357966.3414178854</v>
      </c>
      <c r="CP42" s="671">
        <f t="shared" si="689"/>
        <v>5357966.3414178854</v>
      </c>
      <c r="CQ42" s="671">
        <f t="shared" si="689"/>
        <v>5346569.6639483599</v>
      </c>
      <c r="CR42" s="671">
        <f t="shared" si="689"/>
        <v>5346569.6639483599</v>
      </c>
      <c r="CS42" s="671">
        <f t="shared" si="689"/>
        <v>5346569.6639483599</v>
      </c>
      <c r="CT42" s="671">
        <f t="shared" si="689"/>
        <v>5346569.6639483599</v>
      </c>
      <c r="CU42" s="671">
        <f t="shared" si="689"/>
        <v>5424982.4039483601</v>
      </c>
      <c r="CV42" s="671">
        <f t="shared" si="689"/>
        <v>5424982.4039483601</v>
      </c>
      <c r="CW42" s="671">
        <f t="shared" si="689"/>
        <v>5424982.4039483601</v>
      </c>
      <c r="CX42" s="671">
        <f t="shared" si="689"/>
        <v>5424982.4039483601</v>
      </c>
      <c r="CY42" s="671">
        <f t="shared" si="689"/>
        <v>5424982.4039483601</v>
      </c>
      <c r="CZ42" s="671">
        <f t="shared" si="689"/>
        <v>5424982.4039483601</v>
      </c>
      <c r="DA42" s="671">
        <f t="shared" si="689"/>
        <v>5475936.5480047297</v>
      </c>
      <c r="DB42" s="671">
        <f t="shared" si="689"/>
        <v>5475936.5480047297</v>
      </c>
      <c r="DC42" s="671">
        <f t="shared" si="689"/>
        <v>5468565.1010065461</v>
      </c>
      <c r="DD42" s="671">
        <f t="shared" si="689"/>
        <v>5468565.1010065461</v>
      </c>
      <c r="DE42" s="671">
        <f t="shared" si="689"/>
        <v>5468565.1010065461</v>
      </c>
      <c r="DF42" s="671">
        <f t="shared" si="689"/>
        <v>5468565.1010065461</v>
      </c>
      <c r="DG42" s="671">
        <f t="shared" si="689"/>
        <v>5542698.1810065452</v>
      </c>
      <c r="DH42" s="671">
        <f t="shared" si="689"/>
        <v>5542698.1810065452</v>
      </c>
      <c r="DI42" s="671">
        <f t="shared" si="689"/>
        <v>5542698.1810065452</v>
      </c>
      <c r="DJ42" s="671">
        <f t="shared" si="689"/>
        <v>5542698.1810065452</v>
      </c>
      <c r="DK42" s="671">
        <f t="shared" si="689"/>
        <v>5542698.1810065452</v>
      </c>
      <c r="DL42" s="671">
        <f t="shared" si="689"/>
        <v>5542698.1810065452</v>
      </c>
      <c r="DM42" s="671">
        <f t="shared" si="689"/>
        <v>5595180.9493846064</v>
      </c>
      <c r="DN42" s="671">
        <f t="shared" si="689"/>
        <v>5595180.9493846064</v>
      </c>
      <c r="DO42" s="671">
        <f t="shared" si="689"/>
        <v>5587563.4743903168</v>
      </c>
      <c r="DP42" s="671">
        <f t="shared" si="689"/>
        <v>5587563.4743903168</v>
      </c>
      <c r="DQ42" s="671">
        <f t="shared" si="689"/>
        <v>5587563.4743903168</v>
      </c>
      <c r="DR42" s="671">
        <f t="shared" si="689"/>
        <v>5587563.4743903168</v>
      </c>
      <c r="DS42" s="671">
        <f t="shared" si="689"/>
        <v>5667285.4943903154</v>
      </c>
      <c r="DT42" s="671">
        <f t="shared" si="689"/>
        <v>5667285.4943903154</v>
      </c>
      <c r="DU42" s="671">
        <f t="shared" si="689"/>
        <v>5667285.4943903154</v>
      </c>
      <c r="DV42" s="671">
        <f t="shared" si="689"/>
        <v>5667285.4943903154</v>
      </c>
      <c r="DW42" s="671">
        <f t="shared" si="689"/>
        <v>5667285.4943903154</v>
      </c>
      <c r="DX42" s="671">
        <f t="shared" si="689"/>
        <v>5667285.4943903154</v>
      </c>
      <c r="DY42" s="671">
        <f t="shared" si="689"/>
        <v>3269205.3658197164</v>
      </c>
      <c r="DZ42" s="671">
        <f t="shared" si="689"/>
        <v>3269205.3658197164</v>
      </c>
      <c r="EA42" s="671">
        <f t="shared" si="689"/>
        <v>3073857.7574409284</v>
      </c>
      <c r="EB42" s="671">
        <f t="shared" si="689"/>
        <v>3073857.7574409284</v>
      </c>
      <c r="EC42" s="671">
        <f t="shared" si="689"/>
        <v>3073857.7574409284</v>
      </c>
      <c r="ED42" s="671">
        <f t="shared" si="689"/>
        <v>3073857.7574409284</v>
      </c>
      <c r="EE42" s="671">
        <f t="shared" si="689"/>
        <v>336729.51744092797</v>
      </c>
      <c r="EF42" s="671">
        <f t="shared" si="689"/>
        <v>336729.51744092797</v>
      </c>
      <c r="EG42" s="671">
        <f t="shared" si="689"/>
        <v>250145.01049492773</v>
      </c>
      <c r="EH42" s="671">
        <f t="shared" si="689"/>
        <v>250145.01049492773</v>
      </c>
      <c r="EI42" s="671">
        <f t="shared" si="689"/>
        <v>250145.01049492773</v>
      </c>
      <c r="EJ42" s="671">
        <f t="shared" si="689"/>
        <v>250145.01049492773</v>
      </c>
      <c r="EK42" s="671">
        <f t="shared" si="689"/>
        <v>305823.97946721205</v>
      </c>
      <c r="EL42" s="671">
        <f t="shared" si="689"/>
        <v>305823.97946721205</v>
      </c>
      <c r="EM42" s="671">
        <f t="shared" si="689"/>
        <v>247279.78716569813</v>
      </c>
      <c r="EN42" s="671">
        <f t="shared" si="689"/>
        <v>247279.78716569813</v>
      </c>
      <c r="EO42" s="671">
        <f t="shared" si="689"/>
        <v>247279.78716569813</v>
      </c>
      <c r="EP42" s="671">
        <f t="shared" si="689"/>
        <v>247279.78716569813</v>
      </c>
      <c r="EQ42" s="671">
        <f t="shared" ref="EQ42:HB42" si="690">SUM(EQ35:EQ41)</f>
        <v>247279.78716569813</v>
      </c>
      <c r="ER42" s="671">
        <f t="shared" si="690"/>
        <v>247279.78716569813</v>
      </c>
      <c r="ES42" s="671">
        <f t="shared" si="690"/>
        <v>247279.78716569813</v>
      </c>
      <c r="ET42" s="671">
        <f t="shared" si="690"/>
        <v>247279.78716569813</v>
      </c>
      <c r="EU42" s="671">
        <f t="shared" si="690"/>
        <v>247279.78716569813</v>
      </c>
      <c r="EV42" s="671">
        <f t="shared" si="690"/>
        <v>247279.78716569813</v>
      </c>
      <c r="EW42" s="671">
        <f t="shared" si="690"/>
        <v>304629.12520715035</v>
      </c>
      <c r="EX42" s="671">
        <f t="shared" si="690"/>
        <v>304629.12520715035</v>
      </c>
      <c r="EY42" s="671">
        <f t="shared" si="690"/>
        <v>271411.85229900089</v>
      </c>
      <c r="EZ42" s="671">
        <f t="shared" si="690"/>
        <v>271411.85229900089</v>
      </c>
      <c r="FA42" s="671">
        <f t="shared" si="690"/>
        <v>271411.85229900089</v>
      </c>
      <c r="FB42" s="671">
        <f t="shared" si="690"/>
        <v>271411.85229900089</v>
      </c>
      <c r="FC42" s="671">
        <f t="shared" si="690"/>
        <v>271411.85229900089</v>
      </c>
      <c r="FD42" s="671">
        <f t="shared" si="690"/>
        <v>271411.85229900089</v>
      </c>
      <c r="FE42" s="671">
        <f t="shared" si="690"/>
        <v>271411.85229900089</v>
      </c>
      <c r="FF42" s="671">
        <f t="shared" si="690"/>
        <v>271411.85229900089</v>
      </c>
      <c r="FG42" s="671">
        <f t="shared" si="690"/>
        <v>271411.85229900089</v>
      </c>
      <c r="FH42" s="671">
        <f t="shared" si="690"/>
        <v>271411.85229900089</v>
      </c>
      <c r="FI42" s="671">
        <f t="shared" si="690"/>
        <v>330481.67048169562</v>
      </c>
      <c r="FJ42" s="671">
        <f t="shared" si="690"/>
        <v>330481.67048169562</v>
      </c>
      <c r="FK42" s="671">
        <f t="shared" si="690"/>
        <v>311256.02882592351</v>
      </c>
      <c r="FL42" s="671">
        <f t="shared" si="690"/>
        <v>311256.02882592351</v>
      </c>
      <c r="FM42" s="671">
        <f t="shared" si="690"/>
        <v>311256.02882592351</v>
      </c>
      <c r="FN42" s="671">
        <f t="shared" si="690"/>
        <v>311256.02882592351</v>
      </c>
      <c r="FO42" s="671">
        <f t="shared" si="690"/>
        <v>311256.02882592351</v>
      </c>
      <c r="FP42" s="671">
        <f t="shared" si="690"/>
        <v>311256.02882592351</v>
      </c>
      <c r="FQ42" s="671">
        <f t="shared" si="690"/>
        <v>311256.02882592351</v>
      </c>
      <c r="FR42" s="671">
        <f t="shared" si="690"/>
        <v>311256.02882592351</v>
      </c>
      <c r="FS42" s="671">
        <f t="shared" si="690"/>
        <v>311256.02882592351</v>
      </c>
      <c r="FT42" s="671">
        <f t="shared" si="690"/>
        <v>311256.02882592351</v>
      </c>
      <c r="FU42" s="671">
        <f t="shared" si="690"/>
        <v>372097.94155410136</v>
      </c>
      <c r="FV42" s="671">
        <f t="shared" si="690"/>
        <v>372097.94155410136</v>
      </c>
      <c r="FW42" s="671">
        <f t="shared" si="690"/>
        <v>335120.41290661244</v>
      </c>
      <c r="FX42" s="671">
        <f t="shared" si="690"/>
        <v>335120.41290661244</v>
      </c>
      <c r="FY42" s="671">
        <f t="shared" si="690"/>
        <v>335120.41290661244</v>
      </c>
      <c r="FZ42" s="671">
        <f t="shared" si="690"/>
        <v>141573.86091166706</v>
      </c>
      <c r="GA42" s="671">
        <f t="shared" si="690"/>
        <v>141573.86091166706</v>
      </c>
      <c r="GB42" s="671">
        <f t="shared" si="690"/>
        <v>141573.86091166706</v>
      </c>
      <c r="GC42" s="671">
        <f t="shared" si="690"/>
        <v>141573.86091166706</v>
      </c>
      <c r="GD42" s="671">
        <f t="shared" si="690"/>
        <v>141573.86091166706</v>
      </c>
      <c r="GE42" s="671">
        <f t="shared" si="690"/>
        <v>141573.86091166706</v>
      </c>
      <c r="GF42" s="671">
        <f t="shared" si="690"/>
        <v>141573.86091166706</v>
      </c>
      <c r="GG42" s="671">
        <f t="shared" si="690"/>
        <v>204241.03102168924</v>
      </c>
      <c r="GH42" s="671">
        <f t="shared" si="690"/>
        <v>204241.03102168924</v>
      </c>
      <c r="GI42" s="671">
        <f t="shared" si="690"/>
        <v>151576.23303321522</v>
      </c>
      <c r="GJ42" s="671">
        <f t="shared" si="690"/>
        <v>151576.23303321522</v>
      </c>
      <c r="GK42" s="671">
        <f t="shared" si="690"/>
        <v>151576.23303321522</v>
      </c>
      <c r="GL42" s="671">
        <f t="shared" si="690"/>
        <v>151576.23303321522</v>
      </c>
      <c r="GM42" s="671">
        <f t="shared" si="690"/>
        <v>151576.23303321522</v>
      </c>
      <c r="GN42" s="671">
        <f t="shared" si="690"/>
        <v>151576.23303321522</v>
      </c>
      <c r="GO42" s="671">
        <f t="shared" si="690"/>
        <v>151576.23303321522</v>
      </c>
      <c r="GP42" s="671">
        <f t="shared" si="690"/>
        <v>151576.23303321522</v>
      </c>
      <c r="GQ42" s="671">
        <f t="shared" si="690"/>
        <v>151576.23303321522</v>
      </c>
      <c r="GR42" s="671">
        <f t="shared" si="690"/>
        <v>151576.23303321522</v>
      </c>
      <c r="GS42" s="671">
        <f t="shared" si="690"/>
        <v>216123.41824653751</v>
      </c>
      <c r="GT42" s="671">
        <f t="shared" si="690"/>
        <v>216123.41824653751</v>
      </c>
      <c r="GU42" s="671">
        <f t="shared" si="690"/>
        <v>161878.67169498355</v>
      </c>
      <c r="GV42" s="671">
        <f t="shared" si="690"/>
        <v>161878.67169498355</v>
      </c>
      <c r="GW42" s="671">
        <f t="shared" si="690"/>
        <v>161878.67169498355</v>
      </c>
      <c r="GX42" s="671">
        <f t="shared" si="690"/>
        <v>161878.67169498355</v>
      </c>
      <c r="GY42" s="671">
        <f t="shared" si="690"/>
        <v>161878.67169498355</v>
      </c>
      <c r="GZ42" s="671">
        <f t="shared" si="690"/>
        <v>161878.67169498355</v>
      </c>
      <c r="HA42" s="671">
        <f t="shared" si="690"/>
        <v>161878.67169498355</v>
      </c>
      <c r="HB42" s="671">
        <f t="shared" si="690"/>
        <v>161878.67169498355</v>
      </c>
      <c r="HC42" s="671">
        <f t="shared" ref="HC42:IP42" si="691">SUM(HC35:HC41)</f>
        <v>161878.67169498355</v>
      </c>
      <c r="HD42" s="671">
        <f t="shared" si="691"/>
        <v>161878.67169498355</v>
      </c>
      <c r="HE42" s="671">
        <f t="shared" si="691"/>
        <v>228362.27246470592</v>
      </c>
      <c r="HF42" s="671">
        <f t="shared" si="691"/>
        <v>228362.27246470592</v>
      </c>
      <c r="HG42" s="671">
        <f t="shared" si="691"/>
        <v>172490.17875450174</v>
      </c>
      <c r="HH42" s="671">
        <f t="shared" si="691"/>
        <v>172490.17875450174</v>
      </c>
      <c r="HI42" s="671">
        <f t="shared" si="691"/>
        <v>172490.17875450174</v>
      </c>
      <c r="HJ42" s="671">
        <f t="shared" si="691"/>
        <v>172490.17875450174</v>
      </c>
      <c r="HK42" s="671">
        <f t="shared" si="691"/>
        <v>172490.17875450174</v>
      </c>
      <c r="HL42" s="671">
        <f t="shared" si="691"/>
        <v>172490.17875450174</v>
      </c>
      <c r="HM42" s="671">
        <f t="shared" si="691"/>
        <v>172490.17875450174</v>
      </c>
      <c r="HN42" s="671">
        <f t="shared" si="691"/>
        <v>172490.17875450174</v>
      </c>
      <c r="HO42" s="671">
        <f t="shared" si="691"/>
        <v>172490.17875450174</v>
      </c>
      <c r="HP42" s="671">
        <f t="shared" si="691"/>
        <v>172490.17875450174</v>
      </c>
      <c r="HQ42" s="671">
        <f t="shared" si="691"/>
        <v>240968.2875473157</v>
      </c>
      <c r="HR42" s="671">
        <f t="shared" si="691"/>
        <v>240968.2875473157</v>
      </c>
      <c r="HS42" s="671">
        <f t="shared" si="691"/>
        <v>183420.02612086048</v>
      </c>
      <c r="HT42" s="671">
        <f t="shared" si="691"/>
        <v>183420.02612086048</v>
      </c>
      <c r="HU42" s="671">
        <f t="shared" si="691"/>
        <v>183420.02612086048</v>
      </c>
      <c r="HV42" s="671">
        <f t="shared" si="691"/>
        <v>183420.02612086048</v>
      </c>
      <c r="HW42" s="671">
        <f t="shared" si="691"/>
        <v>183420.02612086048</v>
      </c>
      <c r="HX42" s="671">
        <f t="shared" si="691"/>
        <v>183420.02612086048</v>
      </c>
      <c r="HY42" s="671">
        <f t="shared" si="691"/>
        <v>183420.02612086048</v>
      </c>
      <c r="HZ42" s="671">
        <f t="shared" si="691"/>
        <v>183420.02612086048</v>
      </c>
      <c r="IA42" s="671">
        <f t="shared" si="691"/>
        <v>183420.02612086048</v>
      </c>
      <c r="IB42" s="671">
        <f t="shared" si="691"/>
        <v>183420.02612086048</v>
      </c>
      <c r="IC42" s="671">
        <f t="shared" si="691"/>
        <v>253952.47817745886</v>
      </c>
      <c r="ID42" s="671">
        <f t="shared" si="691"/>
        <v>253952.47817745886</v>
      </c>
      <c r="IE42" s="671">
        <f t="shared" si="691"/>
        <v>194677.76385613898</v>
      </c>
      <c r="IF42" s="671">
        <f t="shared" si="691"/>
        <v>194677.76385613898</v>
      </c>
      <c r="IG42" s="671">
        <f t="shared" si="691"/>
        <v>194677.76385613898</v>
      </c>
      <c r="IH42" s="671">
        <f t="shared" si="691"/>
        <v>194677.76385613898</v>
      </c>
      <c r="II42" s="671">
        <f t="shared" si="691"/>
        <v>194677.76385613898</v>
      </c>
      <c r="IJ42" s="671">
        <f t="shared" si="691"/>
        <v>194677.76385613898</v>
      </c>
      <c r="IK42" s="671">
        <f t="shared" si="691"/>
        <v>194677.76385613898</v>
      </c>
      <c r="IL42" s="671">
        <f t="shared" si="691"/>
        <v>194677.76385613898</v>
      </c>
      <c r="IM42" s="671">
        <f t="shared" si="691"/>
        <v>194677.76385613898</v>
      </c>
      <c r="IN42" s="671">
        <f t="shared" si="691"/>
        <v>194677.76385613898</v>
      </c>
      <c r="IO42" s="671">
        <f t="shared" si="691"/>
        <v>267326.189474435</v>
      </c>
      <c r="IP42" s="671">
        <f t="shared" si="691"/>
        <v>267326.189474435</v>
      </c>
    </row>
    <row r="43" spans="1:250" x14ac:dyDescent="0.2">
      <c r="A43" s="156">
        <f>ROW()</f>
        <v>43</v>
      </c>
      <c r="D43" s="435"/>
      <c r="E43" s="435"/>
      <c r="F43" s="435"/>
      <c r="G43" s="435"/>
      <c r="H43" s="435"/>
      <c r="I43" s="435"/>
      <c r="J43" s="631"/>
      <c r="K43" s="631"/>
      <c r="L43" s="631"/>
      <c r="M43" s="631"/>
      <c r="N43" s="631"/>
      <c r="O43" s="631"/>
      <c r="P43" s="631"/>
      <c r="Q43" s="631"/>
      <c r="R43" s="631"/>
      <c r="S43" s="631"/>
      <c r="T43" s="631"/>
      <c r="U43" s="631"/>
      <c r="V43" s="631"/>
      <c r="W43" s="631"/>
      <c r="X43" s="631"/>
      <c r="Y43" s="631"/>
      <c r="Z43" s="631"/>
      <c r="AA43" s="631"/>
      <c r="AB43" s="631"/>
      <c r="AC43" s="631"/>
      <c r="AD43" s="631"/>
      <c r="AE43" s="631"/>
      <c r="AF43" s="631"/>
      <c r="AG43" s="631"/>
      <c r="AH43" s="631"/>
      <c r="AI43" s="631"/>
      <c r="AJ43" s="631"/>
      <c r="AK43" s="631"/>
      <c r="AL43" s="631"/>
      <c r="AM43" s="631"/>
      <c r="AN43" s="631"/>
      <c r="AO43" s="631"/>
      <c r="AP43" s="631"/>
      <c r="AQ43" s="631"/>
      <c r="AR43" s="631"/>
      <c r="AS43" s="631"/>
      <c r="AT43" s="631"/>
      <c r="AU43" s="631"/>
      <c r="AV43" s="631"/>
      <c r="AW43" s="631"/>
      <c r="AX43" s="631"/>
      <c r="AY43" s="631"/>
      <c r="AZ43" s="631"/>
      <c r="BA43" s="631"/>
      <c r="BB43" s="631"/>
      <c r="BC43" s="631"/>
      <c r="BD43" s="631"/>
      <c r="BE43" s="631"/>
      <c r="BF43" s="631"/>
      <c r="BG43" s="631"/>
      <c r="BH43" s="631"/>
      <c r="BI43" s="631"/>
      <c r="BJ43" s="631"/>
      <c r="BK43" s="631"/>
      <c r="BL43" s="631"/>
      <c r="BM43" s="631"/>
      <c r="BN43" s="631"/>
      <c r="BO43" s="631"/>
      <c r="BP43" s="631"/>
      <c r="BQ43" s="631"/>
      <c r="BR43" s="631"/>
      <c r="BS43" s="631"/>
      <c r="BT43" s="631"/>
      <c r="BU43" s="631"/>
      <c r="BV43" s="631"/>
      <c r="BW43" s="631"/>
      <c r="BX43" s="631"/>
      <c r="BY43" s="631"/>
      <c r="BZ43" s="631"/>
      <c r="CA43" s="631"/>
      <c r="CB43" s="631"/>
      <c r="CC43" s="631"/>
      <c r="CD43" s="631"/>
      <c r="CE43" s="631"/>
      <c r="CF43" s="631"/>
      <c r="CG43" s="631"/>
      <c r="CH43" s="631"/>
      <c r="CI43" s="631"/>
      <c r="CJ43" s="631"/>
      <c r="CK43" s="631"/>
      <c r="CL43" s="631"/>
      <c r="CM43" s="631"/>
      <c r="CN43" s="631"/>
      <c r="CO43" s="631"/>
      <c r="CP43" s="631"/>
      <c r="CQ43" s="631"/>
      <c r="CR43" s="631"/>
      <c r="CS43" s="631"/>
      <c r="CT43" s="631"/>
      <c r="CU43" s="631"/>
      <c r="CV43" s="631"/>
      <c r="CW43" s="631"/>
      <c r="CX43" s="631"/>
      <c r="CY43" s="631"/>
      <c r="CZ43" s="631"/>
      <c r="DA43" s="631"/>
      <c r="DB43" s="631"/>
      <c r="DC43" s="631"/>
      <c r="DD43" s="631"/>
      <c r="DE43" s="631"/>
      <c r="DF43" s="631"/>
      <c r="DG43" s="631"/>
      <c r="DH43" s="631"/>
      <c r="DI43" s="631"/>
      <c r="DJ43" s="631"/>
      <c r="DK43" s="631"/>
      <c r="DL43" s="631"/>
      <c r="DM43" s="631"/>
      <c r="DN43" s="631"/>
      <c r="DO43" s="631"/>
      <c r="DP43" s="631"/>
      <c r="DQ43" s="631"/>
      <c r="DR43" s="631"/>
      <c r="DS43" s="631"/>
      <c r="DT43" s="631"/>
      <c r="DU43" s="631"/>
      <c r="DV43" s="631"/>
      <c r="DW43" s="631"/>
      <c r="DX43" s="631"/>
      <c r="DY43" s="631"/>
      <c r="DZ43" s="631"/>
      <c r="EA43" s="631"/>
      <c r="EB43" s="631"/>
      <c r="EC43" s="631"/>
      <c r="ED43" s="631"/>
      <c r="EE43" s="631"/>
      <c r="EF43" s="631"/>
      <c r="EG43" s="631"/>
      <c r="EH43" s="631"/>
      <c r="EI43" s="631"/>
      <c r="EJ43" s="631"/>
      <c r="EK43" s="631"/>
      <c r="EL43" s="631"/>
      <c r="EM43" s="631"/>
      <c r="EN43" s="631"/>
      <c r="EO43" s="631"/>
      <c r="EP43" s="631"/>
      <c r="EQ43" s="631"/>
      <c r="ER43" s="631"/>
      <c r="ES43" s="631"/>
      <c r="ET43" s="631"/>
      <c r="EU43" s="631"/>
      <c r="EV43" s="631"/>
      <c r="EW43" s="631"/>
      <c r="EX43" s="631"/>
      <c r="EY43" s="631"/>
      <c r="EZ43" s="631"/>
      <c r="FA43" s="631"/>
      <c r="FB43" s="631"/>
      <c r="FC43" s="631"/>
      <c r="FD43" s="631"/>
      <c r="FE43" s="631"/>
      <c r="FF43" s="631"/>
      <c r="FG43" s="631"/>
      <c r="FH43" s="631"/>
      <c r="FI43" s="631"/>
      <c r="FJ43" s="631"/>
      <c r="FK43" s="631"/>
      <c r="FL43" s="631"/>
      <c r="FM43" s="631"/>
      <c r="FN43" s="631"/>
      <c r="FO43" s="631"/>
      <c r="FP43" s="631"/>
      <c r="FQ43" s="631"/>
      <c r="FR43" s="631"/>
      <c r="FS43" s="631"/>
      <c r="FT43" s="631"/>
      <c r="FU43" s="631"/>
      <c r="FV43" s="631"/>
      <c r="FW43" s="631"/>
      <c r="FX43" s="631"/>
      <c r="FY43" s="631"/>
      <c r="FZ43" s="631"/>
      <c r="GA43" s="631"/>
      <c r="GB43" s="631"/>
      <c r="GC43" s="631"/>
      <c r="GD43" s="631"/>
      <c r="GE43" s="631"/>
      <c r="GF43" s="631"/>
      <c r="GG43" s="631"/>
      <c r="GH43" s="631"/>
      <c r="GI43" s="631"/>
      <c r="GJ43" s="631"/>
      <c r="GK43" s="631"/>
      <c r="GL43" s="631"/>
      <c r="GM43" s="631"/>
      <c r="GN43" s="631"/>
      <c r="GO43" s="631"/>
      <c r="GP43" s="631"/>
      <c r="GQ43" s="631"/>
      <c r="GR43" s="631"/>
      <c r="GS43" s="631"/>
      <c r="GT43" s="631"/>
      <c r="GU43" s="631"/>
      <c r="GV43" s="631"/>
      <c r="GW43" s="631"/>
      <c r="GX43" s="631"/>
      <c r="GY43" s="631"/>
      <c r="GZ43" s="631"/>
      <c r="HA43" s="631"/>
      <c r="HB43" s="631"/>
      <c r="HC43" s="631"/>
      <c r="HD43" s="631"/>
      <c r="HE43" s="631"/>
      <c r="HF43" s="631"/>
      <c r="HG43" s="631"/>
      <c r="HH43" s="631"/>
      <c r="HI43" s="631"/>
      <c r="HJ43" s="631"/>
      <c r="HK43" s="631"/>
      <c r="HL43" s="631"/>
      <c r="HM43" s="631"/>
      <c r="HN43" s="631"/>
      <c r="HO43" s="631"/>
      <c r="HP43" s="631"/>
      <c r="HQ43" s="631"/>
      <c r="HR43" s="631"/>
      <c r="HS43" s="631"/>
      <c r="HT43" s="631"/>
      <c r="HU43" s="631"/>
      <c r="HV43" s="631"/>
      <c r="HW43" s="631"/>
      <c r="HX43" s="631"/>
      <c r="HY43" s="631"/>
      <c r="HZ43" s="631"/>
      <c r="IA43" s="631"/>
      <c r="IB43" s="631"/>
      <c r="IC43" s="631"/>
      <c r="ID43" s="631"/>
      <c r="IE43" s="631"/>
      <c r="IF43" s="631"/>
      <c r="IG43" s="631"/>
      <c r="IH43" s="631"/>
      <c r="II43" s="631"/>
      <c r="IJ43" s="631"/>
      <c r="IK43" s="631"/>
      <c r="IL43" s="631"/>
      <c r="IM43" s="631"/>
      <c r="IN43" s="631"/>
      <c r="IO43" s="631"/>
      <c r="IP43" s="631"/>
    </row>
    <row r="44" spans="1:250" x14ac:dyDescent="0.2">
      <c r="A44" s="156">
        <f>ROW()</f>
        <v>44</v>
      </c>
      <c r="D44" s="435"/>
      <c r="F44" s="435"/>
      <c r="G44" s="435"/>
      <c r="H44" s="435"/>
      <c r="I44" s="435"/>
      <c r="J44" s="631"/>
      <c r="K44" s="631"/>
      <c r="L44" s="631"/>
      <c r="M44" s="631"/>
      <c r="N44" s="631"/>
      <c r="O44" s="631"/>
      <c r="P44" s="631"/>
      <c r="Q44" s="631"/>
      <c r="R44" s="631"/>
      <c r="S44" s="631"/>
      <c r="T44" s="631"/>
      <c r="U44" s="631"/>
      <c r="V44" s="631"/>
      <c r="W44" s="631"/>
      <c r="X44" s="631"/>
      <c r="Y44" s="631"/>
      <c r="Z44" s="631"/>
      <c r="AA44" s="631"/>
      <c r="AB44" s="631"/>
      <c r="AC44" s="631"/>
      <c r="AD44" s="631"/>
      <c r="AE44" s="631"/>
      <c r="AF44" s="631"/>
      <c r="AG44" s="631"/>
      <c r="AH44" s="631"/>
      <c r="AI44" s="631"/>
      <c r="AJ44" s="631"/>
      <c r="AK44" s="631"/>
      <c r="AL44" s="631"/>
      <c r="AM44" s="631"/>
      <c r="AN44" s="631"/>
      <c r="AO44" s="631"/>
      <c r="AP44" s="631"/>
      <c r="AQ44" s="631"/>
      <c r="AR44" s="631"/>
      <c r="AS44" s="631"/>
      <c r="AT44" s="631"/>
      <c r="AU44" s="631"/>
      <c r="AV44" s="631"/>
      <c r="AW44" s="631"/>
      <c r="AX44" s="631"/>
      <c r="AY44" s="631"/>
      <c r="AZ44" s="631"/>
      <c r="BA44" s="631"/>
      <c r="BB44" s="631"/>
      <c r="BC44" s="631"/>
      <c r="BD44" s="631"/>
      <c r="BE44" s="631"/>
      <c r="BF44" s="631"/>
      <c r="BG44" s="631"/>
      <c r="BH44" s="631"/>
      <c r="BI44" s="631"/>
      <c r="BJ44" s="631"/>
      <c r="BK44" s="631"/>
      <c r="BL44" s="631"/>
      <c r="BM44" s="631"/>
      <c r="BN44" s="631"/>
      <c r="BO44" s="631"/>
      <c r="BP44" s="631"/>
      <c r="BQ44" s="631"/>
      <c r="BR44" s="631"/>
      <c r="BS44" s="631"/>
      <c r="BT44" s="631"/>
      <c r="BU44" s="631"/>
      <c r="BV44" s="631"/>
      <c r="BW44" s="631"/>
      <c r="BX44" s="631"/>
      <c r="BY44" s="631"/>
      <c r="BZ44" s="631"/>
      <c r="CA44" s="631"/>
      <c r="CB44" s="631"/>
      <c r="CC44" s="631"/>
      <c r="CD44" s="631"/>
      <c r="CE44" s="631"/>
      <c r="CF44" s="631"/>
      <c r="CG44" s="631"/>
      <c r="CH44" s="631"/>
      <c r="CI44" s="631"/>
      <c r="CJ44" s="631"/>
      <c r="CK44" s="631"/>
      <c r="CL44" s="631"/>
      <c r="CM44" s="631"/>
      <c r="CN44" s="631"/>
      <c r="CO44" s="631"/>
      <c r="CP44" s="631"/>
      <c r="CQ44" s="631"/>
      <c r="CR44" s="631"/>
      <c r="CS44" s="631"/>
      <c r="CT44" s="631"/>
      <c r="CU44" s="631"/>
      <c r="CV44" s="631"/>
      <c r="CW44" s="631"/>
      <c r="CX44" s="631"/>
      <c r="CY44" s="631"/>
      <c r="CZ44" s="631"/>
      <c r="DA44" s="631"/>
      <c r="DB44" s="631"/>
      <c r="DC44" s="631"/>
      <c r="DD44" s="631"/>
      <c r="DE44" s="631"/>
      <c r="DF44" s="631"/>
      <c r="DG44" s="631"/>
      <c r="DH44" s="631"/>
      <c r="DI44" s="631"/>
      <c r="DJ44" s="631"/>
      <c r="DK44" s="631"/>
      <c r="DL44" s="631"/>
      <c r="DM44" s="631"/>
      <c r="DN44" s="631"/>
      <c r="DO44" s="631"/>
      <c r="DP44" s="631"/>
      <c r="DQ44" s="631"/>
      <c r="DR44" s="631"/>
      <c r="DS44" s="631"/>
      <c r="DT44" s="631"/>
      <c r="DU44" s="631"/>
      <c r="DV44" s="631"/>
      <c r="DW44" s="631"/>
      <c r="DX44" s="631"/>
      <c r="DY44" s="631"/>
      <c r="DZ44" s="631"/>
      <c r="EA44" s="631"/>
      <c r="EB44" s="631"/>
      <c r="EC44" s="631"/>
      <c r="ED44" s="631"/>
      <c r="EE44" s="631"/>
      <c r="EF44" s="631"/>
      <c r="EG44" s="631"/>
      <c r="EH44" s="631"/>
      <c r="EI44" s="631"/>
      <c r="EJ44" s="631"/>
      <c r="EK44" s="631"/>
      <c r="EL44" s="631"/>
      <c r="EM44" s="631"/>
      <c r="EN44" s="631"/>
      <c r="EO44" s="631"/>
      <c r="EP44" s="631"/>
      <c r="EQ44" s="631"/>
      <c r="ER44" s="631"/>
      <c r="ES44" s="631"/>
      <c r="ET44" s="631"/>
      <c r="EU44" s="631"/>
      <c r="EV44" s="631"/>
      <c r="EW44" s="631"/>
      <c r="EX44" s="631"/>
      <c r="EY44" s="631"/>
      <c r="EZ44" s="631"/>
      <c r="FA44" s="631"/>
      <c r="FB44" s="631"/>
      <c r="FC44" s="631"/>
      <c r="FD44" s="631"/>
      <c r="FE44" s="631"/>
      <c r="FF44" s="631"/>
      <c r="FG44" s="631"/>
      <c r="FH44" s="631"/>
      <c r="FI44" s="631"/>
      <c r="FJ44" s="631"/>
      <c r="FK44" s="631"/>
      <c r="FL44" s="631"/>
      <c r="FM44" s="631"/>
      <c r="FN44" s="631"/>
      <c r="FO44" s="631"/>
      <c r="FP44" s="631"/>
      <c r="FQ44" s="631"/>
      <c r="FR44" s="631"/>
      <c r="FS44" s="631"/>
      <c r="FT44" s="631"/>
      <c r="FU44" s="631"/>
      <c r="FV44" s="631"/>
      <c r="FW44" s="631"/>
      <c r="FX44" s="631"/>
      <c r="FY44" s="631"/>
      <c r="FZ44" s="631"/>
      <c r="GA44" s="631"/>
      <c r="GB44" s="631"/>
      <c r="GC44" s="631"/>
      <c r="GD44" s="631"/>
      <c r="GE44" s="631"/>
      <c r="GF44" s="631"/>
      <c r="GG44" s="631"/>
      <c r="GH44" s="631"/>
      <c r="GI44" s="631"/>
      <c r="GJ44" s="631"/>
      <c r="GK44" s="631"/>
      <c r="GL44" s="631"/>
      <c r="GM44" s="631"/>
      <c r="GN44" s="631"/>
      <c r="GO44" s="631"/>
      <c r="GP44" s="631"/>
      <c r="GQ44" s="631"/>
      <c r="GR44" s="631"/>
      <c r="GS44" s="631"/>
      <c r="GT44" s="631"/>
      <c r="GU44" s="631"/>
      <c r="GV44" s="631"/>
      <c r="GW44" s="631"/>
      <c r="GX44" s="631"/>
      <c r="GY44" s="631"/>
      <c r="GZ44" s="631"/>
      <c r="HA44" s="631"/>
      <c r="HB44" s="631"/>
      <c r="HC44" s="631"/>
      <c r="HD44" s="631"/>
      <c r="HE44" s="631"/>
      <c r="HF44" s="631"/>
      <c r="HG44" s="631"/>
      <c r="HH44" s="631"/>
      <c r="HI44" s="631"/>
      <c r="HJ44" s="631"/>
      <c r="HK44" s="631"/>
      <c r="HL44" s="631"/>
      <c r="HM44" s="631"/>
      <c r="HN44" s="631"/>
      <c r="HO44" s="631"/>
      <c r="HP44" s="631"/>
      <c r="HQ44" s="631"/>
      <c r="HR44" s="631"/>
      <c r="HS44" s="631"/>
      <c r="HT44" s="631"/>
      <c r="HU44" s="631"/>
      <c r="HV44" s="631"/>
      <c r="HW44" s="631"/>
      <c r="HX44" s="631"/>
      <c r="HY44" s="631"/>
      <c r="HZ44" s="631"/>
      <c r="IA44" s="631"/>
      <c r="IB44" s="631"/>
      <c r="IC44" s="631"/>
      <c r="ID44" s="631"/>
      <c r="IE44" s="631"/>
      <c r="IF44" s="631"/>
      <c r="IG44" s="631"/>
      <c r="IH44" s="631"/>
      <c r="II44" s="631"/>
      <c r="IJ44" s="631"/>
      <c r="IK44" s="631"/>
      <c r="IL44" s="631"/>
      <c r="IM44" s="631"/>
      <c r="IN44" s="631"/>
      <c r="IO44" s="631"/>
      <c r="IP44" s="631"/>
    </row>
    <row r="45" spans="1:250" outlineLevel="1" x14ac:dyDescent="0.2">
      <c r="A45" s="156">
        <f>ROW()</f>
        <v>45</v>
      </c>
      <c r="C45" s="679" t="str">
        <f>'A&amp;R'!P44</f>
        <v>Capex Reserve (Capex)</v>
      </c>
      <c r="D45" s="679"/>
      <c r="H45" s="512">
        <f>'A&amp;R'!R44</f>
        <v>13500000</v>
      </c>
      <c r="I45" s="151" t="s">
        <v>478</v>
      </c>
      <c r="K45" s="680">
        <v>0</v>
      </c>
      <c r="L45" s="161">
        <f>K48</f>
        <v>13166867.513877245</v>
      </c>
      <c r="M45" s="161">
        <f t="shared" ref="M45:BX45" si="692">L48</f>
        <v>12833735.027754489</v>
      </c>
      <c r="N45" s="161">
        <f t="shared" si="692"/>
        <v>12500602.541631734</v>
      </c>
      <c r="O45" s="161">
        <f t="shared" si="692"/>
        <v>12167470.055508979</v>
      </c>
      <c r="P45" s="161">
        <f t="shared" si="692"/>
        <v>11834337.569386223</v>
      </c>
      <c r="Q45" s="161">
        <f t="shared" si="692"/>
        <v>11501205.083263468</v>
      </c>
      <c r="R45" s="161">
        <f t="shared" si="692"/>
        <v>11168072.597140713</v>
      </c>
      <c r="S45" s="161">
        <f t="shared" si="692"/>
        <v>10834940.111017957</v>
      </c>
      <c r="T45" s="161">
        <f t="shared" si="692"/>
        <v>10501807.624895202</v>
      </c>
      <c r="U45" s="161">
        <f t="shared" si="692"/>
        <v>10168675.138772447</v>
      </c>
      <c r="V45" s="161">
        <f t="shared" si="692"/>
        <v>9835542.6526496913</v>
      </c>
      <c r="W45" s="161">
        <f t="shared" si="692"/>
        <v>9502410.166526936</v>
      </c>
      <c r="X45" s="161">
        <f t="shared" si="692"/>
        <v>9027454.6179279182</v>
      </c>
      <c r="Y45" s="161">
        <f t="shared" si="692"/>
        <v>8552499.0693289004</v>
      </c>
      <c r="Z45" s="161">
        <f t="shared" si="692"/>
        <v>8077543.5207298826</v>
      </c>
      <c r="AA45" s="161">
        <f t="shared" si="692"/>
        <v>7602587.9721308649</v>
      </c>
      <c r="AB45" s="161">
        <f t="shared" si="692"/>
        <v>7127632.4235318471</v>
      </c>
      <c r="AC45" s="161">
        <f t="shared" si="692"/>
        <v>6652676.8749328293</v>
      </c>
      <c r="AD45" s="161">
        <f t="shared" si="692"/>
        <v>6177721.3263338115</v>
      </c>
      <c r="AE45" s="161">
        <f t="shared" si="692"/>
        <v>5702765.7777347937</v>
      </c>
      <c r="AF45" s="161">
        <f t="shared" si="692"/>
        <v>5227810.2291357759</v>
      </c>
      <c r="AG45" s="161">
        <f t="shared" si="692"/>
        <v>4752854.6805367582</v>
      </c>
      <c r="AH45" s="161">
        <f t="shared" si="692"/>
        <v>4277899.1319377404</v>
      </c>
      <c r="AI45" s="161">
        <f t="shared" si="692"/>
        <v>3802943.5833387226</v>
      </c>
      <c r="AJ45" s="161">
        <f t="shared" si="692"/>
        <v>3697846.3661760669</v>
      </c>
      <c r="AK45" s="161">
        <f t="shared" si="692"/>
        <v>3592749.1490134113</v>
      </c>
      <c r="AL45" s="161">
        <f t="shared" si="692"/>
        <v>3487651.9318507556</v>
      </c>
      <c r="AM45" s="161">
        <f t="shared" si="692"/>
        <v>3382554.7146880999</v>
      </c>
      <c r="AN45" s="161">
        <f t="shared" si="692"/>
        <v>3277457.4975254443</v>
      </c>
      <c r="AO45" s="161">
        <f t="shared" si="692"/>
        <v>3172360.2803627886</v>
      </c>
      <c r="AP45" s="161">
        <f t="shared" si="692"/>
        <v>3067263.0632001329</v>
      </c>
      <c r="AQ45" s="161">
        <f t="shared" si="692"/>
        <v>2962165.8460374773</v>
      </c>
      <c r="AR45" s="161">
        <f t="shared" si="692"/>
        <v>2857068.6288748216</v>
      </c>
      <c r="AS45" s="161">
        <f t="shared" si="692"/>
        <v>2751971.4117121659</v>
      </c>
      <c r="AT45" s="161">
        <f t="shared" si="692"/>
        <v>2646874.1945495103</v>
      </c>
      <c r="AU45" s="161">
        <f t="shared" si="692"/>
        <v>2541776.9773868546</v>
      </c>
      <c r="AV45" s="161">
        <f t="shared" si="692"/>
        <v>2527977.3058537054</v>
      </c>
      <c r="AW45" s="161">
        <f t="shared" si="692"/>
        <v>2514177.6343205562</v>
      </c>
      <c r="AX45" s="161">
        <f t="shared" si="692"/>
        <v>2500377.962787407</v>
      </c>
      <c r="AY45" s="161">
        <f t="shared" si="692"/>
        <v>2486578.2912542578</v>
      </c>
      <c r="AZ45" s="161">
        <f t="shared" si="692"/>
        <v>2472778.6197211086</v>
      </c>
      <c r="BA45" s="161">
        <f t="shared" si="692"/>
        <v>2458978.9481879594</v>
      </c>
      <c r="BB45" s="161">
        <f t="shared" si="692"/>
        <v>2445179.2766548102</v>
      </c>
      <c r="BC45" s="161">
        <f t="shared" si="692"/>
        <v>2431379.605121661</v>
      </c>
      <c r="BD45" s="161">
        <f t="shared" si="692"/>
        <v>2417579.9335885118</v>
      </c>
      <c r="BE45" s="161">
        <f t="shared" si="692"/>
        <v>2403780.2620553626</v>
      </c>
      <c r="BF45" s="161">
        <f t="shared" si="692"/>
        <v>2389980.5905222134</v>
      </c>
      <c r="BG45" s="161">
        <f t="shared" si="692"/>
        <v>2376180.9189890642</v>
      </c>
      <c r="BH45" s="161">
        <f t="shared" si="692"/>
        <v>2218999.1757399756</v>
      </c>
      <c r="BI45" s="161">
        <f t="shared" si="692"/>
        <v>2061817.4324908871</v>
      </c>
      <c r="BJ45" s="161">
        <f t="shared" si="692"/>
        <v>1904635.6892417986</v>
      </c>
      <c r="BK45" s="161">
        <f t="shared" si="692"/>
        <v>1747453.9459927101</v>
      </c>
      <c r="BL45" s="161">
        <f t="shared" si="692"/>
        <v>1590272.2027436215</v>
      </c>
      <c r="BM45" s="161">
        <f t="shared" si="692"/>
        <v>1433090.459494533</v>
      </c>
      <c r="BN45" s="161">
        <f t="shared" si="692"/>
        <v>1275908.7162454445</v>
      </c>
      <c r="BO45" s="161">
        <f t="shared" si="692"/>
        <v>1118726.972996356</v>
      </c>
      <c r="BP45" s="161">
        <f t="shared" si="692"/>
        <v>961545.22974726732</v>
      </c>
      <c r="BQ45" s="161">
        <f t="shared" si="692"/>
        <v>804363.48649817868</v>
      </c>
      <c r="BR45" s="161">
        <f t="shared" si="692"/>
        <v>647181.74324909004</v>
      </c>
      <c r="BS45" s="161">
        <f t="shared" si="692"/>
        <v>490000.0000000014</v>
      </c>
      <c r="BT45" s="161">
        <f t="shared" si="692"/>
        <v>490000.0000000014</v>
      </c>
      <c r="BU45" s="161">
        <f t="shared" si="692"/>
        <v>490000.0000000014</v>
      </c>
      <c r="BV45" s="161">
        <f t="shared" si="692"/>
        <v>490000.0000000014</v>
      </c>
      <c r="BW45" s="161">
        <f t="shared" si="692"/>
        <v>490000.0000000014</v>
      </c>
      <c r="BX45" s="161">
        <f t="shared" si="692"/>
        <v>490000.0000000014</v>
      </c>
      <c r="BY45" s="161">
        <f t="shared" ref="BY45:CD45" si="693">BX48</f>
        <v>490000.0000000014</v>
      </c>
      <c r="BZ45" s="161">
        <f t="shared" si="693"/>
        <v>490000.0000000014</v>
      </c>
      <c r="CA45" s="161">
        <f t="shared" si="693"/>
        <v>490000.0000000014</v>
      </c>
      <c r="CB45" s="161">
        <f t="shared" si="693"/>
        <v>490000.0000000014</v>
      </c>
      <c r="CC45" s="161">
        <f t="shared" si="693"/>
        <v>490000.0000000014</v>
      </c>
      <c r="CD45" s="161">
        <f t="shared" si="693"/>
        <v>490000.0000000014</v>
      </c>
      <c r="CE45" s="161">
        <f t="shared" ref="CE45" si="694">CD48</f>
        <v>490000.0000000014</v>
      </c>
      <c r="CF45" s="161">
        <f t="shared" ref="CF45" si="695">CE48</f>
        <v>449166.66666666808</v>
      </c>
      <c r="CG45" s="161">
        <f t="shared" ref="CG45" si="696">CF48</f>
        <v>408333.33333333477</v>
      </c>
      <c r="CH45" s="161">
        <f t="shared" ref="CH45" si="697">CG48</f>
        <v>367500.00000000146</v>
      </c>
      <c r="CI45" s="161">
        <f t="shared" ref="CI45" si="698">CH48</f>
        <v>326666.66666666814</v>
      </c>
      <c r="CJ45" s="161">
        <f t="shared" ref="CJ45" si="699">CI48</f>
        <v>285833.33333333483</v>
      </c>
      <c r="CK45" s="161">
        <f t="shared" ref="CK45" si="700">CJ48</f>
        <v>245000.00000000148</v>
      </c>
      <c r="CL45" s="161">
        <f t="shared" ref="CL45" si="701">CK48</f>
        <v>204166.66666666814</v>
      </c>
      <c r="CM45" s="161">
        <f t="shared" ref="CM45" si="702">CL48</f>
        <v>163333.3333333348</v>
      </c>
      <c r="CN45" s="161">
        <f t="shared" ref="CN45" si="703">CM48</f>
        <v>122500.00000000146</v>
      </c>
      <c r="CO45" s="161">
        <f t="shared" ref="CO45" si="704">CN48</f>
        <v>81666.666666668112</v>
      </c>
      <c r="CP45" s="161">
        <f t="shared" ref="CP45" si="705">CO48</f>
        <v>40833.333333334776</v>
      </c>
      <c r="CQ45" s="161">
        <f t="shared" ref="CQ45" si="706">CP48</f>
        <v>1.4406396076083183E-9</v>
      </c>
      <c r="CR45" s="161">
        <f t="shared" ref="CR45" si="707">CQ48</f>
        <v>1.4406396076083183E-9</v>
      </c>
      <c r="CS45" s="161">
        <f t="shared" ref="CS45" si="708">CR48</f>
        <v>1.4406396076083183E-9</v>
      </c>
      <c r="CT45" s="161">
        <f t="shared" ref="CT45" si="709">CS48</f>
        <v>1.4406396076083183E-9</v>
      </c>
      <c r="CU45" s="161">
        <f t="shared" ref="CU45" si="710">CT48</f>
        <v>1.4406396076083183E-9</v>
      </c>
      <c r="CV45" s="161">
        <f t="shared" ref="CV45" si="711">CU48</f>
        <v>1.4406396076083183E-9</v>
      </c>
      <c r="CW45" s="161">
        <f t="shared" ref="CW45" si="712">CV48</f>
        <v>1.4406396076083183E-9</v>
      </c>
      <c r="CX45" s="161">
        <f t="shared" ref="CX45" si="713">CW48</f>
        <v>1.4406396076083183E-9</v>
      </c>
      <c r="CY45" s="161">
        <f t="shared" ref="CY45" si="714">CX48</f>
        <v>1.4406396076083183E-9</v>
      </c>
      <c r="CZ45" s="161">
        <f t="shared" ref="CZ45" si="715">CY48</f>
        <v>1.4406396076083183E-9</v>
      </c>
      <c r="DA45" s="161">
        <f t="shared" ref="DA45" si="716">CZ48</f>
        <v>1.4406396076083183E-9</v>
      </c>
      <c r="DB45" s="161">
        <f t="shared" ref="DB45" si="717">DA48</f>
        <v>1.4406396076083183E-9</v>
      </c>
      <c r="DC45" s="161">
        <f t="shared" ref="DC45" si="718">DB48</f>
        <v>1.4406396076083183E-9</v>
      </c>
      <c r="DD45" s="161">
        <f t="shared" ref="DD45" si="719">DC48</f>
        <v>1.4406396076083183E-9</v>
      </c>
      <c r="DE45" s="161">
        <f t="shared" ref="DE45" si="720">DD48</f>
        <v>1.4406396076083183E-9</v>
      </c>
      <c r="DF45" s="161">
        <f t="shared" ref="DF45" si="721">DE48</f>
        <v>1.4406396076083183E-9</v>
      </c>
      <c r="DG45" s="161">
        <f t="shared" ref="DG45" si="722">DF48</f>
        <v>1.4406396076083183E-9</v>
      </c>
      <c r="DH45" s="161">
        <f t="shared" ref="DH45" si="723">DG48</f>
        <v>1.4406396076083183E-9</v>
      </c>
      <c r="DI45" s="161">
        <f t="shared" ref="DI45" si="724">DH48</f>
        <v>1.4406396076083183E-9</v>
      </c>
      <c r="DJ45" s="161">
        <f t="shared" ref="DJ45" si="725">DI48</f>
        <v>1.4406396076083183E-9</v>
      </c>
      <c r="DK45" s="161">
        <f t="shared" ref="DK45" si="726">DJ48</f>
        <v>1.4406396076083183E-9</v>
      </c>
      <c r="DL45" s="161">
        <f t="shared" ref="DL45" si="727">DK48</f>
        <v>1.4406396076083183E-9</v>
      </c>
      <c r="DM45" s="161">
        <f t="shared" ref="DM45" si="728">DL48</f>
        <v>1.4406396076083183E-9</v>
      </c>
      <c r="DN45" s="161">
        <f t="shared" ref="DN45" si="729">DM48</f>
        <v>1.4406396076083183E-9</v>
      </c>
      <c r="DO45" s="161">
        <f t="shared" ref="DO45" si="730">DN48</f>
        <v>1.4406396076083183E-9</v>
      </c>
      <c r="DP45" s="161">
        <f t="shared" ref="DP45" si="731">DO48</f>
        <v>1.4406396076083183E-9</v>
      </c>
      <c r="DQ45" s="161">
        <f t="shared" ref="DQ45" si="732">DP48</f>
        <v>1.4406396076083183E-9</v>
      </c>
      <c r="DR45" s="161">
        <f t="shared" ref="DR45" si="733">DQ48</f>
        <v>1.4406396076083183E-9</v>
      </c>
      <c r="DS45" s="161">
        <f t="shared" ref="DS45" si="734">DR48</f>
        <v>1.4406396076083183E-9</v>
      </c>
      <c r="DT45" s="161">
        <f t="shared" ref="DT45" si="735">DS48</f>
        <v>1.4406396076083183E-9</v>
      </c>
      <c r="DU45" s="161">
        <f t="shared" ref="DU45" si="736">DT48</f>
        <v>1.4406396076083183E-9</v>
      </c>
      <c r="DV45" s="161">
        <f t="shared" ref="DV45" si="737">DU48</f>
        <v>1.4406396076083183E-9</v>
      </c>
      <c r="DW45" s="161">
        <f t="shared" ref="DW45" si="738">DV48</f>
        <v>1.4406396076083183E-9</v>
      </c>
      <c r="DX45" s="161">
        <f t="shared" ref="DX45" si="739">DW48</f>
        <v>1.4406396076083183E-9</v>
      </c>
      <c r="DY45" s="161">
        <f t="shared" ref="DY45" si="740">DX48</f>
        <v>1.4406396076083183E-9</v>
      </c>
      <c r="DZ45" s="161">
        <f t="shared" ref="DZ45" si="741">DY48</f>
        <v>1.4406396076083183E-9</v>
      </c>
      <c r="EA45" s="161">
        <f t="shared" ref="EA45" si="742">DZ48</f>
        <v>1.4406396076083183E-9</v>
      </c>
      <c r="EB45" s="161">
        <f t="shared" ref="EB45" si="743">EA48</f>
        <v>1.4406396076083183E-9</v>
      </c>
      <c r="EC45" s="161">
        <f t="shared" ref="EC45" si="744">EB48</f>
        <v>1.4406396076083183E-9</v>
      </c>
      <c r="ED45" s="161">
        <f t="shared" ref="ED45" si="745">EC48</f>
        <v>1.4406396076083183E-9</v>
      </c>
      <c r="EE45" s="161">
        <f t="shared" ref="EE45" si="746">ED48</f>
        <v>1.4406396076083183E-9</v>
      </c>
      <c r="EF45" s="161">
        <f t="shared" ref="EF45" si="747">EE48</f>
        <v>1.4406396076083183E-9</v>
      </c>
      <c r="EG45" s="161">
        <f t="shared" ref="EG45" si="748">EF48</f>
        <v>1.4406396076083183E-9</v>
      </c>
      <c r="EH45" s="161">
        <f t="shared" ref="EH45" si="749">EG48</f>
        <v>1.4406396076083183E-9</v>
      </c>
      <c r="EI45" s="161">
        <f t="shared" ref="EI45" si="750">EH48</f>
        <v>1.4406396076083183E-9</v>
      </c>
      <c r="EJ45" s="161">
        <f t="shared" ref="EJ45" si="751">EI48</f>
        <v>1.4406396076083183E-9</v>
      </c>
      <c r="EK45" s="161">
        <f t="shared" ref="EK45" si="752">EJ48</f>
        <v>1.4406396076083183E-9</v>
      </c>
      <c r="EL45" s="161">
        <f t="shared" ref="EL45" si="753">EK48</f>
        <v>1.4406396076083183E-9</v>
      </c>
      <c r="EM45" s="161">
        <f t="shared" ref="EM45" si="754">EL48</f>
        <v>1.4406396076083183E-9</v>
      </c>
      <c r="EN45" s="161">
        <f t="shared" ref="EN45" si="755">EM48</f>
        <v>1.4406396076083183E-9</v>
      </c>
      <c r="EO45" s="161">
        <f t="shared" ref="EO45" si="756">EN48</f>
        <v>1.4406396076083183E-9</v>
      </c>
      <c r="EP45" s="161">
        <f t="shared" ref="EP45" si="757">EO48</f>
        <v>1.4406396076083183E-9</v>
      </c>
      <c r="EQ45" s="161">
        <f t="shared" ref="EQ45" si="758">EP48</f>
        <v>1.4406396076083183E-9</v>
      </c>
      <c r="ER45" s="161">
        <f t="shared" ref="ER45" si="759">EQ48</f>
        <v>1.4406396076083183E-9</v>
      </c>
      <c r="ES45" s="161">
        <f t="shared" ref="ES45" si="760">ER48</f>
        <v>1.4406396076083183E-9</v>
      </c>
      <c r="ET45" s="161">
        <f t="shared" ref="ET45" si="761">ES48</f>
        <v>1.4406396076083183E-9</v>
      </c>
      <c r="EU45" s="161">
        <f t="shared" ref="EU45" si="762">ET48</f>
        <v>1.4406396076083183E-9</v>
      </c>
      <c r="EV45" s="161">
        <f t="shared" ref="EV45" si="763">EU48</f>
        <v>1.4406396076083183E-9</v>
      </c>
      <c r="EW45" s="161">
        <f t="shared" ref="EW45" si="764">EV48</f>
        <v>1.4406396076083183E-9</v>
      </c>
      <c r="EX45" s="161">
        <f t="shared" ref="EX45" si="765">EW48</f>
        <v>1.4406396076083183E-9</v>
      </c>
      <c r="EY45" s="161">
        <f t="shared" ref="EY45" si="766">EX48</f>
        <v>1.4406396076083183E-9</v>
      </c>
      <c r="EZ45" s="161">
        <f t="shared" ref="EZ45" si="767">EY48</f>
        <v>1.4406396076083183E-9</v>
      </c>
      <c r="FA45" s="161">
        <f t="shared" ref="FA45" si="768">EZ48</f>
        <v>1.4406396076083183E-9</v>
      </c>
      <c r="FB45" s="161">
        <f t="shared" ref="FB45" si="769">FA48</f>
        <v>1.4406396076083183E-9</v>
      </c>
      <c r="FC45" s="161">
        <f t="shared" ref="FC45" si="770">FB48</f>
        <v>1.4406396076083183E-9</v>
      </c>
      <c r="FD45" s="161">
        <f t="shared" ref="FD45" si="771">FC48</f>
        <v>1.4406396076083183E-9</v>
      </c>
      <c r="FE45" s="161">
        <f t="shared" ref="FE45" si="772">FD48</f>
        <v>1.4406396076083183E-9</v>
      </c>
      <c r="FF45" s="161">
        <f t="shared" ref="FF45" si="773">FE48</f>
        <v>1.4406396076083183E-9</v>
      </c>
      <c r="FG45" s="161">
        <f t="shared" ref="FG45" si="774">FF48</f>
        <v>1.4406396076083183E-9</v>
      </c>
      <c r="FH45" s="161">
        <f t="shared" ref="FH45" si="775">FG48</f>
        <v>1.4406396076083183E-9</v>
      </c>
      <c r="FI45" s="161">
        <f t="shared" ref="FI45" si="776">FH48</f>
        <v>1.4406396076083183E-9</v>
      </c>
      <c r="FJ45" s="161">
        <f t="shared" ref="FJ45" si="777">FI48</f>
        <v>1.4406396076083183E-9</v>
      </c>
      <c r="FK45" s="161">
        <f t="shared" ref="FK45" si="778">FJ48</f>
        <v>1.4406396076083183E-9</v>
      </c>
      <c r="FL45" s="161">
        <f t="shared" ref="FL45" si="779">FK48</f>
        <v>1.4406396076083183E-9</v>
      </c>
      <c r="FM45" s="161">
        <f t="shared" ref="FM45" si="780">FL48</f>
        <v>1.4406396076083183E-9</v>
      </c>
      <c r="FN45" s="161">
        <f t="shared" ref="FN45" si="781">FM48</f>
        <v>1.4406396076083183E-9</v>
      </c>
      <c r="FO45" s="161">
        <f t="shared" ref="FO45" si="782">FN48</f>
        <v>1.4406396076083183E-9</v>
      </c>
      <c r="FP45" s="161">
        <f t="shared" ref="FP45" si="783">FO48</f>
        <v>1.4406396076083183E-9</v>
      </c>
      <c r="FQ45" s="161">
        <f t="shared" ref="FQ45" si="784">FP48</f>
        <v>1.4406396076083183E-9</v>
      </c>
      <c r="FR45" s="161">
        <f t="shared" ref="FR45" si="785">FQ48</f>
        <v>1.4406396076083183E-9</v>
      </c>
      <c r="FS45" s="161">
        <f t="shared" ref="FS45" si="786">FR48</f>
        <v>1.4406396076083183E-9</v>
      </c>
      <c r="FT45" s="161">
        <f t="shared" ref="FT45" si="787">FS48</f>
        <v>1.4406396076083183E-9</v>
      </c>
      <c r="FU45" s="161">
        <f t="shared" ref="FU45" si="788">FT48</f>
        <v>1.4406396076083183E-9</v>
      </c>
      <c r="FV45" s="161">
        <f t="shared" ref="FV45" si="789">FU48</f>
        <v>1.4406396076083183E-9</v>
      </c>
      <c r="FW45" s="161">
        <f t="shared" ref="FW45" si="790">FV48</f>
        <v>1.4406396076083183E-9</v>
      </c>
      <c r="FX45" s="161">
        <f t="shared" ref="FX45" si="791">FW48</f>
        <v>1.4406396076083183E-9</v>
      </c>
      <c r="FY45" s="161">
        <f t="shared" ref="FY45" si="792">FX48</f>
        <v>1.4406396076083183E-9</v>
      </c>
      <c r="FZ45" s="161">
        <f t="shared" ref="FZ45" si="793">FY48</f>
        <v>1.4406396076083183E-9</v>
      </c>
      <c r="GA45" s="161">
        <f t="shared" ref="GA45" si="794">FZ48</f>
        <v>1.4406396076083183E-9</v>
      </c>
      <c r="GB45" s="161">
        <f t="shared" ref="GB45" si="795">GA48</f>
        <v>1.4406396076083183E-9</v>
      </c>
      <c r="GC45" s="161">
        <f t="shared" ref="GC45" si="796">GB48</f>
        <v>1.4406396076083183E-9</v>
      </c>
      <c r="GD45" s="161">
        <f t="shared" ref="GD45" si="797">GC48</f>
        <v>1.4406396076083183E-9</v>
      </c>
      <c r="GE45" s="161">
        <f t="shared" ref="GE45" si="798">GD48</f>
        <v>1.4406396076083183E-9</v>
      </c>
      <c r="GF45" s="161">
        <f t="shared" ref="GF45" si="799">GE48</f>
        <v>1.4406396076083183E-9</v>
      </c>
      <c r="GG45" s="161">
        <f t="shared" ref="GG45" si="800">GF48</f>
        <v>1.4406396076083183E-9</v>
      </c>
      <c r="GH45" s="161">
        <f t="shared" ref="GH45" si="801">GG48</f>
        <v>1.4406396076083183E-9</v>
      </c>
      <c r="GI45" s="161">
        <f t="shared" ref="GI45" si="802">GH48</f>
        <v>1.4406396076083183E-9</v>
      </c>
      <c r="GJ45" s="161">
        <f t="shared" ref="GJ45" si="803">GI48</f>
        <v>1.4406396076083183E-9</v>
      </c>
      <c r="GK45" s="161">
        <f t="shared" ref="GK45" si="804">GJ48</f>
        <v>1.4406396076083183E-9</v>
      </c>
      <c r="GL45" s="161">
        <f t="shared" ref="GL45" si="805">GK48</f>
        <v>1.4406396076083183E-9</v>
      </c>
      <c r="GM45" s="161">
        <f t="shared" ref="GM45" si="806">GL48</f>
        <v>1.4406396076083183E-9</v>
      </c>
      <c r="GN45" s="161">
        <f t="shared" ref="GN45" si="807">GM48</f>
        <v>1.4406396076083183E-9</v>
      </c>
      <c r="GO45" s="161">
        <f t="shared" ref="GO45" si="808">GN48</f>
        <v>1.4406396076083183E-9</v>
      </c>
      <c r="GP45" s="161">
        <f t="shared" ref="GP45" si="809">GO48</f>
        <v>1.4406396076083183E-9</v>
      </c>
      <c r="GQ45" s="161">
        <f t="shared" ref="GQ45" si="810">GP48</f>
        <v>1.4406396076083183E-9</v>
      </c>
      <c r="GR45" s="161">
        <f t="shared" ref="GR45" si="811">GQ48</f>
        <v>1.4406396076083183E-9</v>
      </c>
      <c r="GS45" s="161">
        <f t="shared" ref="GS45" si="812">GR48</f>
        <v>1.4406396076083183E-9</v>
      </c>
      <c r="GT45" s="161">
        <f t="shared" ref="GT45" si="813">GS48</f>
        <v>1.4406396076083183E-9</v>
      </c>
      <c r="GU45" s="161">
        <f t="shared" ref="GU45" si="814">GT48</f>
        <v>1.4406396076083183E-9</v>
      </c>
      <c r="GV45" s="161">
        <f t="shared" ref="GV45" si="815">GU48</f>
        <v>1.4406396076083183E-9</v>
      </c>
      <c r="GW45" s="161">
        <f t="shared" ref="GW45" si="816">GV48</f>
        <v>1.4406396076083183E-9</v>
      </c>
      <c r="GX45" s="161">
        <f t="shared" ref="GX45" si="817">GW48</f>
        <v>1.4406396076083183E-9</v>
      </c>
      <c r="GY45" s="161">
        <f t="shared" ref="GY45" si="818">GX48</f>
        <v>1.4406396076083183E-9</v>
      </c>
      <c r="GZ45" s="161">
        <f t="shared" ref="GZ45" si="819">GY48</f>
        <v>1.4406396076083183E-9</v>
      </c>
      <c r="HA45" s="161">
        <f t="shared" ref="HA45" si="820">GZ48</f>
        <v>1.4406396076083183E-9</v>
      </c>
      <c r="HB45" s="161">
        <f t="shared" ref="HB45" si="821">HA48</f>
        <v>1.4406396076083183E-9</v>
      </c>
      <c r="HC45" s="161">
        <f t="shared" ref="HC45" si="822">HB48</f>
        <v>1.4406396076083183E-9</v>
      </c>
      <c r="HD45" s="161">
        <f t="shared" ref="HD45" si="823">HC48</f>
        <v>1.4406396076083183E-9</v>
      </c>
      <c r="HE45" s="161">
        <f t="shared" ref="HE45" si="824">HD48</f>
        <v>1.4406396076083183E-9</v>
      </c>
      <c r="HF45" s="161">
        <f t="shared" ref="HF45" si="825">HE48</f>
        <v>1.4406396076083183E-9</v>
      </c>
      <c r="HG45" s="161">
        <f t="shared" ref="HG45" si="826">HF48</f>
        <v>1.4406396076083183E-9</v>
      </c>
      <c r="HH45" s="161">
        <f t="shared" ref="HH45" si="827">HG48</f>
        <v>1.4406396076083183E-9</v>
      </c>
      <c r="HI45" s="161">
        <f t="shared" ref="HI45" si="828">HH48</f>
        <v>1.4406396076083183E-9</v>
      </c>
      <c r="HJ45" s="161">
        <f t="shared" ref="HJ45" si="829">HI48</f>
        <v>1.4406396076083183E-9</v>
      </c>
      <c r="HK45" s="161">
        <f t="shared" ref="HK45" si="830">HJ48</f>
        <v>1.4406396076083183E-9</v>
      </c>
      <c r="HL45" s="161">
        <f t="shared" ref="HL45" si="831">HK48</f>
        <v>1.4406396076083183E-9</v>
      </c>
      <c r="HM45" s="161">
        <f t="shared" ref="HM45" si="832">HL48</f>
        <v>1.4406396076083183E-9</v>
      </c>
      <c r="HN45" s="161">
        <f t="shared" ref="HN45" si="833">HM48</f>
        <v>1.4406396076083183E-9</v>
      </c>
      <c r="HO45" s="161">
        <f t="shared" ref="HO45" si="834">HN48</f>
        <v>1.4406396076083183E-9</v>
      </c>
      <c r="HP45" s="161">
        <f t="shared" ref="HP45" si="835">HO48</f>
        <v>1.4406396076083183E-9</v>
      </c>
      <c r="HQ45" s="161">
        <f t="shared" ref="HQ45" si="836">HP48</f>
        <v>1.4406396076083183E-9</v>
      </c>
      <c r="HR45" s="161">
        <f t="shared" ref="HR45" si="837">HQ48</f>
        <v>1.4406396076083183E-9</v>
      </c>
      <c r="HS45" s="161">
        <f t="shared" ref="HS45" si="838">HR48</f>
        <v>1.4406396076083183E-9</v>
      </c>
      <c r="HT45" s="161">
        <f t="shared" ref="HT45" si="839">HS48</f>
        <v>1.4406396076083183E-9</v>
      </c>
      <c r="HU45" s="161">
        <f t="shared" ref="HU45" si="840">HT48</f>
        <v>1.4406396076083183E-9</v>
      </c>
      <c r="HV45" s="161">
        <f t="shared" ref="HV45" si="841">HU48</f>
        <v>1.4406396076083183E-9</v>
      </c>
      <c r="HW45" s="161">
        <f t="shared" ref="HW45" si="842">HV48</f>
        <v>1.4406396076083183E-9</v>
      </c>
      <c r="HX45" s="161">
        <f t="shared" ref="HX45" si="843">HW48</f>
        <v>1.4406396076083183E-9</v>
      </c>
      <c r="HY45" s="161">
        <f t="shared" ref="HY45" si="844">HX48</f>
        <v>1.4406396076083183E-9</v>
      </c>
      <c r="HZ45" s="161">
        <f t="shared" ref="HZ45" si="845">HY48</f>
        <v>1.4406396076083183E-9</v>
      </c>
      <c r="IA45" s="161">
        <f t="shared" ref="IA45" si="846">HZ48</f>
        <v>1.4406396076083183E-9</v>
      </c>
      <c r="IB45" s="161">
        <f t="shared" ref="IB45" si="847">IA48</f>
        <v>1.4406396076083183E-9</v>
      </c>
      <c r="IC45" s="161">
        <f t="shared" ref="IC45" si="848">IB48</f>
        <v>1.4406396076083183E-9</v>
      </c>
      <c r="ID45" s="161">
        <f t="shared" ref="ID45" si="849">IC48</f>
        <v>1.4406396076083183E-9</v>
      </c>
      <c r="IE45" s="161">
        <f t="shared" ref="IE45" si="850">ID48</f>
        <v>1.4406396076083183E-9</v>
      </c>
      <c r="IF45" s="161">
        <f t="shared" ref="IF45" si="851">IE48</f>
        <v>1.4406396076083183E-9</v>
      </c>
      <c r="IG45" s="161">
        <f t="shared" ref="IG45" si="852">IF48</f>
        <v>1.4406396076083183E-9</v>
      </c>
      <c r="IH45" s="161">
        <f t="shared" ref="IH45" si="853">IG48</f>
        <v>1.4406396076083183E-9</v>
      </c>
      <c r="II45" s="161">
        <f t="shared" ref="II45" si="854">IH48</f>
        <v>1.4406396076083183E-9</v>
      </c>
      <c r="IJ45" s="161">
        <f t="shared" ref="IJ45" si="855">II48</f>
        <v>1.4406396076083183E-9</v>
      </c>
      <c r="IK45" s="161">
        <f t="shared" ref="IK45" si="856">IJ48</f>
        <v>1.4406396076083183E-9</v>
      </c>
      <c r="IL45" s="161">
        <f t="shared" ref="IL45" si="857">IK48</f>
        <v>1.4406396076083183E-9</v>
      </c>
      <c r="IM45" s="161">
        <f t="shared" ref="IM45" si="858">IL48</f>
        <v>1.4406396076083183E-9</v>
      </c>
      <c r="IN45" s="161">
        <f t="shared" ref="IN45" si="859">IM48</f>
        <v>1.4406396076083183E-9</v>
      </c>
      <c r="IO45" s="161">
        <f t="shared" ref="IO45" si="860">IN48</f>
        <v>1.4406396076083183E-9</v>
      </c>
      <c r="IP45" s="161">
        <f t="shared" ref="IP45" si="861">IO48</f>
        <v>1.4406396076083183E-9</v>
      </c>
    </row>
    <row r="46" spans="1:250" outlineLevel="1" x14ac:dyDescent="0.2">
      <c r="A46" s="156">
        <f>ROW()</f>
        <v>46</v>
      </c>
      <c r="I46" s="151" t="s">
        <v>479</v>
      </c>
      <c r="K46" s="680">
        <f>H45</f>
        <v>13500000</v>
      </c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  <c r="AU46" s="161"/>
      <c r="AV46" s="161"/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/>
      <c r="BQ46" s="161"/>
      <c r="BR46" s="161"/>
      <c r="BS46" s="161"/>
      <c r="BT46" s="161"/>
      <c r="BU46" s="161"/>
      <c r="BV46" s="161"/>
      <c r="BW46" s="161"/>
      <c r="BX46" s="161"/>
      <c r="BY46" s="161"/>
      <c r="BZ46" s="161"/>
      <c r="CA46" s="161"/>
      <c r="CB46" s="161"/>
      <c r="CC46" s="161"/>
      <c r="CD46" s="161"/>
      <c r="CE46" s="161"/>
      <c r="CF46" s="161"/>
      <c r="CG46" s="161"/>
      <c r="CH46" s="161"/>
      <c r="CI46" s="161"/>
      <c r="CJ46" s="161"/>
      <c r="CK46" s="161"/>
      <c r="CL46" s="161"/>
      <c r="CM46" s="161"/>
      <c r="CN46" s="161"/>
      <c r="CO46" s="161"/>
      <c r="CP46" s="161"/>
      <c r="CQ46" s="161"/>
      <c r="CR46" s="161"/>
      <c r="CS46" s="161"/>
      <c r="CT46" s="161"/>
      <c r="CU46" s="161"/>
      <c r="CV46" s="161"/>
      <c r="CW46" s="161"/>
      <c r="CX46" s="161"/>
      <c r="CY46" s="161"/>
      <c r="CZ46" s="161"/>
      <c r="DA46" s="161"/>
      <c r="DB46" s="161"/>
      <c r="DC46" s="161"/>
      <c r="DD46" s="161"/>
      <c r="DE46" s="161"/>
      <c r="DF46" s="161"/>
      <c r="DG46" s="161"/>
      <c r="DH46" s="161"/>
      <c r="DI46" s="161"/>
      <c r="DJ46" s="161"/>
      <c r="DK46" s="161"/>
      <c r="DL46" s="161"/>
      <c r="DM46" s="161"/>
      <c r="DN46" s="161"/>
      <c r="DO46" s="161"/>
      <c r="DP46" s="161"/>
      <c r="DQ46" s="161"/>
      <c r="DR46" s="161"/>
      <c r="DS46" s="161"/>
      <c r="DT46" s="161"/>
      <c r="DU46" s="161"/>
      <c r="DV46" s="161"/>
      <c r="DW46" s="161"/>
      <c r="DX46" s="161"/>
      <c r="DY46" s="161"/>
      <c r="DZ46" s="161"/>
      <c r="EA46" s="161"/>
      <c r="EB46" s="161"/>
      <c r="EC46" s="161"/>
      <c r="ED46" s="161"/>
      <c r="EE46" s="161"/>
      <c r="EF46" s="161"/>
      <c r="EG46" s="161"/>
      <c r="EH46" s="161"/>
      <c r="EI46" s="161"/>
      <c r="EJ46" s="161"/>
      <c r="EK46" s="161"/>
      <c r="EL46" s="161"/>
      <c r="EM46" s="161"/>
      <c r="EN46" s="161"/>
      <c r="EO46" s="161"/>
      <c r="EP46" s="161"/>
      <c r="EQ46" s="161"/>
      <c r="ER46" s="161"/>
      <c r="ES46" s="161"/>
      <c r="ET46" s="161"/>
      <c r="EU46" s="161"/>
      <c r="EV46" s="161"/>
      <c r="EW46" s="161"/>
      <c r="EX46" s="161"/>
      <c r="EY46" s="161"/>
      <c r="EZ46" s="161"/>
      <c r="FA46" s="161"/>
      <c r="FB46" s="161"/>
      <c r="FC46" s="161"/>
      <c r="FD46" s="161"/>
      <c r="FE46" s="161"/>
      <c r="FF46" s="161"/>
      <c r="FG46" s="161"/>
      <c r="FH46" s="161"/>
      <c r="FI46" s="161"/>
      <c r="FJ46" s="161"/>
      <c r="FK46" s="161"/>
      <c r="FL46" s="161"/>
      <c r="FM46" s="161"/>
      <c r="FN46" s="161"/>
      <c r="FO46" s="161"/>
      <c r="FP46" s="161"/>
      <c r="FQ46" s="161"/>
      <c r="FR46" s="161"/>
      <c r="FS46" s="161"/>
      <c r="FT46" s="161"/>
      <c r="FU46" s="161"/>
      <c r="FV46" s="161"/>
      <c r="FW46" s="161"/>
      <c r="FX46" s="161"/>
      <c r="FY46" s="161"/>
      <c r="FZ46" s="161"/>
      <c r="GA46" s="161"/>
      <c r="GB46" s="161"/>
      <c r="GC46" s="161"/>
      <c r="GD46" s="161"/>
      <c r="GE46" s="161"/>
      <c r="GF46" s="161"/>
      <c r="GG46" s="161"/>
      <c r="GH46" s="161"/>
      <c r="GI46" s="161"/>
      <c r="GJ46" s="161"/>
      <c r="GK46" s="161"/>
      <c r="GL46" s="161"/>
      <c r="GM46" s="161"/>
      <c r="GN46" s="161"/>
      <c r="GO46" s="161"/>
      <c r="GP46" s="161"/>
      <c r="GQ46" s="161"/>
      <c r="GR46" s="161"/>
      <c r="GS46" s="161"/>
      <c r="GT46" s="161"/>
      <c r="GU46" s="161"/>
      <c r="GV46" s="161"/>
      <c r="GW46" s="161"/>
      <c r="GX46" s="161"/>
      <c r="GY46" s="161"/>
      <c r="GZ46" s="161"/>
      <c r="HA46" s="161"/>
      <c r="HB46" s="161"/>
      <c r="HC46" s="161"/>
      <c r="HD46" s="161"/>
      <c r="HE46" s="161"/>
      <c r="HF46" s="161"/>
      <c r="HG46" s="161"/>
      <c r="HH46" s="161"/>
      <c r="HI46" s="161"/>
      <c r="HJ46" s="161"/>
      <c r="HK46" s="161"/>
      <c r="HL46" s="161"/>
      <c r="HM46" s="161"/>
      <c r="HN46" s="161"/>
      <c r="HO46" s="161"/>
      <c r="HP46" s="161"/>
      <c r="HQ46" s="161"/>
      <c r="HR46" s="161"/>
      <c r="HS46" s="161"/>
      <c r="HT46" s="161"/>
      <c r="HU46" s="161"/>
      <c r="HV46" s="161"/>
      <c r="HW46" s="161"/>
      <c r="HX46" s="161"/>
      <c r="HY46" s="161"/>
      <c r="HZ46" s="161"/>
      <c r="IA46" s="161"/>
      <c r="IB46" s="161"/>
      <c r="IC46" s="161"/>
      <c r="ID46" s="161"/>
      <c r="IE46" s="161"/>
      <c r="IF46" s="161"/>
      <c r="IG46" s="161"/>
      <c r="IH46" s="161"/>
      <c r="II46" s="161"/>
      <c r="IJ46" s="161"/>
      <c r="IK46" s="161"/>
      <c r="IL46" s="161"/>
      <c r="IM46" s="161"/>
      <c r="IN46" s="161"/>
      <c r="IO46" s="161"/>
      <c r="IP46" s="161"/>
    </row>
    <row r="47" spans="1:250" outlineLevel="1" x14ac:dyDescent="0.2">
      <c r="A47" s="156">
        <f>ROW()</f>
        <v>47</v>
      </c>
      <c r="I47" s="160" t="s">
        <v>482</v>
      </c>
      <c r="J47" s="160"/>
      <c r="K47" s="672">
        <f>-MIN(-K39,SUM(K45:K46))</f>
        <v>-333132.4861227551</v>
      </c>
      <c r="L47" s="672">
        <f>-MIN(-L39,SUM(L45:L46))</f>
        <v>-333132.4861227551</v>
      </c>
      <c r="M47" s="672">
        <f t="shared" ref="M47:BX47" si="862">-MIN(-M39,SUM(M45:M46))</f>
        <v>-333132.4861227551</v>
      </c>
      <c r="N47" s="672">
        <f t="shared" si="862"/>
        <v>-333132.4861227551</v>
      </c>
      <c r="O47" s="672">
        <f t="shared" si="862"/>
        <v>-333132.4861227551</v>
      </c>
      <c r="P47" s="672">
        <f t="shared" si="862"/>
        <v>-333132.4861227551</v>
      </c>
      <c r="Q47" s="672">
        <f t="shared" si="862"/>
        <v>-333132.4861227551</v>
      </c>
      <c r="R47" s="672">
        <f t="shared" si="862"/>
        <v>-333132.4861227551</v>
      </c>
      <c r="S47" s="672">
        <f t="shared" si="862"/>
        <v>-333132.4861227551</v>
      </c>
      <c r="T47" s="672">
        <f t="shared" si="862"/>
        <v>-333132.4861227551</v>
      </c>
      <c r="U47" s="672">
        <f t="shared" si="862"/>
        <v>-333132.4861227551</v>
      </c>
      <c r="V47" s="672">
        <f t="shared" si="862"/>
        <v>-333132.4861227551</v>
      </c>
      <c r="W47" s="672">
        <f t="shared" si="862"/>
        <v>-474955.54859901755</v>
      </c>
      <c r="X47" s="672">
        <f t="shared" si="862"/>
        <v>-474955.54859901755</v>
      </c>
      <c r="Y47" s="672">
        <f t="shared" si="862"/>
        <v>-474955.54859901755</v>
      </c>
      <c r="Z47" s="672">
        <f t="shared" si="862"/>
        <v>-474955.54859901755</v>
      </c>
      <c r="AA47" s="672">
        <f t="shared" si="862"/>
        <v>-474955.54859901755</v>
      </c>
      <c r="AB47" s="672">
        <f t="shared" si="862"/>
        <v>-474955.54859901755</v>
      </c>
      <c r="AC47" s="672">
        <f t="shared" si="862"/>
        <v>-474955.54859901755</v>
      </c>
      <c r="AD47" s="672">
        <f t="shared" si="862"/>
        <v>-474955.54859901755</v>
      </c>
      <c r="AE47" s="672">
        <f t="shared" si="862"/>
        <v>-474955.54859901755</v>
      </c>
      <c r="AF47" s="672">
        <f t="shared" si="862"/>
        <v>-474955.54859901755</v>
      </c>
      <c r="AG47" s="672">
        <f t="shared" si="862"/>
        <v>-474955.54859901755</v>
      </c>
      <c r="AH47" s="672">
        <f t="shared" si="862"/>
        <v>-474955.54859901755</v>
      </c>
      <c r="AI47" s="672">
        <f t="shared" si="862"/>
        <v>-105097.21716265586</v>
      </c>
      <c r="AJ47" s="672">
        <f t="shared" si="862"/>
        <v>-105097.21716265586</v>
      </c>
      <c r="AK47" s="672">
        <f t="shared" si="862"/>
        <v>-105097.21716265586</v>
      </c>
      <c r="AL47" s="672">
        <f t="shared" si="862"/>
        <v>-105097.21716265586</v>
      </c>
      <c r="AM47" s="672">
        <f t="shared" si="862"/>
        <v>-105097.21716265586</v>
      </c>
      <c r="AN47" s="672">
        <f t="shared" si="862"/>
        <v>-105097.21716265586</v>
      </c>
      <c r="AO47" s="672">
        <f t="shared" si="862"/>
        <v>-105097.21716265586</v>
      </c>
      <c r="AP47" s="672">
        <f t="shared" si="862"/>
        <v>-105097.21716265586</v>
      </c>
      <c r="AQ47" s="672">
        <f t="shared" si="862"/>
        <v>-105097.21716265586</v>
      </c>
      <c r="AR47" s="672">
        <f t="shared" si="862"/>
        <v>-105097.21716265586</v>
      </c>
      <c r="AS47" s="672">
        <f t="shared" si="862"/>
        <v>-105097.21716265586</v>
      </c>
      <c r="AT47" s="672">
        <f t="shared" si="862"/>
        <v>-105097.21716265586</v>
      </c>
      <c r="AU47" s="672">
        <f t="shared" si="862"/>
        <v>-13799.671533149432</v>
      </c>
      <c r="AV47" s="672">
        <f t="shared" si="862"/>
        <v>-13799.671533149432</v>
      </c>
      <c r="AW47" s="672">
        <f t="shared" si="862"/>
        <v>-13799.671533149432</v>
      </c>
      <c r="AX47" s="672">
        <f t="shared" si="862"/>
        <v>-13799.671533149432</v>
      </c>
      <c r="AY47" s="672">
        <f t="shared" si="862"/>
        <v>-13799.671533149432</v>
      </c>
      <c r="AZ47" s="672">
        <f t="shared" si="862"/>
        <v>-13799.671533149432</v>
      </c>
      <c r="BA47" s="672">
        <f t="shared" si="862"/>
        <v>-13799.671533149432</v>
      </c>
      <c r="BB47" s="672">
        <f t="shared" si="862"/>
        <v>-13799.671533149432</v>
      </c>
      <c r="BC47" s="672">
        <f t="shared" si="862"/>
        <v>-13799.671533149432</v>
      </c>
      <c r="BD47" s="672">
        <f t="shared" si="862"/>
        <v>-13799.671533149432</v>
      </c>
      <c r="BE47" s="672">
        <f t="shared" si="862"/>
        <v>-13799.671533149432</v>
      </c>
      <c r="BF47" s="672">
        <f t="shared" si="862"/>
        <v>-13799.671533149432</v>
      </c>
      <c r="BG47" s="672">
        <f t="shared" si="862"/>
        <v>-157181.74324908861</v>
      </c>
      <c r="BH47" s="672">
        <f t="shared" si="862"/>
        <v>-157181.74324908861</v>
      </c>
      <c r="BI47" s="672">
        <f t="shared" si="862"/>
        <v>-157181.74324908861</v>
      </c>
      <c r="BJ47" s="672">
        <f t="shared" si="862"/>
        <v>-157181.74324908861</v>
      </c>
      <c r="BK47" s="672">
        <f t="shared" si="862"/>
        <v>-157181.74324908861</v>
      </c>
      <c r="BL47" s="672">
        <f t="shared" si="862"/>
        <v>-157181.74324908861</v>
      </c>
      <c r="BM47" s="672">
        <f t="shared" si="862"/>
        <v>-157181.74324908861</v>
      </c>
      <c r="BN47" s="672">
        <f t="shared" si="862"/>
        <v>-157181.74324908861</v>
      </c>
      <c r="BO47" s="672">
        <f t="shared" si="862"/>
        <v>-157181.74324908861</v>
      </c>
      <c r="BP47" s="672">
        <f t="shared" si="862"/>
        <v>-157181.74324908861</v>
      </c>
      <c r="BQ47" s="672">
        <f t="shared" si="862"/>
        <v>-157181.74324908861</v>
      </c>
      <c r="BR47" s="672">
        <f t="shared" si="862"/>
        <v>-157181.74324908861</v>
      </c>
      <c r="BS47" s="672">
        <f t="shared" si="862"/>
        <v>0</v>
      </c>
      <c r="BT47" s="672">
        <f t="shared" si="862"/>
        <v>0</v>
      </c>
      <c r="BU47" s="672">
        <f t="shared" si="862"/>
        <v>0</v>
      </c>
      <c r="BV47" s="672">
        <f t="shared" si="862"/>
        <v>0</v>
      </c>
      <c r="BW47" s="672">
        <f t="shared" si="862"/>
        <v>0</v>
      </c>
      <c r="BX47" s="672">
        <f t="shared" si="862"/>
        <v>0</v>
      </c>
      <c r="BY47" s="672">
        <f t="shared" ref="BY47:CD47" si="863">-MIN(-BY39,SUM(BY45:BY46))</f>
        <v>0</v>
      </c>
      <c r="BZ47" s="672">
        <f t="shared" si="863"/>
        <v>0</v>
      </c>
      <c r="CA47" s="672">
        <f t="shared" si="863"/>
        <v>0</v>
      </c>
      <c r="CB47" s="672">
        <f t="shared" si="863"/>
        <v>0</v>
      </c>
      <c r="CC47" s="672">
        <f t="shared" si="863"/>
        <v>0</v>
      </c>
      <c r="CD47" s="672">
        <f t="shared" si="863"/>
        <v>0</v>
      </c>
      <c r="CE47" s="672">
        <f t="shared" ref="CE47:EP47" si="864">-MIN(-CE39,SUM(CE45:CE46))</f>
        <v>-40833.333333333336</v>
      </c>
      <c r="CF47" s="672">
        <f t="shared" si="864"/>
        <v>-40833.333333333336</v>
      </c>
      <c r="CG47" s="672">
        <f t="shared" si="864"/>
        <v>-40833.333333333336</v>
      </c>
      <c r="CH47" s="672">
        <f t="shared" si="864"/>
        <v>-40833.333333333336</v>
      </c>
      <c r="CI47" s="672">
        <f t="shared" si="864"/>
        <v>-40833.333333333336</v>
      </c>
      <c r="CJ47" s="672">
        <f t="shared" si="864"/>
        <v>-40833.333333333336</v>
      </c>
      <c r="CK47" s="672">
        <f t="shared" si="864"/>
        <v>-40833.333333333336</v>
      </c>
      <c r="CL47" s="672">
        <f t="shared" si="864"/>
        <v>-40833.333333333336</v>
      </c>
      <c r="CM47" s="672">
        <f t="shared" si="864"/>
        <v>-40833.333333333336</v>
      </c>
      <c r="CN47" s="672">
        <f t="shared" si="864"/>
        <v>-40833.333333333336</v>
      </c>
      <c r="CO47" s="672">
        <f t="shared" si="864"/>
        <v>-40833.333333333336</v>
      </c>
      <c r="CP47" s="672">
        <f t="shared" si="864"/>
        <v>-40833.333333333336</v>
      </c>
      <c r="CQ47" s="672">
        <f t="shared" si="864"/>
        <v>0</v>
      </c>
      <c r="CR47" s="672">
        <f t="shared" si="864"/>
        <v>0</v>
      </c>
      <c r="CS47" s="672">
        <f t="shared" si="864"/>
        <v>0</v>
      </c>
      <c r="CT47" s="672">
        <f t="shared" si="864"/>
        <v>0</v>
      </c>
      <c r="CU47" s="672">
        <f t="shared" si="864"/>
        <v>0</v>
      </c>
      <c r="CV47" s="672">
        <f t="shared" si="864"/>
        <v>0</v>
      </c>
      <c r="CW47" s="672">
        <f t="shared" si="864"/>
        <v>0</v>
      </c>
      <c r="CX47" s="672">
        <f t="shared" si="864"/>
        <v>0</v>
      </c>
      <c r="CY47" s="672">
        <f t="shared" si="864"/>
        <v>0</v>
      </c>
      <c r="CZ47" s="672">
        <f t="shared" si="864"/>
        <v>0</v>
      </c>
      <c r="DA47" s="672">
        <f t="shared" si="864"/>
        <v>0</v>
      </c>
      <c r="DB47" s="672">
        <f t="shared" si="864"/>
        <v>0</v>
      </c>
      <c r="DC47" s="672">
        <f t="shared" si="864"/>
        <v>0</v>
      </c>
      <c r="DD47" s="672">
        <f t="shared" si="864"/>
        <v>0</v>
      </c>
      <c r="DE47" s="672">
        <f t="shared" si="864"/>
        <v>0</v>
      </c>
      <c r="DF47" s="672">
        <f t="shared" si="864"/>
        <v>0</v>
      </c>
      <c r="DG47" s="672">
        <f t="shared" si="864"/>
        <v>0</v>
      </c>
      <c r="DH47" s="672">
        <f t="shared" si="864"/>
        <v>0</v>
      </c>
      <c r="DI47" s="672">
        <f t="shared" si="864"/>
        <v>0</v>
      </c>
      <c r="DJ47" s="672">
        <f t="shared" si="864"/>
        <v>0</v>
      </c>
      <c r="DK47" s="672">
        <f t="shared" si="864"/>
        <v>0</v>
      </c>
      <c r="DL47" s="672">
        <f t="shared" si="864"/>
        <v>0</v>
      </c>
      <c r="DM47" s="672">
        <f t="shared" si="864"/>
        <v>0</v>
      </c>
      <c r="DN47" s="672">
        <f t="shared" si="864"/>
        <v>0</v>
      </c>
      <c r="DO47" s="672">
        <f t="shared" si="864"/>
        <v>0</v>
      </c>
      <c r="DP47" s="672">
        <f t="shared" si="864"/>
        <v>0</v>
      </c>
      <c r="DQ47" s="672">
        <f t="shared" si="864"/>
        <v>0</v>
      </c>
      <c r="DR47" s="672">
        <f t="shared" si="864"/>
        <v>0</v>
      </c>
      <c r="DS47" s="672">
        <f t="shared" si="864"/>
        <v>0</v>
      </c>
      <c r="DT47" s="672">
        <f t="shared" si="864"/>
        <v>0</v>
      </c>
      <c r="DU47" s="672">
        <f t="shared" si="864"/>
        <v>0</v>
      </c>
      <c r="DV47" s="672">
        <f t="shared" si="864"/>
        <v>0</v>
      </c>
      <c r="DW47" s="672">
        <f t="shared" si="864"/>
        <v>0</v>
      </c>
      <c r="DX47" s="672">
        <f t="shared" si="864"/>
        <v>0</v>
      </c>
      <c r="DY47" s="672">
        <f t="shared" si="864"/>
        <v>0</v>
      </c>
      <c r="DZ47" s="672">
        <f t="shared" si="864"/>
        <v>0</v>
      </c>
      <c r="EA47" s="672">
        <f t="shared" si="864"/>
        <v>0</v>
      </c>
      <c r="EB47" s="672">
        <f t="shared" si="864"/>
        <v>0</v>
      </c>
      <c r="EC47" s="672">
        <f t="shared" si="864"/>
        <v>0</v>
      </c>
      <c r="ED47" s="672">
        <f t="shared" si="864"/>
        <v>0</v>
      </c>
      <c r="EE47" s="672">
        <f t="shared" si="864"/>
        <v>0</v>
      </c>
      <c r="EF47" s="672">
        <f t="shared" si="864"/>
        <v>0</v>
      </c>
      <c r="EG47" s="672">
        <f t="shared" si="864"/>
        <v>0</v>
      </c>
      <c r="EH47" s="672">
        <f t="shared" si="864"/>
        <v>0</v>
      </c>
      <c r="EI47" s="672">
        <f t="shared" si="864"/>
        <v>0</v>
      </c>
      <c r="EJ47" s="672">
        <f t="shared" si="864"/>
        <v>0</v>
      </c>
      <c r="EK47" s="672">
        <f t="shared" si="864"/>
        <v>0</v>
      </c>
      <c r="EL47" s="672">
        <f t="shared" si="864"/>
        <v>0</v>
      </c>
      <c r="EM47" s="672">
        <f t="shared" si="864"/>
        <v>0</v>
      </c>
      <c r="EN47" s="672">
        <f t="shared" si="864"/>
        <v>0</v>
      </c>
      <c r="EO47" s="672">
        <f t="shared" si="864"/>
        <v>0</v>
      </c>
      <c r="EP47" s="672">
        <f t="shared" si="864"/>
        <v>0</v>
      </c>
      <c r="EQ47" s="672">
        <f t="shared" ref="EQ47:HB47" si="865">-MIN(-EQ39,SUM(EQ45:EQ46))</f>
        <v>0</v>
      </c>
      <c r="ER47" s="672">
        <f t="shared" si="865"/>
        <v>0</v>
      </c>
      <c r="ES47" s="672">
        <f t="shared" si="865"/>
        <v>0</v>
      </c>
      <c r="ET47" s="672">
        <f t="shared" si="865"/>
        <v>0</v>
      </c>
      <c r="EU47" s="672">
        <f t="shared" si="865"/>
        <v>0</v>
      </c>
      <c r="EV47" s="672">
        <f t="shared" si="865"/>
        <v>0</v>
      </c>
      <c r="EW47" s="672">
        <f t="shared" si="865"/>
        <v>0</v>
      </c>
      <c r="EX47" s="672">
        <f t="shared" si="865"/>
        <v>0</v>
      </c>
      <c r="EY47" s="672">
        <f t="shared" si="865"/>
        <v>0</v>
      </c>
      <c r="EZ47" s="672">
        <f t="shared" si="865"/>
        <v>0</v>
      </c>
      <c r="FA47" s="672">
        <f t="shared" si="865"/>
        <v>0</v>
      </c>
      <c r="FB47" s="672">
        <f t="shared" si="865"/>
        <v>0</v>
      </c>
      <c r="FC47" s="672">
        <f t="shared" si="865"/>
        <v>0</v>
      </c>
      <c r="FD47" s="672">
        <f t="shared" si="865"/>
        <v>0</v>
      </c>
      <c r="FE47" s="672">
        <f t="shared" si="865"/>
        <v>0</v>
      </c>
      <c r="FF47" s="672">
        <f t="shared" si="865"/>
        <v>0</v>
      </c>
      <c r="FG47" s="672">
        <f t="shared" si="865"/>
        <v>0</v>
      </c>
      <c r="FH47" s="672">
        <f t="shared" si="865"/>
        <v>0</v>
      </c>
      <c r="FI47" s="672">
        <f t="shared" si="865"/>
        <v>0</v>
      </c>
      <c r="FJ47" s="672">
        <f t="shared" si="865"/>
        <v>0</v>
      </c>
      <c r="FK47" s="672">
        <f t="shared" si="865"/>
        <v>0</v>
      </c>
      <c r="FL47" s="672">
        <f t="shared" si="865"/>
        <v>0</v>
      </c>
      <c r="FM47" s="672">
        <f t="shared" si="865"/>
        <v>0</v>
      </c>
      <c r="FN47" s="672">
        <f t="shared" si="865"/>
        <v>0</v>
      </c>
      <c r="FO47" s="672">
        <f t="shared" si="865"/>
        <v>0</v>
      </c>
      <c r="FP47" s="672">
        <f t="shared" si="865"/>
        <v>0</v>
      </c>
      <c r="FQ47" s="672">
        <f t="shared" si="865"/>
        <v>0</v>
      </c>
      <c r="FR47" s="672">
        <f t="shared" si="865"/>
        <v>0</v>
      </c>
      <c r="FS47" s="672">
        <f t="shared" si="865"/>
        <v>0</v>
      </c>
      <c r="FT47" s="672">
        <f t="shared" si="865"/>
        <v>0</v>
      </c>
      <c r="FU47" s="672">
        <f t="shared" si="865"/>
        <v>0</v>
      </c>
      <c r="FV47" s="672">
        <f t="shared" si="865"/>
        <v>0</v>
      </c>
      <c r="FW47" s="672">
        <f t="shared" si="865"/>
        <v>0</v>
      </c>
      <c r="FX47" s="672">
        <f t="shared" si="865"/>
        <v>0</v>
      </c>
      <c r="FY47" s="672">
        <f t="shared" si="865"/>
        <v>0</v>
      </c>
      <c r="FZ47" s="672">
        <f t="shared" si="865"/>
        <v>0</v>
      </c>
      <c r="GA47" s="672">
        <f t="shared" si="865"/>
        <v>0</v>
      </c>
      <c r="GB47" s="672">
        <f t="shared" si="865"/>
        <v>0</v>
      </c>
      <c r="GC47" s="672">
        <f t="shared" si="865"/>
        <v>0</v>
      </c>
      <c r="GD47" s="672">
        <f t="shared" si="865"/>
        <v>0</v>
      </c>
      <c r="GE47" s="672">
        <f t="shared" si="865"/>
        <v>0</v>
      </c>
      <c r="GF47" s="672">
        <f t="shared" si="865"/>
        <v>0</v>
      </c>
      <c r="GG47" s="672">
        <f t="shared" si="865"/>
        <v>0</v>
      </c>
      <c r="GH47" s="672">
        <f t="shared" si="865"/>
        <v>0</v>
      </c>
      <c r="GI47" s="672">
        <f t="shared" si="865"/>
        <v>0</v>
      </c>
      <c r="GJ47" s="672">
        <f t="shared" si="865"/>
        <v>0</v>
      </c>
      <c r="GK47" s="672">
        <f t="shared" si="865"/>
        <v>0</v>
      </c>
      <c r="GL47" s="672">
        <f t="shared" si="865"/>
        <v>0</v>
      </c>
      <c r="GM47" s="672">
        <f t="shared" si="865"/>
        <v>0</v>
      </c>
      <c r="GN47" s="672">
        <f t="shared" si="865"/>
        <v>0</v>
      </c>
      <c r="GO47" s="672">
        <f t="shared" si="865"/>
        <v>0</v>
      </c>
      <c r="GP47" s="672">
        <f t="shared" si="865"/>
        <v>0</v>
      </c>
      <c r="GQ47" s="672">
        <f t="shared" si="865"/>
        <v>0</v>
      </c>
      <c r="GR47" s="672">
        <f t="shared" si="865"/>
        <v>0</v>
      </c>
      <c r="GS47" s="672">
        <f t="shared" si="865"/>
        <v>0</v>
      </c>
      <c r="GT47" s="672">
        <f t="shared" si="865"/>
        <v>0</v>
      </c>
      <c r="GU47" s="672">
        <f t="shared" si="865"/>
        <v>0</v>
      </c>
      <c r="GV47" s="672">
        <f t="shared" si="865"/>
        <v>0</v>
      </c>
      <c r="GW47" s="672">
        <f t="shared" si="865"/>
        <v>0</v>
      </c>
      <c r="GX47" s="672">
        <f t="shared" si="865"/>
        <v>0</v>
      </c>
      <c r="GY47" s="672">
        <f t="shared" si="865"/>
        <v>0</v>
      </c>
      <c r="GZ47" s="672">
        <f t="shared" si="865"/>
        <v>0</v>
      </c>
      <c r="HA47" s="672">
        <f t="shared" si="865"/>
        <v>0</v>
      </c>
      <c r="HB47" s="672">
        <f t="shared" si="865"/>
        <v>0</v>
      </c>
      <c r="HC47" s="672">
        <f t="shared" ref="HC47:IP47" si="866">-MIN(-HC39,SUM(HC45:HC46))</f>
        <v>0</v>
      </c>
      <c r="HD47" s="672">
        <f t="shared" si="866"/>
        <v>0</v>
      </c>
      <c r="HE47" s="672">
        <f t="shared" si="866"/>
        <v>0</v>
      </c>
      <c r="HF47" s="672">
        <f t="shared" si="866"/>
        <v>0</v>
      </c>
      <c r="HG47" s="672">
        <f t="shared" si="866"/>
        <v>0</v>
      </c>
      <c r="HH47" s="672">
        <f t="shared" si="866"/>
        <v>0</v>
      </c>
      <c r="HI47" s="672">
        <f t="shared" si="866"/>
        <v>0</v>
      </c>
      <c r="HJ47" s="672">
        <f t="shared" si="866"/>
        <v>0</v>
      </c>
      <c r="HK47" s="672">
        <f t="shared" si="866"/>
        <v>0</v>
      </c>
      <c r="HL47" s="672">
        <f t="shared" si="866"/>
        <v>0</v>
      </c>
      <c r="HM47" s="672">
        <f t="shared" si="866"/>
        <v>0</v>
      </c>
      <c r="HN47" s="672">
        <f t="shared" si="866"/>
        <v>0</v>
      </c>
      <c r="HO47" s="672">
        <f t="shared" si="866"/>
        <v>0</v>
      </c>
      <c r="HP47" s="672">
        <f t="shared" si="866"/>
        <v>0</v>
      </c>
      <c r="HQ47" s="672">
        <f t="shared" si="866"/>
        <v>0</v>
      </c>
      <c r="HR47" s="672">
        <f t="shared" si="866"/>
        <v>0</v>
      </c>
      <c r="HS47" s="672">
        <f t="shared" si="866"/>
        <v>0</v>
      </c>
      <c r="HT47" s="672">
        <f t="shared" si="866"/>
        <v>0</v>
      </c>
      <c r="HU47" s="672">
        <f t="shared" si="866"/>
        <v>0</v>
      </c>
      <c r="HV47" s="672">
        <f t="shared" si="866"/>
        <v>0</v>
      </c>
      <c r="HW47" s="672">
        <f t="shared" si="866"/>
        <v>0</v>
      </c>
      <c r="HX47" s="672">
        <f t="shared" si="866"/>
        <v>0</v>
      </c>
      <c r="HY47" s="672">
        <f t="shared" si="866"/>
        <v>0</v>
      </c>
      <c r="HZ47" s="672">
        <f t="shared" si="866"/>
        <v>0</v>
      </c>
      <c r="IA47" s="672">
        <f t="shared" si="866"/>
        <v>0</v>
      </c>
      <c r="IB47" s="672">
        <f t="shared" si="866"/>
        <v>0</v>
      </c>
      <c r="IC47" s="672">
        <f t="shared" si="866"/>
        <v>0</v>
      </c>
      <c r="ID47" s="672">
        <f t="shared" si="866"/>
        <v>0</v>
      </c>
      <c r="IE47" s="672">
        <f t="shared" si="866"/>
        <v>0</v>
      </c>
      <c r="IF47" s="672">
        <f t="shared" si="866"/>
        <v>0</v>
      </c>
      <c r="IG47" s="672">
        <f t="shared" si="866"/>
        <v>0</v>
      </c>
      <c r="IH47" s="672">
        <f t="shared" si="866"/>
        <v>0</v>
      </c>
      <c r="II47" s="672">
        <f t="shared" si="866"/>
        <v>0</v>
      </c>
      <c r="IJ47" s="672">
        <f t="shared" si="866"/>
        <v>0</v>
      </c>
      <c r="IK47" s="672">
        <f t="shared" si="866"/>
        <v>0</v>
      </c>
      <c r="IL47" s="672">
        <f t="shared" si="866"/>
        <v>0</v>
      </c>
      <c r="IM47" s="672">
        <f t="shared" si="866"/>
        <v>0</v>
      </c>
      <c r="IN47" s="672">
        <f t="shared" si="866"/>
        <v>0</v>
      </c>
      <c r="IO47" s="672">
        <f t="shared" si="866"/>
        <v>0</v>
      </c>
      <c r="IP47" s="672">
        <f t="shared" si="866"/>
        <v>0</v>
      </c>
    </row>
    <row r="48" spans="1:250" outlineLevel="1" x14ac:dyDescent="0.2">
      <c r="A48" s="156">
        <f>ROW()</f>
        <v>48</v>
      </c>
      <c r="I48" s="151" t="s">
        <v>481</v>
      </c>
      <c r="K48" s="161">
        <f>SUM(K45:K47)</f>
        <v>13166867.513877245</v>
      </c>
      <c r="L48" s="161">
        <f>SUM(L45:L47)</f>
        <v>12833735.027754489</v>
      </c>
      <c r="M48" s="161">
        <f t="shared" ref="M48:BX48" si="867">SUM(M45:M47)</f>
        <v>12500602.541631734</v>
      </c>
      <c r="N48" s="161">
        <f t="shared" si="867"/>
        <v>12167470.055508979</v>
      </c>
      <c r="O48" s="161">
        <f t="shared" si="867"/>
        <v>11834337.569386223</v>
      </c>
      <c r="P48" s="161">
        <f t="shared" si="867"/>
        <v>11501205.083263468</v>
      </c>
      <c r="Q48" s="161">
        <f t="shared" si="867"/>
        <v>11168072.597140713</v>
      </c>
      <c r="R48" s="161">
        <f t="shared" si="867"/>
        <v>10834940.111017957</v>
      </c>
      <c r="S48" s="161">
        <f t="shared" si="867"/>
        <v>10501807.624895202</v>
      </c>
      <c r="T48" s="161">
        <f t="shared" si="867"/>
        <v>10168675.138772447</v>
      </c>
      <c r="U48" s="161">
        <f t="shared" si="867"/>
        <v>9835542.6526496913</v>
      </c>
      <c r="V48" s="161">
        <f t="shared" si="867"/>
        <v>9502410.166526936</v>
      </c>
      <c r="W48" s="161">
        <f t="shared" si="867"/>
        <v>9027454.6179279182</v>
      </c>
      <c r="X48" s="161">
        <f t="shared" si="867"/>
        <v>8552499.0693289004</v>
      </c>
      <c r="Y48" s="161">
        <f t="shared" si="867"/>
        <v>8077543.5207298826</v>
      </c>
      <c r="Z48" s="161">
        <f t="shared" si="867"/>
        <v>7602587.9721308649</v>
      </c>
      <c r="AA48" s="161">
        <f t="shared" si="867"/>
        <v>7127632.4235318471</v>
      </c>
      <c r="AB48" s="161">
        <f t="shared" si="867"/>
        <v>6652676.8749328293</v>
      </c>
      <c r="AC48" s="161">
        <f t="shared" si="867"/>
        <v>6177721.3263338115</v>
      </c>
      <c r="AD48" s="161">
        <f t="shared" si="867"/>
        <v>5702765.7777347937</v>
      </c>
      <c r="AE48" s="161">
        <f t="shared" si="867"/>
        <v>5227810.2291357759</v>
      </c>
      <c r="AF48" s="161">
        <f t="shared" si="867"/>
        <v>4752854.6805367582</v>
      </c>
      <c r="AG48" s="161">
        <f t="shared" si="867"/>
        <v>4277899.1319377404</v>
      </c>
      <c r="AH48" s="161">
        <f t="shared" si="867"/>
        <v>3802943.5833387226</v>
      </c>
      <c r="AI48" s="161">
        <f t="shared" si="867"/>
        <v>3697846.3661760669</v>
      </c>
      <c r="AJ48" s="161">
        <f t="shared" si="867"/>
        <v>3592749.1490134113</v>
      </c>
      <c r="AK48" s="161">
        <f t="shared" si="867"/>
        <v>3487651.9318507556</v>
      </c>
      <c r="AL48" s="161">
        <f t="shared" si="867"/>
        <v>3382554.7146880999</v>
      </c>
      <c r="AM48" s="161">
        <f t="shared" si="867"/>
        <v>3277457.4975254443</v>
      </c>
      <c r="AN48" s="161">
        <f t="shared" si="867"/>
        <v>3172360.2803627886</v>
      </c>
      <c r="AO48" s="161">
        <f t="shared" si="867"/>
        <v>3067263.0632001329</v>
      </c>
      <c r="AP48" s="161">
        <f t="shared" si="867"/>
        <v>2962165.8460374773</v>
      </c>
      <c r="AQ48" s="161">
        <f t="shared" si="867"/>
        <v>2857068.6288748216</v>
      </c>
      <c r="AR48" s="161">
        <f t="shared" si="867"/>
        <v>2751971.4117121659</v>
      </c>
      <c r="AS48" s="161">
        <f t="shared" si="867"/>
        <v>2646874.1945495103</v>
      </c>
      <c r="AT48" s="161">
        <f t="shared" si="867"/>
        <v>2541776.9773868546</v>
      </c>
      <c r="AU48" s="161">
        <f t="shared" si="867"/>
        <v>2527977.3058537054</v>
      </c>
      <c r="AV48" s="161">
        <f t="shared" si="867"/>
        <v>2514177.6343205562</v>
      </c>
      <c r="AW48" s="161">
        <f t="shared" si="867"/>
        <v>2500377.962787407</v>
      </c>
      <c r="AX48" s="161">
        <f t="shared" si="867"/>
        <v>2486578.2912542578</v>
      </c>
      <c r="AY48" s="161">
        <f t="shared" si="867"/>
        <v>2472778.6197211086</v>
      </c>
      <c r="AZ48" s="161">
        <f t="shared" si="867"/>
        <v>2458978.9481879594</v>
      </c>
      <c r="BA48" s="161">
        <f t="shared" si="867"/>
        <v>2445179.2766548102</v>
      </c>
      <c r="BB48" s="161">
        <f t="shared" si="867"/>
        <v>2431379.605121661</v>
      </c>
      <c r="BC48" s="161">
        <f t="shared" si="867"/>
        <v>2417579.9335885118</v>
      </c>
      <c r="BD48" s="161">
        <f t="shared" si="867"/>
        <v>2403780.2620553626</v>
      </c>
      <c r="BE48" s="161">
        <f t="shared" si="867"/>
        <v>2389980.5905222134</v>
      </c>
      <c r="BF48" s="161">
        <f t="shared" si="867"/>
        <v>2376180.9189890642</v>
      </c>
      <c r="BG48" s="161">
        <f t="shared" si="867"/>
        <v>2218999.1757399756</v>
      </c>
      <c r="BH48" s="161">
        <f t="shared" si="867"/>
        <v>2061817.4324908871</v>
      </c>
      <c r="BI48" s="161">
        <f t="shared" si="867"/>
        <v>1904635.6892417986</v>
      </c>
      <c r="BJ48" s="161">
        <f t="shared" si="867"/>
        <v>1747453.9459927101</v>
      </c>
      <c r="BK48" s="161">
        <f t="shared" si="867"/>
        <v>1590272.2027436215</v>
      </c>
      <c r="BL48" s="161">
        <f t="shared" si="867"/>
        <v>1433090.459494533</v>
      </c>
      <c r="BM48" s="161">
        <f t="shared" si="867"/>
        <v>1275908.7162454445</v>
      </c>
      <c r="BN48" s="161">
        <f t="shared" si="867"/>
        <v>1118726.972996356</v>
      </c>
      <c r="BO48" s="161">
        <f t="shared" si="867"/>
        <v>961545.22974726732</v>
      </c>
      <c r="BP48" s="161">
        <f t="shared" si="867"/>
        <v>804363.48649817868</v>
      </c>
      <c r="BQ48" s="161">
        <f t="shared" si="867"/>
        <v>647181.74324909004</v>
      </c>
      <c r="BR48" s="161">
        <f t="shared" si="867"/>
        <v>490000.0000000014</v>
      </c>
      <c r="BS48" s="161">
        <f t="shared" si="867"/>
        <v>490000.0000000014</v>
      </c>
      <c r="BT48" s="161">
        <f t="shared" si="867"/>
        <v>490000.0000000014</v>
      </c>
      <c r="BU48" s="161">
        <f t="shared" si="867"/>
        <v>490000.0000000014</v>
      </c>
      <c r="BV48" s="161">
        <f t="shared" si="867"/>
        <v>490000.0000000014</v>
      </c>
      <c r="BW48" s="161">
        <f t="shared" si="867"/>
        <v>490000.0000000014</v>
      </c>
      <c r="BX48" s="161">
        <f t="shared" si="867"/>
        <v>490000.0000000014</v>
      </c>
      <c r="BY48" s="161">
        <f t="shared" ref="BY48:CD48" si="868">SUM(BY45:BY47)</f>
        <v>490000.0000000014</v>
      </c>
      <c r="BZ48" s="161">
        <f t="shared" si="868"/>
        <v>490000.0000000014</v>
      </c>
      <c r="CA48" s="161">
        <f t="shared" si="868"/>
        <v>490000.0000000014</v>
      </c>
      <c r="CB48" s="161">
        <f t="shared" si="868"/>
        <v>490000.0000000014</v>
      </c>
      <c r="CC48" s="161">
        <f t="shared" si="868"/>
        <v>490000.0000000014</v>
      </c>
      <c r="CD48" s="161">
        <f t="shared" si="868"/>
        <v>490000.0000000014</v>
      </c>
      <c r="CE48" s="161">
        <f t="shared" ref="CE48:EP48" si="869">SUM(CE45:CE47)</f>
        <v>449166.66666666808</v>
      </c>
      <c r="CF48" s="161">
        <f t="shared" si="869"/>
        <v>408333.33333333477</v>
      </c>
      <c r="CG48" s="161">
        <f t="shared" si="869"/>
        <v>367500.00000000146</v>
      </c>
      <c r="CH48" s="161">
        <f t="shared" si="869"/>
        <v>326666.66666666814</v>
      </c>
      <c r="CI48" s="161">
        <f t="shared" si="869"/>
        <v>285833.33333333483</v>
      </c>
      <c r="CJ48" s="161">
        <f t="shared" si="869"/>
        <v>245000.00000000148</v>
      </c>
      <c r="CK48" s="161">
        <f t="shared" si="869"/>
        <v>204166.66666666814</v>
      </c>
      <c r="CL48" s="161">
        <f t="shared" si="869"/>
        <v>163333.3333333348</v>
      </c>
      <c r="CM48" s="161">
        <f t="shared" si="869"/>
        <v>122500.00000000146</v>
      </c>
      <c r="CN48" s="161">
        <f t="shared" si="869"/>
        <v>81666.666666668112</v>
      </c>
      <c r="CO48" s="161">
        <f t="shared" si="869"/>
        <v>40833.333333334776</v>
      </c>
      <c r="CP48" s="161">
        <f t="shared" si="869"/>
        <v>1.4406396076083183E-9</v>
      </c>
      <c r="CQ48" s="161">
        <f t="shared" si="869"/>
        <v>1.4406396076083183E-9</v>
      </c>
      <c r="CR48" s="161">
        <f t="shared" si="869"/>
        <v>1.4406396076083183E-9</v>
      </c>
      <c r="CS48" s="161">
        <f t="shared" si="869"/>
        <v>1.4406396076083183E-9</v>
      </c>
      <c r="CT48" s="161">
        <f t="shared" si="869"/>
        <v>1.4406396076083183E-9</v>
      </c>
      <c r="CU48" s="161">
        <f t="shared" si="869"/>
        <v>1.4406396076083183E-9</v>
      </c>
      <c r="CV48" s="161">
        <f t="shared" si="869"/>
        <v>1.4406396076083183E-9</v>
      </c>
      <c r="CW48" s="161">
        <f t="shared" si="869"/>
        <v>1.4406396076083183E-9</v>
      </c>
      <c r="CX48" s="161">
        <f t="shared" si="869"/>
        <v>1.4406396076083183E-9</v>
      </c>
      <c r="CY48" s="161">
        <f t="shared" si="869"/>
        <v>1.4406396076083183E-9</v>
      </c>
      <c r="CZ48" s="161">
        <f t="shared" si="869"/>
        <v>1.4406396076083183E-9</v>
      </c>
      <c r="DA48" s="161">
        <f t="shared" si="869"/>
        <v>1.4406396076083183E-9</v>
      </c>
      <c r="DB48" s="161">
        <f t="shared" si="869"/>
        <v>1.4406396076083183E-9</v>
      </c>
      <c r="DC48" s="161">
        <f t="shared" si="869"/>
        <v>1.4406396076083183E-9</v>
      </c>
      <c r="DD48" s="161">
        <f t="shared" si="869"/>
        <v>1.4406396076083183E-9</v>
      </c>
      <c r="DE48" s="161">
        <f t="shared" si="869"/>
        <v>1.4406396076083183E-9</v>
      </c>
      <c r="DF48" s="161">
        <f t="shared" si="869"/>
        <v>1.4406396076083183E-9</v>
      </c>
      <c r="DG48" s="161">
        <f t="shared" si="869"/>
        <v>1.4406396076083183E-9</v>
      </c>
      <c r="DH48" s="161">
        <f t="shared" si="869"/>
        <v>1.4406396076083183E-9</v>
      </c>
      <c r="DI48" s="161">
        <f t="shared" si="869"/>
        <v>1.4406396076083183E-9</v>
      </c>
      <c r="DJ48" s="161">
        <f t="shared" si="869"/>
        <v>1.4406396076083183E-9</v>
      </c>
      <c r="DK48" s="161">
        <f t="shared" si="869"/>
        <v>1.4406396076083183E-9</v>
      </c>
      <c r="DL48" s="161">
        <f t="shared" si="869"/>
        <v>1.4406396076083183E-9</v>
      </c>
      <c r="DM48" s="161">
        <f t="shared" si="869"/>
        <v>1.4406396076083183E-9</v>
      </c>
      <c r="DN48" s="161">
        <f t="shared" si="869"/>
        <v>1.4406396076083183E-9</v>
      </c>
      <c r="DO48" s="161">
        <f t="shared" si="869"/>
        <v>1.4406396076083183E-9</v>
      </c>
      <c r="DP48" s="161">
        <f t="shared" si="869"/>
        <v>1.4406396076083183E-9</v>
      </c>
      <c r="DQ48" s="161">
        <f t="shared" si="869"/>
        <v>1.4406396076083183E-9</v>
      </c>
      <c r="DR48" s="161">
        <f t="shared" si="869"/>
        <v>1.4406396076083183E-9</v>
      </c>
      <c r="DS48" s="161">
        <f t="shared" si="869"/>
        <v>1.4406396076083183E-9</v>
      </c>
      <c r="DT48" s="161">
        <f t="shared" si="869"/>
        <v>1.4406396076083183E-9</v>
      </c>
      <c r="DU48" s="161">
        <f t="shared" si="869"/>
        <v>1.4406396076083183E-9</v>
      </c>
      <c r="DV48" s="161">
        <f t="shared" si="869"/>
        <v>1.4406396076083183E-9</v>
      </c>
      <c r="DW48" s="161">
        <f t="shared" si="869"/>
        <v>1.4406396076083183E-9</v>
      </c>
      <c r="DX48" s="161">
        <f t="shared" si="869"/>
        <v>1.4406396076083183E-9</v>
      </c>
      <c r="DY48" s="161">
        <f t="shared" si="869"/>
        <v>1.4406396076083183E-9</v>
      </c>
      <c r="DZ48" s="161">
        <f t="shared" si="869"/>
        <v>1.4406396076083183E-9</v>
      </c>
      <c r="EA48" s="161">
        <f t="shared" si="869"/>
        <v>1.4406396076083183E-9</v>
      </c>
      <c r="EB48" s="161">
        <f t="shared" si="869"/>
        <v>1.4406396076083183E-9</v>
      </c>
      <c r="EC48" s="161">
        <f t="shared" si="869"/>
        <v>1.4406396076083183E-9</v>
      </c>
      <c r="ED48" s="161">
        <f t="shared" si="869"/>
        <v>1.4406396076083183E-9</v>
      </c>
      <c r="EE48" s="161">
        <f t="shared" si="869"/>
        <v>1.4406396076083183E-9</v>
      </c>
      <c r="EF48" s="161">
        <f t="shared" si="869"/>
        <v>1.4406396076083183E-9</v>
      </c>
      <c r="EG48" s="161">
        <f t="shared" si="869"/>
        <v>1.4406396076083183E-9</v>
      </c>
      <c r="EH48" s="161">
        <f t="shared" si="869"/>
        <v>1.4406396076083183E-9</v>
      </c>
      <c r="EI48" s="161">
        <f t="shared" si="869"/>
        <v>1.4406396076083183E-9</v>
      </c>
      <c r="EJ48" s="161">
        <f t="shared" si="869"/>
        <v>1.4406396076083183E-9</v>
      </c>
      <c r="EK48" s="161">
        <f t="shared" si="869"/>
        <v>1.4406396076083183E-9</v>
      </c>
      <c r="EL48" s="161">
        <f t="shared" si="869"/>
        <v>1.4406396076083183E-9</v>
      </c>
      <c r="EM48" s="161">
        <f t="shared" si="869"/>
        <v>1.4406396076083183E-9</v>
      </c>
      <c r="EN48" s="161">
        <f t="shared" si="869"/>
        <v>1.4406396076083183E-9</v>
      </c>
      <c r="EO48" s="161">
        <f t="shared" si="869"/>
        <v>1.4406396076083183E-9</v>
      </c>
      <c r="EP48" s="161">
        <f t="shared" si="869"/>
        <v>1.4406396076083183E-9</v>
      </c>
      <c r="EQ48" s="161">
        <f t="shared" ref="EQ48:HB48" si="870">SUM(EQ45:EQ47)</f>
        <v>1.4406396076083183E-9</v>
      </c>
      <c r="ER48" s="161">
        <f t="shared" si="870"/>
        <v>1.4406396076083183E-9</v>
      </c>
      <c r="ES48" s="161">
        <f t="shared" si="870"/>
        <v>1.4406396076083183E-9</v>
      </c>
      <c r="ET48" s="161">
        <f t="shared" si="870"/>
        <v>1.4406396076083183E-9</v>
      </c>
      <c r="EU48" s="161">
        <f t="shared" si="870"/>
        <v>1.4406396076083183E-9</v>
      </c>
      <c r="EV48" s="161">
        <f t="shared" si="870"/>
        <v>1.4406396076083183E-9</v>
      </c>
      <c r="EW48" s="161">
        <f t="shared" si="870"/>
        <v>1.4406396076083183E-9</v>
      </c>
      <c r="EX48" s="161">
        <f t="shared" si="870"/>
        <v>1.4406396076083183E-9</v>
      </c>
      <c r="EY48" s="161">
        <f t="shared" si="870"/>
        <v>1.4406396076083183E-9</v>
      </c>
      <c r="EZ48" s="161">
        <f t="shared" si="870"/>
        <v>1.4406396076083183E-9</v>
      </c>
      <c r="FA48" s="161">
        <f t="shared" si="870"/>
        <v>1.4406396076083183E-9</v>
      </c>
      <c r="FB48" s="161">
        <f t="shared" si="870"/>
        <v>1.4406396076083183E-9</v>
      </c>
      <c r="FC48" s="161">
        <f t="shared" si="870"/>
        <v>1.4406396076083183E-9</v>
      </c>
      <c r="FD48" s="161">
        <f t="shared" si="870"/>
        <v>1.4406396076083183E-9</v>
      </c>
      <c r="FE48" s="161">
        <f t="shared" si="870"/>
        <v>1.4406396076083183E-9</v>
      </c>
      <c r="FF48" s="161">
        <f t="shared" si="870"/>
        <v>1.4406396076083183E-9</v>
      </c>
      <c r="FG48" s="161">
        <f t="shared" si="870"/>
        <v>1.4406396076083183E-9</v>
      </c>
      <c r="FH48" s="161">
        <f t="shared" si="870"/>
        <v>1.4406396076083183E-9</v>
      </c>
      <c r="FI48" s="161">
        <f t="shared" si="870"/>
        <v>1.4406396076083183E-9</v>
      </c>
      <c r="FJ48" s="161">
        <f t="shared" si="870"/>
        <v>1.4406396076083183E-9</v>
      </c>
      <c r="FK48" s="161">
        <f t="shared" si="870"/>
        <v>1.4406396076083183E-9</v>
      </c>
      <c r="FL48" s="161">
        <f t="shared" si="870"/>
        <v>1.4406396076083183E-9</v>
      </c>
      <c r="FM48" s="161">
        <f t="shared" si="870"/>
        <v>1.4406396076083183E-9</v>
      </c>
      <c r="FN48" s="161">
        <f t="shared" si="870"/>
        <v>1.4406396076083183E-9</v>
      </c>
      <c r="FO48" s="161">
        <f t="shared" si="870"/>
        <v>1.4406396076083183E-9</v>
      </c>
      <c r="FP48" s="161">
        <f t="shared" si="870"/>
        <v>1.4406396076083183E-9</v>
      </c>
      <c r="FQ48" s="161">
        <f t="shared" si="870"/>
        <v>1.4406396076083183E-9</v>
      </c>
      <c r="FR48" s="161">
        <f t="shared" si="870"/>
        <v>1.4406396076083183E-9</v>
      </c>
      <c r="FS48" s="161">
        <f t="shared" si="870"/>
        <v>1.4406396076083183E-9</v>
      </c>
      <c r="FT48" s="161">
        <f t="shared" si="870"/>
        <v>1.4406396076083183E-9</v>
      </c>
      <c r="FU48" s="161">
        <f t="shared" si="870"/>
        <v>1.4406396076083183E-9</v>
      </c>
      <c r="FV48" s="161">
        <f t="shared" si="870"/>
        <v>1.4406396076083183E-9</v>
      </c>
      <c r="FW48" s="161">
        <f t="shared" si="870"/>
        <v>1.4406396076083183E-9</v>
      </c>
      <c r="FX48" s="161">
        <f t="shared" si="870"/>
        <v>1.4406396076083183E-9</v>
      </c>
      <c r="FY48" s="161">
        <f t="shared" si="870"/>
        <v>1.4406396076083183E-9</v>
      </c>
      <c r="FZ48" s="161">
        <f t="shared" si="870"/>
        <v>1.4406396076083183E-9</v>
      </c>
      <c r="GA48" s="161">
        <f t="shared" si="870"/>
        <v>1.4406396076083183E-9</v>
      </c>
      <c r="GB48" s="161">
        <f t="shared" si="870"/>
        <v>1.4406396076083183E-9</v>
      </c>
      <c r="GC48" s="161">
        <f t="shared" si="870"/>
        <v>1.4406396076083183E-9</v>
      </c>
      <c r="GD48" s="161">
        <f t="shared" si="870"/>
        <v>1.4406396076083183E-9</v>
      </c>
      <c r="GE48" s="161">
        <f t="shared" si="870"/>
        <v>1.4406396076083183E-9</v>
      </c>
      <c r="GF48" s="161">
        <f t="shared" si="870"/>
        <v>1.4406396076083183E-9</v>
      </c>
      <c r="GG48" s="161">
        <f t="shared" si="870"/>
        <v>1.4406396076083183E-9</v>
      </c>
      <c r="GH48" s="161">
        <f t="shared" si="870"/>
        <v>1.4406396076083183E-9</v>
      </c>
      <c r="GI48" s="161">
        <f t="shared" si="870"/>
        <v>1.4406396076083183E-9</v>
      </c>
      <c r="GJ48" s="161">
        <f t="shared" si="870"/>
        <v>1.4406396076083183E-9</v>
      </c>
      <c r="GK48" s="161">
        <f t="shared" si="870"/>
        <v>1.4406396076083183E-9</v>
      </c>
      <c r="GL48" s="161">
        <f t="shared" si="870"/>
        <v>1.4406396076083183E-9</v>
      </c>
      <c r="GM48" s="161">
        <f t="shared" si="870"/>
        <v>1.4406396076083183E-9</v>
      </c>
      <c r="GN48" s="161">
        <f t="shared" si="870"/>
        <v>1.4406396076083183E-9</v>
      </c>
      <c r="GO48" s="161">
        <f t="shared" si="870"/>
        <v>1.4406396076083183E-9</v>
      </c>
      <c r="GP48" s="161">
        <f t="shared" si="870"/>
        <v>1.4406396076083183E-9</v>
      </c>
      <c r="GQ48" s="161">
        <f t="shared" si="870"/>
        <v>1.4406396076083183E-9</v>
      </c>
      <c r="GR48" s="161">
        <f t="shared" si="870"/>
        <v>1.4406396076083183E-9</v>
      </c>
      <c r="GS48" s="161">
        <f t="shared" si="870"/>
        <v>1.4406396076083183E-9</v>
      </c>
      <c r="GT48" s="161">
        <f t="shared" si="870"/>
        <v>1.4406396076083183E-9</v>
      </c>
      <c r="GU48" s="161">
        <f t="shared" si="870"/>
        <v>1.4406396076083183E-9</v>
      </c>
      <c r="GV48" s="161">
        <f t="shared" si="870"/>
        <v>1.4406396076083183E-9</v>
      </c>
      <c r="GW48" s="161">
        <f t="shared" si="870"/>
        <v>1.4406396076083183E-9</v>
      </c>
      <c r="GX48" s="161">
        <f t="shared" si="870"/>
        <v>1.4406396076083183E-9</v>
      </c>
      <c r="GY48" s="161">
        <f t="shared" si="870"/>
        <v>1.4406396076083183E-9</v>
      </c>
      <c r="GZ48" s="161">
        <f t="shared" si="870"/>
        <v>1.4406396076083183E-9</v>
      </c>
      <c r="HA48" s="161">
        <f t="shared" si="870"/>
        <v>1.4406396076083183E-9</v>
      </c>
      <c r="HB48" s="161">
        <f t="shared" si="870"/>
        <v>1.4406396076083183E-9</v>
      </c>
      <c r="HC48" s="161">
        <f t="shared" ref="HC48:IP48" si="871">SUM(HC45:HC47)</f>
        <v>1.4406396076083183E-9</v>
      </c>
      <c r="HD48" s="161">
        <f t="shared" si="871"/>
        <v>1.4406396076083183E-9</v>
      </c>
      <c r="HE48" s="161">
        <f t="shared" si="871"/>
        <v>1.4406396076083183E-9</v>
      </c>
      <c r="HF48" s="161">
        <f t="shared" si="871"/>
        <v>1.4406396076083183E-9</v>
      </c>
      <c r="HG48" s="161">
        <f t="shared" si="871"/>
        <v>1.4406396076083183E-9</v>
      </c>
      <c r="HH48" s="161">
        <f t="shared" si="871"/>
        <v>1.4406396076083183E-9</v>
      </c>
      <c r="HI48" s="161">
        <f t="shared" si="871"/>
        <v>1.4406396076083183E-9</v>
      </c>
      <c r="HJ48" s="161">
        <f t="shared" si="871"/>
        <v>1.4406396076083183E-9</v>
      </c>
      <c r="HK48" s="161">
        <f t="shared" si="871"/>
        <v>1.4406396076083183E-9</v>
      </c>
      <c r="HL48" s="161">
        <f t="shared" si="871"/>
        <v>1.4406396076083183E-9</v>
      </c>
      <c r="HM48" s="161">
        <f t="shared" si="871"/>
        <v>1.4406396076083183E-9</v>
      </c>
      <c r="HN48" s="161">
        <f t="shared" si="871"/>
        <v>1.4406396076083183E-9</v>
      </c>
      <c r="HO48" s="161">
        <f t="shared" si="871"/>
        <v>1.4406396076083183E-9</v>
      </c>
      <c r="HP48" s="161">
        <f t="shared" si="871"/>
        <v>1.4406396076083183E-9</v>
      </c>
      <c r="HQ48" s="161">
        <f t="shared" si="871"/>
        <v>1.4406396076083183E-9</v>
      </c>
      <c r="HR48" s="161">
        <f t="shared" si="871"/>
        <v>1.4406396076083183E-9</v>
      </c>
      <c r="HS48" s="161">
        <f t="shared" si="871"/>
        <v>1.4406396076083183E-9</v>
      </c>
      <c r="HT48" s="161">
        <f t="shared" si="871"/>
        <v>1.4406396076083183E-9</v>
      </c>
      <c r="HU48" s="161">
        <f t="shared" si="871"/>
        <v>1.4406396076083183E-9</v>
      </c>
      <c r="HV48" s="161">
        <f t="shared" si="871"/>
        <v>1.4406396076083183E-9</v>
      </c>
      <c r="HW48" s="161">
        <f t="shared" si="871"/>
        <v>1.4406396076083183E-9</v>
      </c>
      <c r="HX48" s="161">
        <f t="shared" si="871"/>
        <v>1.4406396076083183E-9</v>
      </c>
      <c r="HY48" s="161">
        <f t="shared" si="871"/>
        <v>1.4406396076083183E-9</v>
      </c>
      <c r="HZ48" s="161">
        <f t="shared" si="871"/>
        <v>1.4406396076083183E-9</v>
      </c>
      <c r="IA48" s="161">
        <f t="shared" si="871"/>
        <v>1.4406396076083183E-9</v>
      </c>
      <c r="IB48" s="161">
        <f t="shared" si="871"/>
        <v>1.4406396076083183E-9</v>
      </c>
      <c r="IC48" s="161">
        <f t="shared" si="871"/>
        <v>1.4406396076083183E-9</v>
      </c>
      <c r="ID48" s="161">
        <f t="shared" si="871"/>
        <v>1.4406396076083183E-9</v>
      </c>
      <c r="IE48" s="161">
        <f t="shared" si="871"/>
        <v>1.4406396076083183E-9</v>
      </c>
      <c r="IF48" s="161">
        <f t="shared" si="871"/>
        <v>1.4406396076083183E-9</v>
      </c>
      <c r="IG48" s="161">
        <f t="shared" si="871"/>
        <v>1.4406396076083183E-9</v>
      </c>
      <c r="IH48" s="161">
        <f t="shared" si="871"/>
        <v>1.4406396076083183E-9</v>
      </c>
      <c r="II48" s="161">
        <f t="shared" si="871"/>
        <v>1.4406396076083183E-9</v>
      </c>
      <c r="IJ48" s="161">
        <f t="shared" si="871"/>
        <v>1.4406396076083183E-9</v>
      </c>
      <c r="IK48" s="161">
        <f t="shared" si="871"/>
        <v>1.4406396076083183E-9</v>
      </c>
      <c r="IL48" s="161">
        <f t="shared" si="871"/>
        <v>1.4406396076083183E-9</v>
      </c>
      <c r="IM48" s="161">
        <f t="shared" si="871"/>
        <v>1.4406396076083183E-9</v>
      </c>
      <c r="IN48" s="161">
        <f t="shared" si="871"/>
        <v>1.4406396076083183E-9</v>
      </c>
      <c r="IO48" s="161">
        <f t="shared" si="871"/>
        <v>1.4406396076083183E-9</v>
      </c>
      <c r="IP48" s="161">
        <f t="shared" si="871"/>
        <v>1.4406396076083183E-9</v>
      </c>
    </row>
    <row r="49" spans="1:250" outlineLevel="1" x14ac:dyDescent="0.2">
      <c r="A49" s="156">
        <f>ROW()</f>
        <v>49</v>
      </c>
      <c r="N49" s="161"/>
      <c r="O49" s="161"/>
      <c r="P49" s="161"/>
      <c r="Q49" s="161"/>
      <c r="R49" s="161"/>
      <c r="S49" s="660"/>
      <c r="T49" s="660"/>
      <c r="CE49" s="156"/>
      <c r="CF49" s="156"/>
      <c r="CG49" s="156"/>
      <c r="CH49" s="156"/>
      <c r="CI49" s="156"/>
      <c r="CJ49" s="156"/>
      <c r="CK49" s="156"/>
      <c r="CL49" s="156"/>
      <c r="CM49" s="156"/>
      <c r="CN49" s="156"/>
      <c r="CO49" s="156"/>
      <c r="CP49" s="156"/>
      <c r="CQ49" s="156"/>
      <c r="CR49" s="156"/>
      <c r="CS49" s="156"/>
      <c r="CT49" s="156"/>
      <c r="CU49" s="156"/>
      <c r="CV49" s="156"/>
      <c r="CW49" s="156"/>
      <c r="CX49" s="156"/>
      <c r="CY49" s="156"/>
      <c r="CZ49" s="156"/>
      <c r="DA49" s="156"/>
      <c r="DB49" s="156"/>
      <c r="DC49" s="156"/>
      <c r="DD49" s="156"/>
      <c r="DE49" s="156"/>
      <c r="DF49" s="156"/>
      <c r="DG49" s="156"/>
      <c r="DH49" s="156"/>
      <c r="DI49" s="156"/>
      <c r="DJ49" s="156"/>
      <c r="DK49" s="156"/>
      <c r="DL49" s="156"/>
      <c r="DM49" s="156"/>
      <c r="DN49" s="156"/>
      <c r="DO49" s="156"/>
      <c r="DP49" s="156"/>
      <c r="DQ49" s="156"/>
      <c r="DR49" s="156"/>
      <c r="DS49" s="156"/>
      <c r="DT49" s="156"/>
      <c r="DU49" s="156"/>
      <c r="DV49" s="156"/>
      <c r="DW49" s="156"/>
      <c r="DX49" s="156"/>
      <c r="DY49" s="156"/>
      <c r="DZ49" s="156"/>
      <c r="EA49" s="156"/>
      <c r="EB49" s="156"/>
      <c r="EC49" s="156"/>
      <c r="ED49" s="156"/>
      <c r="EE49" s="156"/>
      <c r="EF49" s="156"/>
      <c r="EG49" s="156"/>
      <c r="EH49" s="156"/>
      <c r="EI49" s="156"/>
      <c r="EJ49" s="156"/>
      <c r="EK49" s="156"/>
      <c r="EL49" s="156"/>
      <c r="EM49" s="156"/>
      <c r="EN49" s="156"/>
      <c r="EO49" s="156"/>
      <c r="EP49" s="156"/>
      <c r="EQ49" s="156"/>
      <c r="ER49" s="156"/>
      <c r="ES49" s="156"/>
      <c r="ET49" s="156"/>
      <c r="EU49" s="156"/>
      <c r="EV49" s="156"/>
      <c r="EW49" s="156"/>
      <c r="EX49" s="156"/>
      <c r="EY49" s="156"/>
      <c r="EZ49" s="156"/>
      <c r="FA49" s="156"/>
      <c r="FB49" s="156"/>
      <c r="FC49" s="156"/>
      <c r="FD49" s="156"/>
      <c r="FE49" s="156"/>
      <c r="FF49" s="156"/>
      <c r="FG49" s="156"/>
      <c r="FH49" s="156"/>
      <c r="FI49" s="156"/>
      <c r="FJ49" s="156"/>
      <c r="FK49" s="156"/>
      <c r="FL49" s="156"/>
      <c r="FM49" s="156"/>
      <c r="FN49" s="156"/>
      <c r="FO49" s="156"/>
      <c r="FP49" s="156"/>
      <c r="FQ49" s="156"/>
      <c r="FR49" s="156"/>
      <c r="FS49" s="156"/>
      <c r="FT49" s="156"/>
      <c r="FU49" s="156"/>
      <c r="FV49" s="156"/>
      <c r="FW49" s="156"/>
      <c r="FX49" s="156"/>
      <c r="FY49" s="156"/>
      <c r="FZ49" s="156"/>
      <c r="GA49" s="156"/>
      <c r="GB49" s="156"/>
      <c r="GC49" s="156"/>
      <c r="GD49" s="156"/>
      <c r="GE49" s="156"/>
      <c r="GF49" s="156"/>
      <c r="GG49" s="156"/>
      <c r="GH49" s="156"/>
      <c r="GI49" s="156"/>
      <c r="GJ49" s="156"/>
      <c r="GK49" s="156"/>
      <c r="GL49" s="156"/>
      <c r="GM49" s="156"/>
      <c r="GN49" s="156"/>
      <c r="GO49" s="156"/>
      <c r="GP49" s="156"/>
      <c r="GQ49" s="156"/>
      <c r="GR49" s="156"/>
      <c r="GS49" s="156"/>
      <c r="GT49" s="156"/>
      <c r="GU49" s="156"/>
      <c r="GV49" s="156"/>
      <c r="GW49" s="156"/>
      <c r="GX49" s="156"/>
      <c r="GY49" s="156"/>
      <c r="GZ49" s="156"/>
      <c r="HA49" s="156"/>
      <c r="HB49" s="156"/>
      <c r="HC49" s="156"/>
      <c r="HD49" s="156"/>
      <c r="HE49" s="156"/>
      <c r="HF49" s="156"/>
      <c r="HG49" s="156"/>
      <c r="HH49" s="156"/>
      <c r="HI49" s="156"/>
      <c r="HJ49" s="156"/>
      <c r="HK49" s="156"/>
      <c r="HL49" s="156"/>
      <c r="HM49" s="156"/>
      <c r="HN49" s="156"/>
      <c r="HO49" s="156"/>
      <c r="HP49" s="156"/>
      <c r="HQ49" s="156"/>
      <c r="HR49" s="156"/>
      <c r="HS49" s="156"/>
      <c r="HT49" s="156"/>
      <c r="HU49" s="156"/>
      <c r="HV49" s="156"/>
      <c r="HW49" s="156"/>
      <c r="HX49" s="156"/>
      <c r="HY49" s="156"/>
      <c r="HZ49" s="156"/>
      <c r="IA49" s="156"/>
      <c r="IB49" s="156"/>
      <c r="IC49" s="156"/>
      <c r="ID49" s="156"/>
      <c r="IE49" s="156"/>
      <c r="IF49" s="156"/>
      <c r="IG49" s="156"/>
      <c r="IH49" s="156"/>
      <c r="II49" s="156"/>
      <c r="IJ49" s="156"/>
      <c r="IK49" s="156"/>
      <c r="IL49" s="156"/>
      <c r="IM49" s="156"/>
      <c r="IN49" s="156"/>
      <c r="IO49" s="156"/>
      <c r="IP49" s="156"/>
    </row>
    <row r="50" spans="1:250" outlineLevel="1" x14ac:dyDescent="0.2">
      <c r="A50" s="156">
        <f>ROW()</f>
        <v>50</v>
      </c>
      <c r="N50" s="185"/>
      <c r="O50" s="185"/>
      <c r="P50" s="185"/>
      <c r="Q50" s="185"/>
      <c r="R50" s="185"/>
      <c r="CE50" s="156"/>
      <c r="CF50" s="156"/>
      <c r="CG50" s="156"/>
      <c r="CH50" s="156"/>
      <c r="CI50" s="156"/>
      <c r="CJ50" s="156"/>
      <c r="CK50" s="156"/>
      <c r="CL50" s="156"/>
      <c r="CM50" s="156"/>
      <c r="CN50" s="156"/>
      <c r="CO50" s="156"/>
      <c r="CP50" s="156"/>
      <c r="CQ50" s="156"/>
      <c r="CR50" s="156"/>
      <c r="CS50" s="156"/>
      <c r="CT50" s="156"/>
      <c r="CU50" s="156"/>
      <c r="CV50" s="156"/>
      <c r="CW50" s="156"/>
      <c r="CX50" s="156"/>
      <c r="CY50" s="156"/>
      <c r="CZ50" s="156"/>
      <c r="DA50" s="156"/>
      <c r="DB50" s="156"/>
      <c r="DC50" s="156"/>
      <c r="DD50" s="156"/>
      <c r="DE50" s="156"/>
      <c r="DF50" s="156"/>
      <c r="DG50" s="156"/>
      <c r="DH50" s="156"/>
      <c r="DI50" s="156"/>
      <c r="DJ50" s="156"/>
      <c r="DK50" s="156"/>
      <c r="DL50" s="156"/>
      <c r="DM50" s="156"/>
      <c r="DN50" s="156"/>
      <c r="DO50" s="156"/>
      <c r="DP50" s="156"/>
      <c r="DQ50" s="156"/>
      <c r="DR50" s="156"/>
      <c r="DS50" s="156"/>
      <c r="DT50" s="156"/>
      <c r="DU50" s="156"/>
      <c r="DV50" s="156"/>
      <c r="DW50" s="156"/>
      <c r="DX50" s="156"/>
      <c r="DY50" s="156"/>
      <c r="DZ50" s="156"/>
      <c r="EA50" s="156"/>
      <c r="EB50" s="156"/>
      <c r="EC50" s="156"/>
      <c r="ED50" s="156"/>
      <c r="EE50" s="156"/>
      <c r="EF50" s="156"/>
      <c r="EG50" s="156"/>
      <c r="EH50" s="156"/>
      <c r="EI50" s="156"/>
      <c r="EJ50" s="156"/>
      <c r="EK50" s="156"/>
      <c r="EL50" s="156"/>
      <c r="EM50" s="156"/>
      <c r="EN50" s="156"/>
      <c r="EO50" s="156"/>
      <c r="EP50" s="156"/>
      <c r="EQ50" s="156"/>
      <c r="ER50" s="156"/>
      <c r="ES50" s="156"/>
      <c r="ET50" s="156"/>
      <c r="EU50" s="156"/>
      <c r="EV50" s="156"/>
      <c r="EW50" s="156"/>
      <c r="EX50" s="156"/>
      <c r="EY50" s="156"/>
      <c r="EZ50" s="156"/>
      <c r="FA50" s="156"/>
      <c r="FB50" s="156"/>
      <c r="FC50" s="156"/>
      <c r="FD50" s="156"/>
      <c r="FE50" s="156"/>
      <c r="FF50" s="156"/>
      <c r="FG50" s="156"/>
      <c r="FH50" s="156"/>
      <c r="FI50" s="156"/>
      <c r="FJ50" s="156"/>
      <c r="FK50" s="156"/>
      <c r="FL50" s="156"/>
      <c r="FM50" s="156"/>
      <c r="FN50" s="156"/>
      <c r="FO50" s="156"/>
      <c r="FP50" s="156"/>
      <c r="FQ50" s="156"/>
      <c r="FR50" s="156"/>
      <c r="FS50" s="156"/>
      <c r="FT50" s="156"/>
      <c r="FU50" s="156"/>
      <c r="FV50" s="156"/>
      <c r="FW50" s="156"/>
      <c r="FX50" s="156"/>
      <c r="FY50" s="156"/>
      <c r="FZ50" s="156"/>
      <c r="GA50" s="156"/>
      <c r="GB50" s="156"/>
      <c r="GC50" s="156"/>
      <c r="GD50" s="156"/>
      <c r="GE50" s="156"/>
      <c r="GF50" s="156"/>
      <c r="GG50" s="156"/>
      <c r="GH50" s="156"/>
      <c r="GI50" s="156"/>
      <c r="GJ50" s="156"/>
      <c r="GK50" s="156"/>
      <c r="GL50" s="156"/>
      <c r="GM50" s="156"/>
      <c r="GN50" s="156"/>
      <c r="GO50" s="156"/>
      <c r="GP50" s="156"/>
      <c r="GQ50" s="156"/>
      <c r="GR50" s="156"/>
      <c r="GS50" s="156"/>
      <c r="GT50" s="156"/>
      <c r="GU50" s="156"/>
      <c r="GV50" s="156"/>
      <c r="GW50" s="156"/>
      <c r="GX50" s="156"/>
      <c r="GY50" s="156"/>
      <c r="GZ50" s="156"/>
      <c r="HA50" s="156"/>
      <c r="HB50" s="156"/>
      <c r="HC50" s="156"/>
      <c r="HD50" s="156"/>
      <c r="HE50" s="156"/>
      <c r="HF50" s="156"/>
      <c r="HG50" s="156"/>
      <c r="HH50" s="156"/>
      <c r="HI50" s="156"/>
      <c r="HJ50" s="156"/>
      <c r="HK50" s="156"/>
      <c r="HL50" s="156"/>
      <c r="HM50" s="156"/>
      <c r="HN50" s="156"/>
      <c r="HO50" s="156"/>
      <c r="HP50" s="156"/>
      <c r="HQ50" s="156"/>
      <c r="HR50" s="156"/>
      <c r="HS50" s="156"/>
      <c r="HT50" s="156"/>
      <c r="HU50" s="156"/>
      <c r="HV50" s="156"/>
      <c r="HW50" s="156"/>
      <c r="HX50" s="156"/>
      <c r="HY50" s="156"/>
      <c r="HZ50" s="156"/>
      <c r="IA50" s="156"/>
      <c r="IB50" s="156"/>
      <c r="IC50" s="156"/>
      <c r="ID50" s="156"/>
      <c r="IE50" s="156"/>
      <c r="IF50" s="156"/>
      <c r="IG50" s="156"/>
      <c r="IH50" s="156"/>
      <c r="II50" s="156"/>
      <c r="IJ50" s="156"/>
      <c r="IK50" s="156"/>
      <c r="IL50" s="156"/>
      <c r="IM50" s="156"/>
      <c r="IN50" s="156"/>
      <c r="IO50" s="156"/>
      <c r="IP50" s="156"/>
    </row>
    <row r="51" spans="1:250" outlineLevel="1" x14ac:dyDescent="0.2">
      <c r="A51" s="156">
        <f>ROW()</f>
        <v>51</v>
      </c>
      <c r="N51" s="161"/>
      <c r="O51" s="161"/>
      <c r="P51" s="161"/>
      <c r="Q51" s="161"/>
      <c r="R51" s="161"/>
      <c r="S51" s="161"/>
      <c r="CE51" s="156"/>
      <c r="CF51" s="156"/>
      <c r="CG51" s="156"/>
      <c r="CH51" s="156"/>
      <c r="CI51" s="156"/>
      <c r="CJ51" s="156"/>
      <c r="CK51" s="156"/>
      <c r="CL51" s="156"/>
      <c r="CM51" s="156"/>
      <c r="CN51" s="156"/>
      <c r="CO51" s="156"/>
      <c r="CP51" s="156"/>
      <c r="CQ51" s="156"/>
      <c r="CR51" s="156"/>
      <c r="CS51" s="156"/>
      <c r="CT51" s="156"/>
      <c r="CU51" s="156"/>
      <c r="CV51" s="156"/>
      <c r="CW51" s="156"/>
      <c r="CX51" s="156"/>
      <c r="CY51" s="156"/>
      <c r="CZ51" s="156"/>
      <c r="DA51" s="156"/>
      <c r="DB51" s="156"/>
      <c r="DC51" s="156"/>
      <c r="DD51" s="156"/>
      <c r="DE51" s="156"/>
      <c r="DF51" s="156"/>
      <c r="DG51" s="156"/>
      <c r="DH51" s="156"/>
      <c r="DI51" s="156"/>
      <c r="DJ51" s="156"/>
      <c r="DK51" s="156"/>
      <c r="DL51" s="156"/>
      <c r="DM51" s="156"/>
      <c r="DN51" s="156"/>
      <c r="DO51" s="156"/>
      <c r="DP51" s="156"/>
      <c r="DQ51" s="156"/>
      <c r="DR51" s="156"/>
      <c r="DS51" s="156"/>
      <c r="DT51" s="156"/>
      <c r="DU51" s="156"/>
      <c r="DV51" s="156"/>
      <c r="DW51" s="156"/>
      <c r="DX51" s="156"/>
      <c r="DY51" s="156"/>
      <c r="DZ51" s="156"/>
      <c r="EA51" s="156"/>
      <c r="EB51" s="156"/>
      <c r="EC51" s="156"/>
      <c r="ED51" s="156"/>
      <c r="EE51" s="156"/>
      <c r="EF51" s="156"/>
      <c r="EG51" s="156"/>
      <c r="EH51" s="156"/>
      <c r="EI51" s="156"/>
      <c r="EJ51" s="156"/>
      <c r="EK51" s="156"/>
      <c r="EL51" s="156"/>
      <c r="EM51" s="156"/>
      <c r="EN51" s="156"/>
      <c r="EO51" s="156"/>
      <c r="EP51" s="156"/>
      <c r="EQ51" s="156"/>
      <c r="ER51" s="156"/>
      <c r="ES51" s="156"/>
      <c r="ET51" s="156"/>
      <c r="EU51" s="156"/>
      <c r="EV51" s="156"/>
      <c r="EW51" s="156"/>
      <c r="EX51" s="156"/>
      <c r="EY51" s="156"/>
      <c r="EZ51" s="156"/>
      <c r="FA51" s="156"/>
      <c r="FB51" s="156"/>
      <c r="FC51" s="156"/>
      <c r="FD51" s="156"/>
      <c r="FE51" s="156"/>
      <c r="FF51" s="156"/>
      <c r="FG51" s="156"/>
      <c r="FH51" s="156"/>
      <c r="FI51" s="156"/>
      <c r="FJ51" s="156"/>
      <c r="FK51" s="156"/>
      <c r="FL51" s="156"/>
      <c r="FM51" s="156"/>
      <c r="FN51" s="156"/>
      <c r="FO51" s="156"/>
      <c r="FP51" s="156"/>
      <c r="FQ51" s="156"/>
      <c r="FR51" s="156"/>
      <c r="FS51" s="156"/>
      <c r="FT51" s="156"/>
      <c r="FU51" s="156"/>
      <c r="FV51" s="156"/>
      <c r="FW51" s="156"/>
      <c r="FX51" s="156"/>
      <c r="FY51" s="156"/>
      <c r="FZ51" s="156"/>
      <c r="GA51" s="156"/>
      <c r="GB51" s="156"/>
      <c r="GC51" s="156"/>
      <c r="GD51" s="156"/>
      <c r="GE51" s="156"/>
      <c r="GF51" s="156"/>
      <c r="GG51" s="156"/>
      <c r="GH51" s="156"/>
      <c r="GI51" s="156"/>
      <c r="GJ51" s="156"/>
      <c r="GK51" s="156"/>
      <c r="GL51" s="156"/>
      <c r="GM51" s="156"/>
      <c r="GN51" s="156"/>
      <c r="GO51" s="156"/>
      <c r="GP51" s="156"/>
      <c r="GQ51" s="156"/>
      <c r="GR51" s="156"/>
      <c r="GS51" s="156"/>
      <c r="GT51" s="156"/>
      <c r="GU51" s="156"/>
      <c r="GV51" s="156"/>
      <c r="GW51" s="156"/>
      <c r="GX51" s="156"/>
      <c r="GY51" s="156"/>
      <c r="GZ51" s="156"/>
      <c r="HA51" s="156"/>
      <c r="HB51" s="156"/>
      <c r="HC51" s="156"/>
      <c r="HD51" s="156"/>
      <c r="HE51" s="156"/>
      <c r="HF51" s="156"/>
      <c r="HG51" s="156"/>
      <c r="HH51" s="156"/>
      <c r="HI51" s="156"/>
      <c r="HJ51" s="156"/>
      <c r="HK51" s="156"/>
      <c r="HL51" s="156"/>
      <c r="HM51" s="156"/>
      <c r="HN51" s="156"/>
      <c r="HO51" s="156"/>
      <c r="HP51" s="156"/>
      <c r="HQ51" s="156"/>
      <c r="HR51" s="156"/>
      <c r="HS51" s="156"/>
      <c r="HT51" s="156"/>
      <c r="HU51" s="156"/>
      <c r="HV51" s="156"/>
      <c r="HW51" s="156"/>
      <c r="HX51" s="156"/>
      <c r="HY51" s="156"/>
      <c r="HZ51" s="156"/>
      <c r="IA51" s="156"/>
      <c r="IB51" s="156"/>
      <c r="IC51" s="156"/>
      <c r="ID51" s="156"/>
      <c r="IE51" s="156"/>
      <c r="IF51" s="156"/>
      <c r="IG51" s="156"/>
      <c r="IH51" s="156"/>
      <c r="II51" s="156"/>
      <c r="IJ51" s="156"/>
      <c r="IK51" s="156"/>
      <c r="IL51" s="156"/>
      <c r="IM51" s="156"/>
      <c r="IN51" s="156"/>
      <c r="IO51" s="156"/>
      <c r="IP51" s="156"/>
    </row>
    <row r="52" spans="1:250" outlineLevel="1" x14ac:dyDescent="0.2">
      <c r="A52" s="156">
        <f>ROW()</f>
        <v>52</v>
      </c>
      <c r="C52" s="679" t="str">
        <f>'A&amp;R'!P45</f>
        <v>Rollover Reserve (TI/LC)</v>
      </c>
      <c r="D52" s="679"/>
      <c r="H52" s="512">
        <f>'A&amp;R'!R45</f>
        <v>11500000</v>
      </c>
      <c r="I52" s="156" t="s">
        <v>478</v>
      </c>
      <c r="J52" s="156"/>
      <c r="K52" s="680">
        <v>0</v>
      </c>
      <c r="L52" s="161">
        <f>K55</f>
        <v>11500000</v>
      </c>
      <c r="M52" s="161">
        <f t="shared" ref="M52:BX52" si="872">L55</f>
        <v>11500000</v>
      </c>
      <c r="N52" s="161">
        <f t="shared" si="872"/>
        <v>11500000</v>
      </c>
      <c r="O52" s="161">
        <f t="shared" si="872"/>
        <v>11500000</v>
      </c>
      <c r="P52" s="161">
        <f t="shared" si="872"/>
        <v>11500000</v>
      </c>
      <c r="Q52" s="161">
        <f t="shared" si="872"/>
        <v>11500000</v>
      </c>
      <c r="R52" s="161">
        <f t="shared" si="872"/>
        <v>11500000</v>
      </c>
      <c r="S52" s="161">
        <f t="shared" si="872"/>
        <v>11500000</v>
      </c>
      <c r="T52" s="161">
        <f t="shared" si="872"/>
        <v>11500000</v>
      </c>
      <c r="U52" s="161">
        <f t="shared" si="872"/>
        <v>11500000</v>
      </c>
      <c r="V52" s="161">
        <f t="shared" si="872"/>
        <v>11500000</v>
      </c>
      <c r="W52" s="161">
        <f t="shared" si="872"/>
        <v>10545737.960000001</v>
      </c>
      <c r="X52" s="161">
        <f t="shared" si="872"/>
        <v>9591475.9200000018</v>
      </c>
      <c r="Y52" s="161">
        <f t="shared" si="872"/>
        <v>8637213.8800000027</v>
      </c>
      <c r="Z52" s="161">
        <f t="shared" si="872"/>
        <v>7682951.8400000026</v>
      </c>
      <c r="AA52" s="161">
        <f t="shared" si="872"/>
        <v>6728689.8000000026</v>
      </c>
      <c r="AB52" s="161">
        <f t="shared" si="872"/>
        <v>5774427.7600000026</v>
      </c>
      <c r="AC52" s="161">
        <f t="shared" si="872"/>
        <v>4820165.7200000025</v>
      </c>
      <c r="AD52" s="161">
        <f t="shared" si="872"/>
        <v>3865903.6800000025</v>
      </c>
      <c r="AE52" s="161">
        <f t="shared" si="872"/>
        <v>2911641.6400000025</v>
      </c>
      <c r="AF52" s="161">
        <f t="shared" si="872"/>
        <v>1957379.6000000024</v>
      </c>
      <c r="AG52" s="161">
        <f t="shared" si="872"/>
        <v>802336.2266666689</v>
      </c>
      <c r="AH52" s="161">
        <f t="shared" si="872"/>
        <v>0</v>
      </c>
      <c r="AI52" s="161">
        <f t="shared" si="872"/>
        <v>0</v>
      </c>
      <c r="AJ52" s="161">
        <f t="shared" si="872"/>
        <v>0</v>
      </c>
      <c r="AK52" s="161">
        <f t="shared" si="872"/>
        <v>0</v>
      </c>
      <c r="AL52" s="161">
        <f t="shared" si="872"/>
        <v>0</v>
      </c>
      <c r="AM52" s="161">
        <f t="shared" si="872"/>
        <v>0</v>
      </c>
      <c r="AN52" s="161">
        <f t="shared" si="872"/>
        <v>0</v>
      </c>
      <c r="AO52" s="161">
        <f t="shared" si="872"/>
        <v>0</v>
      </c>
      <c r="AP52" s="161">
        <f t="shared" si="872"/>
        <v>0</v>
      </c>
      <c r="AQ52" s="161">
        <f t="shared" si="872"/>
        <v>0</v>
      </c>
      <c r="AR52" s="161">
        <f t="shared" si="872"/>
        <v>0</v>
      </c>
      <c r="AS52" s="161">
        <f t="shared" si="872"/>
        <v>0</v>
      </c>
      <c r="AT52" s="161">
        <f t="shared" si="872"/>
        <v>0</v>
      </c>
      <c r="AU52" s="161">
        <f t="shared" si="872"/>
        <v>0</v>
      </c>
      <c r="AV52" s="161">
        <f t="shared" si="872"/>
        <v>0</v>
      </c>
      <c r="AW52" s="161">
        <f t="shared" si="872"/>
        <v>0</v>
      </c>
      <c r="AX52" s="161">
        <f t="shared" si="872"/>
        <v>0</v>
      </c>
      <c r="AY52" s="161">
        <f t="shared" si="872"/>
        <v>0</v>
      </c>
      <c r="AZ52" s="161">
        <f t="shared" si="872"/>
        <v>0</v>
      </c>
      <c r="BA52" s="161">
        <f t="shared" si="872"/>
        <v>0</v>
      </c>
      <c r="BB52" s="161">
        <f t="shared" si="872"/>
        <v>0</v>
      </c>
      <c r="BC52" s="161">
        <f t="shared" si="872"/>
        <v>0</v>
      </c>
      <c r="BD52" s="161">
        <f t="shared" si="872"/>
        <v>0</v>
      </c>
      <c r="BE52" s="161">
        <f t="shared" si="872"/>
        <v>0</v>
      </c>
      <c r="BF52" s="161">
        <f t="shared" si="872"/>
        <v>0</v>
      </c>
      <c r="BG52" s="161">
        <f t="shared" si="872"/>
        <v>0</v>
      </c>
      <c r="BH52" s="161">
        <f t="shared" si="872"/>
        <v>0</v>
      </c>
      <c r="BI52" s="161">
        <f t="shared" si="872"/>
        <v>0</v>
      </c>
      <c r="BJ52" s="161">
        <f t="shared" si="872"/>
        <v>0</v>
      </c>
      <c r="BK52" s="161">
        <f t="shared" si="872"/>
        <v>0</v>
      </c>
      <c r="BL52" s="161">
        <f t="shared" si="872"/>
        <v>0</v>
      </c>
      <c r="BM52" s="161">
        <f t="shared" si="872"/>
        <v>0</v>
      </c>
      <c r="BN52" s="161">
        <f t="shared" si="872"/>
        <v>0</v>
      </c>
      <c r="BO52" s="161">
        <f t="shared" si="872"/>
        <v>0</v>
      </c>
      <c r="BP52" s="161">
        <f t="shared" si="872"/>
        <v>0</v>
      </c>
      <c r="BQ52" s="161">
        <f t="shared" si="872"/>
        <v>0</v>
      </c>
      <c r="BR52" s="161">
        <f t="shared" si="872"/>
        <v>0</v>
      </c>
      <c r="BS52" s="161">
        <f t="shared" si="872"/>
        <v>0</v>
      </c>
      <c r="BT52" s="161">
        <f t="shared" si="872"/>
        <v>0</v>
      </c>
      <c r="BU52" s="161">
        <f t="shared" si="872"/>
        <v>0</v>
      </c>
      <c r="BV52" s="161">
        <f t="shared" si="872"/>
        <v>0</v>
      </c>
      <c r="BW52" s="161">
        <f t="shared" si="872"/>
        <v>0</v>
      </c>
      <c r="BX52" s="161">
        <f t="shared" si="872"/>
        <v>0</v>
      </c>
      <c r="BY52" s="161">
        <f t="shared" ref="BY52:CD52" si="873">BX55</f>
        <v>0</v>
      </c>
      <c r="BZ52" s="161">
        <f t="shared" si="873"/>
        <v>0</v>
      </c>
      <c r="CA52" s="161">
        <f t="shared" si="873"/>
        <v>0</v>
      </c>
      <c r="CB52" s="161">
        <f t="shared" si="873"/>
        <v>0</v>
      </c>
      <c r="CC52" s="161">
        <f t="shared" si="873"/>
        <v>0</v>
      </c>
      <c r="CD52" s="161">
        <f t="shared" si="873"/>
        <v>0</v>
      </c>
      <c r="CE52" s="161">
        <f t="shared" ref="CE52" si="874">CD55</f>
        <v>0</v>
      </c>
      <c r="CF52" s="161">
        <f t="shared" ref="CF52" si="875">CE55</f>
        <v>0</v>
      </c>
      <c r="CG52" s="161">
        <f t="shared" ref="CG52" si="876">CF55</f>
        <v>0</v>
      </c>
      <c r="CH52" s="161">
        <f t="shared" ref="CH52" si="877">CG55</f>
        <v>0</v>
      </c>
      <c r="CI52" s="161">
        <f t="shared" ref="CI52" si="878">CH55</f>
        <v>0</v>
      </c>
      <c r="CJ52" s="161">
        <f t="shared" ref="CJ52" si="879">CI55</f>
        <v>0</v>
      </c>
      <c r="CK52" s="161">
        <f t="shared" ref="CK52" si="880">CJ55</f>
        <v>0</v>
      </c>
      <c r="CL52" s="161">
        <f t="shared" ref="CL52" si="881">CK55</f>
        <v>0</v>
      </c>
      <c r="CM52" s="161">
        <f t="shared" ref="CM52" si="882">CL55</f>
        <v>0</v>
      </c>
      <c r="CN52" s="161">
        <f t="shared" ref="CN52" si="883">CM55</f>
        <v>0</v>
      </c>
      <c r="CO52" s="161">
        <f t="shared" ref="CO52" si="884">CN55</f>
        <v>0</v>
      </c>
      <c r="CP52" s="161">
        <f t="shared" ref="CP52" si="885">CO55</f>
        <v>0</v>
      </c>
      <c r="CQ52" s="161">
        <f t="shared" ref="CQ52" si="886">CP55</f>
        <v>0</v>
      </c>
      <c r="CR52" s="161">
        <f t="shared" ref="CR52" si="887">CQ55</f>
        <v>0</v>
      </c>
      <c r="CS52" s="161">
        <f t="shared" ref="CS52" si="888">CR55</f>
        <v>0</v>
      </c>
      <c r="CT52" s="161">
        <f t="shared" ref="CT52" si="889">CS55</f>
        <v>0</v>
      </c>
      <c r="CU52" s="161">
        <f t="shared" ref="CU52" si="890">CT55</f>
        <v>0</v>
      </c>
      <c r="CV52" s="161">
        <f t="shared" ref="CV52" si="891">CU55</f>
        <v>0</v>
      </c>
      <c r="CW52" s="161">
        <f t="shared" ref="CW52" si="892">CV55</f>
        <v>0</v>
      </c>
      <c r="CX52" s="161">
        <f t="shared" ref="CX52" si="893">CW55</f>
        <v>0</v>
      </c>
      <c r="CY52" s="161">
        <f t="shared" ref="CY52" si="894">CX55</f>
        <v>0</v>
      </c>
      <c r="CZ52" s="161">
        <f t="shared" ref="CZ52" si="895">CY55</f>
        <v>0</v>
      </c>
      <c r="DA52" s="161">
        <f t="shared" ref="DA52" si="896">CZ55</f>
        <v>0</v>
      </c>
      <c r="DB52" s="161">
        <f t="shared" ref="DB52" si="897">DA55</f>
        <v>0</v>
      </c>
      <c r="DC52" s="161">
        <f t="shared" ref="DC52" si="898">DB55</f>
        <v>0</v>
      </c>
      <c r="DD52" s="161">
        <f t="shared" ref="DD52" si="899">DC55</f>
        <v>0</v>
      </c>
      <c r="DE52" s="161">
        <f t="shared" ref="DE52" si="900">DD55</f>
        <v>0</v>
      </c>
      <c r="DF52" s="161">
        <f t="shared" ref="DF52" si="901">DE55</f>
        <v>0</v>
      </c>
      <c r="DG52" s="161">
        <f t="shared" ref="DG52" si="902">DF55</f>
        <v>0</v>
      </c>
      <c r="DH52" s="161">
        <f t="shared" ref="DH52" si="903">DG55</f>
        <v>0</v>
      </c>
      <c r="DI52" s="161">
        <f t="shared" ref="DI52" si="904">DH55</f>
        <v>0</v>
      </c>
      <c r="DJ52" s="161">
        <f t="shared" ref="DJ52" si="905">DI55</f>
        <v>0</v>
      </c>
      <c r="DK52" s="161">
        <f t="shared" ref="DK52" si="906">DJ55</f>
        <v>0</v>
      </c>
      <c r="DL52" s="161">
        <f t="shared" ref="DL52" si="907">DK55</f>
        <v>0</v>
      </c>
      <c r="DM52" s="161">
        <f t="shared" ref="DM52" si="908">DL55</f>
        <v>0</v>
      </c>
      <c r="DN52" s="161">
        <f t="shared" ref="DN52" si="909">DM55</f>
        <v>0</v>
      </c>
      <c r="DO52" s="161">
        <f t="shared" ref="DO52" si="910">DN55</f>
        <v>0</v>
      </c>
      <c r="DP52" s="161">
        <f t="shared" ref="DP52" si="911">DO55</f>
        <v>0</v>
      </c>
      <c r="DQ52" s="161">
        <f t="shared" ref="DQ52" si="912">DP55</f>
        <v>0</v>
      </c>
      <c r="DR52" s="161">
        <f t="shared" ref="DR52" si="913">DQ55</f>
        <v>0</v>
      </c>
      <c r="DS52" s="161">
        <f t="shared" ref="DS52" si="914">DR55</f>
        <v>0</v>
      </c>
      <c r="DT52" s="161">
        <f t="shared" ref="DT52" si="915">DS55</f>
        <v>0</v>
      </c>
      <c r="DU52" s="161">
        <f t="shared" ref="DU52" si="916">DT55</f>
        <v>0</v>
      </c>
      <c r="DV52" s="161">
        <f t="shared" ref="DV52" si="917">DU55</f>
        <v>0</v>
      </c>
      <c r="DW52" s="161">
        <f t="shared" ref="DW52" si="918">DV55</f>
        <v>0</v>
      </c>
      <c r="DX52" s="161">
        <f t="shared" ref="DX52" si="919">DW55</f>
        <v>0</v>
      </c>
      <c r="DY52" s="161">
        <f t="shared" ref="DY52" si="920">DX55</f>
        <v>0</v>
      </c>
      <c r="DZ52" s="161">
        <f t="shared" ref="DZ52" si="921">DY55</f>
        <v>0</v>
      </c>
      <c r="EA52" s="161">
        <f t="shared" ref="EA52" si="922">DZ55</f>
        <v>0</v>
      </c>
      <c r="EB52" s="161">
        <f t="shared" ref="EB52" si="923">EA55</f>
        <v>0</v>
      </c>
      <c r="EC52" s="161">
        <f t="shared" ref="EC52" si="924">EB55</f>
        <v>0</v>
      </c>
      <c r="ED52" s="161">
        <f t="shared" ref="ED52" si="925">EC55</f>
        <v>0</v>
      </c>
      <c r="EE52" s="161">
        <f t="shared" ref="EE52" si="926">ED55</f>
        <v>0</v>
      </c>
      <c r="EF52" s="161">
        <f t="shared" ref="EF52" si="927">EE55</f>
        <v>0</v>
      </c>
      <c r="EG52" s="161">
        <f t="shared" ref="EG52" si="928">EF55</f>
        <v>0</v>
      </c>
      <c r="EH52" s="161">
        <f t="shared" ref="EH52" si="929">EG55</f>
        <v>0</v>
      </c>
      <c r="EI52" s="161">
        <f t="shared" ref="EI52" si="930">EH55</f>
        <v>0</v>
      </c>
      <c r="EJ52" s="161">
        <f t="shared" ref="EJ52" si="931">EI55</f>
        <v>0</v>
      </c>
      <c r="EK52" s="161">
        <f t="shared" ref="EK52" si="932">EJ55</f>
        <v>0</v>
      </c>
      <c r="EL52" s="161">
        <f t="shared" ref="EL52" si="933">EK55</f>
        <v>0</v>
      </c>
      <c r="EM52" s="161">
        <f t="shared" ref="EM52" si="934">EL55</f>
        <v>0</v>
      </c>
      <c r="EN52" s="161">
        <f t="shared" ref="EN52" si="935">EM55</f>
        <v>0</v>
      </c>
      <c r="EO52" s="161">
        <f t="shared" ref="EO52" si="936">EN55</f>
        <v>0</v>
      </c>
      <c r="EP52" s="161">
        <f t="shared" ref="EP52" si="937">EO55</f>
        <v>0</v>
      </c>
      <c r="EQ52" s="161">
        <f t="shared" ref="EQ52" si="938">EP55</f>
        <v>0</v>
      </c>
      <c r="ER52" s="161">
        <f t="shared" ref="ER52" si="939">EQ55</f>
        <v>0</v>
      </c>
      <c r="ES52" s="161">
        <f t="shared" ref="ES52" si="940">ER55</f>
        <v>0</v>
      </c>
      <c r="ET52" s="161">
        <f t="shared" ref="ET52" si="941">ES55</f>
        <v>0</v>
      </c>
      <c r="EU52" s="161">
        <f t="shared" ref="EU52" si="942">ET55</f>
        <v>0</v>
      </c>
      <c r="EV52" s="161">
        <f t="shared" ref="EV52" si="943">EU55</f>
        <v>0</v>
      </c>
      <c r="EW52" s="161">
        <f t="shared" ref="EW52" si="944">EV55</f>
        <v>0</v>
      </c>
      <c r="EX52" s="161">
        <f t="shared" ref="EX52" si="945">EW55</f>
        <v>0</v>
      </c>
      <c r="EY52" s="161">
        <f t="shared" ref="EY52" si="946">EX55</f>
        <v>0</v>
      </c>
      <c r="EZ52" s="161">
        <f t="shared" ref="EZ52" si="947">EY55</f>
        <v>0</v>
      </c>
      <c r="FA52" s="161">
        <f t="shared" ref="FA52" si="948">EZ55</f>
        <v>0</v>
      </c>
      <c r="FB52" s="161">
        <f t="shared" ref="FB52" si="949">FA55</f>
        <v>0</v>
      </c>
      <c r="FC52" s="161">
        <f t="shared" ref="FC52" si="950">FB55</f>
        <v>0</v>
      </c>
      <c r="FD52" s="161">
        <f t="shared" ref="FD52" si="951">FC55</f>
        <v>0</v>
      </c>
      <c r="FE52" s="161">
        <f t="shared" ref="FE52" si="952">FD55</f>
        <v>0</v>
      </c>
      <c r="FF52" s="161">
        <f t="shared" ref="FF52" si="953">FE55</f>
        <v>0</v>
      </c>
      <c r="FG52" s="161">
        <f t="shared" ref="FG52" si="954">FF55</f>
        <v>0</v>
      </c>
      <c r="FH52" s="161">
        <f t="shared" ref="FH52" si="955">FG55</f>
        <v>0</v>
      </c>
      <c r="FI52" s="161">
        <f t="shared" ref="FI52" si="956">FH55</f>
        <v>0</v>
      </c>
      <c r="FJ52" s="161">
        <f t="shared" ref="FJ52" si="957">FI55</f>
        <v>0</v>
      </c>
      <c r="FK52" s="161">
        <f t="shared" ref="FK52" si="958">FJ55</f>
        <v>0</v>
      </c>
      <c r="FL52" s="161">
        <f t="shared" ref="FL52" si="959">FK55</f>
        <v>0</v>
      </c>
      <c r="FM52" s="161">
        <f t="shared" ref="FM52" si="960">FL55</f>
        <v>0</v>
      </c>
      <c r="FN52" s="161">
        <f t="shared" ref="FN52" si="961">FM55</f>
        <v>0</v>
      </c>
      <c r="FO52" s="161">
        <f t="shared" ref="FO52" si="962">FN55</f>
        <v>0</v>
      </c>
      <c r="FP52" s="161">
        <f t="shared" ref="FP52" si="963">FO55</f>
        <v>0</v>
      </c>
      <c r="FQ52" s="161">
        <f t="shared" ref="FQ52" si="964">FP55</f>
        <v>0</v>
      </c>
      <c r="FR52" s="161">
        <f t="shared" ref="FR52" si="965">FQ55</f>
        <v>0</v>
      </c>
      <c r="FS52" s="161">
        <f t="shared" ref="FS52" si="966">FR55</f>
        <v>0</v>
      </c>
      <c r="FT52" s="161">
        <f t="shared" ref="FT52" si="967">FS55</f>
        <v>0</v>
      </c>
      <c r="FU52" s="161">
        <f t="shared" ref="FU52" si="968">FT55</f>
        <v>0</v>
      </c>
      <c r="FV52" s="161">
        <f t="shared" ref="FV52" si="969">FU55</f>
        <v>0</v>
      </c>
      <c r="FW52" s="161">
        <f t="shared" ref="FW52" si="970">FV55</f>
        <v>0</v>
      </c>
      <c r="FX52" s="161">
        <f t="shared" ref="FX52" si="971">FW55</f>
        <v>0</v>
      </c>
      <c r="FY52" s="161">
        <f t="shared" ref="FY52" si="972">FX55</f>
        <v>0</v>
      </c>
      <c r="FZ52" s="161">
        <f t="shared" ref="FZ52" si="973">FY55</f>
        <v>0</v>
      </c>
      <c r="GA52" s="161">
        <f t="shared" ref="GA52" si="974">FZ55</f>
        <v>0</v>
      </c>
      <c r="GB52" s="161">
        <f t="shared" ref="GB52" si="975">GA55</f>
        <v>0</v>
      </c>
      <c r="GC52" s="161">
        <f t="shared" ref="GC52" si="976">GB55</f>
        <v>0</v>
      </c>
      <c r="GD52" s="161">
        <f t="shared" ref="GD52" si="977">GC55</f>
        <v>0</v>
      </c>
      <c r="GE52" s="161">
        <f t="shared" ref="GE52" si="978">GD55</f>
        <v>0</v>
      </c>
      <c r="GF52" s="161">
        <f t="shared" ref="GF52" si="979">GE55</f>
        <v>0</v>
      </c>
      <c r="GG52" s="161">
        <f t="shared" ref="GG52" si="980">GF55</f>
        <v>0</v>
      </c>
      <c r="GH52" s="161">
        <f t="shared" ref="GH52" si="981">GG55</f>
        <v>0</v>
      </c>
      <c r="GI52" s="161">
        <f t="shared" ref="GI52" si="982">GH55</f>
        <v>0</v>
      </c>
      <c r="GJ52" s="161">
        <f t="shared" ref="GJ52" si="983">GI55</f>
        <v>0</v>
      </c>
      <c r="GK52" s="161">
        <f t="shared" ref="GK52" si="984">GJ55</f>
        <v>0</v>
      </c>
      <c r="GL52" s="161">
        <f t="shared" ref="GL52" si="985">GK55</f>
        <v>0</v>
      </c>
      <c r="GM52" s="161">
        <f t="shared" ref="GM52" si="986">GL55</f>
        <v>0</v>
      </c>
      <c r="GN52" s="161">
        <f t="shared" ref="GN52" si="987">GM55</f>
        <v>0</v>
      </c>
      <c r="GO52" s="161">
        <f t="shared" ref="GO52" si="988">GN55</f>
        <v>0</v>
      </c>
      <c r="GP52" s="161">
        <f t="shared" ref="GP52" si="989">GO55</f>
        <v>0</v>
      </c>
      <c r="GQ52" s="161">
        <f t="shared" ref="GQ52" si="990">GP55</f>
        <v>0</v>
      </c>
      <c r="GR52" s="161">
        <f t="shared" ref="GR52" si="991">GQ55</f>
        <v>0</v>
      </c>
      <c r="GS52" s="161">
        <f t="shared" ref="GS52" si="992">GR55</f>
        <v>0</v>
      </c>
      <c r="GT52" s="161">
        <f t="shared" ref="GT52" si="993">GS55</f>
        <v>0</v>
      </c>
      <c r="GU52" s="161">
        <f t="shared" ref="GU52" si="994">GT55</f>
        <v>0</v>
      </c>
      <c r="GV52" s="161">
        <f t="shared" ref="GV52" si="995">GU55</f>
        <v>0</v>
      </c>
      <c r="GW52" s="161">
        <f t="shared" ref="GW52" si="996">GV55</f>
        <v>0</v>
      </c>
      <c r="GX52" s="161">
        <f t="shared" ref="GX52" si="997">GW55</f>
        <v>0</v>
      </c>
      <c r="GY52" s="161">
        <f t="shared" ref="GY52" si="998">GX55</f>
        <v>0</v>
      </c>
      <c r="GZ52" s="161">
        <f t="shared" ref="GZ52" si="999">GY55</f>
        <v>0</v>
      </c>
      <c r="HA52" s="161">
        <f t="shared" ref="HA52" si="1000">GZ55</f>
        <v>0</v>
      </c>
      <c r="HB52" s="161">
        <f t="shared" ref="HB52" si="1001">HA55</f>
        <v>0</v>
      </c>
      <c r="HC52" s="161">
        <f t="shared" ref="HC52" si="1002">HB55</f>
        <v>0</v>
      </c>
      <c r="HD52" s="161">
        <f t="shared" ref="HD52" si="1003">HC55</f>
        <v>0</v>
      </c>
      <c r="HE52" s="161">
        <f t="shared" ref="HE52" si="1004">HD55</f>
        <v>0</v>
      </c>
      <c r="HF52" s="161">
        <f t="shared" ref="HF52" si="1005">HE55</f>
        <v>0</v>
      </c>
      <c r="HG52" s="161">
        <f t="shared" ref="HG52" si="1006">HF55</f>
        <v>0</v>
      </c>
      <c r="HH52" s="161">
        <f t="shared" ref="HH52" si="1007">HG55</f>
        <v>0</v>
      </c>
      <c r="HI52" s="161">
        <f t="shared" ref="HI52" si="1008">HH55</f>
        <v>0</v>
      </c>
      <c r="HJ52" s="161">
        <f t="shared" ref="HJ52" si="1009">HI55</f>
        <v>0</v>
      </c>
      <c r="HK52" s="161">
        <f t="shared" ref="HK52" si="1010">HJ55</f>
        <v>0</v>
      </c>
      <c r="HL52" s="161">
        <f t="shared" ref="HL52" si="1011">HK55</f>
        <v>0</v>
      </c>
      <c r="HM52" s="161">
        <f t="shared" ref="HM52" si="1012">HL55</f>
        <v>0</v>
      </c>
      <c r="HN52" s="161">
        <f t="shared" ref="HN52" si="1013">HM55</f>
        <v>0</v>
      </c>
      <c r="HO52" s="161">
        <f t="shared" ref="HO52" si="1014">HN55</f>
        <v>0</v>
      </c>
      <c r="HP52" s="161">
        <f t="shared" ref="HP52" si="1015">HO55</f>
        <v>0</v>
      </c>
      <c r="HQ52" s="161">
        <f t="shared" ref="HQ52" si="1016">HP55</f>
        <v>0</v>
      </c>
      <c r="HR52" s="161">
        <f t="shared" ref="HR52" si="1017">HQ55</f>
        <v>0</v>
      </c>
      <c r="HS52" s="161">
        <f t="shared" ref="HS52" si="1018">HR55</f>
        <v>0</v>
      </c>
      <c r="HT52" s="161">
        <f t="shared" ref="HT52" si="1019">HS55</f>
        <v>0</v>
      </c>
      <c r="HU52" s="161">
        <f t="shared" ref="HU52" si="1020">HT55</f>
        <v>0</v>
      </c>
      <c r="HV52" s="161">
        <f t="shared" ref="HV52" si="1021">HU55</f>
        <v>0</v>
      </c>
      <c r="HW52" s="161">
        <f t="shared" ref="HW52" si="1022">HV55</f>
        <v>0</v>
      </c>
      <c r="HX52" s="161">
        <f t="shared" ref="HX52" si="1023">HW55</f>
        <v>0</v>
      </c>
      <c r="HY52" s="161">
        <f t="shared" ref="HY52" si="1024">HX55</f>
        <v>0</v>
      </c>
      <c r="HZ52" s="161">
        <f t="shared" ref="HZ52" si="1025">HY55</f>
        <v>0</v>
      </c>
      <c r="IA52" s="161">
        <f t="shared" ref="IA52" si="1026">HZ55</f>
        <v>0</v>
      </c>
      <c r="IB52" s="161">
        <f t="shared" ref="IB52" si="1027">IA55</f>
        <v>0</v>
      </c>
      <c r="IC52" s="161">
        <f t="shared" ref="IC52" si="1028">IB55</f>
        <v>0</v>
      </c>
      <c r="ID52" s="161">
        <f t="shared" ref="ID52" si="1029">IC55</f>
        <v>0</v>
      </c>
      <c r="IE52" s="161">
        <f t="shared" ref="IE52" si="1030">ID55</f>
        <v>0</v>
      </c>
      <c r="IF52" s="161">
        <f t="shared" ref="IF52" si="1031">IE55</f>
        <v>0</v>
      </c>
      <c r="IG52" s="161">
        <f t="shared" ref="IG52" si="1032">IF55</f>
        <v>0</v>
      </c>
      <c r="IH52" s="161">
        <f t="shared" ref="IH52" si="1033">IG55</f>
        <v>0</v>
      </c>
      <c r="II52" s="161">
        <f t="shared" ref="II52" si="1034">IH55</f>
        <v>0</v>
      </c>
      <c r="IJ52" s="161">
        <f t="shared" ref="IJ52" si="1035">II55</f>
        <v>0</v>
      </c>
      <c r="IK52" s="161">
        <f t="shared" ref="IK52" si="1036">IJ55</f>
        <v>0</v>
      </c>
      <c r="IL52" s="161">
        <f t="shared" ref="IL52" si="1037">IK55</f>
        <v>0</v>
      </c>
      <c r="IM52" s="161">
        <f t="shared" ref="IM52" si="1038">IL55</f>
        <v>0</v>
      </c>
      <c r="IN52" s="161">
        <f t="shared" ref="IN52" si="1039">IM55</f>
        <v>0</v>
      </c>
      <c r="IO52" s="161">
        <f t="shared" ref="IO52" si="1040">IN55</f>
        <v>0</v>
      </c>
      <c r="IP52" s="161">
        <f t="shared" ref="IP52" si="1041">IO55</f>
        <v>0</v>
      </c>
    </row>
    <row r="53" spans="1:250" outlineLevel="1" x14ac:dyDescent="0.2">
      <c r="A53" s="156">
        <f>ROW()</f>
        <v>53</v>
      </c>
      <c r="I53" s="156" t="s">
        <v>479</v>
      </c>
      <c r="J53" s="156"/>
      <c r="K53" s="680">
        <f>H52</f>
        <v>11500000</v>
      </c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  <c r="AU53" s="161"/>
      <c r="AV53" s="161"/>
      <c r="AW53" s="161"/>
      <c r="AX53" s="161"/>
      <c r="AY53" s="161"/>
      <c r="AZ53" s="161"/>
      <c r="BA53" s="161"/>
      <c r="BB53" s="161"/>
      <c r="BC53" s="161"/>
      <c r="BD53" s="161"/>
      <c r="BE53" s="161"/>
      <c r="BF53" s="161"/>
      <c r="BG53" s="161"/>
      <c r="BH53" s="161"/>
      <c r="BI53" s="161"/>
      <c r="BJ53" s="161"/>
      <c r="BK53" s="161"/>
      <c r="BL53" s="161"/>
      <c r="BM53" s="161"/>
      <c r="BN53" s="161"/>
      <c r="BO53" s="161"/>
      <c r="BP53" s="161"/>
      <c r="BQ53" s="161"/>
      <c r="BR53" s="161"/>
      <c r="BS53" s="161"/>
      <c r="BT53" s="161"/>
      <c r="BU53" s="161"/>
      <c r="BV53" s="161"/>
      <c r="BW53" s="161"/>
      <c r="BX53" s="161"/>
      <c r="BY53" s="161"/>
      <c r="BZ53" s="161"/>
      <c r="CA53" s="161"/>
      <c r="CB53" s="161"/>
      <c r="CC53" s="161"/>
      <c r="CD53" s="161"/>
      <c r="CE53" s="161"/>
      <c r="CF53" s="161"/>
      <c r="CG53" s="161"/>
      <c r="CH53" s="161"/>
      <c r="CI53" s="161"/>
      <c r="CJ53" s="161"/>
      <c r="CK53" s="161"/>
      <c r="CL53" s="161"/>
      <c r="CM53" s="161"/>
      <c r="CN53" s="161"/>
      <c r="CO53" s="161"/>
      <c r="CP53" s="161"/>
      <c r="CQ53" s="161"/>
      <c r="CR53" s="161"/>
      <c r="CS53" s="161"/>
      <c r="CT53" s="161"/>
      <c r="CU53" s="161"/>
      <c r="CV53" s="161"/>
      <c r="CW53" s="161"/>
      <c r="CX53" s="161"/>
      <c r="CY53" s="161"/>
      <c r="CZ53" s="161"/>
      <c r="DA53" s="161"/>
      <c r="DB53" s="161"/>
      <c r="DC53" s="161"/>
      <c r="DD53" s="161"/>
      <c r="DE53" s="161"/>
      <c r="DF53" s="161"/>
      <c r="DG53" s="161"/>
      <c r="DH53" s="161"/>
      <c r="DI53" s="161"/>
      <c r="DJ53" s="161"/>
      <c r="DK53" s="161"/>
      <c r="DL53" s="161"/>
      <c r="DM53" s="161"/>
      <c r="DN53" s="161"/>
      <c r="DO53" s="161"/>
      <c r="DP53" s="161"/>
      <c r="DQ53" s="161"/>
      <c r="DR53" s="161"/>
      <c r="DS53" s="161"/>
      <c r="DT53" s="161"/>
      <c r="DU53" s="161"/>
      <c r="DV53" s="161"/>
      <c r="DW53" s="161"/>
      <c r="DX53" s="161"/>
      <c r="DY53" s="161"/>
      <c r="DZ53" s="161"/>
      <c r="EA53" s="161"/>
      <c r="EB53" s="161"/>
      <c r="EC53" s="161"/>
      <c r="ED53" s="161"/>
      <c r="EE53" s="161"/>
      <c r="EF53" s="161"/>
      <c r="EG53" s="161"/>
      <c r="EH53" s="161"/>
      <c r="EI53" s="161"/>
      <c r="EJ53" s="161"/>
      <c r="EK53" s="161"/>
      <c r="EL53" s="161"/>
      <c r="EM53" s="161"/>
      <c r="EN53" s="161"/>
      <c r="EO53" s="161"/>
      <c r="EP53" s="161"/>
      <c r="EQ53" s="161"/>
      <c r="ER53" s="161"/>
      <c r="ES53" s="161"/>
      <c r="ET53" s="161"/>
      <c r="EU53" s="161"/>
      <c r="EV53" s="161"/>
      <c r="EW53" s="161"/>
      <c r="EX53" s="161"/>
      <c r="EY53" s="161"/>
      <c r="EZ53" s="161"/>
      <c r="FA53" s="161"/>
      <c r="FB53" s="161"/>
      <c r="FC53" s="161"/>
      <c r="FD53" s="161"/>
      <c r="FE53" s="161"/>
      <c r="FF53" s="161"/>
      <c r="FG53" s="161"/>
      <c r="FH53" s="161"/>
      <c r="FI53" s="161"/>
      <c r="FJ53" s="161"/>
      <c r="FK53" s="161"/>
      <c r="FL53" s="161"/>
      <c r="FM53" s="161"/>
      <c r="FN53" s="161"/>
      <c r="FO53" s="161"/>
      <c r="FP53" s="161"/>
      <c r="FQ53" s="161"/>
      <c r="FR53" s="161"/>
      <c r="FS53" s="161"/>
      <c r="FT53" s="161"/>
      <c r="FU53" s="161"/>
      <c r="FV53" s="161"/>
      <c r="FW53" s="161"/>
      <c r="FX53" s="161"/>
      <c r="FY53" s="161"/>
      <c r="FZ53" s="161"/>
      <c r="GA53" s="161"/>
      <c r="GB53" s="161"/>
      <c r="GC53" s="161"/>
      <c r="GD53" s="161"/>
      <c r="GE53" s="161"/>
      <c r="GF53" s="161"/>
      <c r="GG53" s="161"/>
      <c r="GH53" s="161"/>
      <c r="GI53" s="161"/>
      <c r="GJ53" s="161"/>
      <c r="GK53" s="161"/>
      <c r="GL53" s="161"/>
      <c r="GM53" s="161"/>
      <c r="GN53" s="161"/>
      <c r="GO53" s="161"/>
      <c r="GP53" s="161"/>
      <c r="GQ53" s="161"/>
      <c r="GR53" s="161"/>
      <c r="GS53" s="161"/>
      <c r="GT53" s="161"/>
      <c r="GU53" s="161"/>
      <c r="GV53" s="161"/>
      <c r="GW53" s="161"/>
      <c r="GX53" s="161"/>
      <c r="GY53" s="161"/>
      <c r="GZ53" s="161"/>
      <c r="HA53" s="161"/>
      <c r="HB53" s="161"/>
      <c r="HC53" s="161"/>
      <c r="HD53" s="161"/>
      <c r="HE53" s="161"/>
      <c r="HF53" s="161"/>
      <c r="HG53" s="161"/>
      <c r="HH53" s="161"/>
      <c r="HI53" s="161"/>
      <c r="HJ53" s="161"/>
      <c r="HK53" s="161"/>
      <c r="HL53" s="161"/>
      <c r="HM53" s="161"/>
      <c r="HN53" s="161"/>
      <c r="HO53" s="161"/>
      <c r="HP53" s="161"/>
      <c r="HQ53" s="161"/>
      <c r="HR53" s="161"/>
      <c r="HS53" s="161"/>
      <c r="HT53" s="161"/>
      <c r="HU53" s="161"/>
      <c r="HV53" s="161"/>
      <c r="HW53" s="161"/>
      <c r="HX53" s="161"/>
      <c r="HY53" s="161"/>
      <c r="HZ53" s="161"/>
      <c r="IA53" s="161"/>
      <c r="IB53" s="161"/>
      <c r="IC53" s="161"/>
      <c r="ID53" s="161"/>
      <c r="IE53" s="161"/>
      <c r="IF53" s="161"/>
      <c r="IG53" s="161"/>
      <c r="IH53" s="161"/>
      <c r="II53" s="161"/>
      <c r="IJ53" s="161"/>
      <c r="IK53" s="161"/>
      <c r="IL53" s="161"/>
      <c r="IM53" s="161"/>
      <c r="IN53" s="161"/>
      <c r="IO53" s="161"/>
      <c r="IP53" s="161"/>
    </row>
    <row r="54" spans="1:250" outlineLevel="1" x14ac:dyDescent="0.2">
      <c r="A54" s="156">
        <f>ROW()</f>
        <v>54</v>
      </c>
      <c r="I54" s="160" t="s">
        <v>480</v>
      </c>
      <c r="J54" s="160"/>
      <c r="K54" s="672">
        <f>-MIN(SUM(-K36,-K37),SUM(K52:K53))</f>
        <v>0</v>
      </c>
      <c r="L54" s="672">
        <f t="shared" ref="L54:BW54" si="1042">-MIN(SUM(-L36,-L37),SUM(L52:L53))</f>
        <v>0</v>
      </c>
      <c r="M54" s="672">
        <f t="shared" si="1042"/>
        <v>0</v>
      </c>
      <c r="N54" s="672">
        <f t="shared" si="1042"/>
        <v>0</v>
      </c>
      <c r="O54" s="672">
        <f t="shared" si="1042"/>
        <v>0</v>
      </c>
      <c r="P54" s="672">
        <f t="shared" si="1042"/>
        <v>0</v>
      </c>
      <c r="Q54" s="672">
        <f t="shared" si="1042"/>
        <v>0</v>
      </c>
      <c r="R54" s="672">
        <f t="shared" si="1042"/>
        <v>0</v>
      </c>
      <c r="S54" s="672">
        <f t="shared" si="1042"/>
        <v>0</v>
      </c>
      <c r="T54" s="672">
        <f t="shared" si="1042"/>
        <v>0</v>
      </c>
      <c r="U54" s="672">
        <f t="shared" si="1042"/>
        <v>0</v>
      </c>
      <c r="V54" s="672">
        <f t="shared" si="1042"/>
        <v>-954262.04</v>
      </c>
      <c r="W54" s="672">
        <f t="shared" si="1042"/>
        <v>-954262.04</v>
      </c>
      <c r="X54" s="672">
        <f t="shared" si="1042"/>
        <v>-954262.04</v>
      </c>
      <c r="Y54" s="672">
        <f t="shared" si="1042"/>
        <v>-954262.04</v>
      </c>
      <c r="Z54" s="672">
        <f t="shared" si="1042"/>
        <v>-954262.04</v>
      </c>
      <c r="AA54" s="672">
        <f t="shared" si="1042"/>
        <v>-954262.04</v>
      </c>
      <c r="AB54" s="672">
        <f t="shared" si="1042"/>
        <v>-954262.04</v>
      </c>
      <c r="AC54" s="672">
        <f t="shared" si="1042"/>
        <v>-954262.04</v>
      </c>
      <c r="AD54" s="672">
        <f t="shared" si="1042"/>
        <v>-954262.04</v>
      </c>
      <c r="AE54" s="672">
        <f t="shared" si="1042"/>
        <v>-954262.04</v>
      </c>
      <c r="AF54" s="672">
        <f t="shared" si="1042"/>
        <v>-1155043.3733333335</v>
      </c>
      <c r="AG54" s="672">
        <f t="shared" si="1042"/>
        <v>-802336.2266666689</v>
      </c>
      <c r="AH54" s="672">
        <f t="shared" si="1042"/>
        <v>0</v>
      </c>
      <c r="AI54" s="672">
        <f t="shared" si="1042"/>
        <v>0</v>
      </c>
      <c r="AJ54" s="672">
        <f t="shared" si="1042"/>
        <v>0</v>
      </c>
      <c r="AK54" s="672">
        <f t="shared" si="1042"/>
        <v>0</v>
      </c>
      <c r="AL54" s="672">
        <f t="shared" si="1042"/>
        <v>0</v>
      </c>
      <c r="AM54" s="672">
        <f t="shared" si="1042"/>
        <v>0</v>
      </c>
      <c r="AN54" s="672">
        <f t="shared" si="1042"/>
        <v>0</v>
      </c>
      <c r="AO54" s="672">
        <f t="shared" si="1042"/>
        <v>0</v>
      </c>
      <c r="AP54" s="672">
        <f t="shared" si="1042"/>
        <v>0</v>
      </c>
      <c r="AQ54" s="672">
        <f t="shared" si="1042"/>
        <v>0</v>
      </c>
      <c r="AR54" s="672">
        <f t="shared" si="1042"/>
        <v>0</v>
      </c>
      <c r="AS54" s="672">
        <f t="shared" si="1042"/>
        <v>0</v>
      </c>
      <c r="AT54" s="672">
        <f t="shared" si="1042"/>
        <v>0</v>
      </c>
      <c r="AU54" s="672">
        <f t="shared" si="1042"/>
        <v>0</v>
      </c>
      <c r="AV54" s="672">
        <f t="shared" si="1042"/>
        <v>0</v>
      </c>
      <c r="AW54" s="672">
        <f t="shared" si="1042"/>
        <v>0</v>
      </c>
      <c r="AX54" s="672">
        <f t="shared" si="1042"/>
        <v>0</v>
      </c>
      <c r="AY54" s="672">
        <f t="shared" si="1042"/>
        <v>0</v>
      </c>
      <c r="AZ54" s="672">
        <f t="shared" si="1042"/>
        <v>0</v>
      </c>
      <c r="BA54" s="672">
        <f t="shared" si="1042"/>
        <v>0</v>
      </c>
      <c r="BB54" s="672">
        <f t="shared" si="1042"/>
        <v>0</v>
      </c>
      <c r="BC54" s="672">
        <f t="shared" si="1042"/>
        <v>0</v>
      </c>
      <c r="BD54" s="672">
        <f t="shared" si="1042"/>
        <v>0</v>
      </c>
      <c r="BE54" s="672">
        <f t="shared" si="1042"/>
        <v>0</v>
      </c>
      <c r="BF54" s="672">
        <f t="shared" si="1042"/>
        <v>0</v>
      </c>
      <c r="BG54" s="672">
        <f t="shared" si="1042"/>
        <v>0</v>
      </c>
      <c r="BH54" s="672">
        <f t="shared" si="1042"/>
        <v>0</v>
      </c>
      <c r="BI54" s="672">
        <f t="shared" si="1042"/>
        <v>0</v>
      </c>
      <c r="BJ54" s="672">
        <f t="shared" si="1042"/>
        <v>0</v>
      </c>
      <c r="BK54" s="672">
        <f t="shared" si="1042"/>
        <v>0</v>
      </c>
      <c r="BL54" s="672">
        <f t="shared" si="1042"/>
        <v>0</v>
      </c>
      <c r="BM54" s="672">
        <f t="shared" si="1042"/>
        <v>0</v>
      </c>
      <c r="BN54" s="672">
        <f t="shared" si="1042"/>
        <v>0</v>
      </c>
      <c r="BO54" s="672">
        <f t="shared" si="1042"/>
        <v>0</v>
      </c>
      <c r="BP54" s="672">
        <f t="shared" si="1042"/>
        <v>0</v>
      </c>
      <c r="BQ54" s="672">
        <f t="shared" si="1042"/>
        <v>0</v>
      </c>
      <c r="BR54" s="672">
        <f t="shared" si="1042"/>
        <v>0</v>
      </c>
      <c r="BS54" s="672">
        <f t="shared" si="1042"/>
        <v>0</v>
      </c>
      <c r="BT54" s="672">
        <f t="shared" si="1042"/>
        <v>0</v>
      </c>
      <c r="BU54" s="672">
        <f t="shared" si="1042"/>
        <v>0</v>
      </c>
      <c r="BV54" s="672">
        <f t="shared" si="1042"/>
        <v>0</v>
      </c>
      <c r="BW54" s="672">
        <f t="shared" si="1042"/>
        <v>0</v>
      </c>
      <c r="BX54" s="672">
        <f t="shared" ref="BX54:CD54" si="1043">-MIN(SUM(-BX36,-BX37),SUM(BX52:BX53))</f>
        <v>0</v>
      </c>
      <c r="BY54" s="672">
        <f t="shared" si="1043"/>
        <v>0</v>
      </c>
      <c r="BZ54" s="672">
        <f t="shared" si="1043"/>
        <v>0</v>
      </c>
      <c r="CA54" s="672">
        <f t="shared" si="1043"/>
        <v>0</v>
      </c>
      <c r="CB54" s="672">
        <f t="shared" si="1043"/>
        <v>0</v>
      </c>
      <c r="CC54" s="672">
        <f t="shared" si="1043"/>
        <v>0</v>
      </c>
      <c r="CD54" s="672">
        <f t="shared" si="1043"/>
        <v>0</v>
      </c>
      <c r="CE54" s="672">
        <f t="shared" ref="CE54:EP54" si="1044">-MIN(SUM(-CE36,-CE37),SUM(CE52:CE53))</f>
        <v>0</v>
      </c>
      <c r="CF54" s="672">
        <f t="shared" si="1044"/>
        <v>0</v>
      </c>
      <c r="CG54" s="672">
        <f t="shared" si="1044"/>
        <v>0</v>
      </c>
      <c r="CH54" s="672">
        <f t="shared" si="1044"/>
        <v>0</v>
      </c>
      <c r="CI54" s="672">
        <f t="shared" si="1044"/>
        <v>0</v>
      </c>
      <c r="CJ54" s="672">
        <f t="shared" si="1044"/>
        <v>0</v>
      </c>
      <c r="CK54" s="672">
        <f t="shared" si="1044"/>
        <v>0</v>
      </c>
      <c r="CL54" s="672">
        <f t="shared" si="1044"/>
        <v>0</v>
      </c>
      <c r="CM54" s="672">
        <f t="shared" si="1044"/>
        <v>0</v>
      </c>
      <c r="CN54" s="672">
        <f t="shared" si="1044"/>
        <v>0</v>
      </c>
      <c r="CO54" s="672">
        <f t="shared" si="1044"/>
        <v>0</v>
      </c>
      <c r="CP54" s="672">
        <f t="shared" si="1044"/>
        <v>0</v>
      </c>
      <c r="CQ54" s="672">
        <f t="shared" si="1044"/>
        <v>0</v>
      </c>
      <c r="CR54" s="672">
        <f t="shared" si="1044"/>
        <v>0</v>
      </c>
      <c r="CS54" s="672">
        <f t="shared" si="1044"/>
        <v>0</v>
      </c>
      <c r="CT54" s="672">
        <f t="shared" si="1044"/>
        <v>0</v>
      </c>
      <c r="CU54" s="672">
        <f t="shared" si="1044"/>
        <v>0</v>
      </c>
      <c r="CV54" s="672">
        <f t="shared" si="1044"/>
        <v>0</v>
      </c>
      <c r="CW54" s="672">
        <f t="shared" si="1044"/>
        <v>0</v>
      </c>
      <c r="CX54" s="672">
        <f t="shared" si="1044"/>
        <v>0</v>
      </c>
      <c r="CY54" s="672">
        <f t="shared" si="1044"/>
        <v>0</v>
      </c>
      <c r="CZ54" s="672">
        <f t="shared" si="1044"/>
        <v>0</v>
      </c>
      <c r="DA54" s="672">
        <f t="shared" si="1044"/>
        <v>0</v>
      </c>
      <c r="DB54" s="672">
        <f t="shared" si="1044"/>
        <v>0</v>
      </c>
      <c r="DC54" s="672">
        <f t="shared" si="1044"/>
        <v>0</v>
      </c>
      <c r="DD54" s="672">
        <f t="shared" si="1044"/>
        <v>0</v>
      </c>
      <c r="DE54" s="672">
        <f t="shared" si="1044"/>
        <v>0</v>
      </c>
      <c r="DF54" s="672">
        <f t="shared" si="1044"/>
        <v>0</v>
      </c>
      <c r="DG54" s="672">
        <f t="shared" si="1044"/>
        <v>0</v>
      </c>
      <c r="DH54" s="672">
        <f t="shared" si="1044"/>
        <v>0</v>
      </c>
      <c r="DI54" s="672">
        <f t="shared" si="1044"/>
        <v>0</v>
      </c>
      <c r="DJ54" s="672">
        <f t="shared" si="1044"/>
        <v>0</v>
      </c>
      <c r="DK54" s="672">
        <f t="shared" si="1044"/>
        <v>0</v>
      </c>
      <c r="DL54" s="672">
        <f t="shared" si="1044"/>
        <v>0</v>
      </c>
      <c r="DM54" s="672">
        <f t="shared" si="1044"/>
        <v>0</v>
      </c>
      <c r="DN54" s="672">
        <f t="shared" si="1044"/>
        <v>0</v>
      </c>
      <c r="DO54" s="672">
        <f t="shared" si="1044"/>
        <v>0</v>
      </c>
      <c r="DP54" s="672">
        <f t="shared" si="1044"/>
        <v>0</v>
      </c>
      <c r="DQ54" s="672">
        <f t="shared" si="1044"/>
        <v>0</v>
      </c>
      <c r="DR54" s="672">
        <f t="shared" si="1044"/>
        <v>0</v>
      </c>
      <c r="DS54" s="672">
        <f t="shared" si="1044"/>
        <v>0</v>
      </c>
      <c r="DT54" s="672">
        <f t="shared" si="1044"/>
        <v>0</v>
      </c>
      <c r="DU54" s="672">
        <f t="shared" si="1044"/>
        <v>0</v>
      </c>
      <c r="DV54" s="672">
        <f t="shared" si="1044"/>
        <v>0</v>
      </c>
      <c r="DW54" s="672">
        <f t="shared" si="1044"/>
        <v>0</v>
      </c>
      <c r="DX54" s="672">
        <f t="shared" si="1044"/>
        <v>0</v>
      </c>
      <c r="DY54" s="672">
        <f t="shared" si="1044"/>
        <v>0</v>
      </c>
      <c r="DZ54" s="672">
        <f t="shared" si="1044"/>
        <v>0</v>
      </c>
      <c r="EA54" s="672">
        <f t="shared" si="1044"/>
        <v>0</v>
      </c>
      <c r="EB54" s="672">
        <f t="shared" si="1044"/>
        <v>0</v>
      </c>
      <c r="EC54" s="672">
        <f t="shared" si="1044"/>
        <v>0</v>
      </c>
      <c r="ED54" s="672">
        <f t="shared" si="1044"/>
        <v>0</v>
      </c>
      <c r="EE54" s="672">
        <f t="shared" si="1044"/>
        <v>0</v>
      </c>
      <c r="EF54" s="672">
        <f t="shared" si="1044"/>
        <v>0</v>
      </c>
      <c r="EG54" s="672">
        <f t="shared" si="1044"/>
        <v>0</v>
      </c>
      <c r="EH54" s="672">
        <f t="shared" si="1044"/>
        <v>0</v>
      </c>
      <c r="EI54" s="672">
        <f t="shared" si="1044"/>
        <v>0</v>
      </c>
      <c r="EJ54" s="672">
        <f t="shared" si="1044"/>
        <v>0</v>
      </c>
      <c r="EK54" s="672">
        <f t="shared" si="1044"/>
        <v>0</v>
      </c>
      <c r="EL54" s="672">
        <f t="shared" si="1044"/>
        <v>0</v>
      </c>
      <c r="EM54" s="672">
        <f t="shared" si="1044"/>
        <v>0</v>
      </c>
      <c r="EN54" s="672">
        <f t="shared" si="1044"/>
        <v>0</v>
      </c>
      <c r="EO54" s="672">
        <f t="shared" si="1044"/>
        <v>0</v>
      </c>
      <c r="EP54" s="672">
        <f t="shared" si="1044"/>
        <v>0</v>
      </c>
      <c r="EQ54" s="672">
        <f t="shared" ref="EQ54:HB54" si="1045">-MIN(SUM(-EQ36,-EQ37),SUM(EQ52:EQ53))</f>
        <v>0</v>
      </c>
      <c r="ER54" s="672">
        <f t="shared" si="1045"/>
        <v>0</v>
      </c>
      <c r="ES54" s="672">
        <f t="shared" si="1045"/>
        <v>0</v>
      </c>
      <c r="ET54" s="672">
        <f t="shared" si="1045"/>
        <v>0</v>
      </c>
      <c r="EU54" s="672">
        <f t="shared" si="1045"/>
        <v>0</v>
      </c>
      <c r="EV54" s="672">
        <f t="shared" si="1045"/>
        <v>0</v>
      </c>
      <c r="EW54" s="672">
        <f t="shared" si="1045"/>
        <v>0</v>
      </c>
      <c r="EX54" s="672">
        <f t="shared" si="1045"/>
        <v>0</v>
      </c>
      <c r="EY54" s="672">
        <f t="shared" si="1045"/>
        <v>0</v>
      </c>
      <c r="EZ54" s="672">
        <f t="shared" si="1045"/>
        <v>0</v>
      </c>
      <c r="FA54" s="672">
        <f t="shared" si="1045"/>
        <v>0</v>
      </c>
      <c r="FB54" s="672">
        <f t="shared" si="1045"/>
        <v>0</v>
      </c>
      <c r="FC54" s="672">
        <f t="shared" si="1045"/>
        <v>0</v>
      </c>
      <c r="FD54" s="672">
        <f t="shared" si="1045"/>
        <v>0</v>
      </c>
      <c r="FE54" s="672">
        <f t="shared" si="1045"/>
        <v>0</v>
      </c>
      <c r="FF54" s="672">
        <f t="shared" si="1045"/>
        <v>0</v>
      </c>
      <c r="FG54" s="672">
        <f t="shared" si="1045"/>
        <v>0</v>
      </c>
      <c r="FH54" s="672">
        <f t="shared" si="1045"/>
        <v>0</v>
      </c>
      <c r="FI54" s="672">
        <f t="shared" si="1045"/>
        <v>0</v>
      </c>
      <c r="FJ54" s="672">
        <f t="shared" si="1045"/>
        <v>0</v>
      </c>
      <c r="FK54" s="672">
        <f t="shared" si="1045"/>
        <v>0</v>
      </c>
      <c r="FL54" s="672">
        <f t="shared" si="1045"/>
        <v>0</v>
      </c>
      <c r="FM54" s="672">
        <f t="shared" si="1045"/>
        <v>0</v>
      </c>
      <c r="FN54" s="672">
        <f t="shared" si="1045"/>
        <v>0</v>
      </c>
      <c r="FO54" s="672">
        <f t="shared" si="1045"/>
        <v>0</v>
      </c>
      <c r="FP54" s="672">
        <f t="shared" si="1045"/>
        <v>0</v>
      </c>
      <c r="FQ54" s="672">
        <f t="shared" si="1045"/>
        <v>0</v>
      </c>
      <c r="FR54" s="672">
        <f t="shared" si="1045"/>
        <v>0</v>
      </c>
      <c r="FS54" s="672">
        <f t="shared" si="1045"/>
        <v>0</v>
      </c>
      <c r="FT54" s="672">
        <f t="shared" si="1045"/>
        <v>0</v>
      </c>
      <c r="FU54" s="672">
        <f t="shared" si="1045"/>
        <v>0</v>
      </c>
      <c r="FV54" s="672">
        <f t="shared" si="1045"/>
        <v>0</v>
      </c>
      <c r="FW54" s="672">
        <f t="shared" si="1045"/>
        <v>0</v>
      </c>
      <c r="FX54" s="672">
        <f t="shared" si="1045"/>
        <v>0</v>
      </c>
      <c r="FY54" s="672">
        <f t="shared" si="1045"/>
        <v>0</v>
      </c>
      <c r="FZ54" s="672">
        <f t="shared" si="1045"/>
        <v>0</v>
      </c>
      <c r="GA54" s="672">
        <f t="shared" si="1045"/>
        <v>0</v>
      </c>
      <c r="GB54" s="672">
        <f t="shared" si="1045"/>
        <v>0</v>
      </c>
      <c r="GC54" s="672">
        <f t="shared" si="1045"/>
        <v>0</v>
      </c>
      <c r="GD54" s="672">
        <f t="shared" si="1045"/>
        <v>0</v>
      </c>
      <c r="GE54" s="672">
        <f t="shared" si="1045"/>
        <v>0</v>
      </c>
      <c r="GF54" s="672">
        <f t="shared" si="1045"/>
        <v>0</v>
      </c>
      <c r="GG54" s="672">
        <f t="shared" si="1045"/>
        <v>0</v>
      </c>
      <c r="GH54" s="672">
        <f t="shared" si="1045"/>
        <v>0</v>
      </c>
      <c r="GI54" s="672">
        <f t="shared" si="1045"/>
        <v>0</v>
      </c>
      <c r="GJ54" s="672">
        <f t="shared" si="1045"/>
        <v>0</v>
      </c>
      <c r="GK54" s="672">
        <f t="shared" si="1045"/>
        <v>0</v>
      </c>
      <c r="GL54" s="672">
        <f t="shared" si="1045"/>
        <v>0</v>
      </c>
      <c r="GM54" s="672">
        <f t="shared" si="1045"/>
        <v>0</v>
      </c>
      <c r="GN54" s="672">
        <f t="shared" si="1045"/>
        <v>0</v>
      </c>
      <c r="GO54" s="672">
        <f t="shared" si="1045"/>
        <v>0</v>
      </c>
      <c r="GP54" s="672">
        <f t="shared" si="1045"/>
        <v>0</v>
      </c>
      <c r="GQ54" s="672">
        <f t="shared" si="1045"/>
        <v>0</v>
      </c>
      <c r="GR54" s="672">
        <f t="shared" si="1045"/>
        <v>0</v>
      </c>
      <c r="GS54" s="672">
        <f t="shared" si="1045"/>
        <v>0</v>
      </c>
      <c r="GT54" s="672">
        <f t="shared" si="1045"/>
        <v>0</v>
      </c>
      <c r="GU54" s="672">
        <f t="shared" si="1045"/>
        <v>0</v>
      </c>
      <c r="GV54" s="672">
        <f t="shared" si="1045"/>
        <v>0</v>
      </c>
      <c r="GW54" s="672">
        <f t="shared" si="1045"/>
        <v>0</v>
      </c>
      <c r="GX54" s="672">
        <f t="shared" si="1045"/>
        <v>0</v>
      </c>
      <c r="GY54" s="672">
        <f t="shared" si="1045"/>
        <v>0</v>
      </c>
      <c r="GZ54" s="672">
        <f t="shared" si="1045"/>
        <v>0</v>
      </c>
      <c r="HA54" s="672">
        <f t="shared" si="1045"/>
        <v>0</v>
      </c>
      <c r="HB54" s="672">
        <f t="shared" si="1045"/>
        <v>0</v>
      </c>
      <c r="HC54" s="672">
        <f t="shared" ref="HC54:IP54" si="1046">-MIN(SUM(-HC36,-HC37),SUM(HC52:HC53))</f>
        <v>0</v>
      </c>
      <c r="HD54" s="672">
        <f t="shared" si="1046"/>
        <v>0</v>
      </c>
      <c r="HE54" s="672">
        <f t="shared" si="1046"/>
        <v>0</v>
      </c>
      <c r="HF54" s="672">
        <f t="shared" si="1046"/>
        <v>0</v>
      </c>
      <c r="HG54" s="672">
        <f t="shared" si="1046"/>
        <v>0</v>
      </c>
      <c r="HH54" s="672">
        <f t="shared" si="1046"/>
        <v>0</v>
      </c>
      <c r="HI54" s="672">
        <f t="shared" si="1046"/>
        <v>0</v>
      </c>
      <c r="HJ54" s="672">
        <f t="shared" si="1046"/>
        <v>0</v>
      </c>
      <c r="HK54" s="672">
        <f t="shared" si="1046"/>
        <v>0</v>
      </c>
      <c r="HL54" s="672">
        <f t="shared" si="1046"/>
        <v>0</v>
      </c>
      <c r="HM54" s="672">
        <f t="shared" si="1046"/>
        <v>0</v>
      </c>
      <c r="HN54" s="672">
        <f t="shared" si="1046"/>
        <v>0</v>
      </c>
      <c r="HO54" s="672">
        <f t="shared" si="1046"/>
        <v>0</v>
      </c>
      <c r="HP54" s="672">
        <f t="shared" si="1046"/>
        <v>0</v>
      </c>
      <c r="HQ54" s="672">
        <f t="shared" si="1046"/>
        <v>0</v>
      </c>
      <c r="HR54" s="672">
        <f t="shared" si="1046"/>
        <v>0</v>
      </c>
      <c r="HS54" s="672">
        <f t="shared" si="1046"/>
        <v>0</v>
      </c>
      <c r="HT54" s="672">
        <f t="shared" si="1046"/>
        <v>0</v>
      </c>
      <c r="HU54" s="672">
        <f t="shared" si="1046"/>
        <v>0</v>
      </c>
      <c r="HV54" s="672">
        <f t="shared" si="1046"/>
        <v>0</v>
      </c>
      <c r="HW54" s="672">
        <f t="shared" si="1046"/>
        <v>0</v>
      </c>
      <c r="HX54" s="672">
        <f t="shared" si="1046"/>
        <v>0</v>
      </c>
      <c r="HY54" s="672">
        <f t="shared" si="1046"/>
        <v>0</v>
      </c>
      <c r="HZ54" s="672">
        <f t="shared" si="1046"/>
        <v>0</v>
      </c>
      <c r="IA54" s="672">
        <f t="shared" si="1046"/>
        <v>0</v>
      </c>
      <c r="IB54" s="672">
        <f t="shared" si="1046"/>
        <v>0</v>
      </c>
      <c r="IC54" s="672">
        <f t="shared" si="1046"/>
        <v>0</v>
      </c>
      <c r="ID54" s="672">
        <f t="shared" si="1046"/>
        <v>0</v>
      </c>
      <c r="IE54" s="672">
        <f t="shared" si="1046"/>
        <v>0</v>
      </c>
      <c r="IF54" s="672">
        <f t="shared" si="1046"/>
        <v>0</v>
      </c>
      <c r="IG54" s="672">
        <f t="shared" si="1046"/>
        <v>0</v>
      </c>
      <c r="IH54" s="672">
        <f t="shared" si="1046"/>
        <v>0</v>
      </c>
      <c r="II54" s="672">
        <f t="shared" si="1046"/>
        <v>0</v>
      </c>
      <c r="IJ54" s="672">
        <f t="shared" si="1046"/>
        <v>0</v>
      </c>
      <c r="IK54" s="672">
        <f t="shared" si="1046"/>
        <v>0</v>
      </c>
      <c r="IL54" s="672">
        <f t="shared" si="1046"/>
        <v>0</v>
      </c>
      <c r="IM54" s="672">
        <f t="shared" si="1046"/>
        <v>0</v>
      </c>
      <c r="IN54" s="672">
        <f t="shared" si="1046"/>
        <v>0</v>
      </c>
      <c r="IO54" s="672">
        <f t="shared" si="1046"/>
        <v>0</v>
      </c>
      <c r="IP54" s="672">
        <f t="shared" si="1046"/>
        <v>0</v>
      </c>
    </row>
    <row r="55" spans="1:250" outlineLevel="1" x14ac:dyDescent="0.2">
      <c r="A55" s="156">
        <f>ROW()</f>
        <v>55</v>
      </c>
      <c r="I55" s="156" t="s">
        <v>481</v>
      </c>
      <c r="J55" s="156"/>
      <c r="K55" s="161">
        <f>SUM(K52:K54)</f>
        <v>11500000</v>
      </c>
      <c r="L55" s="161">
        <f>SUM(L52:L54)</f>
        <v>11500000</v>
      </c>
      <c r="M55" s="161">
        <f t="shared" ref="M55:BX55" si="1047">SUM(M52:M54)</f>
        <v>11500000</v>
      </c>
      <c r="N55" s="161">
        <f t="shared" si="1047"/>
        <v>11500000</v>
      </c>
      <c r="O55" s="161">
        <f t="shared" si="1047"/>
        <v>11500000</v>
      </c>
      <c r="P55" s="161">
        <f t="shared" si="1047"/>
        <v>11500000</v>
      </c>
      <c r="Q55" s="161">
        <f t="shared" si="1047"/>
        <v>11500000</v>
      </c>
      <c r="R55" s="161">
        <f t="shared" si="1047"/>
        <v>11500000</v>
      </c>
      <c r="S55" s="161">
        <f t="shared" si="1047"/>
        <v>11500000</v>
      </c>
      <c r="T55" s="161">
        <f t="shared" si="1047"/>
        <v>11500000</v>
      </c>
      <c r="U55" s="161">
        <f t="shared" si="1047"/>
        <v>11500000</v>
      </c>
      <c r="V55" s="161">
        <f t="shared" si="1047"/>
        <v>10545737.960000001</v>
      </c>
      <c r="W55" s="161">
        <f t="shared" si="1047"/>
        <v>9591475.9200000018</v>
      </c>
      <c r="X55" s="161">
        <f t="shared" si="1047"/>
        <v>8637213.8800000027</v>
      </c>
      <c r="Y55" s="161">
        <f t="shared" si="1047"/>
        <v>7682951.8400000026</v>
      </c>
      <c r="Z55" s="161">
        <f t="shared" si="1047"/>
        <v>6728689.8000000026</v>
      </c>
      <c r="AA55" s="161">
        <f t="shared" si="1047"/>
        <v>5774427.7600000026</v>
      </c>
      <c r="AB55" s="161">
        <f t="shared" si="1047"/>
        <v>4820165.7200000025</v>
      </c>
      <c r="AC55" s="161">
        <f t="shared" si="1047"/>
        <v>3865903.6800000025</v>
      </c>
      <c r="AD55" s="161">
        <f t="shared" si="1047"/>
        <v>2911641.6400000025</v>
      </c>
      <c r="AE55" s="161">
        <f t="shared" si="1047"/>
        <v>1957379.6000000024</v>
      </c>
      <c r="AF55" s="161">
        <f t="shared" si="1047"/>
        <v>802336.2266666689</v>
      </c>
      <c r="AG55" s="161">
        <f t="shared" si="1047"/>
        <v>0</v>
      </c>
      <c r="AH55" s="161">
        <f t="shared" si="1047"/>
        <v>0</v>
      </c>
      <c r="AI55" s="161">
        <f t="shared" si="1047"/>
        <v>0</v>
      </c>
      <c r="AJ55" s="161">
        <f t="shared" si="1047"/>
        <v>0</v>
      </c>
      <c r="AK55" s="161">
        <f t="shared" si="1047"/>
        <v>0</v>
      </c>
      <c r="AL55" s="161">
        <f t="shared" si="1047"/>
        <v>0</v>
      </c>
      <c r="AM55" s="161">
        <f t="shared" si="1047"/>
        <v>0</v>
      </c>
      <c r="AN55" s="161">
        <f t="shared" si="1047"/>
        <v>0</v>
      </c>
      <c r="AO55" s="161">
        <f t="shared" si="1047"/>
        <v>0</v>
      </c>
      <c r="AP55" s="161">
        <f t="shared" si="1047"/>
        <v>0</v>
      </c>
      <c r="AQ55" s="161">
        <f t="shared" si="1047"/>
        <v>0</v>
      </c>
      <c r="AR55" s="161">
        <f t="shared" si="1047"/>
        <v>0</v>
      </c>
      <c r="AS55" s="161">
        <f t="shared" si="1047"/>
        <v>0</v>
      </c>
      <c r="AT55" s="161">
        <f t="shared" si="1047"/>
        <v>0</v>
      </c>
      <c r="AU55" s="161">
        <f t="shared" si="1047"/>
        <v>0</v>
      </c>
      <c r="AV55" s="161">
        <f t="shared" si="1047"/>
        <v>0</v>
      </c>
      <c r="AW55" s="161">
        <f t="shared" si="1047"/>
        <v>0</v>
      </c>
      <c r="AX55" s="161">
        <f t="shared" si="1047"/>
        <v>0</v>
      </c>
      <c r="AY55" s="161">
        <f t="shared" si="1047"/>
        <v>0</v>
      </c>
      <c r="AZ55" s="161">
        <f t="shared" si="1047"/>
        <v>0</v>
      </c>
      <c r="BA55" s="161">
        <f t="shared" si="1047"/>
        <v>0</v>
      </c>
      <c r="BB55" s="161">
        <f t="shared" si="1047"/>
        <v>0</v>
      </c>
      <c r="BC55" s="161">
        <f t="shared" si="1047"/>
        <v>0</v>
      </c>
      <c r="BD55" s="161">
        <f t="shared" si="1047"/>
        <v>0</v>
      </c>
      <c r="BE55" s="161">
        <f t="shared" si="1047"/>
        <v>0</v>
      </c>
      <c r="BF55" s="161">
        <f t="shared" si="1047"/>
        <v>0</v>
      </c>
      <c r="BG55" s="161">
        <f t="shared" si="1047"/>
        <v>0</v>
      </c>
      <c r="BH55" s="161">
        <f t="shared" si="1047"/>
        <v>0</v>
      </c>
      <c r="BI55" s="161">
        <f t="shared" si="1047"/>
        <v>0</v>
      </c>
      <c r="BJ55" s="161">
        <f t="shared" si="1047"/>
        <v>0</v>
      </c>
      <c r="BK55" s="161">
        <f t="shared" si="1047"/>
        <v>0</v>
      </c>
      <c r="BL55" s="161">
        <f t="shared" si="1047"/>
        <v>0</v>
      </c>
      <c r="BM55" s="161">
        <f t="shared" si="1047"/>
        <v>0</v>
      </c>
      <c r="BN55" s="161">
        <f t="shared" si="1047"/>
        <v>0</v>
      </c>
      <c r="BO55" s="161">
        <f t="shared" si="1047"/>
        <v>0</v>
      </c>
      <c r="BP55" s="161">
        <f t="shared" si="1047"/>
        <v>0</v>
      </c>
      <c r="BQ55" s="161">
        <f t="shared" si="1047"/>
        <v>0</v>
      </c>
      <c r="BR55" s="161">
        <f t="shared" si="1047"/>
        <v>0</v>
      </c>
      <c r="BS55" s="161">
        <f t="shared" si="1047"/>
        <v>0</v>
      </c>
      <c r="BT55" s="161">
        <f t="shared" si="1047"/>
        <v>0</v>
      </c>
      <c r="BU55" s="161">
        <f t="shared" si="1047"/>
        <v>0</v>
      </c>
      <c r="BV55" s="161">
        <f t="shared" si="1047"/>
        <v>0</v>
      </c>
      <c r="BW55" s="161">
        <f t="shared" si="1047"/>
        <v>0</v>
      </c>
      <c r="BX55" s="161">
        <f t="shared" si="1047"/>
        <v>0</v>
      </c>
      <c r="BY55" s="161">
        <f t="shared" ref="BY55:CD55" si="1048">SUM(BY52:BY54)</f>
        <v>0</v>
      </c>
      <c r="BZ55" s="161">
        <f t="shared" si="1048"/>
        <v>0</v>
      </c>
      <c r="CA55" s="161">
        <f t="shared" si="1048"/>
        <v>0</v>
      </c>
      <c r="CB55" s="161">
        <f t="shared" si="1048"/>
        <v>0</v>
      </c>
      <c r="CC55" s="161">
        <f t="shared" si="1048"/>
        <v>0</v>
      </c>
      <c r="CD55" s="161">
        <f t="shared" si="1048"/>
        <v>0</v>
      </c>
      <c r="CE55" s="161">
        <f t="shared" ref="CE55:EP55" si="1049">SUM(CE52:CE54)</f>
        <v>0</v>
      </c>
      <c r="CF55" s="161">
        <f t="shared" si="1049"/>
        <v>0</v>
      </c>
      <c r="CG55" s="161">
        <f t="shared" si="1049"/>
        <v>0</v>
      </c>
      <c r="CH55" s="161">
        <f t="shared" si="1049"/>
        <v>0</v>
      </c>
      <c r="CI55" s="161">
        <f t="shared" si="1049"/>
        <v>0</v>
      </c>
      <c r="CJ55" s="161">
        <f t="shared" si="1049"/>
        <v>0</v>
      </c>
      <c r="CK55" s="161">
        <f t="shared" si="1049"/>
        <v>0</v>
      </c>
      <c r="CL55" s="161">
        <f t="shared" si="1049"/>
        <v>0</v>
      </c>
      <c r="CM55" s="161">
        <f t="shared" si="1049"/>
        <v>0</v>
      </c>
      <c r="CN55" s="161">
        <f t="shared" si="1049"/>
        <v>0</v>
      </c>
      <c r="CO55" s="161">
        <f t="shared" si="1049"/>
        <v>0</v>
      </c>
      <c r="CP55" s="161">
        <f t="shared" si="1049"/>
        <v>0</v>
      </c>
      <c r="CQ55" s="161">
        <f t="shared" si="1049"/>
        <v>0</v>
      </c>
      <c r="CR55" s="161">
        <f t="shared" si="1049"/>
        <v>0</v>
      </c>
      <c r="CS55" s="161">
        <f t="shared" si="1049"/>
        <v>0</v>
      </c>
      <c r="CT55" s="161">
        <f t="shared" si="1049"/>
        <v>0</v>
      </c>
      <c r="CU55" s="161">
        <f t="shared" si="1049"/>
        <v>0</v>
      </c>
      <c r="CV55" s="161">
        <f t="shared" si="1049"/>
        <v>0</v>
      </c>
      <c r="CW55" s="161">
        <f t="shared" si="1049"/>
        <v>0</v>
      </c>
      <c r="CX55" s="161">
        <f t="shared" si="1049"/>
        <v>0</v>
      </c>
      <c r="CY55" s="161">
        <f t="shared" si="1049"/>
        <v>0</v>
      </c>
      <c r="CZ55" s="161">
        <f t="shared" si="1049"/>
        <v>0</v>
      </c>
      <c r="DA55" s="161">
        <f t="shared" si="1049"/>
        <v>0</v>
      </c>
      <c r="DB55" s="161">
        <f t="shared" si="1049"/>
        <v>0</v>
      </c>
      <c r="DC55" s="161">
        <f t="shared" si="1049"/>
        <v>0</v>
      </c>
      <c r="DD55" s="161">
        <f t="shared" si="1049"/>
        <v>0</v>
      </c>
      <c r="DE55" s="161">
        <f t="shared" si="1049"/>
        <v>0</v>
      </c>
      <c r="DF55" s="161">
        <f t="shared" si="1049"/>
        <v>0</v>
      </c>
      <c r="DG55" s="161">
        <f t="shared" si="1049"/>
        <v>0</v>
      </c>
      <c r="DH55" s="161">
        <f t="shared" si="1049"/>
        <v>0</v>
      </c>
      <c r="DI55" s="161">
        <f t="shared" si="1049"/>
        <v>0</v>
      </c>
      <c r="DJ55" s="161">
        <f t="shared" si="1049"/>
        <v>0</v>
      </c>
      <c r="DK55" s="161">
        <f t="shared" si="1049"/>
        <v>0</v>
      </c>
      <c r="DL55" s="161">
        <f t="shared" si="1049"/>
        <v>0</v>
      </c>
      <c r="DM55" s="161">
        <f t="shared" si="1049"/>
        <v>0</v>
      </c>
      <c r="DN55" s="161">
        <f t="shared" si="1049"/>
        <v>0</v>
      </c>
      <c r="DO55" s="161">
        <f t="shared" si="1049"/>
        <v>0</v>
      </c>
      <c r="DP55" s="161">
        <f t="shared" si="1049"/>
        <v>0</v>
      </c>
      <c r="DQ55" s="161">
        <f t="shared" si="1049"/>
        <v>0</v>
      </c>
      <c r="DR55" s="161">
        <f t="shared" si="1049"/>
        <v>0</v>
      </c>
      <c r="DS55" s="161">
        <f t="shared" si="1049"/>
        <v>0</v>
      </c>
      <c r="DT55" s="161">
        <f t="shared" si="1049"/>
        <v>0</v>
      </c>
      <c r="DU55" s="161">
        <f t="shared" si="1049"/>
        <v>0</v>
      </c>
      <c r="DV55" s="161">
        <f t="shared" si="1049"/>
        <v>0</v>
      </c>
      <c r="DW55" s="161">
        <f t="shared" si="1049"/>
        <v>0</v>
      </c>
      <c r="DX55" s="161">
        <f t="shared" si="1049"/>
        <v>0</v>
      </c>
      <c r="DY55" s="161">
        <f t="shared" si="1049"/>
        <v>0</v>
      </c>
      <c r="DZ55" s="161">
        <f t="shared" si="1049"/>
        <v>0</v>
      </c>
      <c r="EA55" s="161">
        <f t="shared" si="1049"/>
        <v>0</v>
      </c>
      <c r="EB55" s="161">
        <f t="shared" si="1049"/>
        <v>0</v>
      </c>
      <c r="EC55" s="161">
        <f t="shared" si="1049"/>
        <v>0</v>
      </c>
      <c r="ED55" s="161">
        <f t="shared" si="1049"/>
        <v>0</v>
      </c>
      <c r="EE55" s="161">
        <f t="shared" si="1049"/>
        <v>0</v>
      </c>
      <c r="EF55" s="161">
        <f t="shared" si="1049"/>
        <v>0</v>
      </c>
      <c r="EG55" s="161">
        <f t="shared" si="1049"/>
        <v>0</v>
      </c>
      <c r="EH55" s="161">
        <f t="shared" si="1049"/>
        <v>0</v>
      </c>
      <c r="EI55" s="161">
        <f t="shared" si="1049"/>
        <v>0</v>
      </c>
      <c r="EJ55" s="161">
        <f t="shared" si="1049"/>
        <v>0</v>
      </c>
      <c r="EK55" s="161">
        <f t="shared" si="1049"/>
        <v>0</v>
      </c>
      <c r="EL55" s="161">
        <f t="shared" si="1049"/>
        <v>0</v>
      </c>
      <c r="EM55" s="161">
        <f t="shared" si="1049"/>
        <v>0</v>
      </c>
      <c r="EN55" s="161">
        <f t="shared" si="1049"/>
        <v>0</v>
      </c>
      <c r="EO55" s="161">
        <f t="shared" si="1049"/>
        <v>0</v>
      </c>
      <c r="EP55" s="161">
        <f t="shared" si="1049"/>
        <v>0</v>
      </c>
      <c r="EQ55" s="161">
        <f t="shared" ref="EQ55:HB55" si="1050">SUM(EQ52:EQ54)</f>
        <v>0</v>
      </c>
      <c r="ER55" s="161">
        <f t="shared" si="1050"/>
        <v>0</v>
      </c>
      <c r="ES55" s="161">
        <f t="shared" si="1050"/>
        <v>0</v>
      </c>
      <c r="ET55" s="161">
        <f t="shared" si="1050"/>
        <v>0</v>
      </c>
      <c r="EU55" s="161">
        <f t="shared" si="1050"/>
        <v>0</v>
      </c>
      <c r="EV55" s="161">
        <f t="shared" si="1050"/>
        <v>0</v>
      </c>
      <c r="EW55" s="161">
        <f t="shared" si="1050"/>
        <v>0</v>
      </c>
      <c r="EX55" s="161">
        <f t="shared" si="1050"/>
        <v>0</v>
      </c>
      <c r="EY55" s="161">
        <f t="shared" si="1050"/>
        <v>0</v>
      </c>
      <c r="EZ55" s="161">
        <f t="shared" si="1050"/>
        <v>0</v>
      </c>
      <c r="FA55" s="161">
        <f t="shared" si="1050"/>
        <v>0</v>
      </c>
      <c r="FB55" s="161">
        <f t="shared" si="1050"/>
        <v>0</v>
      </c>
      <c r="FC55" s="161">
        <f t="shared" si="1050"/>
        <v>0</v>
      </c>
      <c r="FD55" s="161">
        <f t="shared" si="1050"/>
        <v>0</v>
      </c>
      <c r="FE55" s="161">
        <f t="shared" si="1050"/>
        <v>0</v>
      </c>
      <c r="FF55" s="161">
        <f t="shared" si="1050"/>
        <v>0</v>
      </c>
      <c r="FG55" s="161">
        <f t="shared" si="1050"/>
        <v>0</v>
      </c>
      <c r="FH55" s="161">
        <f t="shared" si="1050"/>
        <v>0</v>
      </c>
      <c r="FI55" s="161">
        <f t="shared" si="1050"/>
        <v>0</v>
      </c>
      <c r="FJ55" s="161">
        <f t="shared" si="1050"/>
        <v>0</v>
      </c>
      <c r="FK55" s="161">
        <f t="shared" si="1050"/>
        <v>0</v>
      </c>
      <c r="FL55" s="161">
        <f t="shared" si="1050"/>
        <v>0</v>
      </c>
      <c r="FM55" s="161">
        <f t="shared" si="1050"/>
        <v>0</v>
      </c>
      <c r="FN55" s="161">
        <f t="shared" si="1050"/>
        <v>0</v>
      </c>
      <c r="FO55" s="161">
        <f t="shared" si="1050"/>
        <v>0</v>
      </c>
      <c r="FP55" s="161">
        <f t="shared" si="1050"/>
        <v>0</v>
      </c>
      <c r="FQ55" s="161">
        <f t="shared" si="1050"/>
        <v>0</v>
      </c>
      <c r="FR55" s="161">
        <f t="shared" si="1050"/>
        <v>0</v>
      </c>
      <c r="FS55" s="161">
        <f t="shared" si="1050"/>
        <v>0</v>
      </c>
      <c r="FT55" s="161">
        <f t="shared" si="1050"/>
        <v>0</v>
      </c>
      <c r="FU55" s="161">
        <f t="shared" si="1050"/>
        <v>0</v>
      </c>
      <c r="FV55" s="161">
        <f t="shared" si="1050"/>
        <v>0</v>
      </c>
      <c r="FW55" s="161">
        <f t="shared" si="1050"/>
        <v>0</v>
      </c>
      <c r="FX55" s="161">
        <f t="shared" si="1050"/>
        <v>0</v>
      </c>
      <c r="FY55" s="161">
        <f t="shared" si="1050"/>
        <v>0</v>
      </c>
      <c r="FZ55" s="161">
        <f t="shared" si="1050"/>
        <v>0</v>
      </c>
      <c r="GA55" s="161">
        <f t="shared" si="1050"/>
        <v>0</v>
      </c>
      <c r="GB55" s="161">
        <f t="shared" si="1050"/>
        <v>0</v>
      </c>
      <c r="GC55" s="161">
        <f t="shared" si="1050"/>
        <v>0</v>
      </c>
      <c r="GD55" s="161">
        <f t="shared" si="1050"/>
        <v>0</v>
      </c>
      <c r="GE55" s="161">
        <f t="shared" si="1050"/>
        <v>0</v>
      </c>
      <c r="GF55" s="161">
        <f t="shared" si="1050"/>
        <v>0</v>
      </c>
      <c r="GG55" s="161">
        <f t="shared" si="1050"/>
        <v>0</v>
      </c>
      <c r="GH55" s="161">
        <f t="shared" si="1050"/>
        <v>0</v>
      </c>
      <c r="GI55" s="161">
        <f t="shared" si="1050"/>
        <v>0</v>
      </c>
      <c r="GJ55" s="161">
        <f t="shared" si="1050"/>
        <v>0</v>
      </c>
      <c r="GK55" s="161">
        <f t="shared" si="1050"/>
        <v>0</v>
      </c>
      <c r="GL55" s="161">
        <f t="shared" si="1050"/>
        <v>0</v>
      </c>
      <c r="GM55" s="161">
        <f t="shared" si="1050"/>
        <v>0</v>
      </c>
      <c r="GN55" s="161">
        <f t="shared" si="1050"/>
        <v>0</v>
      </c>
      <c r="GO55" s="161">
        <f t="shared" si="1050"/>
        <v>0</v>
      </c>
      <c r="GP55" s="161">
        <f t="shared" si="1050"/>
        <v>0</v>
      </c>
      <c r="GQ55" s="161">
        <f t="shared" si="1050"/>
        <v>0</v>
      </c>
      <c r="GR55" s="161">
        <f t="shared" si="1050"/>
        <v>0</v>
      </c>
      <c r="GS55" s="161">
        <f t="shared" si="1050"/>
        <v>0</v>
      </c>
      <c r="GT55" s="161">
        <f t="shared" si="1050"/>
        <v>0</v>
      </c>
      <c r="GU55" s="161">
        <f t="shared" si="1050"/>
        <v>0</v>
      </c>
      <c r="GV55" s="161">
        <f t="shared" si="1050"/>
        <v>0</v>
      </c>
      <c r="GW55" s="161">
        <f t="shared" si="1050"/>
        <v>0</v>
      </c>
      <c r="GX55" s="161">
        <f t="shared" si="1050"/>
        <v>0</v>
      </c>
      <c r="GY55" s="161">
        <f t="shared" si="1050"/>
        <v>0</v>
      </c>
      <c r="GZ55" s="161">
        <f t="shared" si="1050"/>
        <v>0</v>
      </c>
      <c r="HA55" s="161">
        <f t="shared" si="1050"/>
        <v>0</v>
      </c>
      <c r="HB55" s="161">
        <f t="shared" si="1050"/>
        <v>0</v>
      </c>
      <c r="HC55" s="161">
        <f t="shared" ref="HC55:IP55" si="1051">SUM(HC52:HC54)</f>
        <v>0</v>
      </c>
      <c r="HD55" s="161">
        <f t="shared" si="1051"/>
        <v>0</v>
      </c>
      <c r="HE55" s="161">
        <f t="shared" si="1051"/>
        <v>0</v>
      </c>
      <c r="HF55" s="161">
        <f t="shared" si="1051"/>
        <v>0</v>
      </c>
      <c r="HG55" s="161">
        <f t="shared" si="1051"/>
        <v>0</v>
      </c>
      <c r="HH55" s="161">
        <f t="shared" si="1051"/>
        <v>0</v>
      </c>
      <c r="HI55" s="161">
        <f t="shared" si="1051"/>
        <v>0</v>
      </c>
      <c r="HJ55" s="161">
        <f t="shared" si="1051"/>
        <v>0</v>
      </c>
      <c r="HK55" s="161">
        <f t="shared" si="1051"/>
        <v>0</v>
      </c>
      <c r="HL55" s="161">
        <f t="shared" si="1051"/>
        <v>0</v>
      </c>
      <c r="HM55" s="161">
        <f t="shared" si="1051"/>
        <v>0</v>
      </c>
      <c r="HN55" s="161">
        <f t="shared" si="1051"/>
        <v>0</v>
      </c>
      <c r="HO55" s="161">
        <f t="shared" si="1051"/>
        <v>0</v>
      </c>
      <c r="HP55" s="161">
        <f t="shared" si="1051"/>
        <v>0</v>
      </c>
      <c r="HQ55" s="161">
        <f t="shared" si="1051"/>
        <v>0</v>
      </c>
      <c r="HR55" s="161">
        <f t="shared" si="1051"/>
        <v>0</v>
      </c>
      <c r="HS55" s="161">
        <f t="shared" si="1051"/>
        <v>0</v>
      </c>
      <c r="HT55" s="161">
        <f t="shared" si="1051"/>
        <v>0</v>
      </c>
      <c r="HU55" s="161">
        <f t="shared" si="1051"/>
        <v>0</v>
      </c>
      <c r="HV55" s="161">
        <f t="shared" si="1051"/>
        <v>0</v>
      </c>
      <c r="HW55" s="161">
        <f t="shared" si="1051"/>
        <v>0</v>
      </c>
      <c r="HX55" s="161">
        <f t="shared" si="1051"/>
        <v>0</v>
      </c>
      <c r="HY55" s="161">
        <f t="shared" si="1051"/>
        <v>0</v>
      </c>
      <c r="HZ55" s="161">
        <f t="shared" si="1051"/>
        <v>0</v>
      </c>
      <c r="IA55" s="161">
        <f t="shared" si="1051"/>
        <v>0</v>
      </c>
      <c r="IB55" s="161">
        <f t="shared" si="1051"/>
        <v>0</v>
      </c>
      <c r="IC55" s="161">
        <f t="shared" si="1051"/>
        <v>0</v>
      </c>
      <c r="ID55" s="161">
        <f t="shared" si="1051"/>
        <v>0</v>
      </c>
      <c r="IE55" s="161">
        <f t="shared" si="1051"/>
        <v>0</v>
      </c>
      <c r="IF55" s="161">
        <f t="shared" si="1051"/>
        <v>0</v>
      </c>
      <c r="IG55" s="161">
        <f t="shared" si="1051"/>
        <v>0</v>
      </c>
      <c r="IH55" s="161">
        <f t="shared" si="1051"/>
        <v>0</v>
      </c>
      <c r="II55" s="161">
        <f t="shared" si="1051"/>
        <v>0</v>
      </c>
      <c r="IJ55" s="161">
        <f t="shared" si="1051"/>
        <v>0</v>
      </c>
      <c r="IK55" s="161">
        <f t="shared" si="1051"/>
        <v>0</v>
      </c>
      <c r="IL55" s="161">
        <f t="shared" si="1051"/>
        <v>0</v>
      </c>
      <c r="IM55" s="161">
        <f t="shared" si="1051"/>
        <v>0</v>
      </c>
      <c r="IN55" s="161">
        <f t="shared" si="1051"/>
        <v>0</v>
      </c>
      <c r="IO55" s="161">
        <f t="shared" si="1051"/>
        <v>0</v>
      </c>
      <c r="IP55" s="161">
        <f t="shared" si="1051"/>
        <v>0</v>
      </c>
    </row>
    <row r="56" spans="1:250" outlineLevel="1" x14ac:dyDescent="0.2">
      <c r="A56" s="156">
        <f>ROW()</f>
        <v>56</v>
      </c>
      <c r="CE56" s="156"/>
      <c r="CF56" s="156"/>
      <c r="CG56" s="156"/>
      <c r="CH56" s="156"/>
      <c r="CI56" s="156"/>
      <c r="CJ56" s="156"/>
      <c r="CK56" s="156"/>
      <c r="CL56" s="156"/>
      <c r="CM56" s="156"/>
      <c r="CN56" s="156"/>
      <c r="CO56" s="156"/>
      <c r="CP56" s="156"/>
      <c r="CQ56" s="156"/>
      <c r="CR56" s="156"/>
      <c r="CS56" s="156"/>
      <c r="CT56" s="156"/>
      <c r="CU56" s="156"/>
      <c r="CV56" s="156"/>
      <c r="CW56" s="156"/>
      <c r="CX56" s="156"/>
      <c r="CY56" s="156"/>
      <c r="CZ56" s="156"/>
      <c r="DA56" s="156"/>
      <c r="DB56" s="156"/>
      <c r="DC56" s="156"/>
      <c r="DD56" s="156"/>
      <c r="DE56" s="156"/>
      <c r="DF56" s="156"/>
      <c r="DG56" s="156"/>
      <c r="DH56" s="156"/>
      <c r="DI56" s="156"/>
      <c r="DJ56" s="156"/>
      <c r="DK56" s="156"/>
      <c r="DL56" s="156"/>
      <c r="DM56" s="156"/>
      <c r="DN56" s="156"/>
      <c r="DO56" s="156"/>
      <c r="DP56" s="156"/>
      <c r="DQ56" s="156"/>
      <c r="DR56" s="156"/>
      <c r="DS56" s="156"/>
      <c r="DT56" s="156"/>
      <c r="DU56" s="156"/>
      <c r="DV56" s="156"/>
      <c r="DW56" s="156"/>
      <c r="DX56" s="156"/>
      <c r="DY56" s="156"/>
      <c r="DZ56" s="156"/>
      <c r="EA56" s="156"/>
      <c r="EB56" s="156"/>
      <c r="EC56" s="156"/>
      <c r="ED56" s="156"/>
      <c r="EE56" s="156"/>
      <c r="EF56" s="156"/>
      <c r="EG56" s="156"/>
      <c r="EH56" s="156"/>
      <c r="EI56" s="156"/>
      <c r="EJ56" s="156"/>
      <c r="EK56" s="156"/>
      <c r="EL56" s="156"/>
      <c r="EM56" s="156"/>
      <c r="EN56" s="156"/>
      <c r="EO56" s="156"/>
      <c r="EP56" s="156"/>
      <c r="EQ56" s="156"/>
      <c r="ER56" s="156"/>
      <c r="ES56" s="156"/>
      <c r="ET56" s="156"/>
      <c r="EU56" s="156"/>
      <c r="EV56" s="156"/>
      <c r="EW56" s="156"/>
      <c r="EX56" s="156"/>
      <c r="EY56" s="156"/>
      <c r="EZ56" s="156"/>
      <c r="FA56" s="156"/>
      <c r="FB56" s="156"/>
      <c r="FC56" s="156"/>
      <c r="FD56" s="156"/>
      <c r="FE56" s="156"/>
      <c r="FF56" s="156"/>
      <c r="FG56" s="156"/>
      <c r="FH56" s="156"/>
      <c r="FI56" s="156"/>
      <c r="FJ56" s="156"/>
      <c r="FK56" s="156"/>
      <c r="FL56" s="156"/>
      <c r="FM56" s="156"/>
      <c r="FN56" s="156"/>
      <c r="FO56" s="156"/>
      <c r="FP56" s="156"/>
      <c r="FQ56" s="156"/>
      <c r="FR56" s="156"/>
      <c r="FS56" s="156"/>
      <c r="FT56" s="156"/>
      <c r="FU56" s="156"/>
      <c r="FV56" s="156"/>
      <c r="FW56" s="156"/>
      <c r="FX56" s="156"/>
      <c r="FY56" s="156"/>
      <c r="FZ56" s="156"/>
      <c r="GA56" s="156"/>
      <c r="GB56" s="156"/>
      <c r="GC56" s="156"/>
      <c r="GD56" s="156"/>
      <c r="GE56" s="156"/>
      <c r="GF56" s="156"/>
      <c r="GG56" s="156"/>
      <c r="GH56" s="156"/>
      <c r="GI56" s="156"/>
      <c r="GJ56" s="156"/>
      <c r="GK56" s="156"/>
      <c r="GL56" s="156"/>
      <c r="GM56" s="156"/>
      <c r="GN56" s="156"/>
      <c r="GO56" s="156"/>
      <c r="GP56" s="156"/>
      <c r="GQ56" s="156"/>
      <c r="GR56" s="156"/>
      <c r="GS56" s="156"/>
      <c r="GT56" s="156"/>
      <c r="GU56" s="156"/>
      <c r="GV56" s="156"/>
      <c r="GW56" s="156"/>
      <c r="GX56" s="156"/>
      <c r="GY56" s="156"/>
      <c r="GZ56" s="156"/>
      <c r="HA56" s="156"/>
      <c r="HB56" s="156"/>
      <c r="HC56" s="156"/>
      <c r="HD56" s="156"/>
      <c r="HE56" s="156"/>
      <c r="HF56" s="156"/>
      <c r="HG56" s="156"/>
      <c r="HH56" s="156"/>
      <c r="HI56" s="156"/>
      <c r="HJ56" s="156"/>
      <c r="HK56" s="156"/>
      <c r="HL56" s="156"/>
      <c r="HM56" s="156"/>
      <c r="HN56" s="156"/>
      <c r="HO56" s="156"/>
      <c r="HP56" s="156"/>
      <c r="HQ56" s="156"/>
      <c r="HR56" s="156"/>
      <c r="HS56" s="156"/>
      <c r="HT56" s="156"/>
      <c r="HU56" s="156"/>
      <c r="HV56" s="156"/>
      <c r="HW56" s="156"/>
      <c r="HX56" s="156"/>
      <c r="HY56" s="156"/>
      <c r="HZ56" s="156"/>
      <c r="IA56" s="156"/>
      <c r="IB56" s="156"/>
      <c r="IC56" s="156"/>
      <c r="ID56" s="156"/>
      <c r="IE56" s="156"/>
      <c r="IF56" s="156"/>
      <c r="IG56" s="156"/>
      <c r="IH56" s="156"/>
      <c r="II56" s="156"/>
      <c r="IJ56" s="156"/>
      <c r="IK56" s="156"/>
      <c r="IL56" s="156"/>
      <c r="IM56" s="156"/>
      <c r="IN56" s="156"/>
      <c r="IO56" s="156"/>
      <c r="IP56" s="156"/>
    </row>
    <row r="57" spans="1:250" x14ac:dyDescent="0.2">
      <c r="A57" s="156">
        <f>ROW()</f>
        <v>57</v>
      </c>
      <c r="F57" s="660"/>
      <c r="I57" s="157"/>
      <c r="CE57" s="156"/>
      <c r="CF57" s="156"/>
      <c r="CG57" s="156"/>
      <c r="CH57" s="156"/>
      <c r="CI57" s="156"/>
      <c r="CJ57" s="156"/>
      <c r="CK57" s="156"/>
      <c r="CL57" s="156"/>
      <c r="CM57" s="156"/>
      <c r="CN57" s="156"/>
      <c r="CO57" s="156"/>
      <c r="CP57" s="156"/>
      <c r="CQ57" s="156"/>
      <c r="CR57" s="156"/>
      <c r="CS57" s="156"/>
      <c r="CT57" s="156"/>
      <c r="CU57" s="156"/>
      <c r="CV57" s="156"/>
      <c r="CW57" s="156"/>
      <c r="CX57" s="156"/>
      <c r="CY57" s="156"/>
      <c r="CZ57" s="156"/>
      <c r="DA57" s="156"/>
      <c r="DB57" s="156"/>
      <c r="DC57" s="156"/>
      <c r="DD57" s="156"/>
      <c r="DE57" s="156"/>
      <c r="DF57" s="156"/>
      <c r="DG57" s="156"/>
      <c r="DH57" s="156"/>
      <c r="DI57" s="156"/>
      <c r="DJ57" s="156"/>
      <c r="DK57" s="156"/>
      <c r="DL57" s="156"/>
      <c r="DM57" s="156"/>
      <c r="DN57" s="156"/>
      <c r="DO57" s="156"/>
      <c r="DP57" s="156"/>
      <c r="DQ57" s="156"/>
      <c r="DR57" s="156"/>
      <c r="DS57" s="156"/>
      <c r="DT57" s="156"/>
      <c r="DU57" s="156"/>
      <c r="DV57" s="156"/>
      <c r="DW57" s="156"/>
      <c r="DX57" s="156"/>
      <c r="DY57" s="156"/>
      <c r="DZ57" s="156"/>
      <c r="EA57" s="156"/>
      <c r="EB57" s="156"/>
      <c r="EC57" s="156"/>
      <c r="ED57" s="156"/>
      <c r="EE57" s="156"/>
      <c r="EF57" s="156"/>
      <c r="EG57" s="156"/>
      <c r="EH57" s="156"/>
      <c r="EI57" s="156"/>
      <c r="EJ57" s="156"/>
      <c r="EK57" s="156"/>
      <c r="EL57" s="156"/>
      <c r="EM57" s="156"/>
      <c r="EN57" s="156"/>
      <c r="EO57" s="156"/>
      <c r="EP57" s="156"/>
      <c r="EQ57" s="156"/>
      <c r="ER57" s="156"/>
      <c r="ES57" s="156"/>
      <c r="ET57" s="156"/>
      <c r="EU57" s="156"/>
      <c r="EV57" s="156"/>
      <c r="EW57" s="156"/>
      <c r="EX57" s="156"/>
      <c r="EY57" s="156"/>
      <c r="EZ57" s="156"/>
      <c r="FA57" s="156"/>
      <c r="FB57" s="156"/>
      <c r="FC57" s="156"/>
      <c r="FD57" s="156"/>
      <c r="FE57" s="156"/>
      <c r="FF57" s="156"/>
      <c r="FG57" s="156"/>
      <c r="FH57" s="156"/>
      <c r="FI57" s="156"/>
      <c r="FJ57" s="156"/>
      <c r="FK57" s="156"/>
      <c r="FL57" s="156"/>
      <c r="FM57" s="156"/>
      <c r="FN57" s="156"/>
      <c r="FO57" s="156"/>
      <c r="FP57" s="156"/>
      <c r="FQ57" s="156"/>
      <c r="FR57" s="156"/>
      <c r="FS57" s="156"/>
      <c r="FT57" s="156"/>
      <c r="FU57" s="156"/>
      <c r="FV57" s="156"/>
      <c r="FW57" s="156"/>
      <c r="FX57" s="156"/>
      <c r="FY57" s="156"/>
      <c r="FZ57" s="156"/>
      <c r="GA57" s="156"/>
      <c r="GB57" s="156"/>
      <c r="GC57" s="156"/>
      <c r="GD57" s="156"/>
      <c r="GE57" s="156"/>
      <c r="GF57" s="156"/>
      <c r="GG57" s="156"/>
      <c r="GH57" s="156"/>
      <c r="GI57" s="156"/>
      <c r="GJ57" s="156"/>
      <c r="GK57" s="156"/>
      <c r="GL57" s="156"/>
      <c r="GM57" s="156"/>
      <c r="GN57" s="156"/>
      <c r="GO57" s="156"/>
      <c r="GP57" s="156"/>
      <c r="GQ57" s="156"/>
      <c r="GR57" s="156"/>
      <c r="GS57" s="156"/>
      <c r="GT57" s="156"/>
      <c r="GU57" s="156"/>
      <c r="GV57" s="156"/>
      <c r="GW57" s="156"/>
      <c r="GX57" s="156"/>
      <c r="GY57" s="156"/>
      <c r="GZ57" s="156"/>
      <c r="HA57" s="156"/>
      <c r="HB57" s="156"/>
      <c r="HC57" s="156"/>
      <c r="HD57" s="156"/>
      <c r="HE57" s="156"/>
      <c r="HF57" s="156"/>
      <c r="HG57" s="156"/>
      <c r="HH57" s="156"/>
      <c r="HI57" s="156"/>
      <c r="HJ57" s="156"/>
      <c r="HK57" s="156"/>
      <c r="HL57" s="156"/>
      <c r="HM57" s="156"/>
      <c r="HN57" s="156"/>
      <c r="HO57" s="156"/>
      <c r="HP57" s="156"/>
      <c r="HQ57" s="156"/>
      <c r="HR57" s="156"/>
      <c r="HS57" s="156"/>
      <c r="HT57" s="156"/>
      <c r="HU57" s="156"/>
      <c r="HV57" s="156"/>
      <c r="HW57" s="156"/>
      <c r="HX57" s="156"/>
      <c r="HY57" s="156"/>
      <c r="HZ57" s="156"/>
      <c r="IA57" s="156"/>
      <c r="IB57" s="156"/>
      <c r="IC57" s="156"/>
      <c r="ID57" s="156"/>
      <c r="IE57" s="156"/>
      <c r="IF57" s="156"/>
      <c r="IG57" s="156"/>
      <c r="IH57" s="156"/>
      <c r="II57" s="156"/>
      <c r="IJ57" s="156"/>
      <c r="IK57" s="156"/>
      <c r="IL57" s="156"/>
      <c r="IM57" s="156"/>
      <c r="IN57" s="156"/>
      <c r="IO57" s="156"/>
      <c r="IP57" s="156"/>
    </row>
    <row r="58" spans="1:250" x14ac:dyDescent="0.2">
      <c r="C58" s="435"/>
      <c r="D58" s="435"/>
      <c r="E58" s="435"/>
      <c r="F58" s="435"/>
      <c r="G58" s="435"/>
      <c r="H58" s="881">
        <f>'A&amp;R'!Q46</f>
        <v>2</v>
      </c>
      <c r="K58" s="172"/>
      <c r="L58" s="660"/>
      <c r="CE58" s="156"/>
      <c r="CF58" s="156"/>
      <c r="CG58" s="156"/>
      <c r="CH58" s="156"/>
      <c r="CI58" s="156"/>
      <c r="CJ58" s="156"/>
      <c r="CK58" s="156"/>
      <c r="CL58" s="156"/>
      <c r="CM58" s="156"/>
      <c r="CN58" s="156"/>
      <c r="CO58" s="156"/>
      <c r="CP58" s="156"/>
      <c r="CQ58" s="156"/>
      <c r="CR58" s="156"/>
      <c r="CS58" s="156"/>
      <c r="CT58" s="156"/>
      <c r="CU58" s="156"/>
      <c r="CV58" s="156"/>
      <c r="CW58" s="156"/>
      <c r="CX58" s="156"/>
      <c r="CY58" s="156"/>
      <c r="CZ58" s="156"/>
      <c r="DA58" s="156"/>
      <c r="DB58" s="156"/>
      <c r="DC58" s="156"/>
      <c r="DD58" s="156"/>
      <c r="DE58" s="156"/>
      <c r="DF58" s="156"/>
      <c r="DG58" s="156"/>
      <c r="DH58" s="156"/>
      <c r="DI58" s="156"/>
      <c r="DJ58" s="156"/>
      <c r="DK58" s="156"/>
      <c r="DL58" s="156"/>
      <c r="DM58" s="156"/>
      <c r="DN58" s="156"/>
      <c r="DO58" s="156"/>
      <c r="DP58" s="156"/>
      <c r="DQ58" s="156"/>
      <c r="DR58" s="156"/>
      <c r="DS58" s="156"/>
      <c r="DT58" s="156"/>
      <c r="DU58" s="156"/>
      <c r="DV58" s="156"/>
      <c r="DW58" s="156"/>
      <c r="DX58" s="156"/>
      <c r="DY58" s="156"/>
      <c r="DZ58" s="156"/>
      <c r="EA58" s="156"/>
      <c r="EB58" s="156"/>
      <c r="EC58" s="156"/>
      <c r="ED58" s="156"/>
      <c r="EE58" s="156"/>
      <c r="EF58" s="156"/>
      <c r="EG58" s="156"/>
      <c r="EH58" s="156"/>
      <c r="EI58" s="156"/>
      <c r="EJ58" s="156"/>
      <c r="EK58" s="156"/>
      <c r="EL58" s="156"/>
      <c r="EM58" s="156"/>
      <c r="EN58" s="156"/>
      <c r="EO58" s="156"/>
      <c r="EP58" s="156"/>
      <c r="EQ58" s="156"/>
      <c r="ER58" s="156"/>
      <c r="ES58" s="156"/>
      <c r="ET58" s="156"/>
      <c r="EU58" s="156"/>
      <c r="EV58" s="156"/>
      <c r="EW58" s="156"/>
      <c r="EX58" s="156"/>
      <c r="EY58" s="156"/>
      <c r="EZ58" s="156"/>
      <c r="FA58" s="156"/>
      <c r="FB58" s="156"/>
      <c r="FC58" s="156"/>
      <c r="FD58" s="156"/>
      <c r="FE58" s="156"/>
      <c r="FF58" s="156"/>
      <c r="FG58" s="156"/>
      <c r="FH58" s="156"/>
      <c r="FI58" s="156"/>
      <c r="FJ58" s="156"/>
      <c r="FK58" s="156"/>
      <c r="FL58" s="156"/>
      <c r="FM58" s="156"/>
      <c r="FN58" s="156"/>
      <c r="FO58" s="156"/>
      <c r="FP58" s="156"/>
      <c r="FQ58" s="156"/>
      <c r="FR58" s="156"/>
      <c r="FS58" s="156"/>
      <c r="FT58" s="156"/>
      <c r="FU58" s="156"/>
      <c r="FV58" s="156"/>
      <c r="FW58" s="156"/>
      <c r="FX58" s="156"/>
      <c r="FY58" s="156"/>
      <c r="FZ58" s="156"/>
      <c r="GA58" s="156"/>
      <c r="GB58" s="156"/>
      <c r="GC58" s="156"/>
      <c r="GD58" s="156"/>
      <c r="GE58" s="156"/>
      <c r="GF58" s="156"/>
      <c r="GG58" s="156"/>
      <c r="GH58" s="156"/>
      <c r="GI58" s="156"/>
      <c r="GJ58" s="156"/>
      <c r="GK58" s="156"/>
      <c r="GL58" s="156"/>
      <c r="GM58" s="156"/>
      <c r="GN58" s="156"/>
      <c r="GO58" s="156"/>
      <c r="GP58" s="156"/>
      <c r="GQ58" s="156"/>
      <c r="GR58" s="156"/>
      <c r="GS58" s="156"/>
      <c r="GT58" s="156"/>
      <c r="GU58" s="156"/>
      <c r="GV58" s="156"/>
      <c r="GW58" s="156"/>
      <c r="GX58" s="156"/>
      <c r="GY58" s="156"/>
      <c r="GZ58" s="156"/>
      <c r="HA58" s="156"/>
      <c r="HB58" s="156"/>
      <c r="HC58" s="156"/>
      <c r="HD58" s="156"/>
      <c r="HE58" s="156"/>
      <c r="HF58" s="156"/>
      <c r="HG58" s="156"/>
      <c r="HH58" s="156"/>
      <c r="HI58" s="156"/>
      <c r="HJ58" s="156"/>
      <c r="HK58" s="156"/>
      <c r="HL58" s="156"/>
      <c r="HM58" s="156"/>
      <c r="HN58" s="156"/>
      <c r="HO58" s="156"/>
      <c r="HP58" s="156"/>
      <c r="HQ58" s="156"/>
      <c r="HR58" s="156"/>
      <c r="HS58" s="156"/>
      <c r="HT58" s="156"/>
      <c r="HU58" s="156"/>
      <c r="HV58" s="156"/>
      <c r="HW58" s="156"/>
      <c r="HX58" s="156"/>
      <c r="HY58" s="156"/>
      <c r="HZ58" s="156"/>
      <c r="IA58" s="156"/>
      <c r="IB58" s="156"/>
      <c r="IC58" s="156"/>
      <c r="ID58" s="156"/>
      <c r="IE58" s="156"/>
      <c r="IF58" s="156"/>
      <c r="IG58" s="156"/>
      <c r="IH58" s="156"/>
      <c r="II58" s="156"/>
      <c r="IJ58" s="156"/>
      <c r="IK58" s="156"/>
      <c r="IL58" s="156"/>
      <c r="IM58" s="156"/>
      <c r="IN58" s="156"/>
      <c r="IO58" s="156"/>
      <c r="IP58" s="156"/>
    </row>
    <row r="59" spans="1:250" outlineLevel="1" x14ac:dyDescent="0.2">
      <c r="C59" s="636" t="s">
        <v>431</v>
      </c>
      <c r="D59" s="636" t="s">
        <v>430</v>
      </c>
      <c r="E59" s="636" t="s">
        <v>447</v>
      </c>
      <c r="F59" s="636" t="s">
        <v>449</v>
      </c>
      <c r="G59" s="636" t="str">
        <f>C38</f>
        <v>Capital Reserves</v>
      </c>
      <c r="H59" s="636" t="str">
        <f>C39</f>
        <v>Capital Expenditure</v>
      </c>
      <c r="I59" s="636" t="s">
        <v>637</v>
      </c>
      <c r="J59" s="636" t="s">
        <v>638</v>
      </c>
      <c r="L59" s="662"/>
      <c r="CE59" s="156"/>
      <c r="CF59" s="156"/>
      <c r="CG59" s="156"/>
      <c r="CH59" s="156"/>
      <c r="CI59" s="156"/>
      <c r="CJ59" s="156"/>
      <c r="CK59" s="156"/>
      <c r="CL59" s="156"/>
      <c r="CM59" s="156"/>
      <c r="CN59" s="156"/>
      <c r="CO59" s="156"/>
      <c r="CP59" s="156"/>
      <c r="CQ59" s="156"/>
      <c r="CR59" s="156"/>
      <c r="CS59" s="156"/>
      <c r="CT59" s="156"/>
      <c r="CU59" s="156"/>
      <c r="CV59" s="156"/>
      <c r="CW59" s="156"/>
      <c r="CX59" s="156"/>
      <c r="CY59" s="156"/>
      <c r="CZ59" s="156"/>
      <c r="DA59" s="156"/>
      <c r="DB59" s="156"/>
      <c r="DC59" s="156"/>
      <c r="DD59" s="156"/>
      <c r="DE59" s="156"/>
      <c r="DF59" s="156"/>
      <c r="DG59" s="156"/>
      <c r="DH59" s="156"/>
      <c r="DI59" s="156"/>
      <c r="DJ59" s="156"/>
      <c r="DK59" s="156"/>
      <c r="DL59" s="156"/>
      <c r="DM59" s="156"/>
      <c r="DN59" s="156"/>
      <c r="DO59" s="156"/>
      <c r="DP59" s="156"/>
      <c r="DQ59" s="156"/>
      <c r="DR59" s="156"/>
      <c r="DS59" s="156"/>
      <c r="DT59" s="156"/>
      <c r="DU59" s="156"/>
      <c r="DV59" s="156"/>
      <c r="DW59" s="156"/>
      <c r="DX59" s="156"/>
      <c r="DY59" s="156"/>
      <c r="DZ59" s="156"/>
      <c r="EA59" s="156"/>
      <c r="EB59" s="156"/>
      <c r="EC59" s="156"/>
      <c r="ED59" s="156"/>
      <c r="EE59" s="156"/>
      <c r="EF59" s="156"/>
      <c r="EG59" s="156"/>
      <c r="EH59" s="156"/>
      <c r="EI59" s="156"/>
      <c r="EJ59" s="156"/>
      <c r="EK59" s="156"/>
      <c r="EL59" s="156"/>
      <c r="EM59" s="156"/>
      <c r="EN59" s="156"/>
      <c r="EO59" s="156"/>
      <c r="EP59" s="156"/>
      <c r="EQ59" s="156"/>
      <c r="ER59" s="156"/>
      <c r="ES59" s="156"/>
      <c r="ET59" s="156"/>
      <c r="EU59" s="156"/>
      <c r="EV59" s="156"/>
      <c r="EW59" s="156"/>
      <c r="EX59" s="156"/>
      <c r="EY59" s="156"/>
      <c r="EZ59" s="156"/>
      <c r="FA59" s="156"/>
      <c r="FB59" s="156"/>
      <c r="FC59" s="156"/>
      <c r="FD59" s="156"/>
      <c r="FE59" s="156"/>
      <c r="FF59" s="156"/>
      <c r="FG59" s="156"/>
      <c r="FH59" s="156"/>
      <c r="FI59" s="156"/>
      <c r="FJ59" s="156"/>
      <c r="FK59" s="156"/>
      <c r="FL59" s="156"/>
      <c r="FM59" s="156"/>
      <c r="FN59" s="156"/>
      <c r="FO59" s="156"/>
      <c r="FP59" s="156"/>
      <c r="FQ59" s="156"/>
      <c r="FR59" s="156"/>
      <c r="FS59" s="156"/>
      <c r="FT59" s="156"/>
      <c r="FU59" s="156"/>
      <c r="FV59" s="156"/>
      <c r="FW59" s="156"/>
      <c r="FX59" s="156"/>
      <c r="FY59" s="156"/>
      <c r="FZ59" s="156"/>
      <c r="GA59" s="156"/>
      <c r="GB59" s="156"/>
      <c r="GC59" s="156"/>
      <c r="GD59" s="156"/>
      <c r="GE59" s="156"/>
      <c r="GF59" s="156"/>
      <c r="GG59" s="156"/>
      <c r="GH59" s="156"/>
      <c r="GI59" s="156"/>
      <c r="GJ59" s="156"/>
      <c r="GK59" s="156"/>
      <c r="GL59" s="156"/>
      <c r="GM59" s="156"/>
      <c r="GN59" s="156"/>
      <c r="GO59" s="156"/>
      <c r="GP59" s="156"/>
      <c r="GQ59" s="156"/>
      <c r="GR59" s="156"/>
      <c r="GS59" s="156"/>
      <c r="GT59" s="156"/>
      <c r="GU59" s="156"/>
      <c r="GV59" s="156"/>
      <c r="GW59" s="156"/>
      <c r="GX59" s="156"/>
      <c r="GY59" s="156"/>
      <c r="GZ59" s="156"/>
      <c r="HA59" s="156"/>
      <c r="HB59" s="156"/>
      <c r="HC59" s="156"/>
      <c r="HD59" s="156"/>
      <c r="HE59" s="156"/>
      <c r="HF59" s="156"/>
      <c r="HG59" s="156"/>
      <c r="HH59" s="156"/>
      <c r="HI59" s="156"/>
      <c r="HJ59" s="156"/>
      <c r="HK59" s="156"/>
      <c r="HL59" s="156"/>
      <c r="HM59" s="156"/>
      <c r="HN59" s="156"/>
      <c r="HO59" s="156"/>
      <c r="HP59" s="156"/>
      <c r="HQ59" s="156"/>
      <c r="HR59" s="156"/>
      <c r="HS59" s="156"/>
      <c r="HT59" s="156"/>
      <c r="HU59" s="156"/>
      <c r="HV59" s="156"/>
      <c r="HW59" s="156"/>
      <c r="HX59" s="156"/>
      <c r="HY59" s="156"/>
      <c r="HZ59" s="156"/>
      <c r="IA59" s="156"/>
      <c r="IB59" s="156"/>
      <c r="IC59" s="156"/>
      <c r="ID59" s="156"/>
      <c r="IE59" s="156"/>
      <c r="IF59" s="156"/>
      <c r="IG59" s="156"/>
      <c r="IH59" s="156"/>
      <c r="II59" s="156"/>
      <c r="IJ59" s="156"/>
      <c r="IK59" s="156"/>
      <c r="IL59" s="156"/>
      <c r="IM59" s="156"/>
      <c r="IN59" s="156"/>
      <c r="IO59" s="156"/>
      <c r="IP59" s="156"/>
    </row>
    <row r="60" spans="1:250" outlineLevel="1" x14ac:dyDescent="0.2">
      <c r="C60" s="637">
        <v>1</v>
      </c>
      <c r="D60" s="633">
        <v>15486912</v>
      </c>
      <c r="E60" s="420">
        <v>696783</v>
      </c>
      <c r="F60" s="420">
        <v>206055</v>
      </c>
      <c r="G60" s="161">
        <v>84924</v>
      </c>
      <c r="H60" s="420">
        <f t="shared" ref="H60:H79" si="1052">CHOOSE(H$58,I60,J60)</f>
        <v>3997589.8334730612</v>
      </c>
      <c r="I60" s="161">
        <v>6432500</v>
      </c>
      <c r="J60" s="161">
        <v>3997589.8334730612</v>
      </c>
      <c r="L60" s="660"/>
      <c r="M60" s="660"/>
      <c r="CE60" s="156"/>
      <c r="CF60" s="156"/>
      <c r="CG60" s="156"/>
      <c r="CH60" s="156"/>
      <c r="CI60" s="156"/>
      <c r="CJ60" s="156"/>
      <c r="CK60" s="156"/>
      <c r="CL60" s="156"/>
      <c r="CM60" s="156"/>
      <c r="CN60" s="156"/>
      <c r="CO60" s="156"/>
      <c r="CP60" s="156"/>
      <c r="CQ60" s="156"/>
      <c r="CR60" s="156"/>
      <c r="CS60" s="156"/>
      <c r="CT60" s="156"/>
      <c r="CU60" s="156"/>
      <c r="CV60" s="156"/>
      <c r="CW60" s="156"/>
      <c r="CX60" s="156"/>
      <c r="CY60" s="156"/>
      <c r="CZ60" s="156"/>
      <c r="DA60" s="156"/>
      <c r="DB60" s="156"/>
      <c r="DC60" s="156"/>
      <c r="DD60" s="156"/>
      <c r="DE60" s="156"/>
      <c r="DF60" s="156"/>
      <c r="DG60" s="156"/>
      <c r="DH60" s="156"/>
      <c r="DI60" s="156"/>
      <c r="DJ60" s="156"/>
      <c r="DK60" s="156"/>
      <c r="DL60" s="156"/>
      <c r="DM60" s="156"/>
      <c r="DN60" s="156"/>
      <c r="DO60" s="156"/>
      <c r="DP60" s="156"/>
      <c r="DQ60" s="156"/>
      <c r="DR60" s="156"/>
      <c r="DS60" s="156"/>
      <c r="DT60" s="156"/>
      <c r="DU60" s="156"/>
      <c r="DV60" s="156"/>
      <c r="DW60" s="156"/>
      <c r="DX60" s="156"/>
      <c r="DY60" s="156"/>
      <c r="DZ60" s="156"/>
      <c r="EA60" s="156"/>
      <c r="EB60" s="156"/>
      <c r="EC60" s="156"/>
      <c r="ED60" s="156"/>
      <c r="EE60" s="156"/>
      <c r="EF60" s="156"/>
      <c r="EG60" s="156"/>
      <c r="EH60" s="156"/>
      <c r="EI60" s="156"/>
      <c r="EJ60" s="156"/>
      <c r="EK60" s="156"/>
      <c r="EL60" s="156"/>
      <c r="EM60" s="156"/>
      <c r="EN60" s="156"/>
      <c r="EO60" s="156"/>
      <c r="EP60" s="156"/>
      <c r="EQ60" s="156"/>
      <c r="ER60" s="156"/>
      <c r="ES60" s="156"/>
      <c r="ET60" s="156"/>
      <c r="EU60" s="156"/>
      <c r="EV60" s="156"/>
      <c r="EW60" s="156"/>
      <c r="EX60" s="156"/>
      <c r="EY60" s="156"/>
      <c r="EZ60" s="156"/>
      <c r="FA60" s="156"/>
      <c r="FB60" s="156"/>
      <c r="FC60" s="156"/>
      <c r="FD60" s="156"/>
      <c r="FE60" s="156"/>
      <c r="FF60" s="156"/>
      <c r="FG60" s="156"/>
      <c r="FH60" s="156"/>
      <c r="FI60" s="156"/>
      <c r="FJ60" s="156"/>
      <c r="FK60" s="156"/>
      <c r="FL60" s="156"/>
      <c r="FM60" s="156"/>
      <c r="FN60" s="156"/>
      <c r="FO60" s="156"/>
      <c r="FP60" s="156"/>
      <c r="FQ60" s="156"/>
      <c r="FR60" s="156"/>
      <c r="FS60" s="156"/>
      <c r="FT60" s="156"/>
      <c r="FU60" s="156"/>
      <c r="FV60" s="156"/>
      <c r="FW60" s="156"/>
      <c r="FX60" s="156"/>
      <c r="FY60" s="156"/>
      <c r="FZ60" s="156"/>
      <c r="GA60" s="156"/>
      <c r="GB60" s="156"/>
      <c r="GC60" s="156"/>
      <c r="GD60" s="156"/>
      <c r="GE60" s="156"/>
      <c r="GF60" s="156"/>
      <c r="GG60" s="156"/>
      <c r="GH60" s="156"/>
      <c r="GI60" s="156"/>
      <c r="GJ60" s="156"/>
      <c r="GK60" s="156"/>
      <c r="GL60" s="156"/>
      <c r="GM60" s="156"/>
      <c r="GN60" s="156"/>
      <c r="GO60" s="156"/>
      <c r="GP60" s="156"/>
      <c r="GQ60" s="156"/>
      <c r="GR60" s="156"/>
      <c r="GS60" s="156"/>
      <c r="GT60" s="156"/>
      <c r="GU60" s="156"/>
      <c r="GV60" s="156"/>
      <c r="GW60" s="156"/>
      <c r="GX60" s="156"/>
      <c r="GY60" s="156"/>
      <c r="GZ60" s="156"/>
      <c r="HA60" s="156"/>
      <c r="HB60" s="156"/>
      <c r="HC60" s="156"/>
      <c r="HD60" s="156"/>
      <c r="HE60" s="156"/>
      <c r="HF60" s="156"/>
      <c r="HG60" s="156"/>
      <c r="HH60" s="156"/>
      <c r="HI60" s="156"/>
      <c r="HJ60" s="156"/>
      <c r="HK60" s="156"/>
      <c r="HL60" s="156"/>
      <c r="HM60" s="156"/>
      <c r="HN60" s="156"/>
      <c r="HO60" s="156"/>
      <c r="HP60" s="156"/>
      <c r="HQ60" s="156"/>
      <c r="HR60" s="156"/>
      <c r="HS60" s="156"/>
      <c r="HT60" s="156"/>
      <c r="HU60" s="156"/>
      <c r="HV60" s="156"/>
      <c r="HW60" s="156"/>
      <c r="HX60" s="156"/>
      <c r="HY60" s="156"/>
      <c r="HZ60" s="156"/>
      <c r="IA60" s="156"/>
      <c r="IB60" s="156"/>
      <c r="IC60" s="156"/>
      <c r="ID60" s="156"/>
      <c r="IE60" s="156"/>
      <c r="IF60" s="156"/>
      <c r="IG60" s="156"/>
      <c r="IH60" s="156"/>
      <c r="II60" s="156"/>
      <c r="IJ60" s="156"/>
      <c r="IK60" s="156"/>
      <c r="IL60" s="156"/>
      <c r="IM60" s="156"/>
      <c r="IN60" s="156"/>
      <c r="IO60" s="156"/>
      <c r="IP60" s="156"/>
    </row>
    <row r="61" spans="1:250" outlineLevel="1" x14ac:dyDescent="0.2">
      <c r="C61" s="164">
        <f t="shared" ref="C61:C63" si="1053">C60+1</f>
        <v>2</v>
      </c>
      <c r="D61" s="634">
        <v>17628780</v>
      </c>
      <c r="E61" s="147">
        <v>775285</v>
      </c>
      <c r="F61" s="147">
        <v>253206</v>
      </c>
      <c r="G61" s="161">
        <v>87666</v>
      </c>
      <c r="H61" s="147">
        <f t="shared" si="1052"/>
        <v>5699466.5831882106</v>
      </c>
      <c r="I61" s="161">
        <v>6432500</v>
      </c>
      <c r="J61" s="161">
        <v>5699466.5831882106</v>
      </c>
      <c r="M61" s="161"/>
      <c r="CE61" s="156"/>
      <c r="CF61" s="156"/>
      <c r="CG61" s="156"/>
      <c r="CH61" s="156"/>
      <c r="CI61" s="156"/>
      <c r="CJ61" s="156"/>
      <c r="CK61" s="156"/>
      <c r="CL61" s="156"/>
      <c r="CM61" s="156"/>
      <c r="CN61" s="156"/>
      <c r="CO61" s="156"/>
      <c r="CP61" s="156"/>
      <c r="CQ61" s="156"/>
      <c r="CR61" s="156"/>
      <c r="CS61" s="156"/>
      <c r="CT61" s="156"/>
      <c r="CU61" s="156"/>
      <c r="CV61" s="156"/>
      <c r="CW61" s="156"/>
      <c r="CX61" s="156"/>
      <c r="CY61" s="156"/>
      <c r="CZ61" s="156"/>
      <c r="DA61" s="156"/>
      <c r="DB61" s="156"/>
      <c r="DC61" s="156"/>
      <c r="DD61" s="156"/>
      <c r="DE61" s="156"/>
      <c r="DF61" s="156"/>
      <c r="DG61" s="156"/>
      <c r="DH61" s="156"/>
      <c r="DI61" s="156"/>
      <c r="DJ61" s="156"/>
      <c r="DK61" s="156"/>
      <c r="DL61" s="156"/>
      <c r="DM61" s="156"/>
      <c r="DN61" s="156"/>
      <c r="DO61" s="156"/>
      <c r="DP61" s="156"/>
      <c r="DQ61" s="156"/>
      <c r="DR61" s="156"/>
      <c r="DS61" s="156"/>
      <c r="DT61" s="156"/>
      <c r="DU61" s="156"/>
      <c r="DV61" s="156"/>
      <c r="DW61" s="156"/>
      <c r="DX61" s="156"/>
      <c r="DY61" s="156"/>
      <c r="DZ61" s="156"/>
      <c r="EA61" s="156"/>
      <c r="EB61" s="156"/>
      <c r="EC61" s="156"/>
      <c r="ED61" s="156"/>
      <c r="EE61" s="156"/>
      <c r="EF61" s="156"/>
      <c r="EG61" s="156"/>
      <c r="EH61" s="156"/>
      <c r="EI61" s="156"/>
      <c r="EJ61" s="156"/>
      <c r="EK61" s="156"/>
      <c r="EL61" s="156"/>
      <c r="EM61" s="156"/>
      <c r="EN61" s="156"/>
      <c r="EO61" s="156"/>
      <c r="EP61" s="156"/>
      <c r="EQ61" s="156"/>
      <c r="ER61" s="156"/>
      <c r="ES61" s="156"/>
      <c r="ET61" s="156"/>
      <c r="EU61" s="156"/>
      <c r="EV61" s="156"/>
      <c r="EW61" s="156"/>
      <c r="EX61" s="156"/>
      <c r="EY61" s="156"/>
      <c r="EZ61" s="156"/>
      <c r="FA61" s="156"/>
      <c r="FB61" s="156"/>
      <c r="FC61" s="156"/>
      <c r="FD61" s="156"/>
      <c r="FE61" s="156"/>
      <c r="FF61" s="156"/>
      <c r="FG61" s="156"/>
      <c r="FH61" s="156"/>
      <c r="FI61" s="156"/>
      <c r="FJ61" s="156"/>
      <c r="FK61" s="156"/>
      <c r="FL61" s="156"/>
      <c r="FM61" s="156"/>
      <c r="FN61" s="156"/>
      <c r="FO61" s="156"/>
      <c r="FP61" s="156"/>
      <c r="FQ61" s="156"/>
      <c r="FR61" s="156"/>
      <c r="FS61" s="156"/>
      <c r="FT61" s="156"/>
      <c r="FU61" s="156"/>
      <c r="FV61" s="156"/>
      <c r="FW61" s="156"/>
      <c r="FX61" s="156"/>
      <c r="FY61" s="156"/>
      <c r="FZ61" s="156"/>
      <c r="GA61" s="156"/>
      <c r="GB61" s="156"/>
      <c r="GC61" s="156"/>
      <c r="GD61" s="156"/>
      <c r="GE61" s="156"/>
      <c r="GF61" s="156"/>
      <c r="GG61" s="156"/>
      <c r="GH61" s="156"/>
      <c r="GI61" s="156"/>
      <c r="GJ61" s="156"/>
      <c r="GK61" s="156"/>
      <c r="GL61" s="156"/>
      <c r="GM61" s="156"/>
      <c r="GN61" s="156"/>
      <c r="GO61" s="156"/>
      <c r="GP61" s="156"/>
      <c r="GQ61" s="156"/>
      <c r="GR61" s="156"/>
      <c r="GS61" s="156"/>
      <c r="GT61" s="156"/>
      <c r="GU61" s="156"/>
      <c r="GV61" s="156"/>
      <c r="GW61" s="156"/>
      <c r="GX61" s="156"/>
      <c r="GY61" s="156"/>
      <c r="GZ61" s="156"/>
      <c r="HA61" s="156"/>
      <c r="HB61" s="156"/>
      <c r="HC61" s="156"/>
      <c r="HD61" s="156"/>
      <c r="HE61" s="156"/>
      <c r="HF61" s="156"/>
      <c r="HG61" s="156"/>
      <c r="HH61" s="156"/>
      <c r="HI61" s="156"/>
      <c r="HJ61" s="156"/>
      <c r="HK61" s="156"/>
      <c r="HL61" s="156"/>
      <c r="HM61" s="156"/>
      <c r="HN61" s="156"/>
      <c r="HO61" s="156"/>
      <c r="HP61" s="156"/>
      <c r="HQ61" s="156"/>
      <c r="HR61" s="156"/>
      <c r="HS61" s="156"/>
      <c r="HT61" s="156"/>
      <c r="HU61" s="156"/>
      <c r="HV61" s="156"/>
      <c r="HW61" s="156"/>
      <c r="HX61" s="156"/>
      <c r="HY61" s="156"/>
      <c r="HZ61" s="156"/>
      <c r="IA61" s="156"/>
      <c r="IB61" s="156"/>
      <c r="IC61" s="156"/>
      <c r="ID61" s="156"/>
      <c r="IE61" s="156"/>
      <c r="IF61" s="156"/>
      <c r="IG61" s="156"/>
      <c r="IH61" s="156"/>
      <c r="II61" s="156"/>
      <c r="IJ61" s="156"/>
      <c r="IK61" s="156"/>
      <c r="IL61" s="156"/>
      <c r="IM61" s="156"/>
      <c r="IN61" s="156"/>
      <c r="IO61" s="156"/>
      <c r="IP61" s="156"/>
    </row>
    <row r="62" spans="1:250" outlineLevel="1" x14ac:dyDescent="0.2">
      <c r="C62" s="164">
        <f t="shared" si="1053"/>
        <v>3</v>
      </c>
      <c r="D62" s="634">
        <v>19124331</v>
      </c>
      <c r="E62" s="147">
        <v>897289</v>
      </c>
      <c r="F62" s="147">
        <v>273051</v>
      </c>
      <c r="G62" s="161">
        <v>90314</v>
      </c>
      <c r="H62" s="147">
        <f t="shared" si="1052"/>
        <v>1261166.6059518703</v>
      </c>
      <c r="I62" s="161">
        <v>0</v>
      </c>
      <c r="J62" s="161">
        <v>1261166.6059518703</v>
      </c>
      <c r="M62" s="161"/>
      <c r="CE62" s="156"/>
      <c r="CF62" s="156"/>
      <c r="CG62" s="156"/>
      <c r="CH62" s="156"/>
      <c r="CI62" s="156"/>
      <c r="CJ62" s="156"/>
      <c r="CK62" s="156"/>
      <c r="CL62" s="156"/>
      <c r="CM62" s="156"/>
      <c r="CN62" s="156"/>
      <c r="CO62" s="156"/>
      <c r="CP62" s="156"/>
      <c r="CQ62" s="156"/>
      <c r="CR62" s="156"/>
      <c r="CS62" s="156"/>
      <c r="CT62" s="156"/>
      <c r="CU62" s="156"/>
      <c r="CV62" s="156"/>
      <c r="CW62" s="156"/>
      <c r="CX62" s="156"/>
      <c r="CY62" s="156"/>
      <c r="CZ62" s="156"/>
      <c r="DA62" s="156"/>
      <c r="DB62" s="156"/>
      <c r="DC62" s="156"/>
      <c r="DD62" s="156"/>
      <c r="DE62" s="156"/>
      <c r="DF62" s="156"/>
      <c r="DG62" s="156"/>
      <c r="DH62" s="156"/>
      <c r="DI62" s="156"/>
      <c r="DJ62" s="156"/>
      <c r="DK62" s="156"/>
      <c r="DL62" s="156"/>
      <c r="DM62" s="156"/>
      <c r="DN62" s="156"/>
      <c r="DO62" s="156"/>
      <c r="DP62" s="156"/>
      <c r="DQ62" s="156"/>
      <c r="DR62" s="156"/>
      <c r="DS62" s="156"/>
      <c r="DT62" s="156"/>
      <c r="DU62" s="156"/>
      <c r="DV62" s="156"/>
      <c r="DW62" s="156"/>
      <c r="DX62" s="156"/>
      <c r="DY62" s="156"/>
      <c r="DZ62" s="156"/>
      <c r="EA62" s="156"/>
      <c r="EB62" s="156"/>
      <c r="EC62" s="156"/>
      <c r="ED62" s="156"/>
      <c r="EE62" s="156"/>
      <c r="EF62" s="156"/>
      <c r="EG62" s="156"/>
      <c r="EH62" s="156"/>
      <c r="EI62" s="156"/>
      <c r="EJ62" s="156"/>
      <c r="EK62" s="156"/>
      <c r="EL62" s="156"/>
      <c r="EM62" s="156"/>
      <c r="EN62" s="156"/>
      <c r="EO62" s="156"/>
      <c r="EP62" s="156"/>
      <c r="EQ62" s="156"/>
      <c r="ER62" s="156"/>
      <c r="ES62" s="156"/>
      <c r="ET62" s="156"/>
      <c r="EU62" s="156"/>
      <c r="EV62" s="156"/>
      <c r="EW62" s="156"/>
      <c r="EX62" s="156"/>
      <c r="EY62" s="156"/>
      <c r="EZ62" s="156"/>
      <c r="FA62" s="156"/>
      <c r="FB62" s="156"/>
      <c r="FC62" s="156"/>
      <c r="FD62" s="156"/>
      <c r="FE62" s="156"/>
      <c r="FF62" s="156"/>
      <c r="FG62" s="156"/>
      <c r="FH62" s="156"/>
      <c r="FI62" s="156"/>
      <c r="FJ62" s="156"/>
      <c r="FK62" s="156"/>
      <c r="FL62" s="156"/>
      <c r="FM62" s="156"/>
      <c r="FN62" s="156"/>
      <c r="FO62" s="156"/>
      <c r="FP62" s="156"/>
      <c r="FQ62" s="156"/>
      <c r="FR62" s="156"/>
      <c r="FS62" s="156"/>
      <c r="FT62" s="156"/>
      <c r="FU62" s="156"/>
      <c r="FV62" s="156"/>
      <c r="FW62" s="156"/>
      <c r="FX62" s="156"/>
      <c r="FY62" s="156"/>
      <c r="FZ62" s="156"/>
      <c r="GA62" s="156"/>
      <c r="GB62" s="156"/>
      <c r="GC62" s="156"/>
      <c r="GD62" s="156"/>
      <c r="GE62" s="156"/>
      <c r="GF62" s="156"/>
      <c r="GG62" s="156"/>
      <c r="GH62" s="156"/>
      <c r="GI62" s="156"/>
      <c r="GJ62" s="156"/>
      <c r="GK62" s="156"/>
      <c r="GL62" s="156"/>
      <c r="GM62" s="156"/>
      <c r="GN62" s="156"/>
      <c r="GO62" s="156"/>
      <c r="GP62" s="156"/>
      <c r="GQ62" s="156"/>
      <c r="GR62" s="156"/>
      <c r="GS62" s="156"/>
      <c r="GT62" s="156"/>
      <c r="GU62" s="156"/>
      <c r="GV62" s="156"/>
      <c r="GW62" s="156"/>
      <c r="GX62" s="156"/>
      <c r="GY62" s="156"/>
      <c r="GZ62" s="156"/>
      <c r="HA62" s="156"/>
      <c r="HB62" s="156"/>
      <c r="HC62" s="156"/>
      <c r="HD62" s="156"/>
      <c r="HE62" s="156"/>
      <c r="HF62" s="156"/>
      <c r="HG62" s="156"/>
      <c r="HH62" s="156"/>
      <c r="HI62" s="156"/>
      <c r="HJ62" s="156"/>
      <c r="HK62" s="156"/>
      <c r="HL62" s="156"/>
      <c r="HM62" s="156"/>
      <c r="HN62" s="156"/>
      <c r="HO62" s="156"/>
      <c r="HP62" s="156"/>
      <c r="HQ62" s="156"/>
      <c r="HR62" s="156"/>
      <c r="HS62" s="156"/>
      <c r="HT62" s="156"/>
      <c r="HU62" s="156"/>
      <c r="HV62" s="156"/>
      <c r="HW62" s="156"/>
      <c r="HX62" s="156"/>
      <c r="HY62" s="156"/>
      <c r="HZ62" s="156"/>
      <c r="IA62" s="156"/>
      <c r="IB62" s="156"/>
      <c r="IC62" s="156"/>
      <c r="ID62" s="156"/>
      <c r="IE62" s="156"/>
      <c r="IF62" s="156"/>
      <c r="IG62" s="156"/>
      <c r="IH62" s="156"/>
      <c r="II62" s="156"/>
      <c r="IJ62" s="156"/>
      <c r="IK62" s="156"/>
      <c r="IL62" s="156"/>
      <c r="IM62" s="156"/>
      <c r="IN62" s="156"/>
      <c r="IO62" s="156"/>
      <c r="IP62" s="156"/>
    </row>
    <row r="63" spans="1:250" outlineLevel="1" x14ac:dyDescent="0.2">
      <c r="C63" s="164">
        <f t="shared" si="1053"/>
        <v>4</v>
      </c>
      <c r="D63" s="634">
        <v>20246712</v>
      </c>
      <c r="E63" s="147">
        <v>1031333</v>
      </c>
      <c r="F63" s="147">
        <v>280511</v>
      </c>
      <c r="G63" s="161">
        <v>93024</v>
      </c>
      <c r="H63" s="147">
        <f t="shared" si="1052"/>
        <v>165596.05839779318</v>
      </c>
      <c r="I63" s="161">
        <v>0</v>
      </c>
      <c r="J63" s="161">
        <v>165596.05839779318</v>
      </c>
      <c r="M63" s="185"/>
      <c r="CE63" s="156"/>
      <c r="CF63" s="156"/>
      <c r="CG63" s="156"/>
      <c r="CH63" s="156"/>
      <c r="CI63" s="156"/>
      <c r="CJ63" s="156"/>
      <c r="CK63" s="156"/>
      <c r="CL63" s="156"/>
      <c r="CM63" s="156"/>
      <c r="CN63" s="156"/>
      <c r="CO63" s="156"/>
      <c r="CP63" s="156"/>
      <c r="CQ63" s="156"/>
      <c r="CR63" s="156"/>
      <c r="CS63" s="156"/>
      <c r="CT63" s="156"/>
      <c r="CU63" s="156"/>
      <c r="CV63" s="156"/>
      <c r="CW63" s="156"/>
      <c r="CX63" s="156"/>
      <c r="CY63" s="156"/>
      <c r="CZ63" s="156"/>
      <c r="DA63" s="156"/>
      <c r="DB63" s="156"/>
      <c r="DC63" s="156"/>
      <c r="DD63" s="156"/>
      <c r="DE63" s="156"/>
      <c r="DF63" s="156"/>
      <c r="DG63" s="156"/>
      <c r="DH63" s="156"/>
      <c r="DI63" s="156"/>
      <c r="DJ63" s="156"/>
      <c r="DK63" s="156"/>
      <c r="DL63" s="156"/>
      <c r="DM63" s="156"/>
      <c r="DN63" s="156"/>
      <c r="DO63" s="156"/>
      <c r="DP63" s="156"/>
      <c r="DQ63" s="156"/>
      <c r="DR63" s="156"/>
      <c r="DS63" s="156"/>
      <c r="DT63" s="156"/>
      <c r="DU63" s="156"/>
      <c r="DV63" s="156"/>
      <c r="DW63" s="156"/>
      <c r="DX63" s="156"/>
      <c r="DY63" s="156"/>
      <c r="DZ63" s="156"/>
      <c r="EA63" s="156"/>
      <c r="EB63" s="156"/>
      <c r="EC63" s="156"/>
      <c r="ED63" s="156"/>
      <c r="EE63" s="156"/>
      <c r="EF63" s="156"/>
      <c r="EG63" s="156"/>
      <c r="EH63" s="156"/>
      <c r="EI63" s="156"/>
      <c r="EJ63" s="156"/>
      <c r="EK63" s="156"/>
      <c r="EL63" s="156"/>
      <c r="EM63" s="156"/>
      <c r="EN63" s="156"/>
      <c r="EO63" s="156"/>
      <c r="EP63" s="156"/>
      <c r="EQ63" s="156"/>
      <c r="ER63" s="156"/>
      <c r="ES63" s="156"/>
      <c r="ET63" s="156"/>
      <c r="EU63" s="156"/>
      <c r="EV63" s="156"/>
      <c r="EW63" s="156"/>
      <c r="EX63" s="156"/>
      <c r="EY63" s="156"/>
      <c r="EZ63" s="156"/>
      <c r="FA63" s="156"/>
      <c r="FB63" s="156"/>
      <c r="FC63" s="156"/>
      <c r="FD63" s="156"/>
      <c r="FE63" s="156"/>
      <c r="FF63" s="156"/>
      <c r="FG63" s="156"/>
      <c r="FH63" s="156"/>
      <c r="FI63" s="156"/>
      <c r="FJ63" s="156"/>
      <c r="FK63" s="156"/>
      <c r="FL63" s="156"/>
      <c r="FM63" s="156"/>
      <c r="FN63" s="156"/>
      <c r="FO63" s="156"/>
      <c r="FP63" s="156"/>
      <c r="FQ63" s="156"/>
      <c r="FR63" s="156"/>
      <c r="FS63" s="156"/>
      <c r="FT63" s="156"/>
      <c r="FU63" s="156"/>
      <c r="FV63" s="156"/>
      <c r="FW63" s="156"/>
      <c r="FX63" s="156"/>
      <c r="FY63" s="156"/>
      <c r="FZ63" s="156"/>
      <c r="GA63" s="156"/>
      <c r="GB63" s="156"/>
      <c r="GC63" s="156"/>
      <c r="GD63" s="156"/>
      <c r="GE63" s="156"/>
      <c r="GF63" s="156"/>
      <c r="GG63" s="156"/>
      <c r="GH63" s="156"/>
      <c r="GI63" s="156"/>
      <c r="GJ63" s="156"/>
      <c r="GK63" s="156"/>
      <c r="GL63" s="156"/>
      <c r="GM63" s="156"/>
      <c r="GN63" s="156"/>
      <c r="GO63" s="156"/>
      <c r="GP63" s="156"/>
      <c r="GQ63" s="156"/>
      <c r="GR63" s="156"/>
      <c r="GS63" s="156"/>
      <c r="GT63" s="156"/>
      <c r="GU63" s="156"/>
      <c r="GV63" s="156"/>
      <c r="GW63" s="156"/>
      <c r="GX63" s="156"/>
      <c r="GY63" s="156"/>
      <c r="GZ63" s="156"/>
      <c r="HA63" s="156"/>
      <c r="HB63" s="156"/>
      <c r="HC63" s="156"/>
      <c r="HD63" s="156"/>
      <c r="HE63" s="156"/>
      <c r="HF63" s="156"/>
      <c r="HG63" s="156"/>
      <c r="HH63" s="156"/>
      <c r="HI63" s="156"/>
      <c r="HJ63" s="156"/>
      <c r="HK63" s="156"/>
      <c r="HL63" s="156"/>
      <c r="HM63" s="156"/>
      <c r="HN63" s="156"/>
      <c r="HO63" s="156"/>
      <c r="HP63" s="156"/>
      <c r="HQ63" s="156"/>
      <c r="HR63" s="156"/>
      <c r="HS63" s="156"/>
      <c r="HT63" s="156"/>
      <c r="HU63" s="156"/>
      <c r="HV63" s="156"/>
      <c r="HW63" s="156"/>
      <c r="HX63" s="156"/>
      <c r="HY63" s="156"/>
      <c r="HZ63" s="156"/>
      <c r="IA63" s="156"/>
      <c r="IB63" s="156"/>
      <c r="IC63" s="156"/>
      <c r="ID63" s="156"/>
      <c r="IE63" s="156"/>
      <c r="IF63" s="156"/>
      <c r="IG63" s="156"/>
      <c r="IH63" s="156"/>
      <c r="II63" s="156"/>
      <c r="IJ63" s="156"/>
      <c r="IK63" s="156"/>
      <c r="IL63" s="156"/>
      <c r="IM63" s="156"/>
      <c r="IN63" s="156"/>
      <c r="IO63" s="156"/>
      <c r="IP63" s="156"/>
    </row>
    <row r="64" spans="1:250" outlineLevel="1" x14ac:dyDescent="0.2">
      <c r="C64" s="164">
        <f>C63+1</f>
        <v>5</v>
      </c>
      <c r="D64" s="634">
        <v>21284809</v>
      </c>
      <c r="E64" s="147">
        <v>1132602</v>
      </c>
      <c r="F64" s="147">
        <v>281942</v>
      </c>
      <c r="G64" s="161">
        <v>95817</v>
      </c>
      <c r="H64" s="147">
        <f t="shared" si="1052"/>
        <v>1886180.9189890635</v>
      </c>
      <c r="I64" s="161">
        <v>0</v>
      </c>
      <c r="J64" s="161">
        <v>1886180.9189890635</v>
      </c>
      <c r="M64" s="161"/>
      <c r="CE64" s="156"/>
      <c r="CF64" s="156"/>
      <c r="CG64" s="156"/>
      <c r="CH64" s="156"/>
      <c r="CI64" s="156"/>
      <c r="CJ64" s="156"/>
      <c r="CK64" s="156"/>
      <c r="CL64" s="156"/>
      <c r="CM64" s="156"/>
      <c r="CN64" s="156"/>
      <c r="CO64" s="156"/>
      <c r="CP64" s="156"/>
      <c r="CQ64" s="156"/>
      <c r="CR64" s="156"/>
      <c r="CS64" s="156"/>
      <c r="CT64" s="156"/>
      <c r="CU64" s="156"/>
      <c r="CV64" s="156"/>
      <c r="CW64" s="156"/>
      <c r="CX64" s="156"/>
      <c r="CY64" s="156"/>
      <c r="CZ64" s="156"/>
      <c r="DA64" s="156"/>
      <c r="DB64" s="156"/>
      <c r="DC64" s="156"/>
      <c r="DD64" s="156"/>
      <c r="DE64" s="156"/>
      <c r="DF64" s="156"/>
      <c r="DG64" s="156"/>
      <c r="DH64" s="156"/>
      <c r="DI64" s="156"/>
      <c r="DJ64" s="156"/>
      <c r="DK64" s="156"/>
      <c r="DL64" s="156"/>
      <c r="DM64" s="156"/>
      <c r="DN64" s="156"/>
      <c r="DO64" s="156"/>
      <c r="DP64" s="156"/>
      <c r="DQ64" s="156"/>
      <c r="DR64" s="156"/>
      <c r="DS64" s="156"/>
      <c r="DT64" s="156"/>
      <c r="DU64" s="156"/>
      <c r="DV64" s="156"/>
      <c r="DW64" s="156"/>
      <c r="DX64" s="156"/>
      <c r="DY64" s="156"/>
      <c r="DZ64" s="156"/>
      <c r="EA64" s="156"/>
      <c r="EB64" s="156"/>
      <c r="EC64" s="156"/>
      <c r="ED64" s="156"/>
      <c r="EE64" s="156"/>
      <c r="EF64" s="156"/>
      <c r="EG64" s="156"/>
      <c r="EH64" s="156"/>
      <c r="EI64" s="156"/>
      <c r="EJ64" s="156"/>
      <c r="EK64" s="156"/>
      <c r="EL64" s="156"/>
      <c r="EM64" s="156"/>
      <c r="EN64" s="156"/>
      <c r="EO64" s="156"/>
      <c r="EP64" s="156"/>
      <c r="EQ64" s="156"/>
      <c r="ER64" s="156"/>
      <c r="ES64" s="156"/>
      <c r="ET64" s="156"/>
      <c r="EU64" s="156"/>
      <c r="EV64" s="156"/>
      <c r="EW64" s="156"/>
      <c r="EX64" s="156"/>
      <c r="EY64" s="156"/>
      <c r="EZ64" s="156"/>
      <c r="FA64" s="156"/>
      <c r="FB64" s="156"/>
      <c r="FC64" s="156"/>
      <c r="FD64" s="156"/>
      <c r="FE64" s="156"/>
      <c r="FF64" s="156"/>
      <c r="FG64" s="156"/>
      <c r="FH64" s="156"/>
      <c r="FI64" s="156"/>
      <c r="FJ64" s="156"/>
      <c r="FK64" s="156"/>
      <c r="FL64" s="156"/>
      <c r="FM64" s="156"/>
      <c r="FN64" s="156"/>
      <c r="FO64" s="156"/>
      <c r="FP64" s="156"/>
      <c r="FQ64" s="156"/>
      <c r="FR64" s="156"/>
      <c r="FS64" s="156"/>
      <c r="FT64" s="156"/>
      <c r="FU64" s="156"/>
      <c r="FV64" s="156"/>
      <c r="FW64" s="156"/>
      <c r="FX64" s="156"/>
      <c r="FY64" s="156"/>
      <c r="FZ64" s="156"/>
      <c r="GA64" s="156"/>
      <c r="GB64" s="156"/>
      <c r="GC64" s="156"/>
      <c r="GD64" s="156"/>
      <c r="GE64" s="156"/>
      <c r="GF64" s="156"/>
      <c r="GG64" s="156"/>
      <c r="GH64" s="156"/>
      <c r="GI64" s="156"/>
      <c r="GJ64" s="156"/>
      <c r="GK64" s="156"/>
      <c r="GL64" s="156"/>
      <c r="GM64" s="156"/>
      <c r="GN64" s="156"/>
      <c r="GO64" s="156"/>
      <c r="GP64" s="156"/>
      <c r="GQ64" s="156"/>
      <c r="GR64" s="156"/>
      <c r="GS64" s="156"/>
      <c r="GT64" s="156"/>
      <c r="GU64" s="156"/>
      <c r="GV64" s="156"/>
      <c r="GW64" s="156"/>
      <c r="GX64" s="156"/>
      <c r="GY64" s="156"/>
      <c r="GZ64" s="156"/>
      <c r="HA64" s="156"/>
      <c r="HB64" s="156"/>
      <c r="HC64" s="156"/>
      <c r="HD64" s="156"/>
      <c r="HE64" s="156"/>
      <c r="HF64" s="156"/>
      <c r="HG64" s="156"/>
      <c r="HH64" s="156"/>
      <c r="HI64" s="156"/>
      <c r="HJ64" s="156"/>
      <c r="HK64" s="156"/>
      <c r="HL64" s="156"/>
      <c r="HM64" s="156"/>
      <c r="HN64" s="156"/>
      <c r="HO64" s="156"/>
      <c r="HP64" s="156"/>
      <c r="HQ64" s="156"/>
      <c r="HR64" s="156"/>
      <c r="HS64" s="156"/>
      <c r="HT64" s="156"/>
      <c r="HU64" s="156"/>
      <c r="HV64" s="156"/>
      <c r="HW64" s="156"/>
      <c r="HX64" s="156"/>
      <c r="HY64" s="156"/>
      <c r="HZ64" s="156"/>
      <c r="IA64" s="156"/>
      <c r="IB64" s="156"/>
      <c r="IC64" s="156"/>
      <c r="ID64" s="156"/>
      <c r="IE64" s="156"/>
      <c r="IF64" s="156"/>
      <c r="IG64" s="156"/>
      <c r="IH64" s="156"/>
      <c r="II64" s="156"/>
      <c r="IJ64" s="156"/>
      <c r="IK64" s="156"/>
      <c r="IL64" s="156"/>
      <c r="IM64" s="156"/>
      <c r="IN64" s="156"/>
      <c r="IO64" s="156"/>
      <c r="IP64" s="156"/>
    </row>
    <row r="65" spans="3:250" outlineLevel="1" x14ac:dyDescent="0.2">
      <c r="C65" s="164">
        <f t="shared" ref="C65:C78" si="1054">C64+1</f>
        <v>6</v>
      </c>
      <c r="D65" s="634">
        <v>21962502</v>
      </c>
      <c r="E65" s="147">
        <v>995902</v>
      </c>
      <c r="F65" s="147">
        <v>290476</v>
      </c>
      <c r="G65" s="660">
        <v>98683</v>
      </c>
      <c r="H65" s="147">
        <f t="shared" si="1052"/>
        <v>0</v>
      </c>
      <c r="I65" s="161">
        <v>0</v>
      </c>
      <c r="J65" s="161">
        <v>0</v>
      </c>
      <c r="CE65" s="156"/>
      <c r="CF65" s="156"/>
      <c r="CG65" s="156"/>
      <c r="CH65" s="156"/>
      <c r="CI65" s="156"/>
      <c r="CJ65" s="156"/>
      <c r="CK65" s="156"/>
      <c r="CL65" s="156"/>
      <c r="CM65" s="156"/>
      <c r="CN65" s="156"/>
      <c r="CO65" s="156"/>
      <c r="CP65" s="156"/>
      <c r="CQ65" s="156"/>
      <c r="CR65" s="156"/>
      <c r="CS65" s="156"/>
      <c r="CT65" s="156"/>
      <c r="CU65" s="156"/>
      <c r="CV65" s="156"/>
      <c r="CW65" s="156"/>
      <c r="CX65" s="156"/>
      <c r="CY65" s="156"/>
      <c r="CZ65" s="156"/>
      <c r="DA65" s="156"/>
      <c r="DB65" s="156"/>
      <c r="DC65" s="156"/>
      <c r="DD65" s="156"/>
      <c r="DE65" s="156"/>
      <c r="DF65" s="156"/>
      <c r="DG65" s="156"/>
      <c r="DH65" s="156"/>
      <c r="DI65" s="156"/>
      <c r="DJ65" s="156"/>
      <c r="DK65" s="156"/>
      <c r="DL65" s="156"/>
      <c r="DM65" s="156"/>
      <c r="DN65" s="156"/>
      <c r="DO65" s="156"/>
      <c r="DP65" s="156"/>
      <c r="DQ65" s="156"/>
      <c r="DR65" s="156"/>
      <c r="DS65" s="156"/>
      <c r="DT65" s="156"/>
      <c r="DU65" s="156"/>
      <c r="DV65" s="156"/>
      <c r="DW65" s="156"/>
      <c r="DX65" s="156"/>
      <c r="DY65" s="156"/>
      <c r="DZ65" s="156"/>
      <c r="EA65" s="156"/>
      <c r="EB65" s="156"/>
      <c r="EC65" s="156"/>
      <c r="ED65" s="156"/>
      <c r="EE65" s="156"/>
      <c r="EF65" s="156"/>
      <c r="EG65" s="156"/>
      <c r="EH65" s="156"/>
      <c r="EI65" s="156"/>
      <c r="EJ65" s="156"/>
      <c r="EK65" s="156"/>
      <c r="EL65" s="156"/>
      <c r="EM65" s="156"/>
      <c r="EN65" s="156"/>
      <c r="EO65" s="156"/>
      <c r="EP65" s="156"/>
      <c r="EQ65" s="156"/>
      <c r="ER65" s="156"/>
      <c r="ES65" s="156"/>
      <c r="ET65" s="156"/>
      <c r="EU65" s="156"/>
      <c r="EV65" s="156"/>
      <c r="EW65" s="156"/>
      <c r="EX65" s="156"/>
      <c r="EY65" s="156"/>
      <c r="EZ65" s="156"/>
      <c r="FA65" s="156"/>
      <c r="FB65" s="156"/>
      <c r="FC65" s="156"/>
      <c r="FD65" s="156"/>
      <c r="FE65" s="156"/>
      <c r="FF65" s="156"/>
      <c r="FG65" s="156"/>
      <c r="FH65" s="156"/>
      <c r="FI65" s="156"/>
      <c r="FJ65" s="156"/>
      <c r="FK65" s="156"/>
      <c r="FL65" s="156"/>
      <c r="FM65" s="156"/>
      <c r="FN65" s="156"/>
      <c r="FO65" s="156"/>
      <c r="FP65" s="156"/>
      <c r="FQ65" s="156"/>
      <c r="FR65" s="156"/>
      <c r="FS65" s="156"/>
      <c r="FT65" s="156"/>
      <c r="FU65" s="156"/>
      <c r="FV65" s="156"/>
      <c r="FW65" s="156"/>
      <c r="FX65" s="156"/>
      <c r="FY65" s="156"/>
      <c r="FZ65" s="156"/>
      <c r="GA65" s="156"/>
      <c r="GB65" s="156"/>
      <c r="GC65" s="156"/>
      <c r="GD65" s="156"/>
      <c r="GE65" s="156"/>
      <c r="GF65" s="156"/>
      <c r="GG65" s="156"/>
      <c r="GH65" s="156"/>
      <c r="GI65" s="156"/>
      <c r="GJ65" s="156"/>
      <c r="GK65" s="156"/>
      <c r="GL65" s="156"/>
      <c r="GM65" s="156"/>
      <c r="GN65" s="156"/>
      <c r="GO65" s="156"/>
      <c r="GP65" s="156"/>
      <c r="GQ65" s="156"/>
      <c r="GR65" s="156"/>
      <c r="GS65" s="156"/>
      <c r="GT65" s="156"/>
      <c r="GU65" s="156"/>
      <c r="GV65" s="156"/>
      <c r="GW65" s="156"/>
      <c r="GX65" s="156"/>
      <c r="GY65" s="156"/>
      <c r="GZ65" s="156"/>
      <c r="HA65" s="156"/>
      <c r="HB65" s="156"/>
      <c r="HC65" s="156"/>
      <c r="HD65" s="156"/>
      <c r="HE65" s="156"/>
      <c r="HF65" s="156"/>
      <c r="HG65" s="156"/>
      <c r="HH65" s="156"/>
      <c r="HI65" s="156"/>
      <c r="HJ65" s="156"/>
      <c r="HK65" s="156"/>
      <c r="HL65" s="156"/>
      <c r="HM65" s="156"/>
      <c r="HN65" s="156"/>
      <c r="HO65" s="156"/>
      <c r="HP65" s="156"/>
      <c r="HQ65" s="156"/>
      <c r="HR65" s="156"/>
      <c r="HS65" s="156"/>
      <c r="HT65" s="156"/>
      <c r="HU65" s="156"/>
      <c r="HV65" s="156"/>
      <c r="HW65" s="156"/>
      <c r="HX65" s="156"/>
      <c r="HY65" s="156"/>
      <c r="HZ65" s="156"/>
      <c r="IA65" s="156"/>
      <c r="IB65" s="156"/>
      <c r="IC65" s="156"/>
      <c r="ID65" s="156"/>
      <c r="IE65" s="156"/>
      <c r="IF65" s="156"/>
      <c r="IG65" s="156"/>
      <c r="IH65" s="156"/>
      <c r="II65" s="156"/>
      <c r="IJ65" s="156"/>
      <c r="IK65" s="156"/>
      <c r="IL65" s="156"/>
      <c r="IM65" s="156"/>
      <c r="IN65" s="156"/>
      <c r="IO65" s="156"/>
      <c r="IP65" s="156"/>
    </row>
    <row r="66" spans="3:250" s="156" customFormat="1" outlineLevel="1" x14ac:dyDescent="0.2">
      <c r="C66" s="164">
        <f t="shared" si="1054"/>
        <v>7</v>
      </c>
      <c r="D66" s="634">
        <v>22625755</v>
      </c>
      <c r="E66" s="147">
        <v>1028217</v>
      </c>
      <c r="F66" s="147">
        <v>282623</v>
      </c>
      <c r="G66" s="849">
        <v>101639</v>
      </c>
      <c r="H66" s="147">
        <f t="shared" si="1052"/>
        <v>490000</v>
      </c>
      <c r="I66" s="161">
        <v>0</v>
      </c>
      <c r="J66" s="161">
        <v>490000</v>
      </c>
    </row>
    <row r="67" spans="3:250" s="156" customFormat="1" outlineLevel="1" x14ac:dyDescent="0.2">
      <c r="C67" s="164">
        <f t="shared" si="1054"/>
        <v>8</v>
      </c>
      <c r="D67" s="634">
        <v>23309039</v>
      </c>
      <c r="E67" s="147">
        <v>1178839</v>
      </c>
      <c r="F67" s="147">
        <v>288268</v>
      </c>
      <c r="G67" s="660">
        <v>104686</v>
      </c>
      <c r="H67" s="147">
        <f t="shared" si="1052"/>
        <v>0</v>
      </c>
      <c r="I67" s="161">
        <v>0</v>
      </c>
      <c r="J67" s="161">
        <v>0</v>
      </c>
    </row>
    <row r="68" spans="3:250" s="156" customFormat="1" outlineLevel="1" x14ac:dyDescent="0.2">
      <c r="C68" s="164">
        <f t="shared" si="1054"/>
        <v>9</v>
      </c>
      <c r="D68" s="634">
        <v>24012957</v>
      </c>
      <c r="E68" s="147">
        <v>1384634</v>
      </c>
      <c r="F68" s="147">
        <v>296916</v>
      </c>
      <c r="G68" s="660">
        <v>107827</v>
      </c>
      <c r="H68" s="147">
        <f t="shared" si="1052"/>
        <v>0</v>
      </c>
      <c r="I68" s="161">
        <v>0</v>
      </c>
      <c r="J68" s="161">
        <v>0</v>
      </c>
    </row>
    <row r="69" spans="3:250" s="156" customFormat="1" outlineLevel="1" x14ac:dyDescent="0.2">
      <c r="C69" s="164">
        <f t="shared" si="1054"/>
        <v>10</v>
      </c>
      <c r="D69" s="634">
        <v>24738133</v>
      </c>
      <c r="E69" s="147">
        <v>1596309</v>
      </c>
      <c r="F69" s="147">
        <v>305823</v>
      </c>
      <c r="G69" s="660">
        <v>111062</v>
      </c>
      <c r="H69" s="147">
        <f t="shared" si="1052"/>
        <v>0</v>
      </c>
      <c r="I69" s="161">
        <v>0</v>
      </c>
      <c r="J69" s="161">
        <v>0</v>
      </c>
    </row>
    <row r="70" spans="3:250" s="156" customFormat="1" outlineLevel="1" x14ac:dyDescent="0.2">
      <c r="C70" s="164">
        <f t="shared" si="1054"/>
        <v>11</v>
      </c>
      <c r="D70" s="634">
        <v>25485208</v>
      </c>
      <c r="E70" s="147">
        <v>1758572</v>
      </c>
      <c r="F70" s="147">
        <v>285719</v>
      </c>
      <c r="G70" s="660">
        <v>116216</v>
      </c>
      <c r="H70" s="147">
        <f t="shared" si="1052"/>
        <v>0</v>
      </c>
      <c r="I70" s="161">
        <v>0</v>
      </c>
      <c r="J70" s="161">
        <v>0</v>
      </c>
    </row>
    <row r="71" spans="3:250" s="156" customFormat="1" outlineLevel="1" x14ac:dyDescent="0.2">
      <c r="C71" s="164">
        <f t="shared" si="1054"/>
        <v>12</v>
      </c>
      <c r="D71" s="634">
        <v>26254846</v>
      </c>
      <c r="E71" s="147">
        <v>1490415</v>
      </c>
      <c r="F71" s="147">
        <v>311941</v>
      </c>
      <c r="G71" s="660">
        <v>119967</v>
      </c>
      <c r="H71" s="147">
        <f t="shared" si="1052"/>
        <v>0</v>
      </c>
      <c r="I71" s="161">
        <v>0</v>
      </c>
      <c r="J71" s="161">
        <v>0</v>
      </c>
    </row>
    <row r="72" spans="3:250" s="156" customFormat="1" outlineLevel="1" x14ac:dyDescent="0.2">
      <c r="C72" s="164">
        <f t="shared" si="1054"/>
        <v>13</v>
      </c>
      <c r="D72" s="634">
        <v>27042491</v>
      </c>
      <c r="E72" s="147">
        <v>1548149</v>
      </c>
      <c r="F72" s="147">
        <v>335055</v>
      </c>
      <c r="G72" s="660">
        <v>123566</v>
      </c>
      <c r="H72" s="147">
        <f t="shared" si="1052"/>
        <v>0</v>
      </c>
      <c r="I72" s="161">
        <v>0</v>
      </c>
      <c r="J72" s="161">
        <v>0</v>
      </c>
    </row>
    <row r="73" spans="3:250" s="156" customFormat="1" outlineLevel="1" x14ac:dyDescent="0.2">
      <c r="C73" s="164">
        <f t="shared" si="1054"/>
        <v>14</v>
      </c>
      <c r="D73" s="634">
        <v>27853766</v>
      </c>
      <c r="E73" s="147">
        <v>1804901</v>
      </c>
      <c r="F73" s="147">
        <v>345105</v>
      </c>
      <c r="G73" s="660">
        <v>127273</v>
      </c>
      <c r="H73" s="147">
        <f t="shared" si="1052"/>
        <v>0</v>
      </c>
      <c r="I73" s="161">
        <v>0</v>
      </c>
      <c r="J73" s="161">
        <v>0</v>
      </c>
    </row>
    <row r="74" spans="3:250" s="156" customFormat="1" outlineLevel="1" x14ac:dyDescent="0.2">
      <c r="C74" s="164">
        <f t="shared" si="1054"/>
        <v>15</v>
      </c>
      <c r="D74" s="634">
        <f>D73*(1+D$80)</f>
        <v>28689379.258100007</v>
      </c>
      <c r="E74" s="634">
        <f t="shared" ref="E74:G74" si="1055">E73*(1+E$80)</f>
        <v>1859048.0480206504</v>
      </c>
      <c r="F74" s="634">
        <f t="shared" si="1055"/>
        <v>355456.45050812559</v>
      </c>
      <c r="G74" s="634">
        <f t="shared" si="1055"/>
        <v>131091.21060000325</v>
      </c>
      <c r="H74" s="147">
        <f t="shared" si="1052"/>
        <v>0</v>
      </c>
      <c r="I74" s="161">
        <v>0</v>
      </c>
      <c r="J74" s="161">
        <v>0</v>
      </c>
    </row>
    <row r="75" spans="3:250" s="156" customFormat="1" outlineLevel="1" x14ac:dyDescent="0.2">
      <c r="C75" s="164">
        <f t="shared" si="1054"/>
        <v>16</v>
      </c>
      <c r="D75" s="634">
        <f t="shared" ref="D75:D79" si="1056">D74*(1+D$80)</f>
        <v>29550060.922286015</v>
      </c>
      <c r="E75" s="634">
        <f t="shared" ref="E75:E79" si="1057">E74*(1+E$80)</f>
        <v>1914819.50802254</v>
      </c>
      <c r="F75" s="634">
        <f t="shared" ref="F75:F79" si="1058">F74*(1+F$80)</f>
        <v>366118.39355510793</v>
      </c>
      <c r="G75" s="634">
        <f t="shared" ref="G75:G79" si="1059">G74*(1+G$80)</f>
        <v>135023.96813601002</v>
      </c>
      <c r="H75" s="147">
        <f t="shared" si="1052"/>
        <v>0</v>
      </c>
      <c r="I75" s="161">
        <v>0</v>
      </c>
      <c r="J75" s="161">
        <v>0</v>
      </c>
    </row>
    <row r="76" spans="3:250" s="156" customFormat="1" outlineLevel="1" x14ac:dyDescent="0.2">
      <c r="C76" s="164">
        <f t="shared" si="1054"/>
        <v>17</v>
      </c>
      <c r="D76" s="634">
        <f t="shared" si="1056"/>
        <v>30436563.044990897</v>
      </c>
      <c r="E76" s="634">
        <f t="shared" si="1057"/>
        <v>1972264.1123813246</v>
      </c>
      <c r="F76" s="634">
        <f t="shared" si="1058"/>
        <v>377100.14238807221</v>
      </c>
      <c r="G76" s="634">
        <f t="shared" si="1059"/>
        <v>139074.70903464063</v>
      </c>
      <c r="H76" s="147">
        <f t="shared" si="1052"/>
        <v>0</v>
      </c>
      <c r="I76" s="161">
        <v>0</v>
      </c>
      <c r="J76" s="161">
        <v>0</v>
      </c>
    </row>
    <row r="77" spans="3:250" s="156" customFormat="1" outlineLevel="1" x14ac:dyDescent="0.2">
      <c r="C77" s="164">
        <f t="shared" si="1054"/>
        <v>18</v>
      </c>
      <c r="D77" s="634">
        <f t="shared" si="1056"/>
        <v>31349660.240228016</v>
      </c>
      <c r="E77" s="634">
        <f t="shared" si="1057"/>
        <v>2031432.0554444161</v>
      </c>
      <c r="F77" s="634">
        <f t="shared" si="1058"/>
        <v>388411.2896056936</v>
      </c>
      <c r="G77" s="634">
        <f t="shared" si="1059"/>
        <v>143246.97281587022</v>
      </c>
      <c r="H77" s="147">
        <f t="shared" si="1052"/>
        <v>0</v>
      </c>
      <c r="I77" s="161">
        <v>0</v>
      </c>
      <c r="J77" s="161">
        <v>0</v>
      </c>
    </row>
    <row r="78" spans="3:250" outlineLevel="1" x14ac:dyDescent="0.2">
      <c r="C78" s="164">
        <f t="shared" si="1054"/>
        <v>19</v>
      </c>
      <c r="D78" s="634">
        <f t="shared" si="1056"/>
        <v>32290150.360438876</v>
      </c>
      <c r="E78" s="634">
        <f t="shared" si="1057"/>
        <v>2092375.0373901501</v>
      </c>
      <c r="F78" s="634">
        <f t="shared" si="1058"/>
        <v>400061.7155373682</v>
      </c>
      <c r="G78" s="634">
        <f t="shared" si="1059"/>
        <v>147544.40518584603</v>
      </c>
      <c r="H78" s="147">
        <f t="shared" si="1052"/>
        <v>0</v>
      </c>
      <c r="I78" s="161">
        <v>0</v>
      </c>
      <c r="J78" s="161">
        <v>0</v>
      </c>
    </row>
    <row r="79" spans="3:250" outlineLevel="1" x14ac:dyDescent="0.2">
      <c r="C79" s="638">
        <f t="shared" ref="C79" si="1060">C78+1</f>
        <v>20</v>
      </c>
      <c r="D79" s="635">
        <f t="shared" si="1056"/>
        <v>33258855.193646185</v>
      </c>
      <c r="E79" s="635">
        <f t="shared" si="1057"/>
        <v>2155146.3094027285</v>
      </c>
      <c r="F79" s="635">
        <f t="shared" si="1058"/>
        <v>412061.59687371767</v>
      </c>
      <c r="G79" s="635">
        <f t="shared" si="1059"/>
        <v>151970.76122248988</v>
      </c>
      <c r="H79" s="167">
        <f t="shared" si="1052"/>
        <v>0</v>
      </c>
      <c r="I79" s="167">
        <v>0</v>
      </c>
      <c r="J79" s="167">
        <v>0</v>
      </c>
    </row>
    <row r="80" spans="3:250" outlineLevel="1" x14ac:dyDescent="0.2">
      <c r="D80" s="787">
        <f>D73/D72-1</f>
        <v>3.0000009984287423E-2</v>
      </c>
      <c r="E80" s="787">
        <f>D80</f>
        <v>3.0000009984287423E-2</v>
      </c>
      <c r="F80" s="787">
        <f t="shared" ref="F80:G80" si="1061">F73/F72-1</f>
        <v>2.9995075435376384E-2</v>
      </c>
      <c r="G80" s="787">
        <f t="shared" si="1061"/>
        <v>3.0000161856821528E-2</v>
      </c>
      <c r="H80" s="787"/>
    </row>
    <row r="81" spans="3:19" x14ac:dyDescent="0.2">
      <c r="D81" s="787"/>
      <c r="E81" s="787"/>
      <c r="F81" s="787"/>
      <c r="G81" s="787"/>
      <c r="H81" s="787"/>
    </row>
    <row r="83" spans="3:19" x14ac:dyDescent="0.2">
      <c r="C83" s="156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S83" s="156"/>
    </row>
    <row r="84" spans="3:19" x14ac:dyDescent="0.2">
      <c r="C84" s="156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</row>
    <row r="85" spans="3:19" x14ac:dyDescent="0.2"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</row>
    <row r="86" spans="3:19" x14ac:dyDescent="0.2"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  <c r="O86" s="156"/>
      <c r="P86" s="156"/>
      <c r="Q86" s="156"/>
      <c r="R86" s="156"/>
      <c r="S86" s="156"/>
    </row>
    <row r="87" spans="3:19" x14ac:dyDescent="0.2">
      <c r="C87" s="156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</row>
    <row r="88" spans="3:19" x14ac:dyDescent="0.2"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</row>
    <row r="89" spans="3:19" x14ac:dyDescent="0.2"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  <c r="S89" s="156"/>
    </row>
    <row r="90" spans="3:19" x14ac:dyDescent="0.2"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/>
    </row>
    <row r="91" spans="3:19" x14ac:dyDescent="0.2"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</row>
    <row r="92" spans="3:19" x14ac:dyDescent="0.2">
      <c r="C92" s="156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S92" s="156"/>
    </row>
    <row r="93" spans="3:19" x14ac:dyDescent="0.2">
      <c r="C93" s="156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</row>
  </sheetData>
  <phoneticPr fontId="2" type="noConversion"/>
  <pageMargins left="0.7" right="0.7" top="0.75" bottom="0.75" header="0.3" footer="0.3"/>
  <pageSetup paperSize="9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C000"/>
  </sheetPr>
  <dimension ref="A2:EC118"/>
  <sheetViews>
    <sheetView showGridLines="0" workbookViewId="0">
      <pane xSplit="9" ySplit="14" topLeftCell="J15" activePane="bottomRight" state="frozen"/>
      <selection pane="topRight"/>
      <selection pane="bottomLeft"/>
      <selection pane="bottomRight" activeCell="G6" sqref="G6"/>
    </sheetView>
  </sheetViews>
  <sheetFormatPr defaultColWidth="0" defaultRowHeight="11.25" outlineLevelRow="1" outlineLevelCol="1" x14ac:dyDescent="0.2"/>
  <cols>
    <col min="1" max="1" width="2.42578125" style="151" customWidth="1" outlineLevel="1"/>
    <col min="2" max="2" width="2.42578125" style="151" customWidth="1"/>
    <col min="3" max="3" width="29.42578125" style="151" customWidth="1"/>
    <col min="4" max="4" width="13.28515625" style="151" customWidth="1" outlineLevel="1"/>
    <col min="5" max="5" width="14" style="151" customWidth="1" outlineLevel="1"/>
    <col min="6" max="6" width="12.28515625" style="151" customWidth="1" outlineLevel="1"/>
    <col min="7" max="7" width="12.7109375" style="151" customWidth="1" outlineLevel="1"/>
    <col min="8" max="8" width="10.28515625" style="151" customWidth="1" outlineLevel="1"/>
    <col min="9" max="9" width="10.5703125" style="151" customWidth="1" outlineLevel="1"/>
    <col min="10" max="10" width="11.85546875" style="151" customWidth="1"/>
    <col min="11" max="131" width="11" style="151" customWidth="1"/>
    <col min="132" max="133" width="9.140625" style="151" customWidth="1"/>
    <col min="134" max="16384" width="9.140625" style="151" hidden="1"/>
  </cols>
  <sheetData>
    <row r="2" spans="1:131" x14ac:dyDescent="0.2">
      <c r="A2" s="480"/>
      <c r="B2" s="480"/>
      <c r="C2" s="480"/>
      <c r="D2" s="480"/>
      <c r="E2" s="480"/>
      <c r="F2" s="480"/>
      <c r="G2" s="480"/>
      <c r="H2" s="480"/>
      <c r="I2" s="480"/>
      <c r="J2" s="480"/>
      <c r="K2" s="481">
        <f>I3</f>
        <v>43708</v>
      </c>
      <c r="L2" s="481">
        <f>EOMONTH(K2,1)</f>
        <v>43738</v>
      </c>
      <c r="M2" s="481">
        <f t="shared" ref="M2:BX2" si="0">EOMONTH(L2,1)</f>
        <v>43769</v>
      </c>
      <c r="N2" s="481">
        <f t="shared" si="0"/>
        <v>43799</v>
      </c>
      <c r="O2" s="481">
        <f t="shared" si="0"/>
        <v>43830</v>
      </c>
      <c r="P2" s="481">
        <f t="shared" si="0"/>
        <v>43861</v>
      </c>
      <c r="Q2" s="481">
        <f t="shared" si="0"/>
        <v>43890</v>
      </c>
      <c r="R2" s="481">
        <f t="shared" si="0"/>
        <v>43921</v>
      </c>
      <c r="S2" s="481">
        <f t="shared" si="0"/>
        <v>43951</v>
      </c>
      <c r="T2" s="481">
        <f t="shared" si="0"/>
        <v>43982</v>
      </c>
      <c r="U2" s="481">
        <f t="shared" si="0"/>
        <v>44012</v>
      </c>
      <c r="V2" s="481">
        <f t="shared" si="0"/>
        <v>44043</v>
      </c>
      <c r="W2" s="481">
        <f t="shared" si="0"/>
        <v>44074</v>
      </c>
      <c r="X2" s="481">
        <f t="shared" si="0"/>
        <v>44104</v>
      </c>
      <c r="Y2" s="481">
        <f t="shared" si="0"/>
        <v>44135</v>
      </c>
      <c r="Z2" s="481">
        <f t="shared" si="0"/>
        <v>44165</v>
      </c>
      <c r="AA2" s="481">
        <f t="shared" si="0"/>
        <v>44196</v>
      </c>
      <c r="AB2" s="481">
        <f t="shared" si="0"/>
        <v>44227</v>
      </c>
      <c r="AC2" s="481">
        <f t="shared" si="0"/>
        <v>44255</v>
      </c>
      <c r="AD2" s="481">
        <f t="shared" si="0"/>
        <v>44286</v>
      </c>
      <c r="AE2" s="481">
        <f t="shared" si="0"/>
        <v>44316</v>
      </c>
      <c r="AF2" s="481">
        <f t="shared" si="0"/>
        <v>44347</v>
      </c>
      <c r="AG2" s="481">
        <f t="shared" si="0"/>
        <v>44377</v>
      </c>
      <c r="AH2" s="481">
        <f t="shared" si="0"/>
        <v>44408</v>
      </c>
      <c r="AI2" s="481">
        <f t="shared" si="0"/>
        <v>44439</v>
      </c>
      <c r="AJ2" s="481">
        <f t="shared" si="0"/>
        <v>44469</v>
      </c>
      <c r="AK2" s="481">
        <f t="shared" si="0"/>
        <v>44500</v>
      </c>
      <c r="AL2" s="481">
        <f t="shared" si="0"/>
        <v>44530</v>
      </c>
      <c r="AM2" s="481">
        <f t="shared" si="0"/>
        <v>44561</v>
      </c>
      <c r="AN2" s="481">
        <f t="shared" si="0"/>
        <v>44592</v>
      </c>
      <c r="AO2" s="481">
        <f t="shared" si="0"/>
        <v>44620</v>
      </c>
      <c r="AP2" s="481">
        <f t="shared" si="0"/>
        <v>44651</v>
      </c>
      <c r="AQ2" s="481">
        <f t="shared" si="0"/>
        <v>44681</v>
      </c>
      <c r="AR2" s="481">
        <f t="shared" si="0"/>
        <v>44712</v>
      </c>
      <c r="AS2" s="481">
        <f t="shared" si="0"/>
        <v>44742</v>
      </c>
      <c r="AT2" s="481">
        <f t="shared" si="0"/>
        <v>44773</v>
      </c>
      <c r="AU2" s="481">
        <f t="shared" si="0"/>
        <v>44804</v>
      </c>
      <c r="AV2" s="481">
        <f t="shared" si="0"/>
        <v>44834</v>
      </c>
      <c r="AW2" s="481">
        <f t="shared" si="0"/>
        <v>44865</v>
      </c>
      <c r="AX2" s="481">
        <f t="shared" si="0"/>
        <v>44895</v>
      </c>
      <c r="AY2" s="481">
        <f t="shared" si="0"/>
        <v>44926</v>
      </c>
      <c r="AZ2" s="481">
        <f t="shared" si="0"/>
        <v>44957</v>
      </c>
      <c r="BA2" s="481">
        <f t="shared" si="0"/>
        <v>44985</v>
      </c>
      <c r="BB2" s="481">
        <f t="shared" si="0"/>
        <v>45016</v>
      </c>
      <c r="BC2" s="481">
        <f t="shared" si="0"/>
        <v>45046</v>
      </c>
      <c r="BD2" s="481">
        <f t="shared" si="0"/>
        <v>45077</v>
      </c>
      <c r="BE2" s="481">
        <f t="shared" si="0"/>
        <v>45107</v>
      </c>
      <c r="BF2" s="481">
        <f t="shared" si="0"/>
        <v>45138</v>
      </c>
      <c r="BG2" s="481">
        <f t="shared" si="0"/>
        <v>45169</v>
      </c>
      <c r="BH2" s="481">
        <f t="shared" si="0"/>
        <v>45199</v>
      </c>
      <c r="BI2" s="481">
        <f t="shared" si="0"/>
        <v>45230</v>
      </c>
      <c r="BJ2" s="481">
        <f t="shared" si="0"/>
        <v>45260</v>
      </c>
      <c r="BK2" s="481">
        <f t="shared" si="0"/>
        <v>45291</v>
      </c>
      <c r="BL2" s="481">
        <f t="shared" si="0"/>
        <v>45322</v>
      </c>
      <c r="BM2" s="481">
        <f t="shared" si="0"/>
        <v>45351</v>
      </c>
      <c r="BN2" s="481">
        <f t="shared" si="0"/>
        <v>45382</v>
      </c>
      <c r="BO2" s="481">
        <f t="shared" si="0"/>
        <v>45412</v>
      </c>
      <c r="BP2" s="481">
        <f t="shared" si="0"/>
        <v>45443</v>
      </c>
      <c r="BQ2" s="481">
        <f t="shared" si="0"/>
        <v>45473</v>
      </c>
      <c r="BR2" s="481">
        <f t="shared" si="0"/>
        <v>45504</v>
      </c>
      <c r="BS2" s="481">
        <f t="shared" si="0"/>
        <v>45535</v>
      </c>
      <c r="BT2" s="481">
        <f t="shared" si="0"/>
        <v>45565</v>
      </c>
      <c r="BU2" s="481">
        <f t="shared" si="0"/>
        <v>45596</v>
      </c>
      <c r="BV2" s="481">
        <f t="shared" si="0"/>
        <v>45626</v>
      </c>
      <c r="BW2" s="481">
        <f t="shared" si="0"/>
        <v>45657</v>
      </c>
      <c r="BX2" s="481">
        <f t="shared" si="0"/>
        <v>45688</v>
      </c>
      <c r="BY2" s="481">
        <f t="shared" ref="BY2:EA2" si="1">EOMONTH(BX2,1)</f>
        <v>45716</v>
      </c>
      <c r="BZ2" s="481">
        <f t="shared" si="1"/>
        <v>45747</v>
      </c>
      <c r="CA2" s="481">
        <f t="shared" si="1"/>
        <v>45777</v>
      </c>
      <c r="CB2" s="481">
        <f t="shared" si="1"/>
        <v>45808</v>
      </c>
      <c r="CC2" s="481">
        <f t="shared" si="1"/>
        <v>45838</v>
      </c>
      <c r="CD2" s="481">
        <f t="shared" si="1"/>
        <v>45869</v>
      </c>
      <c r="CE2" s="481">
        <f t="shared" si="1"/>
        <v>45900</v>
      </c>
      <c r="CF2" s="481">
        <f t="shared" si="1"/>
        <v>45930</v>
      </c>
      <c r="CG2" s="481">
        <f t="shared" si="1"/>
        <v>45961</v>
      </c>
      <c r="CH2" s="481">
        <f t="shared" si="1"/>
        <v>45991</v>
      </c>
      <c r="CI2" s="481">
        <f t="shared" si="1"/>
        <v>46022</v>
      </c>
      <c r="CJ2" s="481">
        <f t="shared" si="1"/>
        <v>46053</v>
      </c>
      <c r="CK2" s="481">
        <f t="shared" si="1"/>
        <v>46081</v>
      </c>
      <c r="CL2" s="481">
        <f t="shared" si="1"/>
        <v>46112</v>
      </c>
      <c r="CM2" s="481">
        <f t="shared" si="1"/>
        <v>46142</v>
      </c>
      <c r="CN2" s="481">
        <f t="shared" si="1"/>
        <v>46173</v>
      </c>
      <c r="CO2" s="481">
        <f t="shared" si="1"/>
        <v>46203</v>
      </c>
      <c r="CP2" s="481">
        <f t="shared" si="1"/>
        <v>46234</v>
      </c>
      <c r="CQ2" s="481">
        <f t="shared" si="1"/>
        <v>46265</v>
      </c>
      <c r="CR2" s="481">
        <f t="shared" si="1"/>
        <v>46295</v>
      </c>
      <c r="CS2" s="481">
        <f t="shared" si="1"/>
        <v>46326</v>
      </c>
      <c r="CT2" s="481">
        <f t="shared" si="1"/>
        <v>46356</v>
      </c>
      <c r="CU2" s="481">
        <f t="shared" si="1"/>
        <v>46387</v>
      </c>
      <c r="CV2" s="481">
        <f t="shared" si="1"/>
        <v>46418</v>
      </c>
      <c r="CW2" s="481">
        <f t="shared" si="1"/>
        <v>46446</v>
      </c>
      <c r="CX2" s="481">
        <f t="shared" si="1"/>
        <v>46477</v>
      </c>
      <c r="CY2" s="481">
        <f t="shared" si="1"/>
        <v>46507</v>
      </c>
      <c r="CZ2" s="481">
        <f t="shared" si="1"/>
        <v>46538</v>
      </c>
      <c r="DA2" s="481">
        <f t="shared" si="1"/>
        <v>46568</v>
      </c>
      <c r="DB2" s="481">
        <f t="shared" si="1"/>
        <v>46599</v>
      </c>
      <c r="DC2" s="481">
        <f t="shared" si="1"/>
        <v>46630</v>
      </c>
      <c r="DD2" s="481">
        <f t="shared" si="1"/>
        <v>46660</v>
      </c>
      <c r="DE2" s="481">
        <f t="shared" si="1"/>
        <v>46691</v>
      </c>
      <c r="DF2" s="481">
        <f t="shared" si="1"/>
        <v>46721</v>
      </c>
      <c r="DG2" s="481">
        <f t="shared" si="1"/>
        <v>46752</v>
      </c>
      <c r="DH2" s="481">
        <f t="shared" si="1"/>
        <v>46783</v>
      </c>
      <c r="DI2" s="481">
        <f t="shared" si="1"/>
        <v>46812</v>
      </c>
      <c r="DJ2" s="481">
        <f t="shared" si="1"/>
        <v>46843</v>
      </c>
      <c r="DK2" s="481">
        <f t="shared" si="1"/>
        <v>46873</v>
      </c>
      <c r="DL2" s="481">
        <f t="shared" si="1"/>
        <v>46904</v>
      </c>
      <c r="DM2" s="481">
        <f t="shared" si="1"/>
        <v>46934</v>
      </c>
      <c r="DN2" s="481">
        <f t="shared" si="1"/>
        <v>46965</v>
      </c>
      <c r="DO2" s="481">
        <f t="shared" si="1"/>
        <v>46996</v>
      </c>
      <c r="DP2" s="481">
        <f t="shared" si="1"/>
        <v>47026</v>
      </c>
      <c r="DQ2" s="481">
        <f t="shared" si="1"/>
        <v>47057</v>
      </c>
      <c r="DR2" s="481">
        <f t="shared" si="1"/>
        <v>47087</v>
      </c>
      <c r="DS2" s="481">
        <f t="shared" si="1"/>
        <v>47118</v>
      </c>
      <c r="DT2" s="481">
        <f t="shared" si="1"/>
        <v>47149</v>
      </c>
      <c r="DU2" s="481">
        <f t="shared" si="1"/>
        <v>47177</v>
      </c>
      <c r="DV2" s="481">
        <f t="shared" si="1"/>
        <v>47208</v>
      </c>
      <c r="DW2" s="481">
        <f t="shared" si="1"/>
        <v>47238</v>
      </c>
      <c r="DX2" s="481">
        <f t="shared" si="1"/>
        <v>47269</v>
      </c>
      <c r="DY2" s="481">
        <f t="shared" si="1"/>
        <v>47299</v>
      </c>
      <c r="DZ2" s="481">
        <f t="shared" si="1"/>
        <v>47330</v>
      </c>
      <c r="EA2" s="481">
        <f t="shared" si="1"/>
        <v>47361</v>
      </c>
    </row>
    <row r="3" spans="1:131" x14ac:dyDescent="0.2">
      <c r="A3" s="482"/>
      <c r="B3" s="482"/>
      <c r="C3" s="482"/>
      <c r="D3" s="482"/>
      <c r="E3" s="482"/>
      <c r="F3" s="482"/>
      <c r="G3" s="482"/>
      <c r="H3" s="482" t="s">
        <v>116</v>
      </c>
      <c r="I3" s="514">
        <f>'A&amp;R'!H5</f>
        <v>43708</v>
      </c>
      <c r="J3" s="482"/>
      <c r="K3" s="483">
        <f t="shared" ref="K3:BV3" si="2">YEAR(K2)</f>
        <v>2019</v>
      </c>
      <c r="L3" s="483">
        <f t="shared" si="2"/>
        <v>2019</v>
      </c>
      <c r="M3" s="483">
        <f t="shared" si="2"/>
        <v>2019</v>
      </c>
      <c r="N3" s="483">
        <f t="shared" si="2"/>
        <v>2019</v>
      </c>
      <c r="O3" s="483">
        <f t="shared" si="2"/>
        <v>2019</v>
      </c>
      <c r="P3" s="483">
        <f t="shared" si="2"/>
        <v>2020</v>
      </c>
      <c r="Q3" s="483">
        <f t="shared" si="2"/>
        <v>2020</v>
      </c>
      <c r="R3" s="483">
        <f t="shared" si="2"/>
        <v>2020</v>
      </c>
      <c r="S3" s="483">
        <f t="shared" si="2"/>
        <v>2020</v>
      </c>
      <c r="T3" s="483">
        <f t="shared" si="2"/>
        <v>2020</v>
      </c>
      <c r="U3" s="483">
        <f t="shared" si="2"/>
        <v>2020</v>
      </c>
      <c r="V3" s="483">
        <f t="shared" si="2"/>
        <v>2020</v>
      </c>
      <c r="W3" s="483">
        <f t="shared" si="2"/>
        <v>2020</v>
      </c>
      <c r="X3" s="483">
        <f t="shared" si="2"/>
        <v>2020</v>
      </c>
      <c r="Y3" s="483">
        <f t="shared" si="2"/>
        <v>2020</v>
      </c>
      <c r="Z3" s="483">
        <f t="shared" si="2"/>
        <v>2020</v>
      </c>
      <c r="AA3" s="483">
        <f t="shared" si="2"/>
        <v>2020</v>
      </c>
      <c r="AB3" s="483">
        <f t="shared" si="2"/>
        <v>2021</v>
      </c>
      <c r="AC3" s="483">
        <f t="shared" si="2"/>
        <v>2021</v>
      </c>
      <c r="AD3" s="483">
        <f t="shared" si="2"/>
        <v>2021</v>
      </c>
      <c r="AE3" s="483">
        <f t="shared" si="2"/>
        <v>2021</v>
      </c>
      <c r="AF3" s="483">
        <f t="shared" si="2"/>
        <v>2021</v>
      </c>
      <c r="AG3" s="483">
        <f t="shared" si="2"/>
        <v>2021</v>
      </c>
      <c r="AH3" s="483">
        <f t="shared" si="2"/>
        <v>2021</v>
      </c>
      <c r="AI3" s="483">
        <f t="shared" si="2"/>
        <v>2021</v>
      </c>
      <c r="AJ3" s="483">
        <f t="shared" si="2"/>
        <v>2021</v>
      </c>
      <c r="AK3" s="483">
        <f t="shared" si="2"/>
        <v>2021</v>
      </c>
      <c r="AL3" s="483">
        <f t="shared" si="2"/>
        <v>2021</v>
      </c>
      <c r="AM3" s="483">
        <f t="shared" si="2"/>
        <v>2021</v>
      </c>
      <c r="AN3" s="483">
        <f t="shared" si="2"/>
        <v>2022</v>
      </c>
      <c r="AO3" s="483">
        <f t="shared" si="2"/>
        <v>2022</v>
      </c>
      <c r="AP3" s="483">
        <f t="shared" si="2"/>
        <v>2022</v>
      </c>
      <c r="AQ3" s="483">
        <f t="shared" si="2"/>
        <v>2022</v>
      </c>
      <c r="AR3" s="483">
        <f t="shared" si="2"/>
        <v>2022</v>
      </c>
      <c r="AS3" s="483">
        <f t="shared" si="2"/>
        <v>2022</v>
      </c>
      <c r="AT3" s="483">
        <f t="shared" si="2"/>
        <v>2022</v>
      </c>
      <c r="AU3" s="483">
        <f t="shared" si="2"/>
        <v>2022</v>
      </c>
      <c r="AV3" s="483">
        <f t="shared" si="2"/>
        <v>2022</v>
      </c>
      <c r="AW3" s="483">
        <f t="shared" si="2"/>
        <v>2022</v>
      </c>
      <c r="AX3" s="483">
        <f t="shared" si="2"/>
        <v>2022</v>
      </c>
      <c r="AY3" s="483">
        <f t="shared" si="2"/>
        <v>2022</v>
      </c>
      <c r="AZ3" s="483">
        <f t="shared" si="2"/>
        <v>2023</v>
      </c>
      <c r="BA3" s="483">
        <f t="shared" si="2"/>
        <v>2023</v>
      </c>
      <c r="BB3" s="483">
        <f t="shared" si="2"/>
        <v>2023</v>
      </c>
      <c r="BC3" s="483">
        <f t="shared" si="2"/>
        <v>2023</v>
      </c>
      <c r="BD3" s="483">
        <f t="shared" si="2"/>
        <v>2023</v>
      </c>
      <c r="BE3" s="483">
        <f t="shared" si="2"/>
        <v>2023</v>
      </c>
      <c r="BF3" s="483">
        <f t="shared" si="2"/>
        <v>2023</v>
      </c>
      <c r="BG3" s="483">
        <f t="shared" si="2"/>
        <v>2023</v>
      </c>
      <c r="BH3" s="483">
        <f t="shared" si="2"/>
        <v>2023</v>
      </c>
      <c r="BI3" s="483">
        <f t="shared" si="2"/>
        <v>2023</v>
      </c>
      <c r="BJ3" s="483">
        <f t="shared" si="2"/>
        <v>2023</v>
      </c>
      <c r="BK3" s="483">
        <f t="shared" si="2"/>
        <v>2023</v>
      </c>
      <c r="BL3" s="483">
        <f t="shared" si="2"/>
        <v>2024</v>
      </c>
      <c r="BM3" s="483">
        <f t="shared" si="2"/>
        <v>2024</v>
      </c>
      <c r="BN3" s="483">
        <f t="shared" si="2"/>
        <v>2024</v>
      </c>
      <c r="BO3" s="483">
        <f t="shared" si="2"/>
        <v>2024</v>
      </c>
      <c r="BP3" s="483">
        <f t="shared" si="2"/>
        <v>2024</v>
      </c>
      <c r="BQ3" s="483">
        <f t="shared" si="2"/>
        <v>2024</v>
      </c>
      <c r="BR3" s="483">
        <f t="shared" si="2"/>
        <v>2024</v>
      </c>
      <c r="BS3" s="483">
        <f t="shared" si="2"/>
        <v>2024</v>
      </c>
      <c r="BT3" s="483">
        <f t="shared" si="2"/>
        <v>2024</v>
      </c>
      <c r="BU3" s="483">
        <f t="shared" si="2"/>
        <v>2024</v>
      </c>
      <c r="BV3" s="483">
        <f t="shared" si="2"/>
        <v>2024</v>
      </c>
      <c r="BW3" s="483">
        <f t="shared" ref="BW3:CC3" si="3">YEAR(BW2)</f>
        <v>2024</v>
      </c>
      <c r="BX3" s="483">
        <f t="shared" si="3"/>
        <v>2025</v>
      </c>
      <c r="BY3" s="483">
        <f t="shared" si="3"/>
        <v>2025</v>
      </c>
      <c r="BZ3" s="483">
        <f t="shared" si="3"/>
        <v>2025</v>
      </c>
      <c r="CA3" s="483">
        <f t="shared" si="3"/>
        <v>2025</v>
      </c>
      <c r="CB3" s="483">
        <f t="shared" si="3"/>
        <v>2025</v>
      </c>
      <c r="CC3" s="483">
        <f t="shared" si="3"/>
        <v>2025</v>
      </c>
      <c r="CD3" s="483">
        <f t="shared" ref="CD3:EA3" si="4">YEAR(CD2)</f>
        <v>2025</v>
      </c>
      <c r="CE3" s="483">
        <f t="shared" si="4"/>
        <v>2025</v>
      </c>
      <c r="CF3" s="483">
        <f t="shared" si="4"/>
        <v>2025</v>
      </c>
      <c r="CG3" s="483">
        <f t="shared" si="4"/>
        <v>2025</v>
      </c>
      <c r="CH3" s="483">
        <f t="shared" si="4"/>
        <v>2025</v>
      </c>
      <c r="CI3" s="483">
        <f t="shared" si="4"/>
        <v>2025</v>
      </c>
      <c r="CJ3" s="483">
        <f t="shared" si="4"/>
        <v>2026</v>
      </c>
      <c r="CK3" s="483">
        <f t="shared" si="4"/>
        <v>2026</v>
      </c>
      <c r="CL3" s="483">
        <f t="shared" si="4"/>
        <v>2026</v>
      </c>
      <c r="CM3" s="483">
        <f t="shared" si="4"/>
        <v>2026</v>
      </c>
      <c r="CN3" s="483">
        <f t="shared" si="4"/>
        <v>2026</v>
      </c>
      <c r="CO3" s="483">
        <f t="shared" si="4"/>
        <v>2026</v>
      </c>
      <c r="CP3" s="483">
        <f t="shared" si="4"/>
        <v>2026</v>
      </c>
      <c r="CQ3" s="483">
        <f t="shared" si="4"/>
        <v>2026</v>
      </c>
      <c r="CR3" s="483">
        <f t="shared" si="4"/>
        <v>2026</v>
      </c>
      <c r="CS3" s="483">
        <f t="shared" si="4"/>
        <v>2026</v>
      </c>
      <c r="CT3" s="483">
        <f t="shared" si="4"/>
        <v>2026</v>
      </c>
      <c r="CU3" s="483">
        <f t="shared" si="4"/>
        <v>2026</v>
      </c>
      <c r="CV3" s="483">
        <f t="shared" si="4"/>
        <v>2027</v>
      </c>
      <c r="CW3" s="483">
        <f t="shared" si="4"/>
        <v>2027</v>
      </c>
      <c r="CX3" s="483">
        <f t="shared" si="4"/>
        <v>2027</v>
      </c>
      <c r="CY3" s="483">
        <f t="shared" si="4"/>
        <v>2027</v>
      </c>
      <c r="CZ3" s="483">
        <f t="shared" si="4"/>
        <v>2027</v>
      </c>
      <c r="DA3" s="483">
        <f t="shared" si="4"/>
        <v>2027</v>
      </c>
      <c r="DB3" s="483">
        <f t="shared" si="4"/>
        <v>2027</v>
      </c>
      <c r="DC3" s="483">
        <f t="shared" si="4"/>
        <v>2027</v>
      </c>
      <c r="DD3" s="483">
        <f t="shared" si="4"/>
        <v>2027</v>
      </c>
      <c r="DE3" s="483">
        <f t="shared" si="4"/>
        <v>2027</v>
      </c>
      <c r="DF3" s="483">
        <f t="shared" si="4"/>
        <v>2027</v>
      </c>
      <c r="DG3" s="483">
        <f t="shared" si="4"/>
        <v>2027</v>
      </c>
      <c r="DH3" s="483">
        <f t="shared" si="4"/>
        <v>2028</v>
      </c>
      <c r="DI3" s="483">
        <f t="shared" si="4"/>
        <v>2028</v>
      </c>
      <c r="DJ3" s="483">
        <f t="shared" si="4"/>
        <v>2028</v>
      </c>
      <c r="DK3" s="483">
        <f t="shared" si="4"/>
        <v>2028</v>
      </c>
      <c r="DL3" s="483">
        <f t="shared" si="4"/>
        <v>2028</v>
      </c>
      <c r="DM3" s="483">
        <f t="shared" si="4"/>
        <v>2028</v>
      </c>
      <c r="DN3" s="483">
        <f t="shared" si="4"/>
        <v>2028</v>
      </c>
      <c r="DO3" s="483">
        <f t="shared" si="4"/>
        <v>2028</v>
      </c>
      <c r="DP3" s="483">
        <f t="shared" si="4"/>
        <v>2028</v>
      </c>
      <c r="DQ3" s="483">
        <f t="shared" si="4"/>
        <v>2028</v>
      </c>
      <c r="DR3" s="483">
        <f t="shared" si="4"/>
        <v>2028</v>
      </c>
      <c r="DS3" s="483">
        <f t="shared" si="4"/>
        <v>2028</v>
      </c>
      <c r="DT3" s="483">
        <f t="shared" si="4"/>
        <v>2029</v>
      </c>
      <c r="DU3" s="483">
        <f t="shared" si="4"/>
        <v>2029</v>
      </c>
      <c r="DV3" s="483">
        <f t="shared" si="4"/>
        <v>2029</v>
      </c>
      <c r="DW3" s="483">
        <f t="shared" si="4"/>
        <v>2029</v>
      </c>
      <c r="DX3" s="483">
        <f t="shared" si="4"/>
        <v>2029</v>
      </c>
      <c r="DY3" s="483">
        <f t="shared" si="4"/>
        <v>2029</v>
      </c>
      <c r="DZ3" s="483">
        <f t="shared" si="4"/>
        <v>2029</v>
      </c>
      <c r="EA3" s="483">
        <f t="shared" si="4"/>
        <v>2029</v>
      </c>
    </row>
    <row r="4" spans="1:131" x14ac:dyDescent="0.2">
      <c r="A4" s="482"/>
      <c r="B4" s="482"/>
      <c r="C4" s="482"/>
      <c r="D4" s="482"/>
      <c r="E4" s="482"/>
      <c r="F4" s="482"/>
      <c r="G4" s="482"/>
      <c r="H4" s="482"/>
      <c r="I4" s="484">
        <f>EOMONTH(I3,0)</f>
        <v>43708</v>
      </c>
      <c r="J4" s="482"/>
      <c r="K4" s="485">
        <f t="shared" ref="K4:BV4" si="5">MONTH(K2)</f>
        <v>8</v>
      </c>
      <c r="L4" s="485">
        <f t="shared" si="5"/>
        <v>9</v>
      </c>
      <c r="M4" s="485">
        <f t="shared" si="5"/>
        <v>10</v>
      </c>
      <c r="N4" s="485">
        <f t="shared" si="5"/>
        <v>11</v>
      </c>
      <c r="O4" s="485">
        <f t="shared" si="5"/>
        <v>12</v>
      </c>
      <c r="P4" s="485">
        <f t="shared" si="5"/>
        <v>1</v>
      </c>
      <c r="Q4" s="485">
        <f t="shared" si="5"/>
        <v>2</v>
      </c>
      <c r="R4" s="485">
        <f t="shared" si="5"/>
        <v>3</v>
      </c>
      <c r="S4" s="485">
        <f t="shared" si="5"/>
        <v>4</v>
      </c>
      <c r="T4" s="485">
        <f t="shared" si="5"/>
        <v>5</v>
      </c>
      <c r="U4" s="485">
        <f t="shared" si="5"/>
        <v>6</v>
      </c>
      <c r="V4" s="485">
        <f t="shared" si="5"/>
        <v>7</v>
      </c>
      <c r="W4" s="485">
        <f t="shared" si="5"/>
        <v>8</v>
      </c>
      <c r="X4" s="485">
        <f t="shared" si="5"/>
        <v>9</v>
      </c>
      <c r="Y4" s="485">
        <f t="shared" si="5"/>
        <v>10</v>
      </c>
      <c r="Z4" s="485">
        <f t="shared" si="5"/>
        <v>11</v>
      </c>
      <c r="AA4" s="485">
        <f t="shared" si="5"/>
        <v>12</v>
      </c>
      <c r="AB4" s="485">
        <f t="shared" si="5"/>
        <v>1</v>
      </c>
      <c r="AC4" s="485">
        <f t="shared" si="5"/>
        <v>2</v>
      </c>
      <c r="AD4" s="485">
        <f t="shared" si="5"/>
        <v>3</v>
      </c>
      <c r="AE4" s="485">
        <f t="shared" si="5"/>
        <v>4</v>
      </c>
      <c r="AF4" s="485">
        <f t="shared" si="5"/>
        <v>5</v>
      </c>
      <c r="AG4" s="485">
        <f t="shared" si="5"/>
        <v>6</v>
      </c>
      <c r="AH4" s="485">
        <f t="shared" si="5"/>
        <v>7</v>
      </c>
      <c r="AI4" s="485">
        <f t="shared" si="5"/>
        <v>8</v>
      </c>
      <c r="AJ4" s="485">
        <f t="shared" si="5"/>
        <v>9</v>
      </c>
      <c r="AK4" s="485">
        <f t="shared" si="5"/>
        <v>10</v>
      </c>
      <c r="AL4" s="485">
        <f t="shared" si="5"/>
        <v>11</v>
      </c>
      <c r="AM4" s="485">
        <f t="shared" si="5"/>
        <v>12</v>
      </c>
      <c r="AN4" s="485">
        <f t="shared" si="5"/>
        <v>1</v>
      </c>
      <c r="AO4" s="485">
        <f t="shared" si="5"/>
        <v>2</v>
      </c>
      <c r="AP4" s="485">
        <f t="shared" si="5"/>
        <v>3</v>
      </c>
      <c r="AQ4" s="485">
        <f t="shared" si="5"/>
        <v>4</v>
      </c>
      <c r="AR4" s="485">
        <f t="shared" si="5"/>
        <v>5</v>
      </c>
      <c r="AS4" s="485">
        <f t="shared" si="5"/>
        <v>6</v>
      </c>
      <c r="AT4" s="485">
        <f t="shared" si="5"/>
        <v>7</v>
      </c>
      <c r="AU4" s="485">
        <f t="shared" si="5"/>
        <v>8</v>
      </c>
      <c r="AV4" s="485">
        <f t="shared" si="5"/>
        <v>9</v>
      </c>
      <c r="AW4" s="485">
        <f t="shared" si="5"/>
        <v>10</v>
      </c>
      <c r="AX4" s="485">
        <f t="shared" si="5"/>
        <v>11</v>
      </c>
      <c r="AY4" s="485">
        <f t="shared" si="5"/>
        <v>12</v>
      </c>
      <c r="AZ4" s="485">
        <f t="shared" si="5"/>
        <v>1</v>
      </c>
      <c r="BA4" s="485">
        <f t="shared" si="5"/>
        <v>2</v>
      </c>
      <c r="BB4" s="485">
        <f t="shared" si="5"/>
        <v>3</v>
      </c>
      <c r="BC4" s="485">
        <f t="shared" si="5"/>
        <v>4</v>
      </c>
      <c r="BD4" s="485">
        <f t="shared" si="5"/>
        <v>5</v>
      </c>
      <c r="BE4" s="485">
        <f t="shared" si="5"/>
        <v>6</v>
      </c>
      <c r="BF4" s="485">
        <f t="shared" si="5"/>
        <v>7</v>
      </c>
      <c r="BG4" s="485">
        <f t="shared" si="5"/>
        <v>8</v>
      </c>
      <c r="BH4" s="485">
        <f t="shared" si="5"/>
        <v>9</v>
      </c>
      <c r="BI4" s="485">
        <f t="shared" si="5"/>
        <v>10</v>
      </c>
      <c r="BJ4" s="485">
        <f t="shared" si="5"/>
        <v>11</v>
      </c>
      <c r="BK4" s="485">
        <f t="shared" si="5"/>
        <v>12</v>
      </c>
      <c r="BL4" s="485">
        <f t="shared" si="5"/>
        <v>1</v>
      </c>
      <c r="BM4" s="485">
        <f t="shared" si="5"/>
        <v>2</v>
      </c>
      <c r="BN4" s="485">
        <f t="shared" si="5"/>
        <v>3</v>
      </c>
      <c r="BO4" s="485">
        <f t="shared" si="5"/>
        <v>4</v>
      </c>
      <c r="BP4" s="485">
        <f t="shared" si="5"/>
        <v>5</v>
      </c>
      <c r="BQ4" s="485">
        <f t="shared" si="5"/>
        <v>6</v>
      </c>
      <c r="BR4" s="485">
        <f t="shared" si="5"/>
        <v>7</v>
      </c>
      <c r="BS4" s="485">
        <f t="shared" si="5"/>
        <v>8</v>
      </c>
      <c r="BT4" s="485">
        <f t="shared" si="5"/>
        <v>9</v>
      </c>
      <c r="BU4" s="485">
        <f t="shared" si="5"/>
        <v>10</v>
      </c>
      <c r="BV4" s="485">
        <f t="shared" si="5"/>
        <v>11</v>
      </c>
      <c r="BW4" s="485">
        <f t="shared" ref="BW4:CC4" si="6">MONTH(BW2)</f>
        <v>12</v>
      </c>
      <c r="BX4" s="485">
        <f t="shared" si="6"/>
        <v>1</v>
      </c>
      <c r="BY4" s="485">
        <f t="shared" si="6"/>
        <v>2</v>
      </c>
      <c r="BZ4" s="485">
        <f t="shared" si="6"/>
        <v>3</v>
      </c>
      <c r="CA4" s="485">
        <f t="shared" si="6"/>
        <v>4</v>
      </c>
      <c r="CB4" s="485">
        <f t="shared" si="6"/>
        <v>5</v>
      </c>
      <c r="CC4" s="485">
        <f t="shared" si="6"/>
        <v>6</v>
      </c>
      <c r="CD4" s="485">
        <f t="shared" ref="CD4:EA4" si="7">MONTH(CD2)</f>
        <v>7</v>
      </c>
      <c r="CE4" s="485">
        <f t="shared" si="7"/>
        <v>8</v>
      </c>
      <c r="CF4" s="485">
        <f t="shared" si="7"/>
        <v>9</v>
      </c>
      <c r="CG4" s="485">
        <f t="shared" si="7"/>
        <v>10</v>
      </c>
      <c r="CH4" s="485">
        <f t="shared" si="7"/>
        <v>11</v>
      </c>
      <c r="CI4" s="485">
        <f t="shared" si="7"/>
        <v>12</v>
      </c>
      <c r="CJ4" s="485">
        <f t="shared" si="7"/>
        <v>1</v>
      </c>
      <c r="CK4" s="485">
        <f t="shared" si="7"/>
        <v>2</v>
      </c>
      <c r="CL4" s="485">
        <f t="shared" si="7"/>
        <v>3</v>
      </c>
      <c r="CM4" s="485">
        <f t="shared" si="7"/>
        <v>4</v>
      </c>
      <c r="CN4" s="485">
        <f t="shared" si="7"/>
        <v>5</v>
      </c>
      <c r="CO4" s="485">
        <f t="shared" si="7"/>
        <v>6</v>
      </c>
      <c r="CP4" s="485">
        <f t="shared" si="7"/>
        <v>7</v>
      </c>
      <c r="CQ4" s="485">
        <f t="shared" si="7"/>
        <v>8</v>
      </c>
      <c r="CR4" s="485">
        <f t="shared" si="7"/>
        <v>9</v>
      </c>
      <c r="CS4" s="485">
        <f t="shared" si="7"/>
        <v>10</v>
      </c>
      <c r="CT4" s="485">
        <f t="shared" si="7"/>
        <v>11</v>
      </c>
      <c r="CU4" s="485">
        <f t="shared" si="7"/>
        <v>12</v>
      </c>
      <c r="CV4" s="485">
        <f t="shared" si="7"/>
        <v>1</v>
      </c>
      <c r="CW4" s="485">
        <f t="shared" si="7"/>
        <v>2</v>
      </c>
      <c r="CX4" s="485">
        <f t="shared" si="7"/>
        <v>3</v>
      </c>
      <c r="CY4" s="485">
        <f t="shared" si="7"/>
        <v>4</v>
      </c>
      <c r="CZ4" s="485">
        <f t="shared" si="7"/>
        <v>5</v>
      </c>
      <c r="DA4" s="485">
        <f t="shared" si="7"/>
        <v>6</v>
      </c>
      <c r="DB4" s="485">
        <f t="shared" si="7"/>
        <v>7</v>
      </c>
      <c r="DC4" s="485">
        <f t="shared" si="7"/>
        <v>8</v>
      </c>
      <c r="DD4" s="485">
        <f t="shared" si="7"/>
        <v>9</v>
      </c>
      <c r="DE4" s="485">
        <f t="shared" si="7"/>
        <v>10</v>
      </c>
      <c r="DF4" s="485">
        <f t="shared" si="7"/>
        <v>11</v>
      </c>
      <c r="DG4" s="485">
        <f t="shared" si="7"/>
        <v>12</v>
      </c>
      <c r="DH4" s="485">
        <f t="shared" si="7"/>
        <v>1</v>
      </c>
      <c r="DI4" s="485">
        <f t="shared" si="7"/>
        <v>2</v>
      </c>
      <c r="DJ4" s="485">
        <f t="shared" si="7"/>
        <v>3</v>
      </c>
      <c r="DK4" s="485">
        <f t="shared" si="7"/>
        <v>4</v>
      </c>
      <c r="DL4" s="485">
        <f t="shared" si="7"/>
        <v>5</v>
      </c>
      <c r="DM4" s="485">
        <f t="shared" si="7"/>
        <v>6</v>
      </c>
      <c r="DN4" s="485">
        <f t="shared" si="7"/>
        <v>7</v>
      </c>
      <c r="DO4" s="485">
        <f t="shared" si="7"/>
        <v>8</v>
      </c>
      <c r="DP4" s="485">
        <f t="shared" si="7"/>
        <v>9</v>
      </c>
      <c r="DQ4" s="485">
        <f t="shared" si="7"/>
        <v>10</v>
      </c>
      <c r="DR4" s="485">
        <f t="shared" si="7"/>
        <v>11</v>
      </c>
      <c r="DS4" s="485">
        <f t="shared" si="7"/>
        <v>12</v>
      </c>
      <c r="DT4" s="485">
        <f t="shared" si="7"/>
        <v>1</v>
      </c>
      <c r="DU4" s="485">
        <f t="shared" si="7"/>
        <v>2</v>
      </c>
      <c r="DV4" s="485">
        <f t="shared" si="7"/>
        <v>3</v>
      </c>
      <c r="DW4" s="485">
        <f t="shared" si="7"/>
        <v>4</v>
      </c>
      <c r="DX4" s="485">
        <f t="shared" si="7"/>
        <v>5</v>
      </c>
      <c r="DY4" s="485">
        <f t="shared" si="7"/>
        <v>6</v>
      </c>
      <c r="DZ4" s="485">
        <f t="shared" si="7"/>
        <v>7</v>
      </c>
      <c r="EA4" s="485">
        <f t="shared" si="7"/>
        <v>8</v>
      </c>
    </row>
    <row r="5" spans="1:131" x14ac:dyDescent="0.2">
      <c r="A5" s="482"/>
      <c r="B5" s="482"/>
      <c r="C5" s="482"/>
      <c r="D5" s="482"/>
      <c r="E5" s="482"/>
      <c r="F5" s="482"/>
      <c r="G5" s="482"/>
      <c r="H5" s="482" t="s">
        <v>117</v>
      </c>
      <c r="I5" s="515">
        <f>'A&amp;R'!H6</f>
        <v>43708</v>
      </c>
      <c r="J5" s="482"/>
      <c r="K5" s="486">
        <v>0</v>
      </c>
      <c r="L5" s="486">
        <f t="shared" ref="L5:BW5" si="8">INT((L$8-1)/12)+1</f>
        <v>1</v>
      </c>
      <c r="M5" s="486">
        <f t="shared" si="8"/>
        <v>1</v>
      </c>
      <c r="N5" s="486">
        <f t="shared" si="8"/>
        <v>1</v>
      </c>
      <c r="O5" s="486">
        <f t="shared" si="8"/>
        <v>1</v>
      </c>
      <c r="P5" s="486">
        <f t="shared" si="8"/>
        <v>1</v>
      </c>
      <c r="Q5" s="486">
        <f t="shared" si="8"/>
        <v>1</v>
      </c>
      <c r="R5" s="486">
        <f t="shared" si="8"/>
        <v>1</v>
      </c>
      <c r="S5" s="486">
        <f t="shared" si="8"/>
        <v>1</v>
      </c>
      <c r="T5" s="486">
        <f t="shared" si="8"/>
        <v>1</v>
      </c>
      <c r="U5" s="486">
        <f t="shared" si="8"/>
        <v>1</v>
      </c>
      <c r="V5" s="486">
        <f t="shared" si="8"/>
        <v>1</v>
      </c>
      <c r="W5" s="486">
        <f t="shared" si="8"/>
        <v>1</v>
      </c>
      <c r="X5" s="486">
        <f t="shared" si="8"/>
        <v>2</v>
      </c>
      <c r="Y5" s="486">
        <f t="shared" si="8"/>
        <v>2</v>
      </c>
      <c r="Z5" s="486">
        <f t="shared" si="8"/>
        <v>2</v>
      </c>
      <c r="AA5" s="486">
        <f t="shared" si="8"/>
        <v>2</v>
      </c>
      <c r="AB5" s="486">
        <f t="shared" si="8"/>
        <v>2</v>
      </c>
      <c r="AC5" s="486">
        <f t="shared" si="8"/>
        <v>2</v>
      </c>
      <c r="AD5" s="486">
        <f t="shared" si="8"/>
        <v>2</v>
      </c>
      <c r="AE5" s="486">
        <f t="shared" si="8"/>
        <v>2</v>
      </c>
      <c r="AF5" s="486">
        <f t="shared" si="8"/>
        <v>2</v>
      </c>
      <c r="AG5" s="486">
        <f t="shared" si="8"/>
        <v>2</v>
      </c>
      <c r="AH5" s="486">
        <f t="shared" si="8"/>
        <v>2</v>
      </c>
      <c r="AI5" s="486">
        <f t="shared" si="8"/>
        <v>2</v>
      </c>
      <c r="AJ5" s="486">
        <f t="shared" si="8"/>
        <v>3</v>
      </c>
      <c r="AK5" s="486">
        <f t="shared" si="8"/>
        <v>3</v>
      </c>
      <c r="AL5" s="486">
        <f t="shared" si="8"/>
        <v>3</v>
      </c>
      <c r="AM5" s="486">
        <f t="shared" si="8"/>
        <v>3</v>
      </c>
      <c r="AN5" s="486">
        <f t="shared" si="8"/>
        <v>3</v>
      </c>
      <c r="AO5" s="486">
        <f t="shared" si="8"/>
        <v>3</v>
      </c>
      <c r="AP5" s="486">
        <f t="shared" si="8"/>
        <v>3</v>
      </c>
      <c r="AQ5" s="486">
        <f t="shared" si="8"/>
        <v>3</v>
      </c>
      <c r="AR5" s="486">
        <f t="shared" si="8"/>
        <v>3</v>
      </c>
      <c r="AS5" s="486">
        <f t="shared" si="8"/>
        <v>3</v>
      </c>
      <c r="AT5" s="486">
        <f t="shared" si="8"/>
        <v>3</v>
      </c>
      <c r="AU5" s="486">
        <f t="shared" si="8"/>
        <v>3</v>
      </c>
      <c r="AV5" s="486">
        <f t="shared" si="8"/>
        <v>4</v>
      </c>
      <c r="AW5" s="486">
        <f t="shared" si="8"/>
        <v>4</v>
      </c>
      <c r="AX5" s="486">
        <f t="shared" si="8"/>
        <v>4</v>
      </c>
      <c r="AY5" s="486">
        <f t="shared" si="8"/>
        <v>4</v>
      </c>
      <c r="AZ5" s="486">
        <f t="shared" si="8"/>
        <v>4</v>
      </c>
      <c r="BA5" s="486">
        <f t="shared" si="8"/>
        <v>4</v>
      </c>
      <c r="BB5" s="486">
        <f t="shared" si="8"/>
        <v>4</v>
      </c>
      <c r="BC5" s="486">
        <f t="shared" si="8"/>
        <v>4</v>
      </c>
      <c r="BD5" s="486">
        <f t="shared" si="8"/>
        <v>4</v>
      </c>
      <c r="BE5" s="486">
        <f t="shared" si="8"/>
        <v>4</v>
      </c>
      <c r="BF5" s="486">
        <f t="shared" si="8"/>
        <v>4</v>
      </c>
      <c r="BG5" s="486">
        <f t="shared" si="8"/>
        <v>4</v>
      </c>
      <c r="BH5" s="486">
        <f t="shared" si="8"/>
        <v>5</v>
      </c>
      <c r="BI5" s="486">
        <f t="shared" si="8"/>
        <v>5</v>
      </c>
      <c r="BJ5" s="486">
        <f t="shared" si="8"/>
        <v>5</v>
      </c>
      <c r="BK5" s="486">
        <f t="shared" si="8"/>
        <v>5</v>
      </c>
      <c r="BL5" s="486">
        <f t="shared" si="8"/>
        <v>5</v>
      </c>
      <c r="BM5" s="486">
        <f t="shared" si="8"/>
        <v>5</v>
      </c>
      <c r="BN5" s="486">
        <f t="shared" si="8"/>
        <v>5</v>
      </c>
      <c r="BO5" s="486">
        <f t="shared" si="8"/>
        <v>5</v>
      </c>
      <c r="BP5" s="486">
        <f t="shared" si="8"/>
        <v>5</v>
      </c>
      <c r="BQ5" s="486">
        <f t="shared" si="8"/>
        <v>5</v>
      </c>
      <c r="BR5" s="486">
        <f t="shared" si="8"/>
        <v>5</v>
      </c>
      <c r="BS5" s="486">
        <f t="shared" si="8"/>
        <v>5</v>
      </c>
      <c r="BT5" s="486">
        <f t="shared" si="8"/>
        <v>6</v>
      </c>
      <c r="BU5" s="486">
        <f t="shared" si="8"/>
        <v>6</v>
      </c>
      <c r="BV5" s="486">
        <f t="shared" si="8"/>
        <v>6</v>
      </c>
      <c r="BW5" s="486">
        <f t="shared" si="8"/>
        <v>6</v>
      </c>
      <c r="BX5" s="486">
        <f t="shared" ref="BX5:EA5" si="9">INT((BX$8-1)/12)+1</f>
        <v>6</v>
      </c>
      <c r="BY5" s="486">
        <f t="shared" si="9"/>
        <v>6</v>
      </c>
      <c r="BZ5" s="486">
        <f t="shared" si="9"/>
        <v>6</v>
      </c>
      <c r="CA5" s="486">
        <f t="shared" si="9"/>
        <v>6</v>
      </c>
      <c r="CB5" s="486">
        <f t="shared" si="9"/>
        <v>6</v>
      </c>
      <c r="CC5" s="486">
        <f t="shared" si="9"/>
        <v>6</v>
      </c>
      <c r="CD5" s="486">
        <f t="shared" si="9"/>
        <v>6</v>
      </c>
      <c r="CE5" s="486">
        <f t="shared" si="9"/>
        <v>6</v>
      </c>
      <c r="CF5" s="486">
        <f t="shared" si="9"/>
        <v>7</v>
      </c>
      <c r="CG5" s="486">
        <f t="shared" si="9"/>
        <v>7</v>
      </c>
      <c r="CH5" s="486">
        <f t="shared" si="9"/>
        <v>7</v>
      </c>
      <c r="CI5" s="486">
        <f t="shared" si="9"/>
        <v>7</v>
      </c>
      <c r="CJ5" s="486">
        <f t="shared" si="9"/>
        <v>7</v>
      </c>
      <c r="CK5" s="486">
        <f t="shared" si="9"/>
        <v>7</v>
      </c>
      <c r="CL5" s="486">
        <f t="shared" si="9"/>
        <v>7</v>
      </c>
      <c r="CM5" s="486">
        <f t="shared" si="9"/>
        <v>7</v>
      </c>
      <c r="CN5" s="486">
        <f t="shared" si="9"/>
        <v>7</v>
      </c>
      <c r="CO5" s="486">
        <f t="shared" si="9"/>
        <v>7</v>
      </c>
      <c r="CP5" s="486">
        <f t="shared" si="9"/>
        <v>7</v>
      </c>
      <c r="CQ5" s="486">
        <f t="shared" si="9"/>
        <v>7</v>
      </c>
      <c r="CR5" s="486">
        <f t="shared" si="9"/>
        <v>8</v>
      </c>
      <c r="CS5" s="486">
        <f t="shared" si="9"/>
        <v>8</v>
      </c>
      <c r="CT5" s="486">
        <f t="shared" si="9"/>
        <v>8</v>
      </c>
      <c r="CU5" s="486">
        <f t="shared" si="9"/>
        <v>8</v>
      </c>
      <c r="CV5" s="486">
        <f t="shared" si="9"/>
        <v>8</v>
      </c>
      <c r="CW5" s="486">
        <f t="shared" si="9"/>
        <v>8</v>
      </c>
      <c r="CX5" s="486">
        <f t="shared" si="9"/>
        <v>8</v>
      </c>
      <c r="CY5" s="486">
        <f t="shared" si="9"/>
        <v>8</v>
      </c>
      <c r="CZ5" s="486">
        <f t="shared" si="9"/>
        <v>8</v>
      </c>
      <c r="DA5" s="486">
        <f t="shared" si="9"/>
        <v>8</v>
      </c>
      <c r="DB5" s="486">
        <f t="shared" si="9"/>
        <v>8</v>
      </c>
      <c r="DC5" s="486">
        <f t="shared" si="9"/>
        <v>8</v>
      </c>
      <c r="DD5" s="486">
        <f t="shared" si="9"/>
        <v>9</v>
      </c>
      <c r="DE5" s="486">
        <f t="shared" si="9"/>
        <v>9</v>
      </c>
      <c r="DF5" s="486">
        <f t="shared" si="9"/>
        <v>9</v>
      </c>
      <c r="DG5" s="486">
        <f t="shared" si="9"/>
        <v>9</v>
      </c>
      <c r="DH5" s="486">
        <f t="shared" si="9"/>
        <v>9</v>
      </c>
      <c r="DI5" s="486">
        <f t="shared" si="9"/>
        <v>9</v>
      </c>
      <c r="DJ5" s="486">
        <f t="shared" si="9"/>
        <v>9</v>
      </c>
      <c r="DK5" s="486">
        <f t="shared" si="9"/>
        <v>9</v>
      </c>
      <c r="DL5" s="486">
        <f t="shared" si="9"/>
        <v>9</v>
      </c>
      <c r="DM5" s="486">
        <f t="shared" si="9"/>
        <v>9</v>
      </c>
      <c r="DN5" s="486">
        <f t="shared" si="9"/>
        <v>9</v>
      </c>
      <c r="DO5" s="486">
        <f t="shared" si="9"/>
        <v>9</v>
      </c>
      <c r="DP5" s="486">
        <f t="shared" si="9"/>
        <v>10</v>
      </c>
      <c r="DQ5" s="486">
        <f t="shared" si="9"/>
        <v>10</v>
      </c>
      <c r="DR5" s="486">
        <f t="shared" si="9"/>
        <v>10</v>
      </c>
      <c r="DS5" s="486">
        <f t="shared" si="9"/>
        <v>10</v>
      </c>
      <c r="DT5" s="486">
        <f t="shared" si="9"/>
        <v>10</v>
      </c>
      <c r="DU5" s="486">
        <f t="shared" si="9"/>
        <v>10</v>
      </c>
      <c r="DV5" s="486">
        <f t="shared" si="9"/>
        <v>10</v>
      </c>
      <c r="DW5" s="486">
        <f t="shared" si="9"/>
        <v>10</v>
      </c>
      <c r="DX5" s="486">
        <f t="shared" si="9"/>
        <v>10</v>
      </c>
      <c r="DY5" s="486">
        <f t="shared" si="9"/>
        <v>10</v>
      </c>
      <c r="DZ5" s="486">
        <f t="shared" si="9"/>
        <v>10</v>
      </c>
      <c r="EA5" s="486">
        <f t="shared" si="9"/>
        <v>10</v>
      </c>
    </row>
    <row r="6" spans="1:131" x14ac:dyDescent="0.2">
      <c r="A6" s="482"/>
      <c r="B6" s="482"/>
      <c r="C6" s="482"/>
      <c r="D6" s="482"/>
      <c r="E6" s="482"/>
      <c r="F6" s="482"/>
      <c r="G6" s="482"/>
      <c r="H6" s="482" t="s">
        <v>118</v>
      </c>
      <c r="I6" s="515">
        <f>'A&amp;R'!$H$8</f>
        <v>45535</v>
      </c>
      <c r="J6" s="482"/>
      <c r="K6" s="487">
        <v>0</v>
      </c>
      <c r="L6" s="487">
        <f t="shared" ref="L6:BW6" si="10">INT((L$8-1)/6)+1</f>
        <v>1</v>
      </c>
      <c r="M6" s="487">
        <f t="shared" si="10"/>
        <v>1</v>
      </c>
      <c r="N6" s="487">
        <f t="shared" si="10"/>
        <v>1</v>
      </c>
      <c r="O6" s="487">
        <f t="shared" si="10"/>
        <v>1</v>
      </c>
      <c r="P6" s="487">
        <f t="shared" si="10"/>
        <v>1</v>
      </c>
      <c r="Q6" s="487">
        <f t="shared" si="10"/>
        <v>1</v>
      </c>
      <c r="R6" s="487">
        <f t="shared" si="10"/>
        <v>2</v>
      </c>
      <c r="S6" s="487">
        <f t="shared" si="10"/>
        <v>2</v>
      </c>
      <c r="T6" s="487">
        <f t="shared" si="10"/>
        <v>2</v>
      </c>
      <c r="U6" s="487">
        <f t="shared" si="10"/>
        <v>2</v>
      </c>
      <c r="V6" s="487">
        <f t="shared" si="10"/>
        <v>2</v>
      </c>
      <c r="W6" s="487">
        <f t="shared" si="10"/>
        <v>2</v>
      </c>
      <c r="X6" s="487">
        <f t="shared" si="10"/>
        <v>3</v>
      </c>
      <c r="Y6" s="487">
        <f t="shared" si="10"/>
        <v>3</v>
      </c>
      <c r="Z6" s="487">
        <f t="shared" si="10"/>
        <v>3</v>
      </c>
      <c r="AA6" s="487">
        <f t="shared" si="10"/>
        <v>3</v>
      </c>
      <c r="AB6" s="487">
        <f t="shared" si="10"/>
        <v>3</v>
      </c>
      <c r="AC6" s="487">
        <f t="shared" si="10"/>
        <v>3</v>
      </c>
      <c r="AD6" s="487">
        <f t="shared" si="10"/>
        <v>4</v>
      </c>
      <c r="AE6" s="487">
        <f t="shared" si="10"/>
        <v>4</v>
      </c>
      <c r="AF6" s="487">
        <f t="shared" si="10"/>
        <v>4</v>
      </c>
      <c r="AG6" s="487">
        <f t="shared" si="10"/>
        <v>4</v>
      </c>
      <c r="AH6" s="487">
        <f t="shared" si="10"/>
        <v>4</v>
      </c>
      <c r="AI6" s="487">
        <f t="shared" si="10"/>
        <v>4</v>
      </c>
      <c r="AJ6" s="487">
        <f t="shared" si="10"/>
        <v>5</v>
      </c>
      <c r="AK6" s="487">
        <f t="shared" si="10"/>
        <v>5</v>
      </c>
      <c r="AL6" s="487">
        <f t="shared" si="10"/>
        <v>5</v>
      </c>
      <c r="AM6" s="487">
        <f t="shared" si="10"/>
        <v>5</v>
      </c>
      <c r="AN6" s="487">
        <f t="shared" si="10"/>
        <v>5</v>
      </c>
      <c r="AO6" s="487">
        <f t="shared" si="10"/>
        <v>5</v>
      </c>
      <c r="AP6" s="487">
        <f t="shared" si="10"/>
        <v>6</v>
      </c>
      <c r="AQ6" s="487">
        <f t="shared" si="10"/>
        <v>6</v>
      </c>
      <c r="AR6" s="487">
        <f t="shared" si="10"/>
        <v>6</v>
      </c>
      <c r="AS6" s="487">
        <f t="shared" si="10"/>
        <v>6</v>
      </c>
      <c r="AT6" s="487">
        <f t="shared" si="10"/>
        <v>6</v>
      </c>
      <c r="AU6" s="487">
        <f t="shared" si="10"/>
        <v>6</v>
      </c>
      <c r="AV6" s="487">
        <f t="shared" si="10"/>
        <v>7</v>
      </c>
      <c r="AW6" s="487">
        <f t="shared" si="10"/>
        <v>7</v>
      </c>
      <c r="AX6" s="487">
        <f t="shared" si="10"/>
        <v>7</v>
      </c>
      <c r="AY6" s="487">
        <f t="shared" si="10"/>
        <v>7</v>
      </c>
      <c r="AZ6" s="487">
        <f t="shared" si="10"/>
        <v>7</v>
      </c>
      <c r="BA6" s="487">
        <f t="shared" si="10"/>
        <v>7</v>
      </c>
      <c r="BB6" s="487">
        <f t="shared" si="10"/>
        <v>8</v>
      </c>
      <c r="BC6" s="487">
        <f t="shared" si="10"/>
        <v>8</v>
      </c>
      <c r="BD6" s="487">
        <f t="shared" si="10"/>
        <v>8</v>
      </c>
      <c r="BE6" s="487">
        <f t="shared" si="10"/>
        <v>8</v>
      </c>
      <c r="BF6" s="487">
        <f t="shared" si="10"/>
        <v>8</v>
      </c>
      <c r="BG6" s="487">
        <f t="shared" si="10"/>
        <v>8</v>
      </c>
      <c r="BH6" s="487">
        <f t="shared" si="10"/>
        <v>9</v>
      </c>
      <c r="BI6" s="487">
        <f t="shared" si="10"/>
        <v>9</v>
      </c>
      <c r="BJ6" s="487">
        <f t="shared" si="10"/>
        <v>9</v>
      </c>
      <c r="BK6" s="487">
        <f t="shared" si="10"/>
        <v>9</v>
      </c>
      <c r="BL6" s="487">
        <f t="shared" si="10"/>
        <v>9</v>
      </c>
      <c r="BM6" s="487">
        <f t="shared" si="10"/>
        <v>9</v>
      </c>
      <c r="BN6" s="487">
        <f t="shared" si="10"/>
        <v>10</v>
      </c>
      <c r="BO6" s="487">
        <f t="shared" si="10"/>
        <v>10</v>
      </c>
      <c r="BP6" s="487">
        <f t="shared" si="10"/>
        <v>10</v>
      </c>
      <c r="BQ6" s="487">
        <f t="shared" si="10"/>
        <v>10</v>
      </c>
      <c r="BR6" s="487">
        <f t="shared" si="10"/>
        <v>10</v>
      </c>
      <c r="BS6" s="487">
        <f t="shared" si="10"/>
        <v>10</v>
      </c>
      <c r="BT6" s="487">
        <f t="shared" si="10"/>
        <v>11</v>
      </c>
      <c r="BU6" s="487">
        <f t="shared" si="10"/>
        <v>11</v>
      </c>
      <c r="BV6" s="487">
        <f t="shared" si="10"/>
        <v>11</v>
      </c>
      <c r="BW6" s="487">
        <f t="shared" si="10"/>
        <v>11</v>
      </c>
      <c r="BX6" s="487">
        <f t="shared" ref="BX6:EA6" si="11">INT((BX$8-1)/6)+1</f>
        <v>11</v>
      </c>
      <c r="BY6" s="487">
        <f t="shared" si="11"/>
        <v>11</v>
      </c>
      <c r="BZ6" s="487">
        <f t="shared" si="11"/>
        <v>12</v>
      </c>
      <c r="CA6" s="487">
        <f t="shared" si="11"/>
        <v>12</v>
      </c>
      <c r="CB6" s="487">
        <f t="shared" si="11"/>
        <v>12</v>
      </c>
      <c r="CC6" s="487">
        <f t="shared" si="11"/>
        <v>12</v>
      </c>
      <c r="CD6" s="487">
        <f t="shared" si="11"/>
        <v>12</v>
      </c>
      <c r="CE6" s="487">
        <f t="shared" si="11"/>
        <v>12</v>
      </c>
      <c r="CF6" s="487">
        <f t="shared" si="11"/>
        <v>13</v>
      </c>
      <c r="CG6" s="487">
        <f t="shared" si="11"/>
        <v>13</v>
      </c>
      <c r="CH6" s="487">
        <f t="shared" si="11"/>
        <v>13</v>
      </c>
      <c r="CI6" s="487">
        <f t="shared" si="11"/>
        <v>13</v>
      </c>
      <c r="CJ6" s="487">
        <f t="shared" si="11"/>
        <v>13</v>
      </c>
      <c r="CK6" s="487">
        <f t="shared" si="11"/>
        <v>13</v>
      </c>
      <c r="CL6" s="487">
        <f t="shared" si="11"/>
        <v>14</v>
      </c>
      <c r="CM6" s="487">
        <f t="shared" si="11"/>
        <v>14</v>
      </c>
      <c r="CN6" s="487">
        <f t="shared" si="11"/>
        <v>14</v>
      </c>
      <c r="CO6" s="487">
        <f t="shared" si="11"/>
        <v>14</v>
      </c>
      <c r="CP6" s="487">
        <f t="shared" si="11"/>
        <v>14</v>
      </c>
      <c r="CQ6" s="487">
        <f t="shared" si="11"/>
        <v>14</v>
      </c>
      <c r="CR6" s="487">
        <f t="shared" si="11"/>
        <v>15</v>
      </c>
      <c r="CS6" s="487">
        <f t="shared" si="11"/>
        <v>15</v>
      </c>
      <c r="CT6" s="487">
        <f t="shared" si="11"/>
        <v>15</v>
      </c>
      <c r="CU6" s="487">
        <f t="shared" si="11"/>
        <v>15</v>
      </c>
      <c r="CV6" s="487">
        <f t="shared" si="11"/>
        <v>15</v>
      </c>
      <c r="CW6" s="487">
        <f t="shared" si="11"/>
        <v>15</v>
      </c>
      <c r="CX6" s="487">
        <f t="shared" si="11"/>
        <v>16</v>
      </c>
      <c r="CY6" s="487">
        <f t="shared" si="11"/>
        <v>16</v>
      </c>
      <c r="CZ6" s="487">
        <f t="shared" si="11"/>
        <v>16</v>
      </c>
      <c r="DA6" s="487">
        <f t="shared" si="11"/>
        <v>16</v>
      </c>
      <c r="DB6" s="487">
        <f t="shared" si="11"/>
        <v>16</v>
      </c>
      <c r="DC6" s="487">
        <f t="shared" si="11"/>
        <v>16</v>
      </c>
      <c r="DD6" s="487">
        <f t="shared" si="11"/>
        <v>17</v>
      </c>
      <c r="DE6" s="487">
        <f t="shared" si="11"/>
        <v>17</v>
      </c>
      <c r="DF6" s="487">
        <f t="shared" si="11"/>
        <v>17</v>
      </c>
      <c r="DG6" s="487">
        <f t="shared" si="11"/>
        <v>17</v>
      </c>
      <c r="DH6" s="487">
        <f t="shared" si="11"/>
        <v>17</v>
      </c>
      <c r="DI6" s="487">
        <f t="shared" si="11"/>
        <v>17</v>
      </c>
      <c r="DJ6" s="487">
        <f t="shared" si="11"/>
        <v>18</v>
      </c>
      <c r="DK6" s="487">
        <f t="shared" si="11"/>
        <v>18</v>
      </c>
      <c r="DL6" s="487">
        <f t="shared" si="11"/>
        <v>18</v>
      </c>
      <c r="DM6" s="487">
        <f t="shared" si="11"/>
        <v>18</v>
      </c>
      <c r="DN6" s="487">
        <f t="shared" si="11"/>
        <v>18</v>
      </c>
      <c r="DO6" s="487">
        <f t="shared" si="11"/>
        <v>18</v>
      </c>
      <c r="DP6" s="487">
        <f t="shared" si="11"/>
        <v>19</v>
      </c>
      <c r="DQ6" s="487">
        <f t="shared" si="11"/>
        <v>19</v>
      </c>
      <c r="DR6" s="487">
        <f t="shared" si="11"/>
        <v>19</v>
      </c>
      <c r="DS6" s="487">
        <f t="shared" si="11"/>
        <v>19</v>
      </c>
      <c r="DT6" s="487">
        <f t="shared" si="11"/>
        <v>19</v>
      </c>
      <c r="DU6" s="487">
        <f t="shared" si="11"/>
        <v>19</v>
      </c>
      <c r="DV6" s="487">
        <f t="shared" si="11"/>
        <v>20</v>
      </c>
      <c r="DW6" s="487">
        <f t="shared" si="11"/>
        <v>20</v>
      </c>
      <c r="DX6" s="487">
        <f t="shared" si="11"/>
        <v>20</v>
      </c>
      <c r="DY6" s="487">
        <f t="shared" si="11"/>
        <v>20</v>
      </c>
      <c r="DZ6" s="487">
        <f t="shared" si="11"/>
        <v>20</v>
      </c>
      <c r="EA6" s="487">
        <f t="shared" si="11"/>
        <v>20</v>
      </c>
    </row>
    <row r="7" spans="1:131" x14ac:dyDescent="0.2">
      <c r="A7" s="482"/>
      <c r="B7" s="482"/>
      <c r="C7" s="482"/>
      <c r="D7" s="482"/>
      <c r="E7" s="482"/>
      <c r="F7" s="482"/>
      <c r="G7" s="482"/>
      <c r="H7" s="482" t="s">
        <v>119</v>
      </c>
      <c r="I7" s="515">
        <f>'A&amp;R'!H33</f>
        <v>45535</v>
      </c>
      <c r="J7" s="482"/>
      <c r="K7" s="488">
        <v>0</v>
      </c>
      <c r="L7" s="488">
        <f t="shared" ref="L7:BW7" si="12">INT((L$8-1)/3)+1</f>
        <v>1</v>
      </c>
      <c r="M7" s="488">
        <f t="shared" si="12"/>
        <v>1</v>
      </c>
      <c r="N7" s="488">
        <f t="shared" si="12"/>
        <v>1</v>
      </c>
      <c r="O7" s="488">
        <f t="shared" si="12"/>
        <v>2</v>
      </c>
      <c r="P7" s="488">
        <f t="shared" si="12"/>
        <v>2</v>
      </c>
      <c r="Q7" s="488">
        <f t="shared" si="12"/>
        <v>2</v>
      </c>
      <c r="R7" s="488">
        <f t="shared" si="12"/>
        <v>3</v>
      </c>
      <c r="S7" s="488">
        <f t="shared" si="12"/>
        <v>3</v>
      </c>
      <c r="T7" s="488">
        <f t="shared" si="12"/>
        <v>3</v>
      </c>
      <c r="U7" s="488">
        <f t="shared" si="12"/>
        <v>4</v>
      </c>
      <c r="V7" s="488">
        <f t="shared" si="12"/>
        <v>4</v>
      </c>
      <c r="W7" s="488">
        <f t="shared" si="12"/>
        <v>4</v>
      </c>
      <c r="X7" s="488">
        <f t="shared" si="12"/>
        <v>5</v>
      </c>
      <c r="Y7" s="488">
        <f t="shared" si="12"/>
        <v>5</v>
      </c>
      <c r="Z7" s="488">
        <f t="shared" si="12"/>
        <v>5</v>
      </c>
      <c r="AA7" s="488">
        <f t="shared" si="12"/>
        <v>6</v>
      </c>
      <c r="AB7" s="488">
        <f t="shared" si="12"/>
        <v>6</v>
      </c>
      <c r="AC7" s="488">
        <f t="shared" si="12"/>
        <v>6</v>
      </c>
      <c r="AD7" s="488">
        <f t="shared" si="12"/>
        <v>7</v>
      </c>
      <c r="AE7" s="488">
        <f t="shared" si="12"/>
        <v>7</v>
      </c>
      <c r="AF7" s="488">
        <f t="shared" si="12"/>
        <v>7</v>
      </c>
      <c r="AG7" s="488">
        <f t="shared" si="12"/>
        <v>8</v>
      </c>
      <c r="AH7" s="488">
        <f t="shared" si="12"/>
        <v>8</v>
      </c>
      <c r="AI7" s="488">
        <f t="shared" si="12"/>
        <v>8</v>
      </c>
      <c r="AJ7" s="488">
        <f t="shared" si="12"/>
        <v>9</v>
      </c>
      <c r="AK7" s="488">
        <f t="shared" si="12"/>
        <v>9</v>
      </c>
      <c r="AL7" s="488">
        <f t="shared" si="12"/>
        <v>9</v>
      </c>
      <c r="AM7" s="488">
        <f t="shared" si="12"/>
        <v>10</v>
      </c>
      <c r="AN7" s="488">
        <f t="shared" si="12"/>
        <v>10</v>
      </c>
      <c r="AO7" s="488">
        <f t="shared" si="12"/>
        <v>10</v>
      </c>
      <c r="AP7" s="488">
        <f t="shared" si="12"/>
        <v>11</v>
      </c>
      <c r="AQ7" s="488">
        <f t="shared" si="12"/>
        <v>11</v>
      </c>
      <c r="AR7" s="488">
        <f t="shared" si="12"/>
        <v>11</v>
      </c>
      <c r="AS7" s="488">
        <f t="shared" si="12"/>
        <v>12</v>
      </c>
      <c r="AT7" s="488">
        <f t="shared" si="12"/>
        <v>12</v>
      </c>
      <c r="AU7" s="488">
        <f t="shared" si="12"/>
        <v>12</v>
      </c>
      <c r="AV7" s="488">
        <f t="shared" si="12"/>
        <v>13</v>
      </c>
      <c r="AW7" s="488">
        <f t="shared" si="12"/>
        <v>13</v>
      </c>
      <c r="AX7" s="488">
        <f t="shared" si="12"/>
        <v>13</v>
      </c>
      <c r="AY7" s="488">
        <f t="shared" si="12"/>
        <v>14</v>
      </c>
      <c r="AZ7" s="488">
        <f t="shared" si="12"/>
        <v>14</v>
      </c>
      <c r="BA7" s="488">
        <f t="shared" si="12"/>
        <v>14</v>
      </c>
      <c r="BB7" s="488">
        <f t="shared" si="12"/>
        <v>15</v>
      </c>
      <c r="BC7" s="488">
        <f t="shared" si="12"/>
        <v>15</v>
      </c>
      <c r="BD7" s="488">
        <f t="shared" si="12"/>
        <v>15</v>
      </c>
      <c r="BE7" s="488">
        <f t="shared" si="12"/>
        <v>16</v>
      </c>
      <c r="BF7" s="488">
        <f t="shared" si="12"/>
        <v>16</v>
      </c>
      <c r="BG7" s="488">
        <f t="shared" si="12"/>
        <v>16</v>
      </c>
      <c r="BH7" s="488">
        <f t="shared" si="12"/>
        <v>17</v>
      </c>
      <c r="BI7" s="488">
        <f t="shared" si="12"/>
        <v>17</v>
      </c>
      <c r="BJ7" s="488">
        <f t="shared" si="12"/>
        <v>17</v>
      </c>
      <c r="BK7" s="488">
        <f t="shared" si="12"/>
        <v>18</v>
      </c>
      <c r="BL7" s="488">
        <f t="shared" si="12"/>
        <v>18</v>
      </c>
      <c r="BM7" s="488">
        <f t="shared" si="12"/>
        <v>18</v>
      </c>
      <c r="BN7" s="488">
        <f t="shared" si="12"/>
        <v>19</v>
      </c>
      <c r="BO7" s="488">
        <f t="shared" si="12"/>
        <v>19</v>
      </c>
      <c r="BP7" s="488">
        <f t="shared" si="12"/>
        <v>19</v>
      </c>
      <c r="BQ7" s="488">
        <f t="shared" si="12"/>
        <v>20</v>
      </c>
      <c r="BR7" s="488">
        <f t="shared" si="12"/>
        <v>20</v>
      </c>
      <c r="BS7" s="488">
        <f t="shared" si="12"/>
        <v>20</v>
      </c>
      <c r="BT7" s="488">
        <f t="shared" si="12"/>
        <v>21</v>
      </c>
      <c r="BU7" s="488">
        <f t="shared" si="12"/>
        <v>21</v>
      </c>
      <c r="BV7" s="488">
        <f t="shared" si="12"/>
        <v>21</v>
      </c>
      <c r="BW7" s="488">
        <f t="shared" si="12"/>
        <v>22</v>
      </c>
      <c r="BX7" s="488">
        <f t="shared" ref="BX7:EA7" si="13">INT((BX$8-1)/3)+1</f>
        <v>22</v>
      </c>
      <c r="BY7" s="488">
        <f t="shared" si="13"/>
        <v>22</v>
      </c>
      <c r="BZ7" s="488">
        <f t="shared" si="13"/>
        <v>23</v>
      </c>
      <c r="CA7" s="488">
        <f t="shared" si="13"/>
        <v>23</v>
      </c>
      <c r="CB7" s="488">
        <f t="shared" si="13"/>
        <v>23</v>
      </c>
      <c r="CC7" s="488">
        <f t="shared" si="13"/>
        <v>24</v>
      </c>
      <c r="CD7" s="488">
        <f t="shared" si="13"/>
        <v>24</v>
      </c>
      <c r="CE7" s="488">
        <f t="shared" si="13"/>
        <v>24</v>
      </c>
      <c r="CF7" s="488">
        <f t="shared" si="13"/>
        <v>25</v>
      </c>
      <c r="CG7" s="488">
        <f t="shared" si="13"/>
        <v>25</v>
      </c>
      <c r="CH7" s="488">
        <f t="shared" si="13"/>
        <v>25</v>
      </c>
      <c r="CI7" s="488">
        <f t="shared" si="13"/>
        <v>26</v>
      </c>
      <c r="CJ7" s="488">
        <f t="shared" si="13"/>
        <v>26</v>
      </c>
      <c r="CK7" s="488">
        <f t="shared" si="13"/>
        <v>26</v>
      </c>
      <c r="CL7" s="488">
        <f t="shared" si="13"/>
        <v>27</v>
      </c>
      <c r="CM7" s="488">
        <f t="shared" si="13"/>
        <v>27</v>
      </c>
      <c r="CN7" s="488">
        <f t="shared" si="13"/>
        <v>27</v>
      </c>
      <c r="CO7" s="488">
        <f t="shared" si="13"/>
        <v>28</v>
      </c>
      <c r="CP7" s="488">
        <f t="shared" si="13"/>
        <v>28</v>
      </c>
      <c r="CQ7" s="488">
        <f t="shared" si="13"/>
        <v>28</v>
      </c>
      <c r="CR7" s="488">
        <f t="shared" si="13"/>
        <v>29</v>
      </c>
      <c r="CS7" s="488">
        <f t="shared" si="13"/>
        <v>29</v>
      </c>
      <c r="CT7" s="488">
        <f t="shared" si="13"/>
        <v>29</v>
      </c>
      <c r="CU7" s="488">
        <f t="shared" si="13"/>
        <v>30</v>
      </c>
      <c r="CV7" s="488">
        <f t="shared" si="13"/>
        <v>30</v>
      </c>
      <c r="CW7" s="488">
        <f t="shared" si="13"/>
        <v>30</v>
      </c>
      <c r="CX7" s="488">
        <f t="shared" si="13"/>
        <v>31</v>
      </c>
      <c r="CY7" s="488">
        <f t="shared" si="13"/>
        <v>31</v>
      </c>
      <c r="CZ7" s="488">
        <f t="shared" si="13"/>
        <v>31</v>
      </c>
      <c r="DA7" s="488">
        <f t="shared" si="13"/>
        <v>32</v>
      </c>
      <c r="DB7" s="488">
        <f t="shared" si="13"/>
        <v>32</v>
      </c>
      <c r="DC7" s="488">
        <f t="shared" si="13"/>
        <v>32</v>
      </c>
      <c r="DD7" s="488">
        <f t="shared" si="13"/>
        <v>33</v>
      </c>
      <c r="DE7" s="488">
        <f t="shared" si="13"/>
        <v>33</v>
      </c>
      <c r="DF7" s="488">
        <f t="shared" si="13"/>
        <v>33</v>
      </c>
      <c r="DG7" s="488">
        <f t="shared" si="13"/>
        <v>34</v>
      </c>
      <c r="DH7" s="488">
        <f t="shared" si="13"/>
        <v>34</v>
      </c>
      <c r="DI7" s="488">
        <f t="shared" si="13"/>
        <v>34</v>
      </c>
      <c r="DJ7" s="488">
        <f t="shared" si="13"/>
        <v>35</v>
      </c>
      <c r="DK7" s="488">
        <f t="shared" si="13"/>
        <v>35</v>
      </c>
      <c r="DL7" s="488">
        <f t="shared" si="13"/>
        <v>35</v>
      </c>
      <c r="DM7" s="488">
        <f t="shared" si="13"/>
        <v>36</v>
      </c>
      <c r="DN7" s="488">
        <f t="shared" si="13"/>
        <v>36</v>
      </c>
      <c r="DO7" s="488">
        <f t="shared" si="13"/>
        <v>36</v>
      </c>
      <c r="DP7" s="488">
        <f t="shared" si="13"/>
        <v>37</v>
      </c>
      <c r="DQ7" s="488">
        <f t="shared" si="13"/>
        <v>37</v>
      </c>
      <c r="DR7" s="488">
        <f t="shared" si="13"/>
        <v>37</v>
      </c>
      <c r="DS7" s="488">
        <f t="shared" si="13"/>
        <v>38</v>
      </c>
      <c r="DT7" s="488">
        <f t="shared" si="13"/>
        <v>38</v>
      </c>
      <c r="DU7" s="488">
        <f t="shared" si="13"/>
        <v>38</v>
      </c>
      <c r="DV7" s="488">
        <f t="shared" si="13"/>
        <v>39</v>
      </c>
      <c r="DW7" s="488">
        <f t="shared" si="13"/>
        <v>39</v>
      </c>
      <c r="DX7" s="488">
        <f t="shared" si="13"/>
        <v>39</v>
      </c>
      <c r="DY7" s="488">
        <f t="shared" si="13"/>
        <v>40</v>
      </c>
      <c r="DZ7" s="488">
        <f t="shared" si="13"/>
        <v>40</v>
      </c>
      <c r="EA7" s="488">
        <f t="shared" si="13"/>
        <v>40</v>
      </c>
    </row>
    <row r="8" spans="1:131" x14ac:dyDescent="0.2">
      <c r="A8" s="489"/>
      <c r="B8" s="489"/>
      <c r="C8" s="489"/>
      <c r="D8" s="489"/>
      <c r="E8" s="489"/>
      <c r="F8" s="489"/>
      <c r="G8" s="489"/>
      <c r="H8" s="489"/>
      <c r="I8" s="489"/>
      <c r="J8" s="489" t="s">
        <v>120</v>
      </c>
      <c r="K8" s="490">
        <v>0</v>
      </c>
      <c r="L8" s="490">
        <f>K8+1</f>
        <v>1</v>
      </c>
      <c r="M8" s="490">
        <f t="shared" ref="M8:BX8" si="14">L8+1</f>
        <v>2</v>
      </c>
      <c r="N8" s="490">
        <f t="shared" si="14"/>
        <v>3</v>
      </c>
      <c r="O8" s="490">
        <f t="shared" si="14"/>
        <v>4</v>
      </c>
      <c r="P8" s="490">
        <f t="shared" si="14"/>
        <v>5</v>
      </c>
      <c r="Q8" s="490">
        <f t="shared" si="14"/>
        <v>6</v>
      </c>
      <c r="R8" s="490">
        <f t="shared" si="14"/>
        <v>7</v>
      </c>
      <c r="S8" s="490">
        <f t="shared" si="14"/>
        <v>8</v>
      </c>
      <c r="T8" s="490">
        <f t="shared" si="14"/>
        <v>9</v>
      </c>
      <c r="U8" s="490">
        <f t="shared" si="14"/>
        <v>10</v>
      </c>
      <c r="V8" s="490">
        <f t="shared" si="14"/>
        <v>11</v>
      </c>
      <c r="W8" s="490">
        <f t="shared" si="14"/>
        <v>12</v>
      </c>
      <c r="X8" s="490">
        <f t="shared" si="14"/>
        <v>13</v>
      </c>
      <c r="Y8" s="490">
        <f t="shared" si="14"/>
        <v>14</v>
      </c>
      <c r="Z8" s="490">
        <f t="shared" si="14"/>
        <v>15</v>
      </c>
      <c r="AA8" s="490">
        <f t="shared" si="14"/>
        <v>16</v>
      </c>
      <c r="AB8" s="490">
        <f t="shared" si="14"/>
        <v>17</v>
      </c>
      <c r="AC8" s="490">
        <f t="shared" si="14"/>
        <v>18</v>
      </c>
      <c r="AD8" s="490">
        <f t="shared" si="14"/>
        <v>19</v>
      </c>
      <c r="AE8" s="490">
        <f t="shared" si="14"/>
        <v>20</v>
      </c>
      <c r="AF8" s="490">
        <f t="shared" si="14"/>
        <v>21</v>
      </c>
      <c r="AG8" s="490">
        <f t="shared" si="14"/>
        <v>22</v>
      </c>
      <c r="AH8" s="490">
        <f t="shared" si="14"/>
        <v>23</v>
      </c>
      <c r="AI8" s="490">
        <f t="shared" si="14"/>
        <v>24</v>
      </c>
      <c r="AJ8" s="490">
        <f t="shared" si="14"/>
        <v>25</v>
      </c>
      <c r="AK8" s="490">
        <f t="shared" si="14"/>
        <v>26</v>
      </c>
      <c r="AL8" s="490">
        <f t="shared" si="14"/>
        <v>27</v>
      </c>
      <c r="AM8" s="490">
        <f t="shared" si="14"/>
        <v>28</v>
      </c>
      <c r="AN8" s="490">
        <f t="shared" si="14"/>
        <v>29</v>
      </c>
      <c r="AO8" s="490">
        <f t="shared" si="14"/>
        <v>30</v>
      </c>
      <c r="AP8" s="490">
        <f t="shared" si="14"/>
        <v>31</v>
      </c>
      <c r="AQ8" s="490">
        <f t="shared" si="14"/>
        <v>32</v>
      </c>
      <c r="AR8" s="490">
        <f t="shared" si="14"/>
        <v>33</v>
      </c>
      <c r="AS8" s="490">
        <f t="shared" si="14"/>
        <v>34</v>
      </c>
      <c r="AT8" s="490">
        <f t="shared" si="14"/>
        <v>35</v>
      </c>
      <c r="AU8" s="490">
        <f t="shared" si="14"/>
        <v>36</v>
      </c>
      <c r="AV8" s="490">
        <f t="shared" si="14"/>
        <v>37</v>
      </c>
      <c r="AW8" s="490">
        <f t="shared" si="14"/>
        <v>38</v>
      </c>
      <c r="AX8" s="490">
        <f t="shared" si="14"/>
        <v>39</v>
      </c>
      <c r="AY8" s="490">
        <f t="shared" si="14"/>
        <v>40</v>
      </c>
      <c r="AZ8" s="490">
        <f t="shared" si="14"/>
        <v>41</v>
      </c>
      <c r="BA8" s="490">
        <f t="shared" si="14"/>
        <v>42</v>
      </c>
      <c r="BB8" s="490">
        <f t="shared" si="14"/>
        <v>43</v>
      </c>
      <c r="BC8" s="490">
        <f t="shared" si="14"/>
        <v>44</v>
      </c>
      <c r="BD8" s="490">
        <f t="shared" si="14"/>
        <v>45</v>
      </c>
      <c r="BE8" s="490">
        <f t="shared" si="14"/>
        <v>46</v>
      </c>
      <c r="BF8" s="490">
        <f t="shared" si="14"/>
        <v>47</v>
      </c>
      <c r="BG8" s="490">
        <f t="shared" si="14"/>
        <v>48</v>
      </c>
      <c r="BH8" s="490">
        <f t="shared" si="14"/>
        <v>49</v>
      </c>
      <c r="BI8" s="490">
        <f t="shared" si="14"/>
        <v>50</v>
      </c>
      <c r="BJ8" s="490">
        <f t="shared" si="14"/>
        <v>51</v>
      </c>
      <c r="BK8" s="490">
        <f t="shared" si="14"/>
        <v>52</v>
      </c>
      <c r="BL8" s="490">
        <f t="shared" si="14"/>
        <v>53</v>
      </c>
      <c r="BM8" s="490">
        <f t="shared" si="14"/>
        <v>54</v>
      </c>
      <c r="BN8" s="490">
        <f t="shared" si="14"/>
        <v>55</v>
      </c>
      <c r="BO8" s="490">
        <f t="shared" si="14"/>
        <v>56</v>
      </c>
      <c r="BP8" s="490">
        <f t="shared" si="14"/>
        <v>57</v>
      </c>
      <c r="BQ8" s="490">
        <f t="shared" si="14"/>
        <v>58</v>
      </c>
      <c r="BR8" s="490">
        <f t="shared" si="14"/>
        <v>59</v>
      </c>
      <c r="BS8" s="490">
        <f t="shared" si="14"/>
        <v>60</v>
      </c>
      <c r="BT8" s="490">
        <f t="shared" si="14"/>
        <v>61</v>
      </c>
      <c r="BU8" s="490">
        <f t="shared" si="14"/>
        <v>62</v>
      </c>
      <c r="BV8" s="490">
        <f t="shared" si="14"/>
        <v>63</v>
      </c>
      <c r="BW8" s="490">
        <f t="shared" si="14"/>
        <v>64</v>
      </c>
      <c r="BX8" s="490">
        <f t="shared" si="14"/>
        <v>65</v>
      </c>
      <c r="BY8" s="490">
        <f t="shared" ref="BY8:EA8" si="15">BX8+1</f>
        <v>66</v>
      </c>
      <c r="BZ8" s="490">
        <f t="shared" si="15"/>
        <v>67</v>
      </c>
      <c r="CA8" s="490">
        <f t="shared" si="15"/>
        <v>68</v>
      </c>
      <c r="CB8" s="490">
        <f t="shared" si="15"/>
        <v>69</v>
      </c>
      <c r="CC8" s="490">
        <f t="shared" si="15"/>
        <v>70</v>
      </c>
      <c r="CD8" s="490">
        <f t="shared" si="15"/>
        <v>71</v>
      </c>
      <c r="CE8" s="490">
        <f t="shared" si="15"/>
        <v>72</v>
      </c>
      <c r="CF8" s="490">
        <f t="shared" si="15"/>
        <v>73</v>
      </c>
      <c r="CG8" s="490">
        <f t="shared" si="15"/>
        <v>74</v>
      </c>
      <c r="CH8" s="490">
        <f t="shared" si="15"/>
        <v>75</v>
      </c>
      <c r="CI8" s="490">
        <f t="shared" si="15"/>
        <v>76</v>
      </c>
      <c r="CJ8" s="490">
        <f t="shared" si="15"/>
        <v>77</v>
      </c>
      <c r="CK8" s="490">
        <f t="shared" si="15"/>
        <v>78</v>
      </c>
      <c r="CL8" s="490">
        <f t="shared" si="15"/>
        <v>79</v>
      </c>
      <c r="CM8" s="490">
        <f t="shared" si="15"/>
        <v>80</v>
      </c>
      <c r="CN8" s="490">
        <f t="shared" si="15"/>
        <v>81</v>
      </c>
      <c r="CO8" s="490">
        <f t="shared" si="15"/>
        <v>82</v>
      </c>
      <c r="CP8" s="490">
        <f t="shared" si="15"/>
        <v>83</v>
      </c>
      <c r="CQ8" s="490">
        <f t="shared" si="15"/>
        <v>84</v>
      </c>
      <c r="CR8" s="490">
        <f t="shared" si="15"/>
        <v>85</v>
      </c>
      <c r="CS8" s="490">
        <f t="shared" si="15"/>
        <v>86</v>
      </c>
      <c r="CT8" s="490">
        <f t="shared" si="15"/>
        <v>87</v>
      </c>
      <c r="CU8" s="490">
        <f t="shared" si="15"/>
        <v>88</v>
      </c>
      <c r="CV8" s="490">
        <f t="shared" si="15"/>
        <v>89</v>
      </c>
      <c r="CW8" s="490">
        <f t="shared" si="15"/>
        <v>90</v>
      </c>
      <c r="CX8" s="490">
        <f t="shared" si="15"/>
        <v>91</v>
      </c>
      <c r="CY8" s="490">
        <f t="shared" si="15"/>
        <v>92</v>
      </c>
      <c r="CZ8" s="490">
        <f t="shared" si="15"/>
        <v>93</v>
      </c>
      <c r="DA8" s="490">
        <f t="shared" si="15"/>
        <v>94</v>
      </c>
      <c r="DB8" s="490">
        <f t="shared" si="15"/>
        <v>95</v>
      </c>
      <c r="DC8" s="490">
        <f t="shared" si="15"/>
        <v>96</v>
      </c>
      <c r="DD8" s="490">
        <f t="shared" si="15"/>
        <v>97</v>
      </c>
      <c r="DE8" s="490">
        <f t="shared" si="15"/>
        <v>98</v>
      </c>
      <c r="DF8" s="490">
        <f t="shared" si="15"/>
        <v>99</v>
      </c>
      <c r="DG8" s="490">
        <f t="shared" si="15"/>
        <v>100</v>
      </c>
      <c r="DH8" s="490">
        <f t="shared" si="15"/>
        <v>101</v>
      </c>
      <c r="DI8" s="490">
        <f t="shared" si="15"/>
        <v>102</v>
      </c>
      <c r="DJ8" s="490">
        <f t="shared" si="15"/>
        <v>103</v>
      </c>
      <c r="DK8" s="490">
        <f t="shared" si="15"/>
        <v>104</v>
      </c>
      <c r="DL8" s="490">
        <f t="shared" si="15"/>
        <v>105</v>
      </c>
      <c r="DM8" s="490">
        <f t="shared" si="15"/>
        <v>106</v>
      </c>
      <c r="DN8" s="490">
        <f t="shared" si="15"/>
        <v>107</v>
      </c>
      <c r="DO8" s="490">
        <f t="shared" si="15"/>
        <v>108</v>
      </c>
      <c r="DP8" s="490">
        <f t="shared" si="15"/>
        <v>109</v>
      </c>
      <c r="DQ8" s="490">
        <f t="shared" si="15"/>
        <v>110</v>
      </c>
      <c r="DR8" s="490">
        <f t="shared" si="15"/>
        <v>111</v>
      </c>
      <c r="DS8" s="490">
        <f t="shared" si="15"/>
        <v>112</v>
      </c>
      <c r="DT8" s="490">
        <f t="shared" si="15"/>
        <v>113</v>
      </c>
      <c r="DU8" s="490">
        <f t="shared" si="15"/>
        <v>114</v>
      </c>
      <c r="DV8" s="490">
        <f t="shared" si="15"/>
        <v>115</v>
      </c>
      <c r="DW8" s="490">
        <f t="shared" si="15"/>
        <v>116</v>
      </c>
      <c r="DX8" s="490">
        <f t="shared" si="15"/>
        <v>117</v>
      </c>
      <c r="DY8" s="490">
        <f t="shared" si="15"/>
        <v>118</v>
      </c>
      <c r="DZ8" s="490">
        <f t="shared" si="15"/>
        <v>119</v>
      </c>
      <c r="EA8" s="490">
        <f t="shared" si="15"/>
        <v>120</v>
      </c>
    </row>
    <row r="9" spans="1:131" x14ac:dyDescent="0.2">
      <c r="A9" s="491"/>
      <c r="B9" s="491"/>
      <c r="C9" s="491"/>
      <c r="D9" s="491"/>
      <c r="E9" s="491"/>
      <c r="F9" s="491"/>
      <c r="G9" s="491"/>
      <c r="H9" s="491"/>
      <c r="I9" s="491"/>
      <c r="J9" s="492" t="s">
        <v>121</v>
      </c>
      <c r="K9" s="493" t="b">
        <f>$I$6&gt;=K$14</f>
        <v>1</v>
      </c>
      <c r="L9" s="493" t="b">
        <f t="shared" ref="L9:BW9" si="16">$I$6&gt;=L$14</f>
        <v>1</v>
      </c>
      <c r="M9" s="493" t="b">
        <f t="shared" si="16"/>
        <v>1</v>
      </c>
      <c r="N9" s="493" t="b">
        <f t="shared" si="16"/>
        <v>1</v>
      </c>
      <c r="O9" s="493" t="b">
        <f t="shared" si="16"/>
        <v>1</v>
      </c>
      <c r="P9" s="493" t="b">
        <f t="shared" si="16"/>
        <v>1</v>
      </c>
      <c r="Q9" s="493" t="b">
        <f t="shared" si="16"/>
        <v>1</v>
      </c>
      <c r="R9" s="493" t="b">
        <f t="shared" si="16"/>
        <v>1</v>
      </c>
      <c r="S9" s="493" t="b">
        <f t="shared" si="16"/>
        <v>1</v>
      </c>
      <c r="T9" s="493" t="b">
        <f t="shared" si="16"/>
        <v>1</v>
      </c>
      <c r="U9" s="493" t="b">
        <f t="shared" si="16"/>
        <v>1</v>
      </c>
      <c r="V9" s="493" t="b">
        <f t="shared" si="16"/>
        <v>1</v>
      </c>
      <c r="W9" s="493" t="b">
        <f t="shared" si="16"/>
        <v>1</v>
      </c>
      <c r="X9" s="493" t="b">
        <f t="shared" si="16"/>
        <v>1</v>
      </c>
      <c r="Y9" s="493" t="b">
        <f t="shared" si="16"/>
        <v>1</v>
      </c>
      <c r="Z9" s="493" t="b">
        <f t="shared" si="16"/>
        <v>1</v>
      </c>
      <c r="AA9" s="493" t="b">
        <f t="shared" si="16"/>
        <v>1</v>
      </c>
      <c r="AB9" s="493" t="b">
        <f t="shared" si="16"/>
        <v>1</v>
      </c>
      <c r="AC9" s="493" t="b">
        <f t="shared" si="16"/>
        <v>1</v>
      </c>
      <c r="AD9" s="493" t="b">
        <f t="shared" si="16"/>
        <v>1</v>
      </c>
      <c r="AE9" s="493" t="b">
        <f t="shared" si="16"/>
        <v>1</v>
      </c>
      <c r="AF9" s="493" t="b">
        <f t="shared" si="16"/>
        <v>1</v>
      </c>
      <c r="AG9" s="493" t="b">
        <f t="shared" si="16"/>
        <v>1</v>
      </c>
      <c r="AH9" s="493" t="b">
        <f t="shared" si="16"/>
        <v>1</v>
      </c>
      <c r="AI9" s="493" t="b">
        <f t="shared" si="16"/>
        <v>1</v>
      </c>
      <c r="AJ9" s="493" t="b">
        <f t="shared" si="16"/>
        <v>1</v>
      </c>
      <c r="AK9" s="493" t="b">
        <f t="shared" si="16"/>
        <v>1</v>
      </c>
      <c r="AL9" s="493" t="b">
        <f t="shared" si="16"/>
        <v>1</v>
      </c>
      <c r="AM9" s="493" t="b">
        <f t="shared" si="16"/>
        <v>1</v>
      </c>
      <c r="AN9" s="493" t="b">
        <f t="shared" si="16"/>
        <v>1</v>
      </c>
      <c r="AO9" s="493" t="b">
        <f t="shared" si="16"/>
        <v>1</v>
      </c>
      <c r="AP9" s="493" t="b">
        <f t="shared" si="16"/>
        <v>1</v>
      </c>
      <c r="AQ9" s="493" t="b">
        <f t="shared" si="16"/>
        <v>1</v>
      </c>
      <c r="AR9" s="493" t="b">
        <f t="shared" si="16"/>
        <v>1</v>
      </c>
      <c r="AS9" s="493" t="b">
        <f t="shared" si="16"/>
        <v>1</v>
      </c>
      <c r="AT9" s="493" t="b">
        <f t="shared" si="16"/>
        <v>1</v>
      </c>
      <c r="AU9" s="493" t="b">
        <f t="shared" si="16"/>
        <v>1</v>
      </c>
      <c r="AV9" s="493" t="b">
        <f t="shared" si="16"/>
        <v>1</v>
      </c>
      <c r="AW9" s="493" t="b">
        <f t="shared" si="16"/>
        <v>1</v>
      </c>
      <c r="AX9" s="493" t="b">
        <f t="shared" si="16"/>
        <v>1</v>
      </c>
      <c r="AY9" s="493" t="b">
        <f t="shared" si="16"/>
        <v>1</v>
      </c>
      <c r="AZ9" s="493" t="b">
        <f t="shared" si="16"/>
        <v>1</v>
      </c>
      <c r="BA9" s="493" t="b">
        <f t="shared" si="16"/>
        <v>1</v>
      </c>
      <c r="BB9" s="493" t="b">
        <f t="shared" si="16"/>
        <v>1</v>
      </c>
      <c r="BC9" s="493" t="b">
        <f t="shared" si="16"/>
        <v>1</v>
      </c>
      <c r="BD9" s="493" t="b">
        <f t="shared" si="16"/>
        <v>1</v>
      </c>
      <c r="BE9" s="493" t="b">
        <f t="shared" si="16"/>
        <v>1</v>
      </c>
      <c r="BF9" s="493" t="b">
        <f t="shared" si="16"/>
        <v>1</v>
      </c>
      <c r="BG9" s="493" t="b">
        <f t="shared" si="16"/>
        <v>1</v>
      </c>
      <c r="BH9" s="493" t="b">
        <f t="shared" si="16"/>
        <v>1</v>
      </c>
      <c r="BI9" s="493" t="b">
        <f t="shared" si="16"/>
        <v>1</v>
      </c>
      <c r="BJ9" s="493" t="b">
        <f t="shared" si="16"/>
        <v>1</v>
      </c>
      <c r="BK9" s="493" t="b">
        <f t="shared" si="16"/>
        <v>1</v>
      </c>
      <c r="BL9" s="493" t="b">
        <f t="shared" si="16"/>
        <v>1</v>
      </c>
      <c r="BM9" s="493" t="b">
        <f t="shared" si="16"/>
        <v>1</v>
      </c>
      <c r="BN9" s="493" t="b">
        <f t="shared" si="16"/>
        <v>1</v>
      </c>
      <c r="BO9" s="493" t="b">
        <f t="shared" si="16"/>
        <v>1</v>
      </c>
      <c r="BP9" s="493" t="b">
        <f t="shared" si="16"/>
        <v>1</v>
      </c>
      <c r="BQ9" s="493" t="b">
        <f t="shared" si="16"/>
        <v>1</v>
      </c>
      <c r="BR9" s="493" t="b">
        <f t="shared" si="16"/>
        <v>1</v>
      </c>
      <c r="BS9" s="493" t="b">
        <f t="shared" si="16"/>
        <v>1</v>
      </c>
      <c r="BT9" s="493" t="b">
        <f t="shared" si="16"/>
        <v>0</v>
      </c>
      <c r="BU9" s="493" t="b">
        <f t="shared" si="16"/>
        <v>0</v>
      </c>
      <c r="BV9" s="493" t="b">
        <f t="shared" si="16"/>
        <v>0</v>
      </c>
      <c r="BW9" s="493" t="b">
        <f t="shared" si="16"/>
        <v>0</v>
      </c>
      <c r="BX9" s="493" t="b">
        <f t="shared" ref="BX9:EA9" si="17">$I$6&gt;=BX$14</f>
        <v>0</v>
      </c>
      <c r="BY9" s="493" t="b">
        <f t="shared" si="17"/>
        <v>0</v>
      </c>
      <c r="BZ9" s="493" t="b">
        <f t="shared" si="17"/>
        <v>0</v>
      </c>
      <c r="CA9" s="493" t="b">
        <f t="shared" si="17"/>
        <v>0</v>
      </c>
      <c r="CB9" s="493" t="b">
        <f t="shared" si="17"/>
        <v>0</v>
      </c>
      <c r="CC9" s="493" t="b">
        <f t="shared" si="17"/>
        <v>0</v>
      </c>
      <c r="CD9" s="493" t="b">
        <f t="shared" si="17"/>
        <v>0</v>
      </c>
      <c r="CE9" s="493" t="b">
        <f t="shared" si="17"/>
        <v>0</v>
      </c>
      <c r="CF9" s="493" t="b">
        <f t="shared" si="17"/>
        <v>0</v>
      </c>
      <c r="CG9" s="493" t="b">
        <f t="shared" si="17"/>
        <v>0</v>
      </c>
      <c r="CH9" s="493" t="b">
        <f t="shared" si="17"/>
        <v>0</v>
      </c>
      <c r="CI9" s="493" t="b">
        <f t="shared" si="17"/>
        <v>0</v>
      </c>
      <c r="CJ9" s="493" t="b">
        <f t="shared" si="17"/>
        <v>0</v>
      </c>
      <c r="CK9" s="493" t="b">
        <f t="shared" si="17"/>
        <v>0</v>
      </c>
      <c r="CL9" s="493" t="b">
        <f t="shared" si="17"/>
        <v>0</v>
      </c>
      <c r="CM9" s="493" t="b">
        <f t="shared" si="17"/>
        <v>0</v>
      </c>
      <c r="CN9" s="493" t="b">
        <f t="shared" si="17"/>
        <v>0</v>
      </c>
      <c r="CO9" s="493" t="b">
        <f t="shared" si="17"/>
        <v>0</v>
      </c>
      <c r="CP9" s="493" t="b">
        <f t="shared" si="17"/>
        <v>0</v>
      </c>
      <c r="CQ9" s="493" t="b">
        <f t="shared" si="17"/>
        <v>0</v>
      </c>
      <c r="CR9" s="493" t="b">
        <f t="shared" si="17"/>
        <v>0</v>
      </c>
      <c r="CS9" s="493" t="b">
        <f t="shared" si="17"/>
        <v>0</v>
      </c>
      <c r="CT9" s="493" t="b">
        <f t="shared" si="17"/>
        <v>0</v>
      </c>
      <c r="CU9" s="493" t="b">
        <f t="shared" si="17"/>
        <v>0</v>
      </c>
      <c r="CV9" s="493" t="b">
        <f t="shared" si="17"/>
        <v>0</v>
      </c>
      <c r="CW9" s="493" t="b">
        <f t="shared" si="17"/>
        <v>0</v>
      </c>
      <c r="CX9" s="493" t="b">
        <f t="shared" si="17"/>
        <v>0</v>
      </c>
      <c r="CY9" s="493" t="b">
        <f t="shared" si="17"/>
        <v>0</v>
      </c>
      <c r="CZ9" s="493" t="b">
        <f t="shared" si="17"/>
        <v>0</v>
      </c>
      <c r="DA9" s="493" t="b">
        <f t="shared" si="17"/>
        <v>0</v>
      </c>
      <c r="DB9" s="493" t="b">
        <f t="shared" si="17"/>
        <v>0</v>
      </c>
      <c r="DC9" s="493" t="b">
        <f t="shared" si="17"/>
        <v>0</v>
      </c>
      <c r="DD9" s="493" t="b">
        <f t="shared" si="17"/>
        <v>0</v>
      </c>
      <c r="DE9" s="493" t="b">
        <f t="shared" si="17"/>
        <v>0</v>
      </c>
      <c r="DF9" s="493" t="b">
        <f t="shared" si="17"/>
        <v>0</v>
      </c>
      <c r="DG9" s="493" t="b">
        <f t="shared" si="17"/>
        <v>0</v>
      </c>
      <c r="DH9" s="493" t="b">
        <f t="shared" si="17"/>
        <v>0</v>
      </c>
      <c r="DI9" s="493" t="b">
        <f t="shared" si="17"/>
        <v>0</v>
      </c>
      <c r="DJ9" s="493" t="b">
        <f t="shared" si="17"/>
        <v>0</v>
      </c>
      <c r="DK9" s="493" t="b">
        <f t="shared" si="17"/>
        <v>0</v>
      </c>
      <c r="DL9" s="493" t="b">
        <f t="shared" si="17"/>
        <v>0</v>
      </c>
      <c r="DM9" s="493" t="b">
        <f t="shared" si="17"/>
        <v>0</v>
      </c>
      <c r="DN9" s="493" t="b">
        <f t="shared" si="17"/>
        <v>0</v>
      </c>
      <c r="DO9" s="493" t="b">
        <f t="shared" si="17"/>
        <v>0</v>
      </c>
      <c r="DP9" s="493" t="b">
        <f t="shared" si="17"/>
        <v>0</v>
      </c>
      <c r="DQ9" s="493" t="b">
        <f t="shared" si="17"/>
        <v>0</v>
      </c>
      <c r="DR9" s="493" t="b">
        <f t="shared" si="17"/>
        <v>0</v>
      </c>
      <c r="DS9" s="493" t="b">
        <f t="shared" si="17"/>
        <v>0</v>
      </c>
      <c r="DT9" s="493" t="b">
        <f t="shared" si="17"/>
        <v>0</v>
      </c>
      <c r="DU9" s="493" t="b">
        <f t="shared" si="17"/>
        <v>0</v>
      </c>
      <c r="DV9" s="493" t="b">
        <f t="shared" si="17"/>
        <v>0</v>
      </c>
      <c r="DW9" s="493" t="b">
        <f t="shared" si="17"/>
        <v>0</v>
      </c>
      <c r="DX9" s="493" t="b">
        <f t="shared" si="17"/>
        <v>0</v>
      </c>
      <c r="DY9" s="493" t="b">
        <f t="shared" si="17"/>
        <v>0</v>
      </c>
      <c r="DZ9" s="493" t="b">
        <f t="shared" si="17"/>
        <v>0</v>
      </c>
      <c r="EA9" s="493" t="b">
        <f t="shared" si="17"/>
        <v>0</v>
      </c>
    </row>
    <row r="10" spans="1:131" x14ac:dyDescent="0.2">
      <c r="A10" s="491"/>
      <c r="B10" s="491"/>
      <c r="C10" s="491"/>
      <c r="D10" s="491"/>
      <c r="E10" s="491"/>
      <c r="F10" s="491"/>
      <c r="G10" s="491"/>
      <c r="H10" s="491"/>
      <c r="I10" s="491"/>
      <c r="J10" s="492" t="s">
        <v>277</v>
      </c>
      <c r="K10" s="494">
        <f>INT((K11-1)/4)+1</f>
        <v>0</v>
      </c>
      <c r="L10" s="494">
        <f>INT((L11-1)/4)+1</f>
        <v>1</v>
      </c>
      <c r="M10" s="494">
        <f t="shared" ref="M10:BX10" si="18">INT((M11-1)/4)+1</f>
        <v>1</v>
      </c>
      <c r="N10" s="494">
        <f t="shared" si="18"/>
        <v>1</v>
      </c>
      <c r="O10" s="494">
        <f t="shared" si="18"/>
        <v>1</v>
      </c>
      <c r="P10" s="494">
        <f t="shared" si="18"/>
        <v>1</v>
      </c>
      <c r="Q10" s="494">
        <f t="shared" si="18"/>
        <v>1</v>
      </c>
      <c r="R10" s="494">
        <f t="shared" si="18"/>
        <v>1</v>
      </c>
      <c r="S10" s="494">
        <f t="shared" si="18"/>
        <v>1</v>
      </c>
      <c r="T10" s="494">
        <f t="shared" si="18"/>
        <v>1</v>
      </c>
      <c r="U10" s="494">
        <f t="shared" si="18"/>
        <v>1</v>
      </c>
      <c r="V10" s="494">
        <f t="shared" si="18"/>
        <v>1</v>
      </c>
      <c r="W10" s="494">
        <f t="shared" si="18"/>
        <v>1</v>
      </c>
      <c r="X10" s="494">
        <f t="shared" si="18"/>
        <v>2</v>
      </c>
      <c r="Y10" s="494">
        <f t="shared" si="18"/>
        <v>2</v>
      </c>
      <c r="Z10" s="494">
        <f t="shared" si="18"/>
        <v>2</v>
      </c>
      <c r="AA10" s="494">
        <f t="shared" si="18"/>
        <v>2</v>
      </c>
      <c r="AB10" s="494">
        <f t="shared" si="18"/>
        <v>2</v>
      </c>
      <c r="AC10" s="494">
        <f t="shared" si="18"/>
        <v>2</v>
      </c>
      <c r="AD10" s="494">
        <f t="shared" si="18"/>
        <v>2</v>
      </c>
      <c r="AE10" s="494">
        <f t="shared" si="18"/>
        <v>2</v>
      </c>
      <c r="AF10" s="494">
        <f t="shared" si="18"/>
        <v>2</v>
      </c>
      <c r="AG10" s="494">
        <f t="shared" si="18"/>
        <v>2</v>
      </c>
      <c r="AH10" s="494">
        <f t="shared" si="18"/>
        <v>2</v>
      </c>
      <c r="AI10" s="494">
        <f t="shared" si="18"/>
        <v>2</v>
      </c>
      <c r="AJ10" s="494">
        <f t="shared" si="18"/>
        <v>3</v>
      </c>
      <c r="AK10" s="494">
        <f t="shared" si="18"/>
        <v>3</v>
      </c>
      <c r="AL10" s="494">
        <f t="shared" si="18"/>
        <v>3</v>
      </c>
      <c r="AM10" s="494">
        <f t="shared" si="18"/>
        <v>3</v>
      </c>
      <c r="AN10" s="494">
        <f t="shared" si="18"/>
        <v>3</v>
      </c>
      <c r="AO10" s="494">
        <f t="shared" si="18"/>
        <v>3</v>
      </c>
      <c r="AP10" s="494">
        <f t="shared" si="18"/>
        <v>3</v>
      </c>
      <c r="AQ10" s="494">
        <f t="shared" si="18"/>
        <v>3</v>
      </c>
      <c r="AR10" s="494">
        <f t="shared" si="18"/>
        <v>3</v>
      </c>
      <c r="AS10" s="494">
        <f t="shared" si="18"/>
        <v>3</v>
      </c>
      <c r="AT10" s="494">
        <f t="shared" si="18"/>
        <v>3</v>
      </c>
      <c r="AU10" s="494">
        <f t="shared" si="18"/>
        <v>3</v>
      </c>
      <c r="AV10" s="494">
        <f t="shared" si="18"/>
        <v>4</v>
      </c>
      <c r="AW10" s="494">
        <f t="shared" si="18"/>
        <v>4</v>
      </c>
      <c r="AX10" s="494">
        <f t="shared" si="18"/>
        <v>4</v>
      </c>
      <c r="AY10" s="494">
        <f t="shared" si="18"/>
        <v>4</v>
      </c>
      <c r="AZ10" s="494">
        <f t="shared" si="18"/>
        <v>4</v>
      </c>
      <c r="BA10" s="494">
        <f t="shared" si="18"/>
        <v>4</v>
      </c>
      <c r="BB10" s="494">
        <f t="shared" si="18"/>
        <v>4</v>
      </c>
      <c r="BC10" s="494">
        <f t="shared" si="18"/>
        <v>4</v>
      </c>
      <c r="BD10" s="494">
        <f t="shared" si="18"/>
        <v>4</v>
      </c>
      <c r="BE10" s="494">
        <f t="shared" si="18"/>
        <v>4</v>
      </c>
      <c r="BF10" s="494">
        <f t="shared" si="18"/>
        <v>4</v>
      </c>
      <c r="BG10" s="494">
        <f t="shared" si="18"/>
        <v>4</v>
      </c>
      <c r="BH10" s="494">
        <f t="shared" si="18"/>
        <v>5</v>
      </c>
      <c r="BI10" s="494">
        <f t="shared" si="18"/>
        <v>5</v>
      </c>
      <c r="BJ10" s="494">
        <f t="shared" si="18"/>
        <v>5</v>
      </c>
      <c r="BK10" s="494">
        <f t="shared" si="18"/>
        <v>5</v>
      </c>
      <c r="BL10" s="494">
        <f t="shared" si="18"/>
        <v>5</v>
      </c>
      <c r="BM10" s="494">
        <f t="shared" si="18"/>
        <v>5</v>
      </c>
      <c r="BN10" s="494">
        <f t="shared" si="18"/>
        <v>5</v>
      </c>
      <c r="BO10" s="494">
        <f t="shared" si="18"/>
        <v>5</v>
      </c>
      <c r="BP10" s="494">
        <f t="shared" si="18"/>
        <v>5</v>
      </c>
      <c r="BQ10" s="494">
        <f t="shared" si="18"/>
        <v>5</v>
      </c>
      <c r="BR10" s="494">
        <f t="shared" si="18"/>
        <v>5</v>
      </c>
      <c r="BS10" s="494">
        <f t="shared" si="18"/>
        <v>5</v>
      </c>
      <c r="BT10" s="494">
        <f t="shared" si="18"/>
        <v>6</v>
      </c>
      <c r="BU10" s="494">
        <f t="shared" si="18"/>
        <v>6</v>
      </c>
      <c r="BV10" s="494">
        <f t="shared" si="18"/>
        <v>6</v>
      </c>
      <c r="BW10" s="494">
        <f t="shared" si="18"/>
        <v>6</v>
      </c>
      <c r="BX10" s="494">
        <f t="shared" si="18"/>
        <v>6</v>
      </c>
      <c r="BY10" s="494">
        <f t="shared" ref="BY10:EA10" si="19">INT((BY11-1)/4)+1</f>
        <v>6</v>
      </c>
      <c r="BZ10" s="494">
        <f t="shared" si="19"/>
        <v>6</v>
      </c>
      <c r="CA10" s="494">
        <f t="shared" si="19"/>
        <v>6</v>
      </c>
      <c r="CB10" s="494">
        <f t="shared" si="19"/>
        <v>6</v>
      </c>
      <c r="CC10" s="494">
        <f t="shared" si="19"/>
        <v>6</v>
      </c>
      <c r="CD10" s="494">
        <f t="shared" si="19"/>
        <v>6</v>
      </c>
      <c r="CE10" s="494">
        <f t="shared" si="19"/>
        <v>6</v>
      </c>
      <c r="CF10" s="494">
        <f t="shared" si="19"/>
        <v>7</v>
      </c>
      <c r="CG10" s="494">
        <f t="shared" si="19"/>
        <v>7</v>
      </c>
      <c r="CH10" s="494">
        <f t="shared" si="19"/>
        <v>7</v>
      </c>
      <c r="CI10" s="494">
        <f t="shared" si="19"/>
        <v>7</v>
      </c>
      <c r="CJ10" s="494">
        <f t="shared" si="19"/>
        <v>7</v>
      </c>
      <c r="CK10" s="494">
        <f t="shared" si="19"/>
        <v>7</v>
      </c>
      <c r="CL10" s="494">
        <f t="shared" si="19"/>
        <v>7</v>
      </c>
      <c r="CM10" s="494">
        <f t="shared" si="19"/>
        <v>7</v>
      </c>
      <c r="CN10" s="494">
        <f t="shared" si="19"/>
        <v>7</v>
      </c>
      <c r="CO10" s="494">
        <f t="shared" si="19"/>
        <v>7</v>
      </c>
      <c r="CP10" s="494">
        <f t="shared" si="19"/>
        <v>7</v>
      </c>
      <c r="CQ10" s="494">
        <f t="shared" si="19"/>
        <v>7</v>
      </c>
      <c r="CR10" s="494">
        <f t="shared" si="19"/>
        <v>8</v>
      </c>
      <c r="CS10" s="494">
        <f t="shared" si="19"/>
        <v>8</v>
      </c>
      <c r="CT10" s="494">
        <f t="shared" si="19"/>
        <v>8</v>
      </c>
      <c r="CU10" s="494">
        <f t="shared" si="19"/>
        <v>8</v>
      </c>
      <c r="CV10" s="494">
        <f t="shared" si="19"/>
        <v>8</v>
      </c>
      <c r="CW10" s="494">
        <f t="shared" si="19"/>
        <v>8</v>
      </c>
      <c r="CX10" s="494">
        <f t="shared" si="19"/>
        <v>8</v>
      </c>
      <c r="CY10" s="494">
        <f t="shared" si="19"/>
        <v>8</v>
      </c>
      <c r="CZ10" s="494">
        <f t="shared" si="19"/>
        <v>8</v>
      </c>
      <c r="DA10" s="494">
        <f t="shared" si="19"/>
        <v>8</v>
      </c>
      <c r="DB10" s="494">
        <f t="shared" si="19"/>
        <v>8</v>
      </c>
      <c r="DC10" s="494">
        <f t="shared" si="19"/>
        <v>8</v>
      </c>
      <c r="DD10" s="494">
        <f t="shared" si="19"/>
        <v>9</v>
      </c>
      <c r="DE10" s="494">
        <f t="shared" si="19"/>
        <v>9</v>
      </c>
      <c r="DF10" s="494">
        <f t="shared" si="19"/>
        <v>9</v>
      </c>
      <c r="DG10" s="494">
        <f t="shared" si="19"/>
        <v>9</v>
      </c>
      <c r="DH10" s="494">
        <f t="shared" si="19"/>
        <v>9</v>
      </c>
      <c r="DI10" s="494">
        <f t="shared" si="19"/>
        <v>9</v>
      </c>
      <c r="DJ10" s="494">
        <f t="shared" si="19"/>
        <v>9</v>
      </c>
      <c r="DK10" s="494">
        <f t="shared" si="19"/>
        <v>9</v>
      </c>
      <c r="DL10" s="494">
        <f t="shared" si="19"/>
        <v>9</v>
      </c>
      <c r="DM10" s="494">
        <f t="shared" si="19"/>
        <v>9</v>
      </c>
      <c r="DN10" s="494">
        <f t="shared" si="19"/>
        <v>9</v>
      </c>
      <c r="DO10" s="494">
        <f t="shared" si="19"/>
        <v>9</v>
      </c>
      <c r="DP10" s="494">
        <f t="shared" si="19"/>
        <v>10</v>
      </c>
      <c r="DQ10" s="494">
        <f t="shared" si="19"/>
        <v>10</v>
      </c>
      <c r="DR10" s="494">
        <f t="shared" si="19"/>
        <v>10</v>
      </c>
      <c r="DS10" s="494">
        <f t="shared" si="19"/>
        <v>10</v>
      </c>
      <c r="DT10" s="494">
        <f t="shared" si="19"/>
        <v>10</v>
      </c>
      <c r="DU10" s="494">
        <f t="shared" si="19"/>
        <v>10</v>
      </c>
      <c r="DV10" s="494">
        <f t="shared" si="19"/>
        <v>10</v>
      </c>
      <c r="DW10" s="494">
        <f t="shared" si="19"/>
        <v>10</v>
      </c>
      <c r="DX10" s="494">
        <f t="shared" si="19"/>
        <v>10</v>
      </c>
      <c r="DY10" s="494">
        <f t="shared" si="19"/>
        <v>10</v>
      </c>
      <c r="DZ10" s="494">
        <f t="shared" si="19"/>
        <v>10</v>
      </c>
      <c r="EA10" s="494">
        <f t="shared" si="19"/>
        <v>10</v>
      </c>
    </row>
    <row r="11" spans="1:131" x14ac:dyDescent="0.2">
      <c r="A11" s="491"/>
      <c r="B11" s="491"/>
      <c r="C11" s="491"/>
      <c r="D11" s="491"/>
      <c r="E11" s="491"/>
      <c r="F11" s="491"/>
      <c r="G11" s="491"/>
      <c r="H11" s="491"/>
      <c r="I11" s="495" t="s">
        <v>338</v>
      </c>
      <c r="J11" s="492" t="s">
        <v>274</v>
      </c>
      <c r="K11" s="496">
        <f>VLOOKUP(K2,preiod!$A:$B,2,FALSE)</f>
        <v>0</v>
      </c>
      <c r="L11" s="496">
        <f>VLOOKUP(L2,preiod!$A:$B,2,FALSE)</f>
        <v>1</v>
      </c>
      <c r="M11" s="496">
        <f>VLOOKUP(M2,preiod!$A:$B,2,FALSE)</f>
        <v>1</v>
      </c>
      <c r="N11" s="496">
        <f>VLOOKUP(N2,preiod!$A:$B,2,FALSE)</f>
        <v>1</v>
      </c>
      <c r="O11" s="496">
        <f>VLOOKUP(O2,preiod!$A:$B,2,FALSE)</f>
        <v>2</v>
      </c>
      <c r="P11" s="496">
        <f>VLOOKUP(P2,preiod!$A:$B,2,FALSE)</f>
        <v>2</v>
      </c>
      <c r="Q11" s="496">
        <f>VLOOKUP(Q2,preiod!$A:$B,2,FALSE)</f>
        <v>2</v>
      </c>
      <c r="R11" s="496">
        <f>VLOOKUP(R2,preiod!$A:$B,2,FALSE)</f>
        <v>3</v>
      </c>
      <c r="S11" s="496">
        <f>VLOOKUP(S2,preiod!$A:$B,2,FALSE)</f>
        <v>3</v>
      </c>
      <c r="T11" s="496">
        <f>VLOOKUP(T2,preiod!$A:$B,2,FALSE)</f>
        <v>3</v>
      </c>
      <c r="U11" s="496">
        <f>VLOOKUP(U2,preiod!$A:$B,2,FALSE)</f>
        <v>4</v>
      </c>
      <c r="V11" s="496">
        <f>VLOOKUP(V2,preiod!$A:$B,2,FALSE)</f>
        <v>4</v>
      </c>
      <c r="W11" s="496">
        <f>VLOOKUP(W2,preiod!$A:$B,2,FALSE)</f>
        <v>4</v>
      </c>
      <c r="X11" s="496">
        <f>VLOOKUP(X2,preiod!$A:$B,2,FALSE)</f>
        <v>5</v>
      </c>
      <c r="Y11" s="496">
        <f>VLOOKUP(Y2,preiod!$A:$B,2,FALSE)</f>
        <v>5</v>
      </c>
      <c r="Z11" s="496">
        <f>VLOOKUP(Z2,preiod!$A:$B,2,FALSE)</f>
        <v>5</v>
      </c>
      <c r="AA11" s="496">
        <f>VLOOKUP(AA2,preiod!$A:$B,2,FALSE)</f>
        <v>6</v>
      </c>
      <c r="AB11" s="496">
        <f>VLOOKUP(AB2,preiod!$A:$B,2,FALSE)</f>
        <v>6</v>
      </c>
      <c r="AC11" s="496">
        <f>VLOOKUP(AC2,preiod!$A:$B,2,FALSE)</f>
        <v>6</v>
      </c>
      <c r="AD11" s="496">
        <f>VLOOKUP(AD2,preiod!$A:$B,2,FALSE)</f>
        <v>7</v>
      </c>
      <c r="AE11" s="496">
        <f>VLOOKUP(AE2,preiod!$A:$B,2,FALSE)</f>
        <v>7</v>
      </c>
      <c r="AF11" s="496">
        <f>VLOOKUP(AF2,preiod!$A:$B,2,FALSE)</f>
        <v>7</v>
      </c>
      <c r="AG11" s="496">
        <f>VLOOKUP(AG2,preiod!$A:$B,2,FALSE)</f>
        <v>8</v>
      </c>
      <c r="AH11" s="496">
        <f>VLOOKUP(AH2,preiod!$A:$B,2,FALSE)</f>
        <v>8</v>
      </c>
      <c r="AI11" s="496">
        <f>VLOOKUP(AI2,preiod!$A:$B,2,FALSE)</f>
        <v>8</v>
      </c>
      <c r="AJ11" s="496">
        <f>VLOOKUP(AJ2,preiod!$A:$B,2,FALSE)</f>
        <v>9</v>
      </c>
      <c r="AK11" s="496">
        <f>VLOOKUP(AK2,preiod!$A:$B,2,FALSE)</f>
        <v>9</v>
      </c>
      <c r="AL11" s="496">
        <f>VLOOKUP(AL2,preiod!$A:$B,2,FALSE)</f>
        <v>9</v>
      </c>
      <c r="AM11" s="496">
        <f>VLOOKUP(AM2,preiod!$A:$B,2,FALSE)</f>
        <v>10</v>
      </c>
      <c r="AN11" s="496">
        <f>VLOOKUP(AN2,preiod!$A:$B,2,FALSE)</f>
        <v>10</v>
      </c>
      <c r="AO11" s="496">
        <f>VLOOKUP(AO2,preiod!$A:$B,2,FALSE)</f>
        <v>10</v>
      </c>
      <c r="AP11" s="496">
        <f>VLOOKUP(AP2,preiod!$A:$B,2,FALSE)</f>
        <v>11</v>
      </c>
      <c r="AQ11" s="496">
        <f>VLOOKUP(AQ2,preiod!$A:$B,2,FALSE)</f>
        <v>11</v>
      </c>
      <c r="AR11" s="496">
        <f>VLOOKUP(AR2,preiod!$A:$B,2,FALSE)</f>
        <v>11</v>
      </c>
      <c r="AS11" s="496">
        <f>VLOOKUP(AS2,preiod!$A:$B,2,FALSE)</f>
        <v>12</v>
      </c>
      <c r="AT11" s="496">
        <f>VLOOKUP(AT2,preiod!$A:$B,2,FALSE)</f>
        <v>12</v>
      </c>
      <c r="AU11" s="496">
        <f>VLOOKUP(AU2,preiod!$A:$B,2,FALSE)</f>
        <v>12</v>
      </c>
      <c r="AV11" s="496">
        <f>VLOOKUP(AV2,preiod!$A:$B,2,FALSE)</f>
        <v>13</v>
      </c>
      <c r="AW11" s="496">
        <f>VLOOKUP(AW2,preiod!$A:$B,2,FALSE)</f>
        <v>13</v>
      </c>
      <c r="AX11" s="496">
        <f>VLOOKUP(AX2,preiod!$A:$B,2,FALSE)</f>
        <v>13</v>
      </c>
      <c r="AY11" s="496">
        <f>VLOOKUP(AY2,preiod!$A:$B,2,FALSE)</f>
        <v>14</v>
      </c>
      <c r="AZ11" s="496">
        <f>VLOOKUP(AZ2,preiod!$A:$B,2,FALSE)</f>
        <v>14</v>
      </c>
      <c r="BA11" s="496">
        <f>VLOOKUP(BA2,preiod!$A:$B,2,FALSE)</f>
        <v>14</v>
      </c>
      <c r="BB11" s="496">
        <f>VLOOKUP(BB2,preiod!$A:$B,2,FALSE)</f>
        <v>15</v>
      </c>
      <c r="BC11" s="496">
        <f>VLOOKUP(BC2,preiod!$A:$B,2,FALSE)</f>
        <v>15</v>
      </c>
      <c r="BD11" s="496">
        <f>VLOOKUP(BD2,preiod!$A:$B,2,FALSE)</f>
        <v>15</v>
      </c>
      <c r="BE11" s="496">
        <f>VLOOKUP(BE2,preiod!$A:$B,2,FALSE)</f>
        <v>16</v>
      </c>
      <c r="BF11" s="496">
        <f>VLOOKUP(BF2,preiod!$A:$B,2,FALSE)</f>
        <v>16</v>
      </c>
      <c r="BG11" s="496">
        <f>VLOOKUP(BG2,preiod!$A:$B,2,FALSE)</f>
        <v>16</v>
      </c>
      <c r="BH11" s="496">
        <f>VLOOKUP(BH2,preiod!$A:$B,2,FALSE)</f>
        <v>17</v>
      </c>
      <c r="BI11" s="496">
        <f>VLOOKUP(BI2,preiod!$A:$B,2,FALSE)</f>
        <v>17</v>
      </c>
      <c r="BJ11" s="496">
        <f>VLOOKUP(BJ2,preiod!$A:$B,2,FALSE)</f>
        <v>17</v>
      </c>
      <c r="BK11" s="496">
        <f>VLOOKUP(BK2,preiod!$A:$B,2,FALSE)</f>
        <v>18</v>
      </c>
      <c r="BL11" s="496">
        <f>VLOOKUP(BL2,preiod!$A:$B,2,FALSE)</f>
        <v>18</v>
      </c>
      <c r="BM11" s="496">
        <f>VLOOKUP(BM2,preiod!$A:$B,2,FALSE)</f>
        <v>18</v>
      </c>
      <c r="BN11" s="496">
        <f>VLOOKUP(BN2,preiod!$A:$B,2,FALSE)</f>
        <v>19</v>
      </c>
      <c r="BO11" s="496">
        <f>VLOOKUP(BO2,preiod!$A:$B,2,FALSE)</f>
        <v>19</v>
      </c>
      <c r="BP11" s="496">
        <f>VLOOKUP(BP2,preiod!$A:$B,2,FALSE)</f>
        <v>19</v>
      </c>
      <c r="BQ11" s="496">
        <f>VLOOKUP(BQ2,preiod!$A:$B,2,FALSE)</f>
        <v>20</v>
      </c>
      <c r="BR11" s="496">
        <f>VLOOKUP(BR2,preiod!$A:$B,2,FALSE)</f>
        <v>20</v>
      </c>
      <c r="BS11" s="496">
        <f>VLOOKUP(BS2,preiod!$A:$B,2,FALSE)</f>
        <v>20</v>
      </c>
      <c r="BT11" s="496">
        <f>VLOOKUP(BT2,preiod!$A:$B,2,FALSE)</f>
        <v>21</v>
      </c>
      <c r="BU11" s="496">
        <f>VLOOKUP(BU2,preiod!$A:$B,2,FALSE)</f>
        <v>21</v>
      </c>
      <c r="BV11" s="496">
        <f>VLOOKUP(BV2,preiod!$A:$B,2,FALSE)</f>
        <v>21</v>
      </c>
      <c r="BW11" s="496">
        <f>VLOOKUP(BW2,preiod!$A:$B,2,FALSE)</f>
        <v>22</v>
      </c>
      <c r="BX11" s="496">
        <f>VLOOKUP(BX2,preiod!$A:$B,2,FALSE)</f>
        <v>22</v>
      </c>
      <c r="BY11" s="496">
        <f>VLOOKUP(BY2,preiod!$A:$B,2,FALSE)</f>
        <v>22</v>
      </c>
      <c r="BZ11" s="496">
        <f>VLOOKUP(BZ2,preiod!$A:$B,2,FALSE)</f>
        <v>23</v>
      </c>
      <c r="CA11" s="496">
        <f>VLOOKUP(CA2,preiod!$A:$B,2,FALSE)</f>
        <v>23</v>
      </c>
      <c r="CB11" s="496">
        <f>VLOOKUP(CB2,preiod!$A:$B,2,FALSE)</f>
        <v>23</v>
      </c>
      <c r="CC11" s="496">
        <f>VLOOKUP(CC2,preiod!$A:$B,2,FALSE)</f>
        <v>24</v>
      </c>
      <c r="CD11" s="496">
        <f>VLOOKUP(CD2,preiod!$A:$B,2,FALSE)</f>
        <v>24</v>
      </c>
      <c r="CE11" s="496">
        <f>VLOOKUP(CE2,preiod!$A:$B,2,FALSE)</f>
        <v>24</v>
      </c>
      <c r="CF11" s="496">
        <f>VLOOKUP(CF2,preiod!$A:$B,2,FALSE)</f>
        <v>25</v>
      </c>
      <c r="CG11" s="496">
        <f>VLOOKUP(CG2,preiod!$A:$B,2,FALSE)</f>
        <v>25</v>
      </c>
      <c r="CH11" s="496">
        <f>VLOOKUP(CH2,preiod!$A:$B,2,FALSE)</f>
        <v>25</v>
      </c>
      <c r="CI11" s="496">
        <f>VLOOKUP(CI2,preiod!$A:$B,2,FALSE)</f>
        <v>26</v>
      </c>
      <c r="CJ11" s="496">
        <f>VLOOKUP(CJ2,preiod!$A:$B,2,FALSE)</f>
        <v>26</v>
      </c>
      <c r="CK11" s="496">
        <f>VLOOKUP(CK2,preiod!$A:$B,2,FALSE)</f>
        <v>26</v>
      </c>
      <c r="CL11" s="496">
        <f>VLOOKUP(CL2,preiod!$A:$B,2,FALSE)</f>
        <v>27</v>
      </c>
      <c r="CM11" s="496">
        <f>VLOOKUP(CM2,preiod!$A:$B,2,FALSE)</f>
        <v>27</v>
      </c>
      <c r="CN11" s="496">
        <f>VLOOKUP(CN2,preiod!$A:$B,2,FALSE)</f>
        <v>27</v>
      </c>
      <c r="CO11" s="496">
        <f>VLOOKUP(CO2,preiod!$A:$B,2,FALSE)</f>
        <v>28</v>
      </c>
      <c r="CP11" s="496">
        <f>VLOOKUP(CP2,preiod!$A:$B,2,FALSE)</f>
        <v>28</v>
      </c>
      <c r="CQ11" s="496">
        <f>VLOOKUP(CQ2,preiod!$A:$B,2,FALSE)</f>
        <v>28</v>
      </c>
      <c r="CR11" s="496">
        <f>VLOOKUP(CR2,preiod!$A:$B,2,FALSE)</f>
        <v>29</v>
      </c>
      <c r="CS11" s="496">
        <f>VLOOKUP(CS2,preiod!$A:$B,2,FALSE)</f>
        <v>29</v>
      </c>
      <c r="CT11" s="496">
        <f>VLOOKUP(CT2,preiod!$A:$B,2,FALSE)</f>
        <v>29</v>
      </c>
      <c r="CU11" s="496">
        <f>VLOOKUP(CU2,preiod!$A:$B,2,FALSE)</f>
        <v>30</v>
      </c>
      <c r="CV11" s="496">
        <f>VLOOKUP(CV2,preiod!$A:$B,2,FALSE)</f>
        <v>30</v>
      </c>
      <c r="CW11" s="496">
        <f>VLOOKUP(CW2,preiod!$A:$B,2,FALSE)</f>
        <v>30</v>
      </c>
      <c r="CX11" s="496">
        <f>VLOOKUP(CX2,preiod!$A:$B,2,FALSE)</f>
        <v>31</v>
      </c>
      <c r="CY11" s="496">
        <f>VLOOKUP(CY2,preiod!$A:$B,2,FALSE)</f>
        <v>31</v>
      </c>
      <c r="CZ11" s="496">
        <f>VLOOKUP(CZ2,preiod!$A:$B,2,FALSE)</f>
        <v>31</v>
      </c>
      <c r="DA11" s="496">
        <f>VLOOKUP(DA2,preiod!$A:$B,2,FALSE)</f>
        <v>32</v>
      </c>
      <c r="DB11" s="496">
        <f>VLOOKUP(DB2,preiod!$A:$B,2,FALSE)</f>
        <v>32</v>
      </c>
      <c r="DC11" s="496">
        <f>VLOOKUP(DC2,preiod!$A:$B,2,FALSE)</f>
        <v>32</v>
      </c>
      <c r="DD11" s="496">
        <f>VLOOKUP(DD2,preiod!$A:$B,2,FALSE)</f>
        <v>33</v>
      </c>
      <c r="DE11" s="496">
        <f>VLOOKUP(DE2,preiod!$A:$B,2,FALSE)</f>
        <v>33</v>
      </c>
      <c r="DF11" s="496">
        <f>VLOOKUP(DF2,preiod!$A:$B,2,FALSE)</f>
        <v>33</v>
      </c>
      <c r="DG11" s="496">
        <f>VLOOKUP(DG2,preiod!$A:$B,2,FALSE)</f>
        <v>34</v>
      </c>
      <c r="DH11" s="496">
        <f>VLOOKUP(DH2,preiod!$A:$B,2,FALSE)</f>
        <v>34</v>
      </c>
      <c r="DI11" s="496">
        <f>VLOOKUP(DI2,preiod!$A:$B,2,FALSE)</f>
        <v>34</v>
      </c>
      <c r="DJ11" s="496">
        <f>VLOOKUP(DJ2,preiod!$A:$B,2,FALSE)</f>
        <v>35</v>
      </c>
      <c r="DK11" s="496">
        <f>VLOOKUP(DK2,preiod!$A:$B,2,FALSE)</f>
        <v>35</v>
      </c>
      <c r="DL11" s="496">
        <f>VLOOKUP(DL2,preiod!$A:$B,2,FALSE)</f>
        <v>35</v>
      </c>
      <c r="DM11" s="496">
        <f>VLOOKUP(DM2,preiod!$A:$B,2,FALSE)</f>
        <v>36</v>
      </c>
      <c r="DN11" s="496">
        <f>VLOOKUP(DN2,preiod!$A:$B,2,FALSE)</f>
        <v>36</v>
      </c>
      <c r="DO11" s="496">
        <f>VLOOKUP(DO2,preiod!$A:$B,2,FALSE)</f>
        <v>36</v>
      </c>
      <c r="DP11" s="496">
        <f>VLOOKUP(DP2,preiod!$A:$B,2,FALSE)</f>
        <v>37</v>
      </c>
      <c r="DQ11" s="496">
        <f>VLOOKUP(DQ2,preiod!$A:$B,2,FALSE)</f>
        <v>37</v>
      </c>
      <c r="DR11" s="496">
        <f>VLOOKUP(DR2,preiod!$A:$B,2,FALSE)</f>
        <v>37</v>
      </c>
      <c r="DS11" s="496">
        <f>VLOOKUP(DS2,preiod!$A:$B,2,FALSE)</f>
        <v>38</v>
      </c>
      <c r="DT11" s="496">
        <f>VLOOKUP(DT2,preiod!$A:$B,2,FALSE)</f>
        <v>38</v>
      </c>
      <c r="DU11" s="496">
        <f>VLOOKUP(DU2,preiod!$A:$B,2,FALSE)</f>
        <v>38</v>
      </c>
      <c r="DV11" s="496">
        <f>VLOOKUP(DV2,preiod!$A:$B,2,FALSE)</f>
        <v>39</v>
      </c>
      <c r="DW11" s="496">
        <f>VLOOKUP(DW2,preiod!$A:$B,2,FALSE)</f>
        <v>39</v>
      </c>
      <c r="DX11" s="496">
        <f>VLOOKUP(DX2,preiod!$A:$B,2,FALSE)</f>
        <v>39</v>
      </c>
      <c r="DY11" s="496">
        <f>VLOOKUP(DY2,preiod!$A:$B,2,FALSE)</f>
        <v>40</v>
      </c>
      <c r="DZ11" s="496">
        <f>VLOOKUP(DZ2,preiod!$A:$B,2,FALSE)</f>
        <v>40</v>
      </c>
      <c r="EA11" s="496">
        <f>VLOOKUP(EA2,preiod!$A:$B,2,FALSE)</f>
        <v>40</v>
      </c>
    </row>
    <row r="12" spans="1:131" x14ac:dyDescent="0.2">
      <c r="A12" s="491"/>
      <c r="B12" s="491"/>
      <c r="C12" s="491"/>
      <c r="D12" s="491"/>
      <c r="E12" s="491"/>
      <c r="F12" s="491"/>
      <c r="G12" s="491"/>
      <c r="H12" s="492" t="s">
        <v>122</v>
      </c>
      <c r="I12" s="516">
        <f>IF('A&amp;R'!H34&gt;=30,0,'A&amp;R'!H34)</f>
        <v>0</v>
      </c>
      <c r="J12" s="492" t="s">
        <v>123</v>
      </c>
      <c r="K12" s="498">
        <f>I5</f>
        <v>43708</v>
      </c>
      <c r="L12" s="498">
        <f t="shared" ref="L12:AA14" si="20">EOMONTH(K12,1)</f>
        <v>43738</v>
      </c>
      <c r="M12" s="498">
        <f t="shared" si="20"/>
        <v>43769</v>
      </c>
      <c r="N12" s="498">
        <f t="shared" si="20"/>
        <v>43799</v>
      </c>
      <c r="O12" s="498">
        <f t="shared" si="20"/>
        <v>43830</v>
      </c>
      <c r="P12" s="498">
        <f t="shared" si="20"/>
        <v>43861</v>
      </c>
      <c r="Q12" s="498">
        <f t="shared" si="20"/>
        <v>43890</v>
      </c>
      <c r="R12" s="498">
        <f t="shared" si="20"/>
        <v>43921</v>
      </c>
      <c r="S12" s="498">
        <f t="shared" si="20"/>
        <v>43951</v>
      </c>
      <c r="T12" s="498">
        <f t="shared" si="20"/>
        <v>43982</v>
      </c>
      <c r="U12" s="498">
        <f t="shared" si="20"/>
        <v>44012</v>
      </c>
      <c r="V12" s="498">
        <f t="shared" si="20"/>
        <v>44043</v>
      </c>
      <c r="W12" s="498">
        <f t="shared" si="20"/>
        <v>44074</v>
      </c>
      <c r="X12" s="498">
        <f t="shared" si="20"/>
        <v>44104</v>
      </c>
      <c r="Y12" s="498">
        <f t="shared" si="20"/>
        <v>44135</v>
      </c>
      <c r="Z12" s="498">
        <f t="shared" si="20"/>
        <v>44165</v>
      </c>
      <c r="AA12" s="498">
        <f t="shared" si="20"/>
        <v>44196</v>
      </c>
      <c r="AB12" s="498">
        <f t="shared" ref="AB12:CM14" si="21">EOMONTH(AA12,1)</f>
        <v>44227</v>
      </c>
      <c r="AC12" s="498">
        <f t="shared" si="21"/>
        <v>44255</v>
      </c>
      <c r="AD12" s="498">
        <f t="shared" si="21"/>
        <v>44286</v>
      </c>
      <c r="AE12" s="498">
        <f t="shared" si="21"/>
        <v>44316</v>
      </c>
      <c r="AF12" s="498">
        <f t="shared" si="21"/>
        <v>44347</v>
      </c>
      <c r="AG12" s="498">
        <f t="shared" si="21"/>
        <v>44377</v>
      </c>
      <c r="AH12" s="498">
        <f t="shared" si="21"/>
        <v>44408</v>
      </c>
      <c r="AI12" s="498">
        <f t="shared" si="21"/>
        <v>44439</v>
      </c>
      <c r="AJ12" s="498">
        <f t="shared" si="21"/>
        <v>44469</v>
      </c>
      <c r="AK12" s="498">
        <f t="shared" si="21"/>
        <v>44500</v>
      </c>
      <c r="AL12" s="498">
        <f t="shared" si="21"/>
        <v>44530</v>
      </c>
      <c r="AM12" s="498">
        <f t="shared" si="21"/>
        <v>44561</v>
      </c>
      <c r="AN12" s="498">
        <f t="shared" si="21"/>
        <v>44592</v>
      </c>
      <c r="AO12" s="498">
        <f t="shared" si="21"/>
        <v>44620</v>
      </c>
      <c r="AP12" s="498">
        <f t="shared" si="21"/>
        <v>44651</v>
      </c>
      <c r="AQ12" s="498">
        <f t="shared" si="21"/>
        <v>44681</v>
      </c>
      <c r="AR12" s="498">
        <f t="shared" si="21"/>
        <v>44712</v>
      </c>
      <c r="AS12" s="498">
        <f t="shared" si="21"/>
        <v>44742</v>
      </c>
      <c r="AT12" s="498">
        <f t="shared" si="21"/>
        <v>44773</v>
      </c>
      <c r="AU12" s="498">
        <f t="shared" si="21"/>
        <v>44804</v>
      </c>
      <c r="AV12" s="498">
        <f t="shared" si="21"/>
        <v>44834</v>
      </c>
      <c r="AW12" s="498">
        <f t="shared" si="21"/>
        <v>44865</v>
      </c>
      <c r="AX12" s="498">
        <f t="shared" si="21"/>
        <v>44895</v>
      </c>
      <c r="AY12" s="498">
        <f t="shared" si="21"/>
        <v>44926</v>
      </c>
      <c r="AZ12" s="498">
        <f t="shared" si="21"/>
        <v>44957</v>
      </c>
      <c r="BA12" s="498">
        <f t="shared" si="21"/>
        <v>44985</v>
      </c>
      <c r="BB12" s="498">
        <f t="shared" si="21"/>
        <v>45016</v>
      </c>
      <c r="BC12" s="498">
        <f t="shared" si="21"/>
        <v>45046</v>
      </c>
      <c r="BD12" s="498">
        <f t="shared" si="21"/>
        <v>45077</v>
      </c>
      <c r="BE12" s="498">
        <f t="shared" si="21"/>
        <v>45107</v>
      </c>
      <c r="BF12" s="498">
        <f t="shared" si="21"/>
        <v>45138</v>
      </c>
      <c r="BG12" s="498">
        <f t="shared" si="21"/>
        <v>45169</v>
      </c>
      <c r="BH12" s="498">
        <f t="shared" si="21"/>
        <v>45199</v>
      </c>
      <c r="BI12" s="498">
        <f t="shared" si="21"/>
        <v>45230</v>
      </c>
      <c r="BJ12" s="498">
        <f t="shared" si="21"/>
        <v>45260</v>
      </c>
      <c r="BK12" s="498">
        <f t="shared" si="21"/>
        <v>45291</v>
      </c>
      <c r="BL12" s="498">
        <f t="shared" si="21"/>
        <v>45322</v>
      </c>
      <c r="BM12" s="498">
        <f t="shared" si="21"/>
        <v>45351</v>
      </c>
      <c r="BN12" s="498">
        <f t="shared" si="21"/>
        <v>45382</v>
      </c>
      <c r="BO12" s="498">
        <f t="shared" si="21"/>
        <v>45412</v>
      </c>
      <c r="BP12" s="498">
        <f t="shared" si="21"/>
        <v>45443</v>
      </c>
      <c r="BQ12" s="498">
        <f t="shared" si="21"/>
        <v>45473</v>
      </c>
      <c r="BR12" s="498">
        <f t="shared" si="21"/>
        <v>45504</v>
      </c>
      <c r="BS12" s="498">
        <f t="shared" si="21"/>
        <v>45535</v>
      </c>
      <c r="BT12" s="498">
        <f t="shared" si="21"/>
        <v>45565</v>
      </c>
      <c r="BU12" s="498">
        <f t="shared" si="21"/>
        <v>45596</v>
      </c>
      <c r="BV12" s="498">
        <f t="shared" si="21"/>
        <v>45626</v>
      </c>
      <c r="BW12" s="498">
        <f t="shared" si="21"/>
        <v>45657</v>
      </c>
      <c r="BX12" s="498">
        <f t="shared" si="21"/>
        <v>45688</v>
      </c>
      <c r="BY12" s="498">
        <f t="shared" si="21"/>
        <v>45716</v>
      </c>
      <c r="BZ12" s="498">
        <f t="shared" si="21"/>
        <v>45747</v>
      </c>
      <c r="CA12" s="498">
        <f t="shared" si="21"/>
        <v>45777</v>
      </c>
      <c r="CB12" s="498">
        <f t="shared" si="21"/>
        <v>45808</v>
      </c>
      <c r="CC12" s="498">
        <f t="shared" si="21"/>
        <v>45838</v>
      </c>
      <c r="CD12" s="498">
        <f t="shared" si="21"/>
        <v>45869</v>
      </c>
      <c r="CE12" s="498">
        <f t="shared" si="21"/>
        <v>45900</v>
      </c>
      <c r="CF12" s="498">
        <f t="shared" si="21"/>
        <v>45930</v>
      </c>
      <c r="CG12" s="498">
        <f t="shared" si="21"/>
        <v>45961</v>
      </c>
      <c r="CH12" s="498">
        <f t="shared" si="21"/>
        <v>45991</v>
      </c>
      <c r="CI12" s="498">
        <f t="shared" si="21"/>
        <v>46022</v>
      </c>
      <c r="CJ12" s="498">
        <f t="shared" si="21"/>
        <v>46053</v>
      </c>
      <c r="CK12" s="498">
        <f t="shared" si="21"/>
        <v>46081</v>
      </c>
      <c r="CL12" s="498">
        <f t="shared" si="21"/>
        <v>46112</v>
      </c>
      <c r="CM12" s="498">
        <f t="shared" si="21"/>
        <v>46142</v>
      </c>
      <c r="CN12" s="498">
        <f t="shared" ref="CN12:EA14" si="22">EOMONTH(CM12,1)</f>
        <v>46173</v>
      </c>
      <c r="CO12" s="498">
        <f t="shared" si="22"/>
        <v>46203</v>
      </c>
      <c r="CP12" s="498">
        <f t="shared" si="22"/>
        <v>46234</v>
      </c>
      <c r="CQ12" s="498">
        <f t="shared" si="22"/>
        <v>46265</v>
      </c>
      <c r="CR12" s="498">
        <f t="shared" si="22"/>
        <v>46295</v>
      </c>
      <c r="CS12" s="498">
        <f t="shared" si="22"/>
        <v>46326</v>
      </c>
      <c r="CT12" s="498">
        <f t="shared" si="22"/>
        <v>46356</v>
      </c>
      <c r="CU12" s="498">
        <f t="shared" si="22"/>
        <v>46387</v>
      </c>
      <c r="CV12" s="498">
        <f t="shared" si="22"/>
        <v>46418</v>
      </c>
      <c r="CW12" s="498">
        <f t="shared" si="22"/>
        <v>46446</v>
      </c>
      <c r="CX12" s="498">
        <f t="shared" si="22"/>
        <v>46477</v>
      </c>
      <c r="CY12" s="498">
        <f t="shared" si="22"/>
        <v>46507</v>
      </c>
      <c r="CZ12" s="498">
        <f t="shared" si="22"/>
        <v>46538</v>
      </c>
      <c r="DA12" s="498">
        <f t="shared" si="22"/>
        <v>46568</v>
      </c>
      <c r="DB12" s="498">
        <f t="shared" si="22"/>
        <v>46599</v>
      </c>
      <c r="DC12" s="498">
        <f t="shared" si="22"/>
        <v>46630</v>
      </c>
      <c r="DD12" s="498">
        <f t="shared" si="22"/>
        <v>46660</v>
      </c>
      <c r="DE12" s="498">
        <f t="shared" si="22"/>
        <v>46691</v>
      </c>
      <c r="DF12" s="498">
        <f t="shared" si="22"/>
        <v>46721</v>
      </c>
      <c r="DG12" s="498">
        <f t="shared" si="22"/>
        <v>46752</v>
      </c>
      <c r="DH12" s="498">
        <f t="shared" si="22"/>
        <v>46783</v>
      </c>
      <c r="DI12" s="498">
        <f t="shared" si="22"/>
        <v>46812</v>
      </c>
      <c r="DJ12" s="498">
        <f t="shared" si="22"/>
        <v>46843</v>
      </c>
      <c r="DK12" s="498">
        <f t="shared" si="22"/>
        <v>46873</v>
      </c>
      <c r="DL12" s="498">
        <f t="shared" si="22"/>
        <v>46904</v>
      </c>
      <c r="DM12" s="498">
        <f t="shared" si="22"/>
        <v>46934</v>
      </c>
      <c r="DN12" s="498">
        <f t="shared" si="22"/>
        <v>46965</v>
      </c>
      <c r="DO12" s="498">
        <f t="shared" si="22"/>
        <v>46996</v>
      </c>
      <c r="DP12" s="498">
        <f t="shared" si="22"/>
        <v>47026</v>
      </c>
      <c r="DQ12" s="498">
        <f t="shared" si="22"/>
        <v>47057</v>
      </c>
      <c r="DR12" s="498">
        <f t="shared" si="22"/>
        <v>47087</v>
      </c>
      <c r="DS12" s="498">
        <f t="shared" si="22"/>
        <v>47118</v>
      </c>
      <c r="DT12" s="498">
        <f t="shared" si="22"/>
        <v>47149</v>
      </c>
      <c r="DU12" s="498">
        <f t="shared" si="22"/>
        <v>47177</v>
      </c>
      <c r="DV12" s="498">
        <f t="shared" si="22"/>
        <v>47208</v>
      </c>
      <c r="DW12" s="498">
        <f t="shared" si="22"/>
        <v>47238</v>
      </c>
      <c r="DX12" s="498">
        <f t="shared" si="22"/>
        <v>47269</v>
      </c>
      <c r="DY12" s="498">
        <f t="shared" si="22"/>
        <v>47299</v>
      </c>
      <c r="DZ12" s="498">
        <f t="shared" si="22"/>
        <v>47330</v>
      </c>
      <c r="EA12" s="498">
        <f t="shared" si="22"/>
        <v>47361</v>
      </c>
    </row>
    <row r="13" spans="1:131" x14ac:dyDescent="0.2">
      <c r="A13" s="491"/>
      <c r="B13" s="491"/>
      <c r="C13" s="491"/>
      <c r="D13" s="491"/>
      <c r="E13" s="491"/>
      <c r="F13" s="491"/>
      <c r="G13" s="491"/>
      <c r="H13" s="492" t="s">
        <v>124</v>
      </c>
      <c r="I13" s="497">
        <f>I12</f>
        <v>0</v>
      </c>
      <c r="J13" s="492" t="s">
        <v>125</v>
      </c>
      <c r="K13" s="498">
        <f>K12</f>
        <v>43708</v>
      </c>
      <c r="L13" s="498">
        <f t="shared" si="20"/>
        <v>43738</v>
      </c>
      <c r="M13" s="498">
        <f t="shared" ref="M13:BX14" si="23">EOMONTH(L13,1)</f>
        <v>43769</v>
      </c>
      <c r="N13" s="498">
        <f t="shared" si="23"/>
        <v>43799</v>
      </c>
      <c r="O13" s="498">
        <f t="shared" si="23"/>
        <v>43830</v>
      </c>
      <c r="P13" s="498">
        <f t="shared" si="23"/>
        <v>43861</v>
      </c>
      <c r="Q13" s="498">
        <f t="shared" si="23"/>
        <v>43890</v>
      </c>
      <c r="R13" s="498">
        <f t="shared" si="23"/>
        <v>43921</v>
      </c>
      <c r="S13" s="498">
        <f t="shared" si="23"/>
        <v>43951</v>
      </c>
      <c r="T13" s="498">
        <f t="shared" si="23"/>
        <v>43982</v>
      </c>
      <c r="U13" s="498">
        <f t="shared" si="23"/>
        <v>44012</v>
      </c>
      <c r="V13" s="498">
        <f t="shared" si="23"/>
        <v>44043</v>
      </c>
      <c r="W13" s="498">
        <f t="shared" si="23"/>
        <v>44074</v>
      </c>
      <c r="X13" s="498">
        <f t="shared" si="23"/>
        <v>44104</v>
      </c>
      <c r="Y13" s="498">
        <f t="shared" si="23"/>
        <v>44135</v>
      </c>
      <c r="Z13" s="498">
        <f t="shared" si="23"/>
        <v>44165</v>
      </c>
      <c r="AA13" s="498">
        <f t="shared" si="23"/>
        <v>44196</v>
      </c>
      <c r="AB13" s="498">
        <f t="shared" si="23"/>
        <v>44227</v>
      </c>
      <c r="AC13" s="498">
        <f t="shared" si="23"/>
        <v>44255</v>
      </c>
      <c r="AD13" s="498">
        <f t="shared" si="23"/>
        <v>44286</v>
      </c>
      <c r="AE13" s="498">
        <f t="shared" si="23"/>
        <v>44316</v>
      </c>
      <c r="AF13" s="498">
        <f t="shared" si="23"/>
        <v>44347</v>
      </c>
      <c r="AG13" s="498">
        <f t="shared" si="23"/>
        <v>44377</v>
      </c>
      <c r="AH13" s="498">
        <f t="shared" si="23"/>
        <v>44408</v>
      </c>
      <c r="AI13" s="498">
        <f t="shared" si="23"/>
        <v>44439</v>
      </c>
      <c r="AJ13" s="498">
        <f t="shared" si="23"/>
        <v>44469</v>
      </c>
      <c r="AK13" s="498">
        <f t="shared" si="23"/>
        <v>44500</v>
      </c>
      <c r="AL13" s="498">
        <f t="shared" si="23"/>
        <v>44530</v>
      </c>
      <c r="AM13" s="498">
        <f t="shared" si="23"/>
        <v>44561</v>
      </c>
      <c r="AN13" s="498">
        <f t="shared" si="23"/>
        <v>44592</v>
      </c>
      <c r="AO13" s="498">
        <f t="shared" si="23"/>
        <v>44620</v>
      </c>
      <c r="AP13" s="498">
        <f t="shared" si="23"/>
        <v>44651</v>
      </c>
      <c r="AQ13" s="498">
        <f t="shared" si="23"/>
        <v>44681</v>
      </c>
      <c r="AR13" s="498">
        <f t="shared" si="23"/>
        <v>44712</v>
      </c>
      <c r="AS13" s="498">
        <f t="shared" si="23"/>
        <v>44742</v>
      </c>
      <c r="AT13" s="498">
        <f t="shared" si="23"/>
        <v>44773</v>
      </c>
      <c r="AU13" s="498">
        <f t="shared" si="23"/>
        <v>44804</v>
      </c>
      <c r="AV13" s="498">
        <f t="shared" si="23"/>
        <v>44834</v>
      </c>
      <c r="AW13" s="498">
        <f t="shared" si="23"/>
        <v>44865</v>
      </c>
      <c r="AX13" s="498">
        <f t="shared" si="23"/>
        <v>44895</v>
      </c>
      <c r="AY13" s="498">
        <f t="shared" si="23"/>
        <v>44926</v>
      </c>
      <c r="AZ13" s="498">
        <f t="shared" si="23"/>
        <v>44957</v>
      </c>
      <c r="BA13" s="498">
        <f t="shared" si="23"/>
        <v>44985</v>
      </c>
      <c r="BB13" s="498">
        <f t="shared" si="23"/>
        <v>45016</v>
      </c>
      <c r="BC13" s="498">
        <f t="shared" si="23"/>
        <v>45046</v>
      </c>
      <c r="BD13" s="498">
        <f t="shared" si="23"/>
        <v>45077</v>
      </c>
      <c r="BE13" s="498">
        <f t="shared" si="23"/>
        <v>45107</v>
      </c>
      <c r="BF13" s="498">
        <f t="shared" si="23"/>
        <v>45138</v>
      </c>
      <c r="BG13" s="498">
        <f t="shared" si="23"/>
        <v>45169</v>
      </c>
      <c r="BH13" s="498">
        <f t="shared" si="23"/>
        <v>45199</v>
      </c>
      <c r="BI13" s="498">
        <f t="shared" si="23"/>
        <v>45230</v>
      </c>
      <c r="BJ13" s="498">
        <f t="shared" si="23"/>
        <v>45260</v>
      </c>
      <c r="BK13" s="498">
        <f t="shared" si="23"/>
        <v>45291</v>
      </c>
      <c r="BL13" s="498">
        <f t="shared" si="23"/>
        <v>45322</v>
      </c>
      <c r="BM13" s="498">
        <f t="shared" si="23"/>
        <v>45351</v>
      </c>
      <c r="BN13" s="498">
        <f t="shared" si="23"/>
        <v>45382</v>
      </c>
      <c r="BO13" s="498">
        <f t="shared" si="23"/>
        <v>45412</v>
      </c>
      <c r="BP13" s="498">
        <f t="shared" si="23"/>
        <v>45443</v>
      </c>
      <c r="BQ13" s="498">
        <f t="shared" si="23"/>
        <v>45473</v>
      </c>
      <c r="BR13" s="498">
        <f t="shared" si="23"/>
        <v>45504</v>
      </c>
      <c r="BS13" s="498">
        <f t="shared" si="23"/>
        <v>45535</v>
      </c>
      <c r="BT13" s="498">
        <f t="shared" si="23"/>
        <v>45565</v>
      </c>
      <c r="BU13" s="498">
        <f t="shared" si="23"/>
        <v>45596</v>
      </c>
      <c r="BV13" s="498">
        <f t="shared" si="23"/>
        <v>45626</v>
      </c>
      <c r="BW13" s="498">
        <f t="shared" si="23"/>
        <v>45657</v>
      </c>
      <c r="BX13" s="498">
        <f t="shared" si="23"/>
        <v>45688</v>
      </c>
      <c r="BY13" s="498">
        <f t="shared" si="21"/>
        <v>45716</v>
      </c>
      <c r="BZ13" s="498">
        <f t="shared" si="21"/>
        <v>45747</v>
      </c>
      <c r="CA13" s="498">
        <f t="shared" si="21"/>
        <v>45777</v>
      </c>
      <c r="CB13" s="498">
        <f t="shared" si="21"/>
        <v>45808</v>
      </c>
      <c r="CC13" s="498">
        <f t="shared" si="21"/>
        <v>45838</v>
      </c>
      <c r="CD13" s="498">
        <f t="shared" si="21"/>
        <v>45869</v>
      </c>
      <c r="CE13" s="498">
        <f t="shared" si="21"/>
        <v>45900</v>
      </c>
      <c r="CF13" s="498">
        <f t="shared" si="21"/>
        <v>45930</v>
      </c>
      <c r="CG13" s="498">
        <f t="shared" si="21"/>
        <v>45961</v>
      </c>
      <c r="CH13" s="498">
        <f t="shared" si="21"/>
        <v>45991</v>
      </c>
      <c r="CI13" s="498">
        <f t="shared" si="21"/>
        <v>46022</v>
      </c>
      <c r="CJ13" s="498">
        <f t="shared" si="21"/>
        <v>46053</v>
      </c>
      <c r="CK13" s="498">
        <f t="shared" si="21"/>
        <v>46081</v>
      </c>
      <c r="CL13" s="498">
        <f t="shared" si="21"/>
        <v>46112</v>
      </c>
      <c r="CM13" s="498">
        <f t="shared" si="21"/>
        <v>46142</v>
      </c>
      <c r="CN13" s="498">
        <f t="shared" si="22"/>
        <v>46173</v>
      </c>
      <c r="CO13" s="498">
        <f t="shared" si="22"/>
        <v>46203</v>
      </c>
      <c r="CP13" s="498">
        <f t="shared" si="22"/>
        <v>46234</v>
      </c>
      <c r="CQ13" s="498">
        <f t="shared" si="22"/>
        <v>46265</v>
      </c>
      <c r="CR13" s="498">
        <f t="shared" si="22"/>
        <v>46295</v>
      </c>
      <c r="CS13" s="498">
        <f t="shared" si="22"/>
        <v>46326</v>
      </c>
      <c r="CT13" s="498">
        <f t="shared" si="22"/>
        <v>46356</v>
      </c>
      <c r="CU13" s="498">
        <f t="shared" si="22"/>
        <v>46387</v>
      </c>
      <c r="CV13" s="498">
        <f t="shared" si="22"/>
        <v>46418</v>
      </c>
      <c r="CW13" s="498">
        <f t="shared" si="22"/>
        <v>46446</v>
      </c>
      <c r="CX13" s="498">
        <f t="shared" si="22"/>
        <v>46477</v>
      </c>
      <c r="CY13" s="498">
        <f t="shared" si="22"/>
        <v>46507</v>
      </c>
      <c r="CZ13" s="498">
        <f t="shared" si="22"/>
        <v>46538</v>
      </c>
      <c r="DA13" s="498">
        <f t="shared" si="22"/>
        <v>46568</v>
      </c>
      <c r="DB13" s="498">
        <f t="shared" si="22"/>
        <v>46599</v>
      </c>
      <c r="DC13" s="498">
        <f t="shared" si="22"/>
        <v>46630</v>
      </c>
      <c r="DD13" s="498">
        <f t="shared" si="22"/>
        <v>46660</v>
      </c>
      <c r="DE13" s="498">
        <f t="shared" si="22"/>
        <v>46691</v>
      </c>
      <c r="DF13" s="498">
        <f t="shared" si="22"/>
        <v>46721</v>
      </c>
      <c r="DG13" s="498">
        <f t="shared" si="22"/>
        <v>46752</v>
      </c>
      <c r="DH13" s="498">
        <f t="shared" si="22"/>
        <v>46783</v>
      </c>
      <c r="DI13" s="498">
        <f t="shared" si="22"/>
        <v>46812</v>
      </c>
      <c r="DJ13" s="498">
        <f t="shared" si="22"/>
        <v>46843</v>
      </c>
      <c r="DK13" s="498">
        <f t="shared" si="22"/>
        <v>46873</v>
      </c>
      <c r="DL13" s="498">
        <f t="shared" si="22"/>
        <v>46904</v>
      </c>
      <c r="DM13" s="498">
        <f t="shared" si="22"/>
        <v>46934</v>
      </c>
      <c r="DN13" s="498">
        <f t="shared" si="22"/>
        <v>46965</v>
      </c>
      <c r="DO13" s="498">
        <f t="shared" si="22"/>
        <v>46996</v>
      </c>
      <c r="DP13" s="498">
        <f t="shared" si="22"/>
        <v>47026</v>
      </c>
      <c r="DQ13" s="498">
        <f t="shared" si="22"/>
        <v>47057</v>
      </c>
      <c r="DR13" s="498">
        <f t="shared" si="22"/>
        <v>47087</v>
      </c>
      <c r="DS13" s="498">
        <f t="shared" si="22"/>
        <v>47118</v>
      </c>
      <c r="DT13" s="498">
        <f t="shared" si="22"/>
        <v>47149</v>
      </c>
      <c r="DU13" s="498">
        <f t="shared" si="22"/>
        <v>47177</v>
      </c>
      <c r="DV13" s="498">
        <f t="shared" si="22"/>
        <v>47208</v>
      </c>
      <c r="DW13" s="498">
        <f t="shared" si="22"/>
        <v>47238</v>
      </c>
      <c r="DX13" s="498">
        <f t="shared" si="22"/>
        <v>47269</v>
      </c>
      <c r="DY13" s="498">
        <f t="shared" si="22"/>
        <v>47299</v>
      </c>
      <c r="DZ13" s="498">
        <f t="shared" si="22"/>
        <v>47330</v>
      </c>
      <c r="EA13" s="498">
        <f t="shared" si="22"/>
        <v>47361</v>
      </c>
    </row>
    <row r="14" spans="1:131" x14ac:dyDescent="0.2">
      <c r="A14" s="489"/>
      <c r="B14" s="489"/>
      <c r="C14" s="489"/>
      <c r="D14" s="489"/>
      <c r="E14" s="489"/>
      <c r="F14" s="489"/>
      <c r="G14" s="489"/>
      <c r="H14" s="499" t="s">
        <v>126</v>
      </c>
      <c r="I14" s="517">
        <f>I12+'A&amp;R'!H35</f>
        <v>0</v>
      </c>
      <c r="J14" s="499" t="s">
        <v>127</v>
      </c>
      <c r="K14" s="500">
        <f t="shared" ref="K14" si="24">K13</f>
        <v>43708</v>
      </c>
      <c r="L14" s="500">
        <f t="shared" si="20"/>
        <v>43738</v>
      </c>
      <c r="M14" s="500">
        <f t="shared" si="23"/>
        <v>43769</v>
      </c>
      <c r="N14" s="500">
        <f t="shared" si="23"/>
        <v>43799</v>
      </c>
      <c r="O14" s="500">
        <f t="shared" si="23"/>
        <v>43830</v>
      </c>
      <c r="P14" s="500">
        <f t="shared" si="23"/>
        <v>43861</v>
      </c>
      <c r="Q14" s="500">
        <f t="shared" si="23"/>
        <v>43890</v>
      </c>
      <c r="R14" s="500">
        <f t="shared" si="23"/>
        <v>43921</v>
      </c>
      <c r="S14" s="500">
        <f t="shared" si="23"/>
        <v>43951</v>
      </c>
      <c r="T14" s="500">
        <f t="shared" si="23"/>
        <v>43982</v>
      </c>
      <c r="U14" s="500">
        <f t="shared" si="23"/>
        <v>44012</v>
      </c>
      <c r="V14" s="500">
        <f t="shared" si="23"/>
        <v>44043</v>
      </c>
      <c r="W14" s="500">
        <f t="shared" si="23"/>
        <v>44074</v>
      </c>
      <c r="X14" s="500">
        <f t="shared" si="23"/>
        <v>44104</v>
      </c>
      <c r="Y14" s="500">
        <f t="shared" si="23"/>
        <v>44135</v>
      </c>
      <c r="Z14" s="500">
        <f t="shared" si="23"/>
        <v>44165</v>
      </c>
      <c r="AA14" s="500">
        <f t="shared" si="23"/>
        <v>44196</v>
      </c>
      <c r="AB14" s="500">
        <f t="shared" si="23"/>
        <v>44227</v>
      </c>
      <c r="AC14" s="500">
        <f t="shared" si="23"/>
        <v>44255</v>
      </c>
      <c r="AD14" s="500">
        <f t="shared" si="23"/>
        <v>44286</v>
      </c>
      <c r="AE14" s="500">
        <f t="shared" si="23"/>
        <v>44316</v>
      </c>
      <c r="AF14" s="500">
        <f t="shared" si="23"/>
        <v>44347</v>
      </c>
      <c r="AG14" s="500">
        <f t="shared" si="23"/>
        <v>44377</v>
      </c>
      <c r="AH14" s="500">
        <f t="shared" si="23"/>
        <v>44408</v>
      </c>
      <c r="AI14" s="500">
        <f t="shared" si="23"/>
        <v>44439</v>
      </c>
      <c r="AJ14" s="500">
        <f t="shared" si="23"/>
        <v>44469</v>
      </c>
      <c r="AK14" s="500">
        <f t="shared" si="23"/>
        <v>44500</v>
      </c>
      <c r="AL14" s="500">
        <f t="shared" si="23"/>
        <v>44530</v>
      </c>
      <c r="AM14" s="500">
        <f t="shared" si="23"/>
        <v>44561</v>
      </c>
      <c r="AN14" s="500">
        <f t="shared" si="23"/>
        <v>44592</v>
      </c>
      <c r="AO14" s="500">
        <f t="shared" si="23"/>
        <v>44620</v>
      </c>
      <c r="AP14" s="500">
        <f t="shared" si="23"/>
        <v>44651</v>
      </c>
      <c r="AQ14" s="500">
        <f t="shared" si="23"/>
        <v>44681</v>
      </c>
      <c r="AR14" s="500">
        <f t="shared" si="23"/>
        <v>44712</v>
      </c>
      <c r="AS14" s="500">
        <f t="shared" si="23"/>
        <v>44742</v>
      </c>
      <c r="AT14" s="500">
        <f t="shared" si="23"/>
        <v>44773</v>
      </c>
      <c r="AU14" s="500">
        <f t="shared" si="23"/>
        <v>44804</v>
      </c>
      <c r="AV14" s="500">
        <f t="shared" si="23"/>
        <v>44834</v>
      </c>
      <c r="AW14" s="500">
        <f t="shared" si="23"/>
        <v>44865</v>
      </c>
      <c r="AX14" s="500">
        <f t="shared" si="23"/>
        <v>44895</v>
      </c>
      <c r="AY14" s="500">
        <f t="shared" si="23"/>
        <v>44926</v>
      </c>
      <c r="AZ14" s="500">
        <f t="shared" si="23"/>
        <v>44957</v>
      </c>
      <c r="BA14" s="500">
        <f t="shared" si="23"/>
        <v>44985</v>
      </c>
      <c r="BB14" s="500">
        <f t="shared" si="23"/>
        <v>45016</v>
      </c>
      <c r="BC14" s="500">
        <f t="shared" si="23"/>
        <v>45046</v>
      </c>
      <c r="BD14" s="500">
        <f t="shared" si="23"/>
        <v>45077</v>
      </c>
      <c r="BE14" s="500">
        <f t="shared" si="23"/>
        <v>45107</v>
      </c>
      <c r="BF14" s="500">
        <f t="shared" si="23"/>
        <v>45138</v>
      </c>
      <c r="BG14" s="500">
        <f t="shared" si="23"/>
        <v>45169</v>
      </c>
      <c r="BH14" s="500">
        <f t="shared" si="23"/>
        <v>45199</v>
      </c>
      <c r="BI14" s="500">
        <f t="shared" si="23"/>
        <v>45230</v>
      </c>
      <c r="BJ14" s="500">
        <f t="shared" si="23"/>
        <v>45260</v>
      </c>
      <c r="BK14" s="500">
        <f t="shared" si="23"/>
        <v>45291</v>
      </c>
      <c r="BL14" s="500">
        <f t="shared" si="23"/>
        <v>45322</v>
      </c>
      <c r="BM14" s="500">
        <f t="shared" si="23"/>
        <v>45351</v>
      </c>
      <c r="BN14" s="500">
        <f t="shared" si="23"/>
        <v>45382</v>
      </c>
      <c r="BO14" s="500">
        <f t="shared" si="23"/>
        <v>45412</v>
      </c>
      <c r="BP14" s="500">
        <f t="shared" si="23"/>
        <v>45443</v>
      </c>
      <c r="BQ14" s="500">
        <f t="shared" si="23"/>
        <v>45473</v>
      </c>
      <c r="BR14" s="500">
        <f t="shared" si="23"/>
        <v>45504</v>
      </c>
      <c r="BS14" s="500">
        <f t="shared" si="23"/>
        <v>45535</v>
      </c>
      <c r="BT14" s="500">
        <f t="shared" si="23"/>
        <v>45565</v>
      </c>
      <c r="BU14" s="500">
        <f t="shared" si="23"/>
        <v>45596</v>
      </c>
      <c r="BV14" s="500">
        <f t="shared" si="23"/>
        <v>45626</v>
      </c>
      <c r="BW14" s="500">
        <f t="shared" si="23"/>
        <v>45657</v>
      </c>
      <c r="BX14" s="500">
        <f t="shared" si="23"/>
        <v>45688</v>
      </c>
      <c r="BY14" s="500">
        <f t="shared" si="21"/>
        <v>45716</v>
      </c>
      <c r="BZ14" s="500">
        <f t="shared" si="21"/>
        <v>45747</v>
      </c>
      <c r="CA14" s="500">
        <f t="shared" si="21"/>
        <v>45777</v>
      </c>
      <c r="CB14" s="500">
        <f t="shared" si="21"/>
        <v>45808</v>
      </c>
      <c r="CC14" s="500">
        <f t="shared" si="21"/>
        <v>45838</v>
      </c>
      <c r="CD14" s="500">
        <f t="shared" si="21"/>
        <v>45869</v>
      </c>
      <c r="CE14" s="500">
        <f t="shared" si="21"/>
        <v>45900</v>
      </c>
      <c r="CF14" s="500">
        <f t="shared" si="21"/>
        <v>45930</v>
      </c>
      <c r="CG14" s="500">
        <f t="shared" si="21"/>
        <v>45961</v>
      </c>
      <c r="CH14" s="500">
        <f t="shared" si="21"/>
        <v>45991</v>
      </c>
      <c r="CI14" s="500">
        <f t="shared" si="21"/>
        <v>46022</v>
      </c>
      <c r="CJ14" s="500">
        <f t="shared" si="21"/>
        <v>46053</v>
      </c>
      <c r="CK14" s="500">
        <f t="shared" si="21"/>
        <v>46081</v>
      </c>
      <c r="CL14" s="500">
        <f t="shared" si="21"/>
        <v>46112</v>
      </c>
      <c r="CM14" s="500">
        <f t="shared" si="21"/>
        <v>46142</v>
      </c>
      <c r="CN14" s="500">
        <f t="shared" si="22"/>
        <v>46173</v>
      </c>
      <c r="CO14" s="500">
        <f t="shared" si="22"/>
        <v>46203</v>
      </c>
      <c r="CP14" s="500">
        <f t="shared" si="22"/>
        <v>46234</v>
      </c>
      <c r="CQ14" s="500">
        <f t="shared" si="22"/>
        <v>46265</v>
      </c>
      <c r="CR14" s="500">
        <f t="shared" si="22"/>
        <v>46295</v>
      </c>
      <c r="CS14" s="500">
        <f t="shared" si="22"/>
        <v>46326</v>
      </c>
      <c r="CT14" s="500">
        <f t="shared" si="22"/>
        <v>46356</v>
      </c>
      <c r="CU14" s="500">
        <f t="shared" si="22"/>
        <v>46387</v>
      </c>
      <c r="CV14" s="500">
        <f t="shared" si="22"/>
        <v>46418</v>
      </c>
      <c r="CW14" s="500">
        <f t="shared" si="22"/>
        <v>46446</v>
      </c>
      <c r="CX14" s="500">
        <f t="shared" si="22"/>
        <v>46477</v>
      </c>
      <c r="CY14" s="500">
        <f t="shared" si="22"/>
        <v>46507</v>
      </c>
      <c r="CZ14" s="500">
        <f t="shared" si="22"/>
        <v>46538</v>
      </c>
      <c r="DA14" s="500">
        <f t="shared" si="22"/>
        <v>46568</v>
      </c>
      <c r="DB14" s="500">
        <f t="shared" si="22"/>
        <v>46599</v>
      </c>
      <c r="DC14" s="500">
        <f t="shared" si="22"/>
        <v>46630</v>
      </c>
      <c r="DD14" s="500">
        <f t="shared" si="22"/>
        <v>46660</v>
      </c>
      <c r="DE14" s="500">
        <f t="shared" si="22"/>
        <v>46691</v>
      </c>
      <c r="DF14" s="500">
        <f t="shared" si="22"/>
        <v>46721</v>
      </c>
      <c r="DG14" s="500">
        <f t="shared" si="22"/>
        <v>46752</v>
      </c>
      <c r="DH14" s="500">
        <f t="shared" si="22"/>
        <v>46783</v>
      </c>
      <c r="DI14" s="500">
        <f t="shared" si="22"/>
        <v>46812</v>
      </c>
      <c r="DJ14" s="500">
        <f t="shared" si="22"/>
        <v>46843</v>
      </c>
      <c r="DK14" s="500">
        <f t="shared" si="22"/>
        <v>46873</v>
      </c>
      <c r="DL14" s="500">
        <f t="shared" si="22"/>
        <v>46904</v>
      </c>
      <c r="DM14" s="500">
        <f t="shared" si="22"/>
        <v>46934</v>
      </c>
      <c r="DN14" s="500">
        <f t="shared" si="22"/>
        <v>46965</v>
      </c>
      <c r="DO14" s="500">
        <f t="shared" si="22"/>
        <v>46996</v>
      </c>
      <c r="DP14" s="500">
        <f t="shared" si="22"/>
        <v>47026</v>
      </c>
      <c r="DQ14" s="500">
        <f t="shared" si="22"/>
        <v>47057</v>
      </c>
      <c r="DR14" s="500">
        <f t="shared" si="22"/>
        <v>47087</v>
      </c>
      <c r="DS14" s="500">
        <f t="shared" si="22"/>
        <v>47118</v>
      </c>
      <c r="DT14" s="500">
        <f t="shared" si="22"/>
        <v>47149</v>
      </c>
      <c r="DU14" s="500">
        <f t="shared" si="22"/>
        <v>47177</v>
      </c>
      <c r="DV14" s="500">
        <f t="shared" si="22"/>
        <v>47208</v>
      </c>
      <c r="DW14" s="500">
        <f t="shared" si="22"/>
        <v>47238</v>
      </c>
      <c r="DX14" s="500">
        <f t="shared" si="22"/>
        <v>47269</v>
      </c>
      <c r="DY14" s="500">
        <f t="shared" si="22"/>
        <v>47299</v>
      </c>
      <c r="DZ14" s="500">
        <f t="shared" si="22"/>
        <v>47330</v>
      </c>
      <c r="EA14" s="500">
        <f t="shared" si="22"/>
        <v>47361</v>
      </c>
    </row>
    <row r="15" spans="1:131" x14ac:dyDescent="0.2">
      <c r="D15" s="411"/>
      <c r="E15" s="411"/>
    </row>
    <row r="16" spans="1:131" x14ac:dyDescent="0.2">
      <c r="B16" s="150" t="s">
        <v>128</v>
      </c>
      <c r="C16" s="150"/>
      <c r="D16" s="448" t="s">
        <v>344</v>
      </c>
      <c r="J16" s="412">
        <v>1</v>
      </c>
    </row>
    <row r="17" spans="1:131" s="156" customFormat="1" x14ac:dyDescent="0.2">
      <c r="B17" s="448"/>
      <c r="C17" s="448"/>
      <c r="D17" s="448"/>
    </row>
    <row r="18" spans="1:131" x14ac:dyDescent="0.2">
      <c r="A18" s="151">
        <f>ROW()</f>
        <v>18</v>
      </c>
      <c r="C18" s="681" t="s">
        <v>129</v>
      </c>
      <c r="D18" s="682"/>
      <c r="E18" s="682"/>
      <c r="F18" s="682"/>
      <c r="G18" s="683"/>
      <c r="H18" s="683"/>
      <c r="I18" s="682"/>
      <c r="J18" s="684">
        <f>SUM(K18:EA18)</f>
        <v>582303058.24886096</v>
      </c>
      <c r="K18" s="684"/>
      <c r="L18" s="684">
        <f>'Property(M)'!K35</f>
        <v>3769213.0483696666</v>
      </c>
      <c r="M18" s="684">
        <f>'Property(M)'!L35</f>
        <v>3769213.0483696666</v>
      </c>
      <c r="N18" s="684">
        <f>'Property(M)'!M35</f>
        <v>3769213.0483696666</v>
      </c>
      <c r="O18" s="684">
        <f>'Property(M)'!N35</f>
        <v>3769213.0483696666</v>
      </c>
      <c r="P18" s="684">
        <f>'Property(M)'!O35</f>
        <v>3910422.2283696663</v>
      </c>
      <c r="Q18" s="684">
        <f>'Property(M)'!P35</f>
        <v>3910422.2283696663</v>
      </c>
      <c r="R18" s="684">
        <f>'Property(M)'!Q35</f>
        <v>3910422.2283696663</v>
      </c>
      <c r="S18" s="684">
        <f>'Property(M)'!R35</f>
        <v>3910422.2283696663</v>
      </c>
      <c r="T18" s="684">
        <f>'Property(M)'!S35</f>
        <v>3910422.2283696663</v>
      </c>
      <c r="U18" s="684">
        <f>'Property(M)'!T35</f>
        <v>3910422.2283696663</v>
      </c>
      <c r="V18" s="684">
        <f>'Property(M)'!U35</f>
        <v>3809275.4483696669</v>
      </c>
      <c r="W18" s="684">
        <f>'Property(M)'!V35</f>
        <v>3809275.4483696669</v>
      </c>
      <c r="X18" s="684">
        <f>'Property(M)'!W35</f>
        <v>3673101.3087098328</v>
      </c>
      <c r="Y18" s="684">
        <f>'Property(M)'!X35</f>
        <v>3673101.3087098328</v>
      </c>
      <c r="Z18" s="684">
        <f>'Property(M)'!Y35</f>
        <v>3743749.3877679948</v>
      </c>
      <c r="AA18" s="684">
        <f>'Property(M)'!Z35</f>
        <v>3743749.3877679948</v>
      </c>
      <c r="AB18" s="684">
        <f>'Property(M)'!AA35</f>
        <v>3877192.0677679945</v>
      </c>
      <c r="AC18" s="684">
        <f>'Property(M)'!AB35</f>
        <v>3877192.0677679945</v>
      </c>
      <c r="AD18" s="684">
        <f>'Property(M)'!AC35</f>
        <v>3877192.0677679945</v>
      </c>
      <c r="AE18" s="684">
        <f>'Property(M)'!AD35</f>
        <v>3877192.0677679945</v>
      </c>
      <c r="AF18" s="684">
        <f>'Property(M)'!AE35</f>
        <v>3877192.0677679945</v>
      </c>
      <c r="AG18" s="684">
        <f>'Property(M)'!AF35</f>
        <v>3877192.0677679945</v>
      </c>
      <c r="AH18" s="684">
        <f>'Property(M)'!AG35</f>
        <v>3877192.0677679945</v>
      </c>
      <c r="AI18" s="684">
        <f>'Property(M)'!AH35</f>
        <v>3877192.0677679945</v>
      </c>
      <c r="AJ18" s="684">
        <f>'Property(M)'!AI35</f>
        <v>4554506.5392363481</v>
      </c>
      <c r="AK18" s="684">
        <f>'Property(M)'!AJ35</f>
        <v>4554506.5392363481</v>
      </c>
      <c r="AL18" s="684">
        <f>'Property(M)'!AK35</f>
        <v>4554506.5392363481</v>
      </c>
      <c r="AM18" s="684">
        <f>'Property(M)'!AL35</f>
        <v>4594992.2992363479</v>
      </c>
      <c r="AN18" s="684">
        <f>'Property(M)'!AM35</f>
        <v>4717378.6192363482</v>
      </c>
      <c r="AO18" s="684">
        <f>'Property(M)'!AN35</f>
        <v>4717378.6192363482</v>
      </c>
      <c r="AP18" s="684">
        <f>'Property(M)'!AO35</f>
        <v>4717378.6192363482</v>
      </c>
      <c r="AQ18" s="684">
        <f>'Property(M)'!AP35</f>
        <v>4717378.6192363482</v>
      </c>
      <c r="AR18" s="684">
        <f>'Property(M)'!AQ35</f>
        <v>4717378.6192363482</v>
      </c>
      <c r="AS18" s="684">
        <f>'Property(M)'!AR35</f>
        <v>4717378.6192363482</v>
      </c>
      <c r="AT18" s="684">
        <f>'Property(M)'!AS35</f>
        <v>4875560.4912932981</v>
      </c>
      <c r="AU18" s="684">
        <f>'Property(M)'!AT35</f>
        <v>4875560.4912932981</v>
      </c>
      <c r="AV18" s="684">
        <f>'Property(M)'!AU35</f>
        <v>4869193.3198666144</v>
      </c>
      <c r="AW18" s="684">
        <f>'Property(M)'!AV35</f>
        <v>4869193.3198666144</v>
      </c>
      <c r="AX18" s="684">
        <f>'Property(M)'!AW35</f>
        <v>4869193.3198666144</v>
      </c>
      <c r="AY18" s="684">
        <f>'Property(M)'!AX35</f>
        <v>4869193.3198666144</v>
      </c>
      <c r="AZ18" s="684">
        <f>'Property(M)'!AY35</f>
        <v>4977301.0398666142</v>
      </c>
      <c r="BA18" s="684">
        <f>'Property(M)'!AZ35</f>
        <v>4977301.0398666142</v>
      </c>
      <c r="BB18" s="684">
        <f>'Property(M)'!BA35</f>
        <v>4977301.0398666142</v>
      </c>
      <c r="BC18" s="684">
        <f>'Property(M)'!BB35</f>
        <v>4977301.0398666142</v>
      </c>
      <c r="BD18" s="684">
        <f>'Property(M)'!BC35</f>
        <v>4977301.0398666142</v>
      </c>
      <c r="BE18" s="684">
        <f>'Property(M)'!BD35</f>
        <v>4977301.0398666142</v>
      </c>
      <c r="BF18" s="684">
        <f>'Property(M)'!BE35</f>
        <v>5002085.8207452735</v>
      </c>
      <c r="BG18" s="684">
        <f>'Property(M)'!BF35</f>
        <v>5002085.8207452735</v>
      </c>
      <c r="BH18" s="684">
        <f>'Property(M)'!BG35</f>
        <v>4992058.7232538778</v>
      </c>
      <c r="BI18" s="684">
        <f>'Property(M)'!BH35</f>
        <v>4992058.7232538778</v>
      </c>
      <c r="BJ18" s="684">
        <f>'Property(M)'!BI35</f>
        <v>4992058.7232538778</v>
      </c>
      <c r="BK18" s="684">
        <f>'Property(M)'!BJ35</f>
        <v>4959042.5232538767</v>
      </c>
      <c r="BL18" s="684">
        <f>'Property(M)'!BK35</f>
        <v>5049852.2632538769</v>
      </c>
      <c r="BM18" s="684">
        <f>'Property(M)'!BL35</f>
        <v>5028963.6231808774</v>
      </c>
      <c r="BN18" s="684">
        <f>'Property(M)'!BM35</f>
        <v>5028963.6231808774</v>
      </c>
      <c r="BO18" s="684">
        <f>'Property(M)'!BN35</f>
        <v>5233308.3231808767</v>
      </c>
      <c r="BP18" s="684">
        <f>'Property(M)'!BO35</f>
        <v>4749561.7031808775</v>
      </c>
      <c r="BQ18" s="684">
        <f>'Property(M)'!BP35</f>
        <v>4750313.9294639286</v>
      </c>
      <c r="BR18" s="684">
        <f>'Property(M)'!BQ35</f>
        <v>4511325.9070671126</v>
      </c>
      <c r="BS18" s="684">
        <f>'Property(M)'!BR35</f>
        <v>4511325.9070671126</v>
      </c>
      <c r="BT18" s="684">
        <f>'Property(M)'!BS35</f>
        <v>4468296.8867570981</v>
      </c>
      <c r="BU18" s="684">
        <f>'Property(M)'!BT35</f>
        <v>4468296.8867570981</v>
      </c>
      <c r="BV18" s="684">
        <f>'Property(M)'!BU35</f>
        <v>4492589.5172090959</v>
      </c>
      <c r="BW18" s="684">
        <f>'Property(M)'!BV35</f>
        <v>4538290.5743360259</v>
      </c>
      <c r="BX18" s="684">
        <f>'Property(M)'!BW35</f>
        <v>4609123.0143360272</v>
      </c>
      <c r="BY18" s="684">
        <f>'Property(M)'!BX35</f>
        <v>4609123.0143360272</v>
      </c>
      <c r="BZ18" s="684">
        <f>'Property(M)'!BY35</f>
        <v>4609123.0143360272</v>
      </c>
      <c r="CA18" s="684">
        <f>'Property(M)'!BZ35</f>
        <v>4609123.0143360272</v>
      </c>
      <c r="CB18" s="684">
        <f>'Property(M)'!CA35</f>
        <v>5287921.7474349812</v>
      </c>
      <c r="CC18" s="684">
        <f>'Property(M)'!CB35</f>
        <v>5287921.7474349812</v>
      </c>
      <c r="CD18" s="684">
        <f>'Property(M)'!CC35</f>
        <v>5335950.9151759259</v>
      </c>
      <c r="CE18" s="684">
        <f>'Property(M)'!CD35</f>
        <v>5335950.9151759259</v>
      </c>
      <c r="CF18" s="684">
        <f>'Property(M)'!CE35</f>
        <v>5318592.3097358774</v>
      </c>
      <c r="CG18" s="684">
        <f>'Property(M)'!CF35</f>
        <v>5318592.3097358774</v>
      </c>
      <c r="CH18" s="684">
        <f>'Property(M)'!CG35</f>
        <v>5244009.1353113782</v>
      </c>
      <c r="CI18" s="684">
        <f>'Property(M)'!CH35</f>
        <v>5244009.1353113782</v>
      </c>
      <c r="CJ18" s="684">
        <f>'Property(M)'!CI35</f>
        <v>5316966.2153113782</v>
      </c>
      <c r="CK18" s="684">
        <f>'Property(M)'!CJ35</f>
        <v>5316966.2153113782</v>
      </c>
      <c r="CL18" s="684">
        <f>'Property(M)'!CK35</f>
        <v>5316966.2153113782</v>
      </c>
      <c r="CM18" s="684">
        <f>'Property(M)'!CL35</f>
        <v>5316966.2153113782</v>
      </c>
      <c r="CN18" s="684">
        <f>'Property(M)'!CM35</f>
        <v>5316966.2153113782</v>
      </c>
      <c r="CO18" s="684">
        <f>'Property(M)'!CN35</f>
        <v>5316966.2153113782</v>
      </c>
      <c r="CP18" s="684">
        <f>'Property(M)'!CO35</f>
        <v>5366436.2580845524</v>
      </c>
      <c r="CQ18" s="684">
        <f>'Property(M)'!CP35</f>
        <v>5366436.2580845524</v>
      </c>
      <c r="CR18" s="684">
        <f>'Property(M)'!CQ35</f>
        <v>5355293.4972816929</v>
      </c>
      <c r="CS18" s="684">
        <f>'Property(M)'!CR35</f>
        <v>5355293.4972816929</v>
      </c>
      <c r="CT18" s="684">
        <f>'Property(M)'!CS35</f>
        <v>5355293.4972816929</v>
      </c>
      <c r="CU18" s="684">
        <f>'Property(M)'!CT35</f>
        <v>5355293.4972816929</v>
      </c>
      <c r="CV18" s="684">
        <f>'Property(M)'!CU35</f>
        <v>5433706.2372816931</v>
      </c>
      <c r="CW18" s="684">
        <f>'Property(M)'!CV35</f>
        <v>5433706.2372816931</v>
      </c>
      <c r="CX18" s="684">
        <f>'Property(M)'!CW35</f>
        <v>5433706.2372816931</v>
      </c>
      <c r="CY18" s="684">
        <f>'Property(M)'!CX35</f>
        <v>5433706.2372816931</v>
      </c>
      <c r="CZ18" s="684">
        <f>'Property(M)'!CY35</f>
        <v>5433706.2372816931</v>
      </c>
      <c r="DA18" s="684">
        <f>'Property(M)'!CZ35</f>
        <v>5433706.2372816931</v>
      </c>
      <c r="DB18" s="684">
        <f>'Property(M)'!DA35</f>
        <v>5484660.3813380627</v>
      </c>
      <c r="DC18" s="684">
        <f>'Property(M)'!DB35</f>
        <v>5484660.3813380627</v>
      </c>
      <c r="DD18" s="684">
        <f>'Property(M)'!DC35</f>
        <v>5477550.6843398791</v>
      </c>
      <c r="DE18" s="684">
        <f>'Property(M)'!DD35</f>
        <v>5477550.6843398791</v>
      </c>
      <c r="DF18" s="684">
        <f>'Property(M)'!DE35</f>
        <v>5477550.6843398791</v>
      </c>
      <c r="DG18" s="684">
        <f>'Property(M)'!DF35</f>
        <v>5477550.6843398791</v>
      </c>
      <c r="DH18" s="684">
        <f>'Property(M)'!DG35</f>
        <v>5551683.7643398782</v>
      </c>
      <c r="DI18" s="684">
        <f>'Property(M)'!DH35</f>
        <v>5551683.7643398782</v>
      </c>
      <c r="DJ18" s="684">
        <f>'Property(M)'!DI35</f>
        <v>5551683.7643398782</v>
      </c>
      <c r="DK18" s="684">
        <f>'Property(M)'!DJ35</f>
        <v>5551683.7643398782</v>
      </c>
      <c r="DL18" s="684">
        <f>'Property(M)'!DK35</f>
        <v>5551683.7643398782</v>
      </c>
      <c r="DM18" s="684">
        <f>'Property(M)'!DL35</f>
        <v>5551683.7643398782</v>
      </c>
      <c r="DN18" s="684">
        <f>'Property(M)'!DM35</f>
        <v>5604166.5327179395</v>
      </c>
      <c r="DO18" s="684">
        <f>'Property(M)'!DN35</f>
        <v>5604166.5327179395</v>
      </c>
      <c r="DP18" s="684">
        <f>'Property(M)'!DO35</f>
        <v>5596818.6410569837</v>
      </c>
      <c r="DQ18" s="684">
        <f>'Property(M)'!DP35</f>
        <v>5596818.6410569837</v>
      </c>
      <c r="DR18" s="684">
        <f>'Property(M)'!DQ35</f>
        <v>5596818.6410569837</v>
      </c>
      <c r="DS18" s="684">
        <f>'Property(M)'!DR35</f>
        <v>5596818.6410569837</v>
      </c>
      <c r="DT18" s="684">
        <f>'Property(M)'!DS35</f>
        <v>5676540.6610569824</v>
      </c>
      <c r="DU18" s="684">
        <f>'Property(M)'!DT35</f>
        <v>5676540.6610569824</v>
      </c>
      <c r="DV18" s="684">
        <f>'Property(M)'!DU35</f>
        <v>5676540.6610569824</v>
      </c>
      <c r="DW18" s="684">
        <f>'Property(M)'!DV35</f>
        <v>5676540.6610569824</v>
      </c>
      <c r="DX18" s="684">
        <f>'Property(M)'!DW35</f>
        <v>5676540.6610569824</v>
      </c>
      <c r="DY18" s="684">
        <f>'Property(M)'!DX35</f>
        <v>5676540.6610569824</v>
      </c>
      <c r="DZ18" s="684">
        <f>'Property(M)'!DY35</f>
        <v>3278460.5324863829</v>
      </c>
      <c r="EA18" s="684">
        <f>'Property(M)'!DZ35</f>
        <v>3278460.5324863829</v>
      </c>
    </row>
    <row r="19" spans="1:131" x14ac:dyDescent="0.2">
      <c r="A19" s="151">
        <f>ROW()</f>
        <v>19</v>
      </c>
      <c r="C19" s="414" t="str">
        <f>'Property(M)'!C36</f>
        <v>Tenant Improvements</v>
      </c>
      <c r="G19" s="161"/>
      <c r="H19" s="161"/>
      <c r="J19" s="631">
        <f t="shared" ref="J19:J24" si="25">SUM(K19:EA19)</f>
        <v>-16950421.098452859</v>
      </c>
      <c r="K19" s="631"/>
      <c r="L19" s="631">
        <f>'Property(M)'!K36</f>
        <v>0</v>
      </c>
      <c r="M19" s="631">
        <f>'Property(M)'!L36</f>
        <v>0</v>
      </c>
      <c r="N19" s="631">
        <f>'Property(M)'!M36</f>
        <v>0</v>
      </c>
      <c r="O19" s="631">
        <f>'Property(M)'!N36</f>
        <v>0</v>
      </c>
      <c r="P19" s="631">
        <f>'Property(M)'!O36</f>
        <v>0</v>
      </c>
      <c r="Q19" s="631">
        <f>'Property(M)'!P36</f>
        <v>0</v>
      </c>
      <c r="R19" s="631">
        <f>'Property(M)'!Q36</f>
        <v>0</v>
      </c>
      <c r="S19" s="631">
        <f>'Property(M)'!R36</f>
        <v>0</v>
      </c>
      <c r="T19" s="631">
        <f>'Property(M)'!S36</f>
        <v>0</v>
      </c>
      <c r="U19" s="631">
        <f>'Property(M)'!T36</f>
        <v>0</v>
      </c>
      <c r="V19" s="631">
        <f>'Property(M)'!U36</f>
        <v>0</v>
      </c>
      <c r="W19" s="631">
        <f>'Property(M)'!V36</f>
        <v>-689559.25</v>
      </c>
      <c r="X19" s="631">
        <f>'Property(M)'!W36</f>
        <v>-689559.25</v>
      </c>
      <c r="Y19" s="631">
        <f>'Property(M)'!X36</f>
        <v>-689559.25</v>
      </c>
      <c r="Z19" s="631">
        <f>'Property(M)'!Y36</f>
        <v>-689559.25</v>
      </c>
      <c r="AA19" s="631">
        <f>'Property(M)'!Z36</f>
        <v>-689559.25</v>
      </c>
      <c r="AB19" s="631">
        <f>'Property(M)'!AA36</f>
        <v>-689559.25</v>
      </c>
      <c r="AC19" s="631">
        <f>'Property(M)'!AB36</f>
        <v>-689559.25</v>
      </c>
      <c r="AD19" s="631">
        <f>'Property(M)'!AC36</f>
        <v>-689559.25</v>
      </c>
      <c r="AE19" s="631">
        <f>'Property(M)'!AD36</f>
        <v>-689559.25</v>
      </c>
      <c r="AF19" s="631">
        <f>'Property(M)'!AE36</f>
        <v>-689559.25</v>
      </c>
      <c r="AG19" s="631">
        <f>'Property(M)'!AF36</f>
        <v>-837192.58333333337</v>
      </c>
      <c r="AH19" s="631">
        <f>'Property(M)'!AG36</f>
        <v>-862308.36083333334</v>
      </c>
      <c r="AI19" s="631">
        <f>'Property(M)'!AH36</f>
        <v>-152062.33333333334</v>
      </c>
      <c r="AJ19" s="631">
        <f>'Property(M)'!AI36</f>
        <v>-152062.33333333334</v>
      </c>
      <c r="AK19" s="631">
        <f>'Property(M)'!AJ36</f>
        <v>-152062.33333333334</v>
      </c>
      <c r="AL19" s="631">
        <f>'Property(M)'!AK36</f>
        <v>-152062.33333333334</v>
      </c>
      <c r="AM19" s="631">
        <f>'Property(M)'!AL36</f>
        <v>-152062.33333333334</v>
      </c>
      <c r="AN19" s="631">
        <f>'Property(M)'!AM36</f>
        <v>-152062.33333333334</v>
      </c>
      <c r="AO19" s="631">
        <f>'Property(M)'!AN36</f>
        <v>-152062.33333333334</v>
      </c>
      <c r="AP19" s="631">
        <f>'Property(M)'!AO36</f>
        <v>-152062.33333333334</v>
      </c>
      <c r="AQ19" s="631">
        <f>'Property(M)'!AP36</f>
        <v>-152062.33333333334</v>
      </c>
      <c r="AR19" s="631">
        <f>'Property(M)'!AQ36</f>
        <v>-152062.33333333334</v>
      </c>
      <c r="AS19" s="631">
        <f>'Property(M)'!AR36</f>
        <v>0</v>
      </c>
      <c r="AT19" s="631">
        <f>'Property(M)'!AS36</f>
        <v>0</v>
      </c>
      <c r="AU19" s="631">
        <f>'Property(M)'!AT36</f>
        <v>0</v>
      </c>
      <c r="AV19" s="631">
        <f>'Property(M)'!AU36</f>
        <v>0</v>
      </c>
      <c r="AW19" s="631">
        <f>'Property(M)'!AV36</f>
        <v>0</v>
      </c>
      <c r="AX19" s="631">
        <f>'Property(M)'!AW36</f>
        <v>0</v>
      </c>
      <c r="AY19" s="631">
        <f>'Property(M)'!AX36</f>
        <v>0</v>
      </c>
      <c r="AZ19" s="631">
        <f>'Property(M)'!AY36</f>
        <v>0</v>
      </c>
      <c r="BA19" s="631">
        <f>'Property(M)'!AZ36</f>
        <v>0</v>
      </c>
      <c r="BB19" s="631">
        <f>'Property(M)'!BA36</f>
        <v>0</v>
      </c>
      <c r="BC19" s="631">
        <f>'Property(M)'!BB36</f>
        <v>0</v>
      </c>
      <c r="BD19" s="631">
        <f>'Property(M)'!BC36</f>
        <v>0</v>
      </c>
      <c r="BE19" s="631">
        <f>'Property(M)'!BD36</f>
        <v>0</v>
      </c>
      <c r="BF19" s="631">
        <f>'Property(M)'!BE36</f>
        <v>0</v>
      </c>
      <c r="BG19" s="631">
        <f>'Property(M)'!BF36</f>
        <v>0</v>
      </c>
      <c r="BH19" s="631">
        <f>'Property(M)'!BG36</f>
        <v>0</v>
      </c>
      <c r="BI19" s="631">
        <f>'Property(M)'!BH36</f>
        <v>0</v>
      </c>
      <c r="BJ19" s="631">
        <f>'Property(M)'!BI36</f>
        <v>0</v>
      </c>
      <c r="BK19" s="631">
        <f>'Property(M)'!BJ36</f>
        <v>0</v>
      </c>
      <c r="BL19" s="631">
        <f>'Property(M)'!BK36</f>
        <v>0</v>
      </c>
      <c r="BM19" s="631">
        <f>'Property(M)'!BL36</f>
        <v>0</v>
      </c>
      <c r="BN19" s="631">
        <f>'Property(M)'!BM36</f>
        <v>-36786.317530841668</v>
      </c>
      <c r="BO19" s="631">
        <f>'Property(M)'!BN36</f>
        <v>-36786.317530841668</v>
      </c>
      <c r="BP19" s="631">
        <f>'Property(M)'!BO36</f>
        <v>-36786.317530841668</v>
      </c>
      <c r="BQ19" s="631">
        <f>'Property(M)'!BP36</f>
        <v>-36786.317530841668</v>
      </c>
      <c r="BR19" s="631">
        <f>'Property(M)'!BQ36</f>
        <v>-37889.907056766911</v>
      </c>
      <c r="BS19" s="631">
        <f>'Property(M)'!BR36</f>
        <v>-568599.78190093534</v>
      </c>
      <c r="BT19" s="631">
        <f>'Property(M)'!BS36</f>
        <v>-568599.78190093534</v>
      </c>
      <c r="BU19" s="631">
        <f>'Property(M)'!BT36</f>
        <v>-568599.78190093534</v>
      </c>
      <c r="BV19" s="631">
        <f>'Property(M)'!BU36</f>
        <v>-568599.78190093534</v>
      </c>
      <c r="BW19" s="631">
        <f>'Property(M)'!BV36</f>
        <v>-568599.78190093534</v>
      </c>
      <c r="BX19" s="631">
        <f>'Property(M)'!BW36</f>
        <v>-568599.78190093534</v>
      </c>
      <c r="BY19" s="631">
        <f>'Property(M)'!BX36</f>
        <v>-568599.78190093534</v>
      </c>
      <c r="BZ19" s="631">
        <f>'Property(M)'!BY36</f>
        <v>-530709.87484416843</v>
      </c>
      <c r="CA19" s="631">
        <f>'Property(M)'!BZ36</f>
        <v>-530709.87484416843</v>
      </c>
      <c r="CB19" s="631">
        <f>'Property(M)'!CA36</f>
        <v>-530709.87484416843</v>
      </c>
      <c r="CC19" s="631">
        <f>'Property(M)'!CB36</f>
        <v>-530709.87484416843</v>
      </c>
      <c r="CD19" s="631">
        <f>'Property(M)'!CC36</f>
        <v>-546631.17108949355</v>
      </c>
      <c r="CE19" s="631">
        <f>'Property(M)'!CD36</f>
        <v>0</v>
      </c>
      <c r="CF19" s="631">
        <f>'Property(M)'!CE36</f>
        <v>0</v>
      </c>
      <c r="CG19" s="631">
        <f>'Property(M)'!CF36</f>
        <v>0</v>
      </c>
      <c r="CH19" s="631">
        <f>'Property(M)'!CG36</f>
        <v>0</v>
      </c>
      <c r="CI19" s="631">
        <f>'Property(M)'!CH36</f>
        <v>0</v>
      </c>
      <c r="CJ19" s="631">
        <f>'Property(M)'!CI36</f>
        <v>0</v>
      </c>
      <c r="CK19" s="631">
        <f>'Property(M)'!CJ36</f>
        <v>0</v>
      </c>
      <c r="CL19" s="631">
        <f>'Property(M)'!CK36</f>
        <v>0</v>
      </c>
      <c r="CM19" s="631">
        <f>'Property(M)'!CL36</f>
        <v>0</v>
      </c>
      <c r="CN19" s="631">
        <f>'Property(M)'!CM36</f>
        <v>0</v>
      </c>
      <c r="CO19" s="631">
        <f>'Property(M)'!CN36</f>
        <v>0</v>
      </c>
      <c r="CP19" s="631">
        <f>'Property(M)'!CO36</f>
        <v>0</v>
      </c>
      <c r="CQ19" s="631">
        <f>'Property(M)'!CP36</f>
        <v>0</v>
      </c>
      <c r="CR19" s="631">
        <f>'Property(M)'!CQ36</f>
        <v>0</v>
      </c>
      <c r="CS19" s="631">
        <f>'Property(M)'!CR36</f>
        <v>0</v>
      </c>
      <c r="CT19" s="631">
        <f>'Property(M)'!CS36</f>
        <v>0</v>
      </c>
      <c r="CU19" s="631">
        <f>'Property(M)'!CT36</f>
        <v>0</v>
      </c>
      <c r="CV19" s="631">
        <f>'Property(M)'!CU36</f>
        <v>0</v>
      </c>
      <c r="CW19" s="631">
        <f>'Property(M)'!CV36</f>
        <v>0</v>
      </c>
      <c r="CX19" s="631">
        <f>'Property(M)'!CW36</f>
        <v>0</v>
      </c>
      <c r="CY19" s="631">
        <f>'Property(M)'!CX36</f>
        <v>0</v>
      </c>
      <c r="CZ19" s="631">
        <f>'Property(M)'!CY36</f>
        <v>0</v>
      </c>
      <c r="DA19" s="631">
        <f>'Property(M)'!CZ36</f>
        <v>0</v>
      </c>
      <c r="DB19" s="631">
        <f>'Property(M)'!DA36</f>
        <v>0</v>
      </c>
      <c r="DC19" s="631">
        <f>'Property(M)'!DB36</f>
        <v>0</v>
      </c>
      <c r="DD19" s="631">
        <f>'Property(M)'!DC36</f>
        <v>0</v>
      </c>
      <c r="DE19" s="631">
        <f>'Property(M)'!DD36</f>
        <v>0</v>
      </c>
      <c r="DF19" s="631">
        <f>'Property(M)'!DE36</f>
        <v>0</v>
      </c>
      <c r="DG19" s="631">
        <f>'Property(M)'!DF36</f>
        <v>0</v>
      </c>
      <c r="DH19" s="631">
        <f>'Property(M)'!DG36</f>
        <v>0</v>
      </c>
      <c r="DI19" s="631">
        <f>'Property(M)'!DH36</f>
        <v>0</v>
      </c>
      <c r="DJ19" s="631">
        <f>'Property(M)'!DI36</f>
        <v>0</v>
      </c>
      <c r="DK19" s="631">
        <f>'Property(M)'!DJ36</f>
        <v>0</v>
      </c>
      <c r="DL19" s="631">
        <f>'Property(M)'!DK36</f>
        <v>0</v>
      </c>
      <c r="DM19" s="631">
        <f>'Property(M)'!DL36</f>
        <v>0</v>
      </c>
      <c r="DN19" s="631">
        <f>'Property(M)'!DM36</f>
        <v>0</v>
      </c>
      <c r="DO19" s="631">
        <f>'Property(M)'!DN36</f>
        <v>0</v>
      </c>
      <c r="DP19" s="631">
        <f>'Property(M)'!DO36</f>
        <v>0</v>
      </c>
      <c r="DQ19" s="631">
        <f>'Property(M)'!DP36</f>
        <v>0</v>
      </c>
      <c r="DR19" s="631">
        <f>'Property(M)'!DQ36</f>
        <v>0</v>
      </c>
      <c r="DS19" s="631">
        <f>'Property(M)'!DR36</f>
        <v>0</v>
      </c>
      <c r="DT19" s="631">
        <f>'Property(M)'!DS36</f>
        <v>0</v>
      </c>
      <c r="DU19" s="631">
        <f>'Property(M)'!DT36</f>
        <v>0</v>
      </c>
      <c r="DV19" s="631">
        <f>'Property(M)'!DU36</f>
        <v>0</v>
      </c>
      <c r="DW19" s="631">
        <f>'Property(M)'!DV36</f>
        <v>0</v>
      </c>
      <c r="DX19" s="631">
        <f>'Property(M)'!DW36</f>
        <v>0</v>
      </c>
      <c r="DY19" s="631">
        <f>'Property(M)'!DX36</f>
        <v>0</v>
      </c>
      <c r="DZ19" s="631">
        <f>'Property(M)'!DY36</f>
        <v>0</v>
      </c>
      <c r="EA19" s="631">
        <f>'Property(M)'!DZ36</f>
        <v>0</v>
      </c>
    </row>
    <row r="20" spans="1:131" s="156" customFormat="1" x14ac:dyDescent="0.2">
      <c r="A20" s="156">
        <f>ROW()</f>
        <v>20</v>
      </c>
      <c r="C20" s="414" t="str">
        <f>'Property(M)'!C37</f>
        <v>Leasing Commissions</v>
      </c>
      <c r="G20" s="161"/>
      <c r="H20" s="161"/>
      <c r="J20" s="631">
        <f t="shared" si="25"/>
        <v>-6150250.2536200155</v>
      </c>
      <c r="K20" s="631"/>
      <c r="L20" s="631">
        <f>'Property(M)'!K37</f>
        <v>0</v>
      </c>
      <c r="M20" s="631">
        <f>'Property(M)'!L37</f>
        <v>0</v>
      </c>
      <c r="N20" s="631">
        <f>'Property(M)'!M37</f>
        <v>0</v>
      </c>
      <c r="O20" s="631">
        <f>'Property(M)'!N37</f>
        <v>0</v>
      </c>
      <c r="P20" s="631">
        <f>'Property(M)'!O37</f>
        <v>0</v>
      </c>
      <c r="Q20" s="631">
        <f>'Property(M)'!P37</f>
        <v>0</v>
      </c>
      <c r="R20" s="631">
        <f>'Property(M)'!Q37</f>
        <v>0</v>
      </c>
      <c r="S20" s="631">
        <f>'Property(M)'!R37</f>
        <v>0</v>
      </c>
      <c r="T20" s="631">
        <f>'Property(M)'!S37</f>
        <v>0</v>
      </c>
      <c r="U20" s="631">
        <f>'Property(M)'!T37</f>
        <v>0</v>
      </c>
      <c r="V20" s="631">
        <f>'Property(M)'!U37</f>
        <v>0</v>
      </c>
      <c r="W20" s="631">
        <f>'Property(M)'!V37</f>
        <v>-264702.78999999998</v>
      </c>
      <c r="X20" s="631">
        <f>'Property(M)'!W37</f>
        <v>-264702.78999999998</v>
      </c>
      <c r="Y20" s="631">
        <f>'Property(M)'!X37</f>
        <v>-264702.78999999998</v>
      </c>
      <c r="Z20" s="631">
        <f>'Property(M)'!Y37</f>
        <v>-264702.78999999998</v>
      </c>
      <c r="AA20" s="631">
        <f>'Property(M)'!Z37</f>
        <v>-264702.78999999998</v>
      </c>
      <c r="AB20" s="631">
        <f>'Property(M)'!AA37</f>
        <v>-264702.78999999998</v>
      </c>
      <c r="AC20" s="631">
        <f>'Property(M)'!AB37</f>
        <v>-264702.78999999998</v>
      </c>
      <c r="AD20" s="631">
        <f>'Property(M)'!AC37</f>
        <v>-264702.78999999998</v>
      </c>
      <c r="AE20" s="631">
        <f>'Property(M)'!AD37</f>
        <v>-264702.78999999998</v>
      </c>
      <c r="AF20" s="631">
        <f>'Property(M)'!AE37</f>
        <v>-264702.78999999998</v>
      </c>
      <c r="AG20" s="631">
        <f>'Property(M)'!AF37</f>
        <v>-317850.79000000004</v>
      </c>
      <c r="AH20" s="631">
        <f>'Property(M)'!AG37</f>
        <v>-327386.3137</v>
      </c>
      <c r="AI20" s="631">
        <f>'Property(M)'!AH37</f>
        <v>-54742.439999999995</v>
      </c>
      <c r="AJ20" s="631">
        <f>'Property(M)'!AI37</f>
        <v>-54742.439999999995</v>
      </c>
      <c r="AK20" s="631">
        <f>'Property(M)'!AJ37</f>
        <v>-54742.439999999995</v>
      </c>
      <c r="AL20" s="631">
        <f>'Property(M)'!AK37</f>
        <v>-54742.439999999995</v>
      </c>
      <c r="AM20" s="631">
        <f>'Property(M)'!AL37</f>
        <v>-54742.439999999995</v>
      </c>
      <c r="AN20" s="631">
        <f>'Property(M)'!AM37</f>
        <v>-54742.439999999995</v>
      </c>
      <c r="AO20" s="631">
        <f>'Property(M)'!AN37</f>
        <v>-54742.439999999995</v>
      </c>
      <c r="AP20" s="631">
        <f>'Property(M)'!AO37</f>
        <v>-54742.439999999995</v>
      </c>
      <c r="AQ20" s="631">
        <f>'Property(M)'!AP37</f>
        <v>-54742.439999999995</v>
      </c>
      <c r="AR20" s="631">
        <f>'Property(M)'!AQ37</f>
        <v>-54742.439999999995</v>
      </c>
      <c r="AS20" s="631">
        <f>'Property(M)'!AR37</f>
        <v>0</v>
      </c>
      <c r="AT20" s="631">
        <f>'Property(M)'!AS37</f>
        <v>0</v>
      </c>
      <c r="AU20" s="631">
        <f>'Property(M)'!AT37</f>
        <v>0</v>
      </c>
      <c r="AV20" s="631">
        <f>'Property(M)'!AU37</f>
        <v>0</v>
      </c>
      <c r="AW20" s="631">
        <f>'Property(M)'!AV37</f>
        <v>0</v>
      </c>
      <c r="AX20" s="631">
        <f>'Property(M)'!AW37</f>
        <v>0</v>
      </c>
      <c r="AY20" s="631">
        <f>'Property(M)'!AX37</f>
        <v>0</v>
      </c>
      <c r="AZ20" s="631">
        <f>'Property(M)'!AY37</f>
        <v>0</v>
      </c>
      <c r="BA20" s="631">
        <f>'Property(M)'!AZ37</f>
        <v>0</v>
      </c>
      <c r="BB20" s="631">
        <f>'Property(M)'!BA37</f>
        <v>0</v>
      </c>
      <c r="BC20" s="631">
        <f>'Property(M)'!BB37</f>
        <v>0</v>
      </c>
      <c r="BD20" s="631">
        <f>'Property(M)'!BC37</f>
        <v>0</v>
      </c>
      <c r="BE20" s="631">
        <f>'Property(M)'!BD37</f>
        <v>0</v>
      </c>
      <c r="BF20" s="631">
        <f>'Property(M)'!BE37</f>
        <v>0</v>
      </c>
      <c r="BG20" s="631">
        <f>'Property(M)'!BF37</f>
        <v>0</v>
      </c>
      <c r="BH20" s="631">
        <f>'Property(M)'!BG37</f>
        <v>0</v>
      </c>
      <c r="BI20" s="631">
        <f>'Property(M)'!BH37</f>
        <v>0</v>
      </c>
      <c r="BJ20" s="631">
        <f>'Property(M)'!BI37</f>
        <v>0</v>
      </c>
      <c r="BK20" s="631">
        <f>'Property(M)'!BJ37</f>
        <v>0</v>
      </c>
      <c r="BL20" s="631">
        <f>'Property(M)'!BK37</f>
        <v>0</v>
      </c>
      <c r="BM20" s="631">
        <f>'Property(M)'!BL37</f>
        <v>0</v>
      </c>
      <c r="BN20" s="631">
        <f>'Property(M)'!BM37</f>
        <v>-11771.621609869331</v>
      </c>
      <c r="BO20" s="631">
        <f>'Property(M)'!BN37</f>
        <v>-11771.621609869331</v>
      </c>
      <c r="BP20" s="631">
        <f>'Property(M)'!BO37</f>
        <v>-11771.621609869331</v>
      </c>
      <c r="BQ20" s="631">
        <f>'Property(M)'!BP37</f>
        <v>-11771.621609869331</v>
      </c>
      <c r="BR20" s="631">
        <f>'Property(M)'!BQ37</f>
        <v>-12124.77025816541</v>
      </c>
      <c r="BS20" s="631">
        <f>'Property(M)'!BR37</f>
        <v>-192214.2300599289</v>
      </c>
      <c r="BT20" s="631">
        <f>'Property(M)'!BS37</f>
        <v>-192214.2300599289</v>
      </c>
      <c r="BU20" s="631">
        <f>'Property(M)'!BT37</f>
        <v>-192214.2300599289</v>
      </c>
      <c r="BV20" s="631">
        <f>'Property(M)'!BU37</f>
        <v>-192214.2300599289</v>
      </c>
      <c r="BW20" s="631">
        <f>'Property(M)'!BV37</f>
        <v>-192214.2300599289</v>
      </c>
      <c r="BX20" s="631">
        <f>'Property(M)'!BW37</f>
        <v>-192214.2300599289</v>
      </c>
      <c r="BY20" s="631">
        <f>'Property(M)'!BX37</f>
        <v>-192214.2300599289</v>
      </c>
      <c r="BZ20" s="631">
        <f>'Property(M)'!BY37</f>
        <v>-180089.4598017635</v>
      </c>
      <c r="CA20" s="631">
        <f>'Property(M)'!BZ37</f>
        <v>-180089.4598017635</v>
      </c>
      <c r="CB20" s="631">
        <f>'Property(M)'!CA37</f>
        <v>-180089.4598017635</v>
      </c>
      <c r="CC20" s="631">
        <f>'Property(M)'!CB37</f>
        <v>-180089.4598017635</v>
      </c>
      <c r="CD20" s="631">
        <f>'Property(M)'!CC37</f>
        <v>-185492.14359581642</v>
      </c>
      <c r="CE20" s="631">
        <f>'Property(M)'!CD37</f>
        <v>0</v>
      </c>
      <c r="CF20" s="631">
        <f>'Property(M)'!CE37</f>
        <v>0</v>
      </c>
      <c r="CG20" s="631">
        <f>'Property(M)'!CF37</f>
        <v>0</v>
      </c>
      <c r="CH20" s="631">
        <f>'Property(M)'!CG37</f>
        <v>0</v>
      </c>
      <c r="CI20" s="631">
        <f>'Property(M)'!CH37</f>
        <v>0</v>
      </c>
      <c r="CJ20" s="631">
        <f>'Property(M)'!CI37</f>
        <v>0</v>
      </c>
      <c r="CK20" s="631">
        <f>'Property(M)'!CJ37</f>
        <v>0</v>
      </c>
      <c r="CL20" s="631">
        <f>'Property(M)'!CK37</f>
        <v>0</v>
      </c>
      <c r="CM20" s="631">
        <f>'Property(M)'!CL37</f>
        <v>0</v>
      </c>
      <c r="CN20" s="631">
        <f>'Property(M)'!CM37</f>
        <v>0</v>
      </c>
      <c r="CO20" s="631">
        <f>'Property(M)'!CN37</f>
        <v>0</v>
      </c>
      <c r="CP20" s="631">
        <f>'Property(M)'!CO37</f>
        <v>0</v>
      </c>
      <c r="CQ20" s="631">
        <f>'Property(M)'!CP37</f>
        <v>0</v>
      </c>
      <c r="CR20" s="631">
        <f>'Property(M)'!CQ37</f>
        <v>0</v>
      </c>
      <c r="CS20" s="631">
        <f>'Property(M)'!CR37</f>
        <v>0</v>
      </c>
      <c r="CT20" s="631">
        <f>'Property(M)'!CS37</f>
        <v>0</v>
      </c>
      <c r="CU20" s="631">
        <f>'Property(M)'!CT37</f>
        <v>0</v>
      </c>
      <c r="CV20" s="631">
        <f>'Property(M)'!CU37</f>
        <v>0</v>
      </c>
      <c r="CW20" s="631">
        <f>'Property(M)'!CV37</f>
        <v>0</v>
      </c>
      <c r="CX20" s="631">
        <f>'Property(M)'!CW37</f>
        <v>0</v>
      </c>
      <c r="CY20" s="631">
        <f>'Property(M)'!CX37</f>
        <v>0</v>
      </c>
      <c r="CZ20" s="631">
        <f>'Property(M)'!CY37</f>
        <v>0</v>
      </c>
      <c r="DA20" s="631">
        <f>'Property(M)'!CZ37</f>
        <v>0</v>
      </c>
      <c r="DB20" s="631">
        <f>'Property(M)'!DA37</f>
        <v>0</v>
      </c>
      <c r="DC20" s="631">
        <f>'Property(M)'!DB37</f>
        <v>0</v>
      </c>
      <c r="DD20" s="631">
        <f>'Property(M)'!DC37</f>
        <v>0</v>
      </c>
      <c r="DE20" s="631">
        <f>'Property(M)'!DD37</f>
        <v>0</v>
      </c>
      <c r="DF20" s="631">
        <f>'Property(M)'!DE37</f>
        <v>0</v>
      </c>
      <c r="DG20" s="631">
        <f>'Property(M)'!DF37</f>
        <v>0</v>
      </c>
      <c r="DH20" s="631">
        <f>'Property(M)'!DG37</f>
        <v>0</v>
      </c>
      <c r="DI20" s="631">
        <f>'Property(M)'!DH37</f>
        <v>0</v>
      </c>
      <c r="DJ20" s="631">
        <f>'Property(M)'!DI37</f>
        <v>0</v>
      </c>
      <c r="DK20" s="631">
        <f>'Property(M)'!DJ37</f>
        <v>0</v>
      </c>
      <c r="DL20" s="631">
        <f>'Property(M)'!DK37</f>
        <v>0</v>
      </c>
      <c r="DM20" s="631">
        <f>'Property(M)'!DL37</f>
        <v>0</v>
      </c>
      <c r="DN20" s="631">
        <f>'Property(M)'!DM37</f>
        <v>0</v>
      </c>
      <c r="DO20" s="631">
        <f>'Property(M)'!DN37</f>
        <v>0</v>
      </c>
      <c r="DP20" s="631">
        <f>'Property(M)'!DO37</f>
        <v>0</v>
      </c>
      <c r="DQ20" s="631">
        <f>'Property(M)'!DP37</f>
        <v>0</v>
      </c>
      <c r="DR20" s="631">
        <f>'Property(M)'!DQ37</f>
        <v>0</v>
      </c>
      <c r="DS20" s="631">
        <f>'Property(M)'!DR37</f>
        <v>0</v>
      </c>
      <c r="DT20" s="631">
        <f>'Property(M)'!DS37</f>
        <v>0</v>
      </c>
      <c r="DU20" s="631">
        <f>'Property(M)'!DT37</f>
        <v>0</v>
      </c>
      <c r="DV20" s="631">
        <f>'Property(M)'!DU37</f>
        <v>0</v>
      </c>
      <c r="DW20" s="631">
        <f>'Property(M)'!DV37</f>
        <v>0</v>
      </c>
      <c r="DX20" s="631">
        <f>'Property(M)'!DW37</f>
        <v>0</v>
      </c>
      <c r="DY20" s="631">
        <f>'Property(M)'!DX37</f>
        <v>0</v>
      </c>
      <c r="DZ20" s="631">
        <f>'Property(M)'!DY37</f>
        <v>0</v>
      </c>
      <c r="EA20" s="631">
        <f>'Property(M)'!DZ37</f>
        <v>0</v>
      </c>
    </row>
    <row r="21" spans="1:131" s="156" customFormat="1" x14ac:dyDescent="0.2">
      <c r="A21" s="156">
        <f>ROW()</f>
        <v>21</v>
      </c>
      <c r="C21" s="414" t="str">
        <f>'Property(M)'!C38</f>
        <v>Capital Reserves</v>
      </c>
      <c r="G21" s="161"/>
      <c r="H21" s="161"/>
      <c r="J21" s="631">
        <f t="shared" si="25"/>
        <v>-975641.99999999988</v>
      </c>
      <c r="K21" s="631"/>
      <c r="L21" s="631">
        <f>'Property(M)'!K38</f>
        <v>-7077</v>
      </c>
      <c r="M21" s="631">
        <f>'Property(M)'!L38</f>
        <v>-7077</v>
      </c>
      <c r="N21" s="631">
        <f>'Property(M)'!M38</f>
        <v>-7077</v>
      </c>
      <c r="O21" s="631">
        <f>'Property(M)'!N38</f>
        <v>-7077</v>
      </c>
      <c r="P21" s="631">
        <f>'Property(M)'!O38</f>
        <v>-7077</v>
      </c>
      <c r="Q21" s="631">
        <f>'Property(M)'!P38</f>
        <v>-7077</v>
      </c>
      <c r="R21" s="631">
        <f>'Property(M)'!Q38</f>
        <v>-7077</v>
      </c>
      <c r="S21" s="631">
        <f>'Property(M)'!R38</f>
        <v>-7077</v>
      </c>
      <c r="T21" s="631">
        <f>'Property(M)'!S38</f>
        <v>-7077</v>
      </c>
      <c r="U21" s="631">
        <f>'Property(M)'!T38</f>
        <v>-7077</v>
      </c>
      <c r="V21" s="631">
        <f>'Property(M)'!U38</f>
        <v>-7077</v>
      </c>
      <c r="W21" s="631">
        <f>'Property(M)'!V38</f>
        <v>-7077</v>
      </c>
      <c r="X21" s="631">
        <f>'Property(M)'!W38</f>
        <v>-7305.5</v>
      </c>
      <c r="Y21" s="631">
        <f>'Property(M)'!X38</f>
        <v>-7305.5</v>
      </c>
      <c r="Z21" s="631">
        <f>'Property(M)'!Y38</f>
        <v>-7305.5</v>
      </c>
      <c r="AA21" s="631">
        <f>'Property(M)'!Z38</f>
        <v>-7305.5</v>
      </c>
      <c r="AB21" s="631">
        <f>'Property(M)'!AA38</f>
        <v>-7305.5</v>
      </c>
      <c r="AC21" s="631">
        <f>'Property(M)'!AB38</f>
        <v>-7305.5</v>
      </c>
      <c r="AD21" s="631">
        <f>'Property(M)'!AC38</f>
        <v>-7305.5</v>
      </c>
      <c r="AE21" s="631">
        <f>'Property(M)'!AD38</f>
        <v>-7305.5</v>
      </c>
      <c r="AF21" s="631">
        <f>'Property(M)'!AE38</f>
        <v>-7305.5</v>
      </c>
      <c r="AG21" s="631">
        <f>'Property(M)'!AF38</f>
        <v>-7305.5</v>
      </c>
      <c r="AH21" s="631">
        <f>'Property(M)'!AG38</f>
        <v>-7305.5</v>
      </c>
      <c r="AI21" s="631">
        <f>'Property(M)'!AH38</f>
        <v>-7305.5</v>
      </c>
      <c r="AJ21" s="631">
        <f>'Property(M)'!AI38</f>
        <v>-7526.166666666667</v>
      </c>
      <c r="AK21" s="631">
        <f>'Property(M)'!AJ38</f>
        <v>-7526.166666666667</v>
      </c>
      <c r="AL21" s="631">
        <f>'Property(M)'!AK38</f>
        <v>-7526.166666666667</v>
      </c>
      <c r="AM21" s="631">
        <f>'Property(M)'!AL38</f>
        <v>-7526.166666666667</v>
      </c>
      <c r="AN21" s="631">
        <f>'Property(M)'!AM38</f>
        <v>-7526.166666666667</v>
      </c>
      <c r="AO21" s="631">
        <f>'Property(M)'!AN38</f>
        <v>-7526.166666666667</v>
      </c>
      <c r="AP21" s="631">
        <f>'Property(M)'!AO38</f>
        <v>-7526.166666666667</v>
      </c>
      <c r="AQ21" s="631">
        <f>'Property(M)'!AP38</f>
        <v>-7526.166666666667</v>
      </c>
      <c r="AR21" s="631">
        <f>'Property(M)'!AQ38</f>
        <v>-7526.166666666667</v>
      </c>
      <c r="AS21" s="631">
        <f>'Property(M)'!AR38</f>
        <v>-7526.166666666667</v>
      </c>
      <c r="AT21" s="631">
        <f>'Property(M)'!AS38</f>
        <v>-7526.166666666667</v>
      </c>
      <c r="AU21" s="631">
        <f>'Property(M)'!AT38</f>
        <v>-7526.166666666667</v>
      </c>
      <c r="AV21" s="631">
        <f>'Property(M)'!AU38</f>
        <v>-7752</v>
      </c>
      <c r="AW21" s="631">
        <f>'Property(M)'!AV38</f>
        <v>-7752</v>
      </c>
      <c r="AX21" s="631">
        <f>'Property(M)'!AW38</f>
        <v>-7752</v>
      </c>
      <c r="AY21" s="631">
        <f>'Property(M)'!AX38</f>
        <v>-7752</v>
      </c>
      <c r="AZ21" s="631">
        <f>'Property(M)'!AY38</f>
        <v>-7752</v>
      </c>
      <c r="BA21" s="631">
        <f>'Property(M)'!AZ38</f>
        <v>-7752</v>
      </c>
      <c r="BB21" s="631">
        <f>'Property(M)'!BA38</f>
        <v>-7752</v>
      </c>
      <c r="BC21" s="631">
        <f>'Property(M)'!BB38</f>
        <v>-7752</v>
      </c>
      <c r="BD21" s="631">
        <f>'Property(M)'!BC38</f>
        <v>-7752</v>
      </c>
      <c r="BE21" s="631">
        <f>'Property(M)'!BD38</f>
        <v>-7752</v>
      </c>
      <c r="BF21" s="631">
        <f>'Property(M)'!BE38</f>
        <v>-7752</v>
      </c>
      <c r="BG21" s="631">
        <f>'Property(M)'!BF38</f>
        <v>-7752</v>
      </c>
      <c r="BH21" s="631">
        <f>'Property(M)'!BG38</f>
        <v>-7984.75</v>
      </c>
      <c r="BI21" s="631">
        <f>'Property(M)'!BH38</f>
        <v>-7984.75</v>
      </c>
      <c r="BJ21" s="631">
        <f>'Property(M)'!BI38</f>
        <v>-7984.75</v>
      </c>
      <c r="BK21" s="631">
        <f>'Property(M)'!BJ38</f>
        <v>-7984.75</v>
      </c>
      <c r="BL21" s="631">
        <f>'Property(M)'!BK38</f>
        <v>-7984.75</v>
      </c>
      <c r="BM21" s="631">
        <f>'Property(M)'!BL38</f>
        <v>-7984.75</v>
      </c>
      <c r="BN21" s="631">
        <f>'Property(M)'!BM38</f>
        <v>-7984.75</v>
      </c>
      <c r="BO21" s="631">
        <f>'Property(M)'!BN38</f>
        <v>-7984.75</v>
      </c>
      <c r="BP21" s="631">
        <f>'Property(M)'!BO38</f>
        <v>-7984.75</v>
      </c>
      <c r="BQ21" s="631">
        <f>'Property(M)'!BP38</f>
        <v>-7984.75</v>
      </c>
      <c r="BR21" s="631">
        <f>'Property(M)'!BQ38</f>
        <v>-7984.75</v>
      </c>
      <c r="BS21" s="631">
        <f>'Property(M)'!BR38</f>
        <v>-7984.75</v>
      </c>
      <c r="BT21" s="631">
        <f>'Property(M)'!BS38</f>
        <v>-8223.5833333333339</v>
      </c>
      <c r="BU21" s="631">
        <f>'Property(M)'!BT38</f>
        <v>-8223.5833333333339</v>
      </c>
      <c r="BV21" s="631">
        <f>'Property(M)'!BU38</f>
        <v>-8223.5833333333339</v>
      </c>
      <c r="BW21" s="631">
        <f>'Property(M)'!BV38</f>
        <v>-8223.5833333333339</v>
      </c>
      <c r="BX21" s="631">
        <f>'Property(M)'!BW38</f>
        <v>-8223.5833333333339</v>
      </c>
      <c r="BY21" s="631">
        <f>'Property(M)'!BX38</f>
        <v>-8223.5833333333339</v>
      </c>
      <c r="BZ21" s="631">
        <f>'Property(M)'!BY38</f>
        <v>-8223.5833333333339</v>
      </c>
      <c r="CA21" s="631">
        <f>'Property(M)'!BZ38</f>
        <v>-8223.5833333333339</v>
      </c>
      <c r="CB21" s="631">
        <f>'Property(M)'!CA38</f>
        <v>-8223.5833333333339</v>
      </c>
      <c r="CC21" s="631">
        <f>'Property(M)'!CB38</f>
        <v>-8223.5833333333339</v>
      </c>
      <c r="CD21" s="631">
        <f>'Property(M)'!CC38</f>
        <v>-8223.5833333333339</v>
      </c>
      <c r="CE21" s="631">
        <f>'Property(M)'!CD38</f>
        <v>-8223.5833333333339</v>
      </c>
      <c r="CF21" s="631">
        <f>'Property(M)'!CE38</f>
        <v>-8469.9166666666661</v>
      </c>
      <c r="CG21" s="631">
        <f>'Property(M)'!CF38</f>
        <v>-8469.9166666666661</v>
      </c>
      <c r="CH21" s="631">
        <f>'Property(M)'!CG38</f>
        <v>-8469.9166666666661</v>
      </c>
      <c r="CI21" s="631">
        <f>'Property(M)'!CH38</f>
        <v>-8469.9166666666661</v>
      </c>
      <c r="CJ21" s="631">
        <f>'Property(M)'!CI38</f>
        <v>-8469.9166666666661</v>
      </c>
      <c r="CK21" s="631">
        <f>'Property(M)'!CJ38</f>
        <v>-8469.9166666666661</v>
      </c>
      <c r="CL21" s="631">
        <f>'Property(M)'!CK38</f>
        <v>-8469.9166666666661</v>
      </c>
      <c r="CM21" s="631">
        <f>'Property(M)'!CL38</f>
        <v>-8469.9166666666661</v>
      </c>
      <c r="CN21" s="631">
        <f>'Property(M)'!CM38</f>
        <v>-8469.9166666666661</v>
      </c>
      <c r="CO21" s="631">
        <f>'Property(M)'!CN38</f>
        <v>-8469.9166666666661</v>
      </c>
      <c r="CP21" s="631">
        <f>'Property(M)'!CO38</f>
        <v>-8469.9166666666661</v>
      </c>
      <c r="CQ21" s="631">
        <f>'Property(M)'!CP38</f>
        <v>-8469.9166666666661</v>
      </c>
      <c r="CR21" s="631">
        <f>'Property(M)'!CQ38</f>
        <v>-8723.8333333333339</v>
      </c>
      <c r="CS21" s="631">
        <f>'Property(M)'!CR38</f>
        <v>-8723.8333333333339</v>
      </c>
      <c r="CT21" s="631">
        <f>'Property(M)'!CS38</f>
        <v>-8723.8333333333339</v>
      </c>
      <c r="CU21" s="631">
        <f>'Property(M)'!CT38</f>
        <v>-8723.8333333333339</v>
      </c>
      <c r="CV21" s="631">
        <f>'Property(M)'!CU38</f>
        <v>-8723.8333333333339</v>
      </c>
      <c r="CW21" s="631">
        <f>'Property(M)'!CV38</f>
        <v>-8723.8333333333339</v>
      </c>
      <c r="CX21" s="631">
        <f>'Property(M)'!CW38</f>
        <v>-8723.8333333333339</v>
      </c>
      <c r="CY21" s="631">
        <f>'Property(M)'!CX38</f>
        <v>-8723.8333333333339</v>
      </c>
      <c r="CZ21" s="631">
        <f>'Property(M)'!CY38</f>
        <v>-8723.8333333333339</v>
      </c>
      <c r="DA21" s="631">
        <f>'Property(M)'!CZ38</f>
        <v>-8723.8333333333339</v>
      </c>
      <c r="DB21" s="631">
        <f>'Property(M)'!DA38</f>
        <v>-8723.8333333333339</v>
      </c>
      <c r="DC21" s="631">
        <f>'Property(M)'!DB38</f>
        <v>-8723.8333333333339</v>
      </c>
      <c r="DD21" s="631">
        <f>'Property(M)'!DC38</f>
        <v>-8985.5833333333339</v>
      </c>
      <c r="DE21" s="631">
        <f>'Property(M)'!DD38</f>
        <v>-8985.5833333333339</v>
      </c>
      <c r="DF21" s="631">
        <f>'Property(M)'!DE38</f>
        <v>-8985.5833333333339</v>
      </c>
      <c r="DG21" s="631">
        <f>'Property(M)'!DF38</f>
        <v>-8985.5833333333339</v>
      </c>
      <c r="DH21" s="631">
        <f>'Property(M)'!DG38</f>
        <v>-8985.5833333333339</v>
      </c>
      <c r="DI21" s="631">
        <f>'Property(M)'!DH38</f>
        <v>-8985.5833333333339</v>
      </c>
      <c r="DJ21" s="631">
        <f>'Property(M)'!DI38</f>
        <v>-8985.5833333333339</v>
      </c>
      <c r="DK21" s="631">
        <f>'Property(M)'!DJ38</f>
        <v>-8985.5833333333339</v>
      </c>
      <c r="DL21" s="631">
        <f>'Property(M)'!DK38</f>
        <v>-8985.5833333333339</v>
      </c>
      <c r="DM21" s="631">
        <f>'Property(M)'!DL38</f>
        <v>-8985.5833333333339</v>
      </c>
      <c r="DN21" s="631">
        <f>'Property(M)'!DM38</f>
        <v>-8985.5833333333339</v>
      </c>
      <c r="DO21" s="631">
        <f>'Property(M)'!DN38</f>
        <v>-8985.5833333333339</v>
      </c>
      <c r="DP21" s="631">
        <f>'Property(M)'!DO38</f>
        <v>-9255.1666666666661</v>
      </c>
      <c r="DQ21" s="631">
        <f>'Property(M)'!DP38</f>
        <v>-9255.1666666666661</v>
      </c>
      <c r="DR21" s="631">
        <f>'Property(M)'!DQ38</f>
        <v>-9255.1666666666661</v>
      </c>
      <c r="DS21" s="631">
        <f>'Property(M)'!DR38</f>
        <v>-9255.1666666666661</v>
      </c>
      <c r="DT21" s="631">
        <f>'Property(M)'!DS38</f>
        <v>-9255.1666666666661</v>
      </c>
      <c r="DU21" s="631">
        <f>'Property(M)'!DT38</f>
        <v>-9255.1666666666661</v>
      </c>
      <c r="DV21" s="631">
        <f>'Property(M)'!DU38</f>
        <v>-9255.1666666666661</v>
      </c>
      <c r="DW21" s="631">
        <f>'Property(M)'!DV38</f>
        <v>-9255.1666666666661</v>
      </c>
      <c r="DX21" s="631">
        <f>'Property(M)'!DW38</f>
        <v>-9255.1666666666661</v>
      </c>
      <c r="DY21" s="631">
        <f>'Property(M)'!DX38</f>
        <v>-9255.1666666666661</v>
      </c>
      <c r="DZ21" s="631">
        <f>'Property(M)'!DY38</f>
        <v>-9255.1666666666661</v>
      </c>
      <c r="EA21" s="631">
        <f>'Property(M)'!DZ38</f>
        <v>-9255.1666666666661</v>
      </c>
    </row>
    <row r="22" spans="1:131" x14ac:dyDescent="0.2">
      <c r="A22" s="151">
        <f>ROW()</f>
        <v>22</v>
      </c>
      <c r="C22" s="678" t="str">
        <f>'Property(M)'!C39</f>
        <v>Capital Expenditure</v>
      </c>
      <c r="D22" s="157"/>
      <c r="E22" s="157"/>
      <c r="F22" s="157"/>
      <c r="G22" s="147"/>
      <c r="H22" s="147"/>
      <c r="I22" s="157"/>
      <c r="J22" s="674">
        <f t="shared" si="25"/>
        <v>-13499999.999999998</v>
      </c>
      <c r="K22" s="674"/>
      <c r="L22" s="674">
        <f>'Property(M)'!K39</f>
        <v>-333132.4861227551</v>
      </c>
      <c r="M22" s="674">
        <f>'Property(M)'!L39</f>
        <v>-333132.4861227551</v>
      </c>
      <c r="N22" s="674">
        <f>'Property(M)'!M39</f>
        <v>-333132.4861227551</v>
      </c>
      <c r="O22" s="674">
        <f>'Property(M)'!N39</f>
        <v>-333132.4861227551</v>
      </c>
      <c r="P22" s="674">
        <f>'Property(M)'!O39</f>
        <v>-333132.4861227551</v>
      </c>
      <c r="Q22" s="674">
        <f>'Property(M)'!P39</f>
        <v>-333132.4861227551</v>
      </c>
      <c r="R22" s="674">
        <f>'Property(M)'!Q39</f>
        <v>-333132.4861227551</v>
      </c>
      <c r="S22" s="674">
        <f>'Property(M)'!R39</f>
        <v>-333132.4861227551</v>
      </c>
      <c r="T22" s="674">
        <f>'Property(M)'!S39</f>
        <v>-333132.4861227551</v>
      </c>
      <c r="U22" s="674">
        <f>'Property(M)'!T39</f>
        <v>-333132.4861227551</v>
      </c>
      <c r="V22" s="674">
        <f>'Property(M)'!U39</f>
        <v>-333132.4861227551</v>
      </c>
      <c r="W22" s="674">
        <f>'Property(M)'!V39</f>
        <v>-333132.4861227551</v>
      </c>
      <c r="X22" s="674">
        <f>'Property(M)'!W39</f>
        <v>-474955.54859901755</v>
      </c>
      <c r="Y22" s="674">
        <f>'Property(M)'!X39</f>
        <v>-474955.54859901755</v>
      </c>
      <c r="Z22" s="674">
        <f>'Property(M)'!Y39</f>
        <v>-474955.54859901755</v>
      </c>
      <c r="AA22" s="674">
        <f>'Property(M)'!Z39</f>
        <v>-474955.54859901755</v>
      </c>
      <c r="AB22" s="674">
        <f>'Property(M)'!AA39</f>
        <v>-474955.54859901755</v>
      </c>
      <c r="AC22" s="674">
        <f>'Property(M)'!AB39</f>
        <v>-474955.54859901755</v>
      </c>
      <c r="AD22" s="674">
        <f>'Property(M)'!AC39</f>
        <v>-474955.54859901755</v>
      </c>
      <c r="AE22" s="674">
        <f>'Property(M)'!AD39</f>
        <v>-474955.54859901755</v>
      </c>
      <c r="AF22" s="674">
        <f>'Property(M)'!AE39</f>
        <v>-474955.54859901755</v>
      </c>
      <c r="AG22" s="674">
        <f>'Property(M)'!AF39</f>
        <v>-474955.54859901755</v>
      </c>
      <c r="AH22" s="674">
        <f>'Property(M)'!AG39</f>
        <v>-474955.54859901755</v>
      </c>
      <c r="AI22" s="674">
        <f>'Property(M)'!AH39</f>
        <v>-474955.54859901755</v>
      </c>
      <c r="AJ22" s="674">
        <f>'Property(M)'!AI39</f>
        <v>-105097.21716265586</v>
      </c>
      <c r="AK22" s="674">
        <f>'Property(M)'!AJ39</f>
        <v>-105097.21716265586</v>
      </c>
      <c r="AL22" s="674">
        <f>'Property(M)'!AK39</f>
        <v>-105097.21716265586</v>
      </c>
      <c r="AM22" s="674">
        <f>'Property(M)'!AL39</f>
        <v>-105097.21716265586</v>
      </c>
      <c r="AN22" s="674">
        <f>'Property(M)'!AM39</f>
        <v>-105097.21716265586</v>
      </c>
      <c r="AO22" s="674">
        <f>'Property(M)'!AN39</f>
        <v>-105097.21716265586</v>
      </c>
      <c r="AP22" s="674">
        <f>'Property(M)'!AO39</f>
        <v>-105097.21716265586</v>
      </c>
      <c r="AQ22" s="674">
        <f>'Property(M)'!AP39</f>
        <v>-105097.21716265586</v>
      </c>
      <c r="AR22" s="674">
        <f>'Property(M)'!AQ39</f>
        <v>-105097.21716265586</v>
      </c>
      <c r="AS22" s="674">
        <f>'Property(M)'!AR39</f>
        <v>-105097.21716265586</v>
      </c>
      <c r="AT22" s="674">
        <f>'Property(M)'!AS39</f>
        <v>-105097.21716265586</v>
      </c>
      <c r="AU22" s="674">
        <f>'Property(M)'!AT39</f>
        <v>-105097.21716265586</v>
      </c>
      <c r="AV22" s="674">
        <f>'Property(M)'!AU39</f>
        <v>-13799.671533149432</v>
      </c>
      <c r="AW22" s="674">
        <f>'Property(M)'!AV39</f>
        <v>-13799.671533149432</v>
      </c>
      <c r="AX22" s="674">
        <f>'Property(M)'!AW39</f>
        <v>-13799.671533149432</v>
      </c>
      <c r="AY22" s="674">
        <f>'Property(M)'!AX39</f>
        <v>-13799.671533149432</v>
      </c>
      <c r="AZ22" s="674">
        <f>'Property(M)'!AY39</f>
        <v>-13799.671533149432</v>
      </c>
      <c r="BA22" s="674">
        <f>'Property(M)'!AZ39</f>
        <v>-13799.671533149432</v>
      </c>
      <c r="BB22" s="674">
        <f>'Property(M)'!BA39</f>
        <v>-13799.671533149432</v>
      </c>
      <c r="BC22" s="674">
        <f>'Property(M)'!BB39</f>
        <v>-13799.671533149432</v>
      </c>
      <c r="BD22" s="674">
        <f>'Property(M)'!BC39</f>
        <v>-13799.671533149432</v>
      </c>
      <c r="BE22" s="674">
        <f>'Property(M)'!BD39</f>
        <v>-13799.671533149432</v>
      </c>
      <c r="BF22" s="674">
        <f>'Property(M)'!BE39</f>
        <v>-13799.671533149432</v>
      </c>
      <c r="BG22" s="674">
        <f>'Property(M)'!BF39</f>
        <v>-13799.671533149432</v>
      </c>
      <c r="BH22" s="674">
        <f>'Property(M)'!BG39</f>
        <v>-157181.74324908861</v>
      </c>
      <c r="BI22" s="674">
        <f>'Property(M)'!BH39</f>
        <v>-157181.74324908861</v>
      </c>
      <c r="BJ22" s="674">
        <f>'Property(M)'!BI39</f>
        <v>-157181.74324908861</v>
      </c>
      <c r="BK22" s="674">
        <f>'Property(M)'!BJ39</f>
        <v>-157181.74324908861</v>
      </c>
      <c r="BL22" s="674">
        <f>'Property(M)'!BK39</f>
        <v>-157181.74324908861</v>
      </c>
      <c r="BM22" s="674">
        <f>'Property(M)'!BL39</f>
        <v>-157181.74324908861</v>
      </c>
      <c r="BN22" s="674">
        <f>'Property(M)'!BM39</f>
        <v>-157181.74324908861</v>
      </c>
      <c r="BO22" s="674">
        <f>'Property(M)'!BN39</f>
        <v>-157181.74324908861</v>
      </c>
      <c r="BP22" s="674">
        <f>'Property(M)'!BO39</f>
        <v>-157181.74324908861</v>
      </c>
      <c r="BQ22" s="674">
        <f>'Property(M)'!BP39</f>
        <v>-157181.74324908861</v>
      </c>
      <c r="BR22" s="674">
        <f>'Property(M)'!BQ39</f>
        <v>-157181.74324908861</v>
      </c>
      <c r="BS22" s="674">
        <f>'Property(M)'!BR39</f>
        <v>-157181.74324908861</v>
      </c>
      <c r="BT22" s="674">
        <f>'Property(M)'!BS39</f>
        <v>0</v>
      </c>
      <c r="BU22" s="674">
        <f>'Property(M)'!BT39</f>
        <v>0</v>
      </c>
      <c r="BV22" s="674">
        <f>'Property(M)'!BU39</f>
        <v>0</v>
      </c>
      <c r="BW22" s="674">
        <f>'Property(M)'!BV39</f>
        <v>0</v>
      </c>
      <c r="BX22" s="674">
        <f>'Property(M)'!BW39</f>
        <v>0</v>
      </c>
      <c r="BY22" s="674">
        <f>'Property(M)'!BX39</f>
        <v>0</v>
      </c>
      <c r="BZ22" s="674">
        <f>'Property(M)'!BY39</f>
        <v>0</v>
      </c>
      <c r="CA22" s="674">
        <f>'Property(M)'!BZ39</f>
        <v>0</v>
      </c>
      <c r="CB22" s="674">
        <f>'Property(M)'!CA39</f>
        <v>0</v>
      </c>
      <c r="CC22" s="674">
        <f>'Property(M)'!CB39</f>
        <v>0</v>
      </c>
      <c r="CD22" s="674">
        <f>'Property(M)'!CC39</f>
        <v>0</v>
      </c>
      <c r="CE22" s="674">
        <f>'Property(M)'!CD39</f>
        <v>0</v>
      </c>
      <c r="CF22" s="674">
        <f>'Property(M)'!CE39</f>
        <v>-40833.333333333336</v>
      </c>
      <c r="CG22" s="674">
        <f>'Property(M)'!CF39</f>
        <v>-40833.333333333336</v>
      </c>
      <c r="CH22" s="674">
        <f>'Property(M)'!CG39</f>
        <v>-40833.333333333336</v>
      </c>
      <c r="CI22" s="674">
        <f>'Property(M)'!CH39</f>
        <v>-40833.333333333336</v>
      </c>
      <c r="CJ22" s="674">
        <f>'Property(M)'!CI39</f>
        <v>-40833.333333333336</v>
      </c>
      <c r="CK22" s="674">
        <f>'Property(M)'!CJ39</f>
        <v>-40833.333333333336</v>
      </c>
      <c r="CL22" s="674">
        <f>'Property(M)'!CK39</f>
        <v>-40833.333333333336</v>
      </c>
      <c r="CM22" s="674">
        <f>'Property(M)'!CL39</f>
        <v>-40833.333333333336</v>
      </c>
      <c r="CN22" s="674">
        <f>'Property(M)'!CM39</f>
        <v>-40833.333333333336</v>
      </c>
      <c r="CO22" s="674">
        <f>'Property(M)'!CN39</f>
        <v>-40833.333333333336</v>
      </c>
      <c r="CP22" s="674">
        <f>'Property(M)'!CO39</f>
        <v>-40833.333333333336</v>
      </c>
      <c r="CQ22" s="674">
        <f>'Property(M)'!CP39</f>
        <v>-40833.333333333336</v>
      </c>
      <c r="CR22" s="674">
        <f>'Property(M)'!CQ39</f>
        <v>0</v>
      </c>
      <c r="CS22" s="674">
        <f>'Property(M)'!CR39</f>
        <v>0</v>
      </c>
      <c r="CT22" s="674">
        <f>'Property(M)'!CS39</f>
        <v>0</v>
      </c>
      <c r="CU22" s="674">
        <f>'Property(M)'!CT39</f>
        <v>0</v>
      </c>
      <c r="CV22" s="674">
        <f>'Property(M)'!CU39</f>
        <v>0</v>
      </c>
      <c r="CW22" s="674">
        <f>'Property(M)'!CV39</f>
        <v>0</v>
      </c>
      <c r="CX22" s="674">
        <f>'Property(M)'!CW39</f>
        <v>0</v>
      </c>
      <c r="CY22" s="674">
        <f>'Property(M)'!CX39</f>
        <v>0</v>
      </c>
      <c r="CZ22" s="674">
        <f>'Property(M)'!CY39</f>
        <v>0</v>
      </c>
      <c r="DA22" s="674">
        <f>'Property(M)'!CZ39</f>
        <v>0</v>
      </c>
      <c r="DB22" s="674">
        <f>'Property(M)'!DA39</f>
        <v>0</v>
      </c>
      <c r="DC22" s="674">
        <f>'Property(M)'!DB39</f>
        <v>0</v>
      </c>
      <c r="DD22" s="674">
        <f>'Property(M)'!DC39</f>
        <v>0</v>
      </c>
      <c r="DE22" s="674">
        <f>'Property(M)'!DD39</f>
        <v>0</v>
      </c>
      <c r="DF22" s="674">
        <f>'Property(M)'!DE39</f>
        <v>0</v>
      </c>
      <c r="DG22" s="674">
        <f>'Property(M)'!DF39</f>
        <v>0</v>
      </c>
      <c r="DH22" s="674">
        <f>'Property(M)'!DG39</f>
        <v>0</v>
      </c>
      <c r="DI22" s="674">
        <f>'Property(M)'!DH39</f>
        <v>0</v>
      </c>
      <c r="DJ22" s="674">
        <f>'Property(M)'!DI39</f>
        <v>0</v>
      </c>
      <c r="DK22" s="674">
        <f>'Property(M)'!DJ39</f>
        <v>0</v>
      </c>
      <c r="DL22" s="674">
        <f>'Property(M)'!DK39</f>
        <v>0</v>
      </c>
      <c r="DM22" s="674">
        <f>'Property(M)'!DL39</f>
        <v>0</v>
      </c>
      <c r="DN22" s="674">
        <f>'Property(M)'!DM39</f>
        <v>0</v>
      </c>
      <c r="DO22" s="674">
        <f>'Property(M)'!DN39</f>
        <v>0</v>
      </c>
      <c r="DP22" s="674">
        <f>'Property(M)'!DO39</f>
        <v>0</v>
      </c>
      <c r="DQ22" s="674">
        <f>'Property(M)'!DP39</f>
        <v>0</v>
      </c>
      <c r="DR22" s="674">
        <f>'Property(M)'!DQ39</f>
        <v>0</v>
      </c>
      <c r="DS22" s="674">
        <f>'Property(M)'!DR39</f>
        <v>0</v>
      </c>
      <c r="DT22" s="674">
        <f>'Property(M)'!DS39</f>
        <v>0</v>
      </c>
      <c r="DU22" s="674">
        <f>'Property(M)'!DT39</f>
        <v>0</v>
      </c>
      <c r="DV22" s="674">
        <f>'Property(M)'!DU39</f>
        <v>0</v>
      </c>
      <c r="DW22" s="674">
        <f>'Property(M)'!DV39</f>
        <v>0</v>
      </c>
      <c r="DX22" s="674">
        <f>'Property(M)'!DW39</f>
        <v>0</v>
      </c>
      <c r="DY22" s="674">
        <f>'Property(M)'!DX39</f>
        <v>0</v>
      </c>
      <c r="DZ22" s="674">
        <f>'Property(M)'!DY39</f>
        <v>0</v>
      </c>
      <c r="EA22" s="674">
        <f>'Property(M)'!DZ39</f>
        <v>0</v>
      </c>
    </row>
    <row r="23" spans="1:131" s="156" customFormat="1" x14ac:dyDescent="0.2">
      <c r="A23" s="156">
        <f>ROW()</f>
        <v>23</v>
      </c>
      <c r="C23" s="685" t="str">
        <f>'Property(M)'!C40</f>
        <v>Capex Reserve 전입</v>
      </c>
      <c r="D23" s="686"/>
      <c r="E23" s="686"/>
      <c r="F23" s="686"/>
      <c r="G23" s="687"/>
      <c r="H23" s="687"/>
      <c r="I23" s="686"/>
      <c r="J23" s="688">
        <f t="shared" si="25"/>
        <v>13499999.999999998</v>
      </c>
      <c r="K23" s="688"/>
      <c r="L23" s="688">
        <f>'Property(M)'!K40</f>
        <v>333132.4861227551</v>
      </c>
      <c r="M23" s="688">
        <f>'Property(M)'!L40</f>
        <v>333132.4861227551</v>
      </c>
      <c r="N23" s="688">
        <f>'Property(M)'!M40</f>
        <v>333132.4861227551</v>
      </c>
      <c r="O23" s="688">
        <f>'Property(M)'!N40</f>
        <v>333132.4861227551</v>
      </c>
      <c r="P23" s="688">
        <f>'Property(M)'!O40</f>
        <v>333132.4861227551</v>
      </c>
      <c r="Q23" s="688">
        <f>'Property(M)'!P40</f>
        <v>333132.4861227551</v>
      </c>
      <c r="R23" s="688">
        <f>'Property(M)'!Q40</f>
        <v>333132.4861227551</v>
      </c>
      <c r="S23" s="688">
        <f>'Property(M)'!R40</f>
        <v>333132.4861227551</v>
      </c>
      <c r="T23" s="688">
        <f>'Property(M)'!S40</f>
        <v>333132.4861227551</v>
      </c>
      <c r="U23" s="688">
        <f>'Property(M)'!T40</f>
        <v>333132.4861227551</v>
      </c>
      <c r="V23" s="688">
        <f>'Property(M)'!U40</f>
        <v>333132.4861227551</v>
      </c>
      <c r="W23" s="688">
        <f>'Property(M)'!V40</f>
        <v>333132.4861227551</v>
      </c>
      <c r="X23" s="688">
        <f>'Property(M)'!W40</f>
        <v>474955.54859901755</v>
      </c>
      <c r="Y23" s="688">
        <f>'Property(M)'!X40</f>
        <v>474955.54859901755</v>
      </c>
      <c r="Z23" s="688">
        <f>'Property(M)'!Y40</f>
        <v>474955.54859901755</v>
      </c>
      <c r="AA23" s="688">
        <f>'Property(M)'!Z40</f>
        <v>474955.54859901755</v>
      </c>
      <c r="AB23" s="688">
        <f>'Property(M)'!AA40</f>
        <v>474955.54859901755</v>
      </c>
      <c r="AC23" s="688">
        <f>'Property(M)'!AB40</f>
        <v>474955.54859901755</v>
      </c>
      <c r="AD23" s="688">
        <f>'Property(M)'!AC40</f>
        <v>474955.54859901755</v>
      </c>
      <c r="AE23" s="688">
        <f>'Property(M)'!AD40</f>
        <v>474955.54859901755</v>
      </c>
      <c r="AF23" s="688">
        <f>'Property(M)'!AE40</f>
        <v>474955.54859901755</v>
      </c>
      <c r="AG23" s="688">
        <f>'Property(M)'!AF40</f>
        <v>474955.54859901755</v>
      </c>
      <c r="AH23" s="688">
        <f>'Property(M)'!AG40</f>
        <v>474955.54859901755</v>
      </c>
      <c r="AI23" s="688">
        <f>'Property(M)'!AH40</f>
        <v>474955.54859901755</v>
      </c>
      <c r="AJ23" s="688">
        <f>'Property(M)'!AI40</f>
        <v>105097.21716265586</v>
      </c>
      <c r="AK23" s="688">
        <f>'Property(M)'!AJ40</f>
        <v>105097.21716265586</v>
      </c>
      <c r="AL23" s="688">
        <f>'Property(M)'!AK40</f>
        <v>105097.21716265586</v>
      </c>
      <c r="AM23" s="688">
        <f>'Property(M)'!AL40</f>
        <v>105097.21716265586</v>
      </c>
      <c r="AN23" s="688">
        <f>'Property(M)'!AM40</f>
        <v>105097.21716265586</v>
      </c>
      <c r="AO23" s="688">
        <f>'Property(M)'!AN40</f>
        <v>105097.21716265586</v>
      </c>
      <c r="AP23" s="688">
        <f>'Property(M)'!AO40</f>
        <v>105097.21716265586</v>
      </c>
      <c r="AQ23" s="688">
        <f>'Property(M)'!AP40</f>
        <v>105097.21716265586</v>
      </c>
      <c r="AR23" s="688">
        <f>'Property(M)'!AQ40</f>
        <v>105097.21716265586</v>
      </c>
      <c r="AS23" s="688">
        <f>'Property(M)'!AR40</f>
        <v>105097.21716265586</v>
      </c>
      <c r="AT23" s="688">
        <f>'Property(M)'!AS40</f>
        <v>105097.21716265586</v>
      </c>
      <c r="AU23" s="688">
        <f>'Property(M)'!AT40</f>
        <v>105097.21716265586</v>
      </c>
      <c r="AV23" s="688">
        <f>'Property(M)'!AU40</f>
        <v>13799.671533149432</v>
      </c>
      <c r="AW23" s="688">
        <f>'Property(M)'!AV40</f>
        <v>13799.671533149432</v>
      </c>
      <c r="AX23" s="688">
        <f>'Property(M)'!AW40</f>
        <v>13799.671533149432</v>
      </c>
      <c r="AY23" s="688">
        <f>'Property(M)'!AX40</f>
        <v>13799.671533149432</v>
      </c>
      <c r="AZ23" s="688">
        <f>'Property(M)'!AY40</f>
        <v>13799.671533149432</v>
      </c>
      <c r="BA23" s="688">
        <f>'Property(M)'!AZ40</f>
        <v>13799.671533149432</v>
      </c>
      <c r="BB23" s="688">
        <f>'Property(M)'!BA40</f>
        <v>13799.671533149432</v>
      </c>
      <c r="BC23" s="688">
        <f>'Property(M)'!BB40</f>
        <v>13799.671533149432</v>
      </c>
      <c r="BD23" s="688">
        <f>'Property(M)'!BC40</f>
        <v>13799.671533149432</v>
      </c>
      <c r="BE23" s="688">
        <f>'Property(M)'!BD40</f>
        <v>13799.671533149432</v>
      </c>
      <c r="BF23" s="688">
        <f>'Property(M)'!BE40</f>
        <v>13799.671533149432</v>
      </c>
      <c r="BG23" s="688">
        <f>'Property(M)'!BF40</f>
        <v>13799.671533149432</v>
      </c>
      <c r="BH23" s="688">
        <f>'Property(M)'!BG40</f>
        <v>157181.74324908861</v>
      </c>
      <c r="BI23" s="688">
        <f>'Property(M)'!BH40</f>
        <v>157181.74324908861</v>
      </c>
      <c r="BJ23" s="688">
        <f>'Property(M)'!BI40</f>
        <v>157181.74324908861</v>
      </c>
      <c r="BK23" s="688">
        <f>'Property(M)'!BJ40</f>
        <v>157181.74324908861</v>
      </c>
      <c r="BL23" s="688">
        <f>'Property(M)'!BK40</f>
        <v>157181.74324908861</v>
      </c>
      <c r="BM23" s="688">
        <f>'Property(M)'!BL40</f>
        <v>157181.74324908861</v>
      </c>
      <c r="BN23" s="688">
        <f>'Property(M)'!BM40</f>
        <v>157181.74324908861</v>
      </c>
      <c r="BO23" s="688">
        <f>'Property(M)'!BN40</f>
        <v>157181.74324908861</v>
      </c>
      <c r="BP23" s="688">
        <f>'Property(M)'!BO40</f>
        <v>157181.74324908861</v>
      </c>
      <c r="BQ23" s="688">
        <f>'Property(M)'!BP40</f>
        <v>157181.74324908861</v>
      </c>
      <c r="BR23" s="688">
        <f>'Property(M)'!BQ40</f>
        <v>157181.74324908861</v>
      </c>
      <c r="BS23" s="688">
        <f>'Property(M)'!BR40</f>
        <v>157181.74324908861</v>
      </c>
      <c r="BT23" s="688">
        <f>'Property(M)'!BS40</f>
        <v>0</v>
      </c>
      <c r="BU23" s="688">
        <f>'Property(M)'!BT40</f>
        <v>0</v>
      </c>
      <c r="BV23" s="688">
        <f>'Property(M)'!BU40</f>
        <v>0</v>
      </c>
      <c r="BW23" s="688">
        <f>'Property(M)'!BV40</f>
        <v>0</v>
      </c>
      <c r="BX23" s="688">
        <f>'Property(M)'!BW40</f>
        <v>0</v>
      </c>
      <c r="BY23" s="688">
        <f>'Property(M)'!BX40</f>
        <v>0</v>
      </c>
      <c r="BZ23" s="688">
        <f>'Property(M)'!BY40</f>
        <v>0</v>
      </c>
      <c r="CA23" s="688">
        <f>'Property(M)'!BZ40</f>
        <v>0</v>
      </c>
      <c r="CB23" s="688">
        <f>'Property(M)'!CA40</f>
        <v>0</v>
      </c>
      <c r="CC23" s="688">
        <f>'Property(M)'!CB40</f>
        <v>0</v>
      </c>
      <c r="CD23" s="688">
        <f>'Property(M)'!CC40</f>
        <v>0</v>
      </c>
      <c r="CE23" s="688">
        <f>'Property(M)'!CD40</f>
        <v>0</v>
      </c>
      <c r="CF23" s="688">
        <f>'Property(M)'!CE40</f>
        <v>40833.333333333336</v>
      </c>
      <c r="CG23" s="688">
        <f>'Property(M)'!CF40</f>
        <v>40833.333333333336</v>
      </c>
      <c r="CH23" s="688">
        <f>'Property(M)'!CG40</f>
        <v>40833.333333333336</v>
      </c>
      <c r="CI23" s="688">
        <f>'Property(M)'!CH40</f>
        <v>40833.333333333336</v>
      </c>
      <c r="CJ23" s="688">
        <f>'Property(M)'!CI40</f>
        <v>40833.333333333336</v>
      </c>
      <c r="CK23" s="688">
        <f>'Property(M)'!CJ40</f>
        <v>40833.333333333336</v>
      </c>
      <c r="CL23" s="688">
        <f>'Property(M)'!CK40</f>
        <v>40833.333333333336</v>
      </c>
      <c r="CM23" s="688">
        <f>'Property(M)'!CL40</f>
        <v>40833.333333333336</v>
      </c>
      <c r="CN23" s="688">
        <f>'Property(M)'!CM40</f>
        <v>40833.333333333336</v>
      </c>
      <c r="CO23" s="688">
        <f>'Property(M)'!CN40</f>
        <v>40833.333333333336</v>
      </c>
      <c r="CP23" s="688">
        <f>'Property(M)'!CO40</f>
        <v>40833.333333333336</v>
      </c>
      <c r="CQ23" s="688">
        <f>'Property(M)'!CP40</f>
        <v>40833.333333333336</v>
      </c>
      <c r="CR23" s="688">
        <f>'Property(M)'!CQ40</f>
        <v>0</v>
      </c>
      <c r="CS23" s="688">
        <f>'Property(M)'!CR40</f>
        <v>0</v>
      </c>
      <c r="CT23" s="688">
        <f>'Property(M)'!CS40</f>
        <v>0</v>
      </c>
      <c r="CU23" s="688">
        <f>'Property(M)'!CT40</f>
        <v>0</v>
      </c>
      <c r="CV23" s="688">
        <f>'Property(M)'!CU40</f>
        <v>0</v>
      </c>
      <c r="CW23" s="688">
        <f>'Property(M)'!CV40</f>
        <v>0</v>
      </c>
      <c r="CX23" s="688">
        <f>'Property(M)'!CW40</f>
        <v>0</v>
      </c>
      <c r="CY23" s="688">
        <f>'Property(M)'!CX40</f>
        <v>0</v>
      </c>
      <c r="CZ23" s="688">
        <f>'Property(M)'!CY40</f>
        <v>0</v>
      </c>
      <c r="DA23" s="688">
        <f>'Property(M)'!CZ40</f>
        <v>0</v>
      </c>
      <c r="DB23" s="688">
        <f>'Property(M)'!DA40</f>
        <v>0</v>
      </c>
      <c r="DC23" s="688">
        <f>'Property(M)'!DB40</f>
        <v>0</v>
      </c>
      <c r="DD23" s="688">
        <f>'Property(M)'!DC40</f>
        <v>0</v>
      </c>
      <c r="DE23" s="688">
        <f>'Property(M)'!DD40</f>
        <v>0</v>
      </c>
      <c r="DF23" s="688">
        <f>'Property(M)'!DE40</f>
        <v>0</v>
      </c>
      <c r="DG23" s="688">
        <f>'Property(M)'!DF40</f>
        <v>0</v>
      </c>
      <c r="DH23" s="688">
        <f>'Property(M)'!DG40</f>
        <v>0</v>
      </c>
      <c r="DI23" s="688">
        <f>'Property(M)'!DH40</f>
        <v>0</v>
      </c>
      <c r="DJ23" s="688">
        <f>'Property(M)'!DI40</f>
        <v>0</v>
      </c>
      <c r="DK23" s="688">
        <f>'Property(M)'!DJ40</f>
        <v>0</v>
      </c>
      <c r="DL23" s="688">
        <f>'Property(M)'!DK40</f>
        <v>0</v>
      </c>
      <c r="DM23" s="688">
        <f>'Property(M)'!DL40</f>
        <v>0</v>
      </c>
      <c r="DN23" s="688">
        <f>'Property(M)'!DM40</f>
        <v>0</v>
      </c>
      <c r="DO23" s="688">
        <f>'Property(M)'!DN40</f>
        <v>0</v>
      </c>
      <c r="DP23" s="688">
        <f>'Property(M)'!DO40</f>
        <v>0</v>
      </c>
      <c r="DQ23" s="688">
        <f>'Property(M)'!DP40</f>
        <v>0</v>
      </c>
      <c r="DR23" s="688">
        <f>'Property(M)'!DQ40</f>
        <v>0</v>
      </c>
      <c r="DS23" s="688">
        <f>'Property(M)'!DR40</f>
        <v>0</v>
      </c>
      <c r="DT23" s="688">
        <f>'Property(M)'!DS40</f>
        <v>0</v>
      </c>
      <c r="DU23" s="688">
        <f>'Property(M)'!DT40</f>
        <v>0</v>
      </c>
      <c r="DV23" s="688">
        <f>'Property(M)'!DU40</f>
        <v>0</v>
      </c>
      <c r="DW23" s="688">
        <f>'Property(M)'!DV40</f>
        <v>0</v>
      </c>
      <c r="DX23" s="688">
        <f>'Property(M)'!DW40</f>
        <v>0</v>
      </c>
      <c r="DY23" s="688">
        <f>'Property(M)'!DX40</f>
        <v>0</v>
      </c>
      <c r="DZ23" s="688">
        <f>'Property(M)'!DY40</f>
        <v>0</v>
      </c>
      <c r="EA23" s="688">
        <f>'Property(M)'!DZ40</f>
        <v>0</v>
      </c>
    </row>
    <row r="24" spans="1:131" s="156" customFormat="1" x14ac:dyDescent="0.2">
      <c r="A24" s="156">
        <f>ROW()</f>
        <v>24</v>
      </c>
      <c r="C24" s="689" t="str">
        <f>'Property(M)'!C41</f>
        <v>Rollover Reserve 전입</v>
      </c>
      <c r="D24" s="690"/>
      <c r="E24" s="690"/>
      <c r="F24" s="690"/>
      <c r="G24" s="691"/>
      <c r="H24" s="691"/>
      <c r="I24" s="690"/>
      <c r="J24" s="692">
        <f t="shared" si="25"/>
        <v>11500000</v>
      </c>
      <c r="K24" s="692"/>
      <c r="L24" s="692">
        <f>'Property(M)'!K41</f>
        <v>0</v>
      </c>
      <c r="M24" s="692">
        <f>'Property(M)'!L41</f>
        <v>0</v>
      </c>
      <c r="N24" s="692">
        <f>'Property(M)'!M41</f>
        <v>0</v>
      </c>
      <c r="O24" s="692">
        <f>'Property(M)'!N41</f>
        <v>0</v>
      </c>
      <c r="P24" s="692">
        <f>'Property(M)'!O41</f>
        <v>0</v>
      </c>
      <c r="Q24" s="692">
        <f>'Property(M)'!P41</f>
        <v>0</v>
      </c>
      <c r="R24" s="692">
        <f>'Property(M)'!Q41</f>
        <v>0</v>
      </c>
      <c r="S24" s="692">
        <f>'Property(M)'!R41</f>
        <v>0</v>
      </c>
      <c r="T24" s="692">
        <f>'Property(M)'!S41</f>
        <v>0</v>
      </c>
      <c r="U24" s="692">
        <f>'Property(M)'!T41</f>
        <v>0</v>
      </c>
      <c r="V24" s="692">
        <f>'Property(M)'!U41</f>
        <v>0</v>
      </c>
      <c r="W24" s="692">
        <f>'Property(M)'!V41</f>
        <v>954262.04</v>
      </c>
      <c r="X24" s="692">
        <f>'Property(M)'!W41</f>
        <v>954262.04</v>
      </c>
      <c r="Y24" s="692">
        <f>'Property(M)'!X41</f>
        <v>954262.04</v>
      </c>
      <c r="Z24" s="692">
        <f>'Property(M)'!Y41</f>
        <v>954262.04</v>
      </c>
      <c r="AA24" s="692">
        <f>'Property(M)'!Z41</f>
        <v>954262.04</v>
      </c>
      <c r="AB24" s="692">
        <f>'Property(M)'!AA41</f>
        <v>954262.04</v>
      </c>
      <c r="AC24" s="692">
        <f>'Property(M)'!AB41</f>
        <v>954262.04</v>
      </c>
      <c r="AD24" s="692">
        <f>'Property(M)'!AC41</f>
        <v>954262.04</v>
      </c>
      <c r="AE24" s="692">
        <f>'Property(M)'!AD41</f>
        <v>954262.04</v>
      </c>
      <c r="AF24" s="692">
        <f>'Property(M)'!AE41</f>
        <v>954262.04</v>
      </c>
      <c r="AG24" s="692">
        <f>'Property(M)'!AF41</f>
        <v>1155043.3733333335</v>
      </c>
      <c r="AH24" s="692">
        <f>'Property(M)'!AG41</f>
        <v>802336.2266666689</v>
      </c>
      <c r="AI24" s="692">
        <f>'Property(M)'!AH41</f>
        <v>0</v>
      </c>
      <c r="AJ24" s="692">
        <f>'Property(M)'!AI41</f>
        <v>0</v>
      </c>
      <c r="AK24" s="692">
        <f>'Property(M)'!AJ41</f>
        <v>0</v>
      </c>
      <c r="AL24" s="692">
        <f>'Property(M)'!AK41</f>
        <v>0</v>
      </c>
      <c r="AM24" s="692">
        <f>'Property(M)'!AL41</f>
        <v>0</v>
      </c>
      <c r="AN24" s="692">
        <f>'Property(M)'!AM41</f>
        <v>0</v>
      </c>
      <c r="AO24" s="692">
        <f>'Property(M)'!AN41</f>
        <v>0</v>
      </c>
      <c r="AP24" s="692">
        <f>'Property(M)'!AO41</f>
        <v>0</v>
      </c>
      <c r="AQ24" s="692">
        <f>'Property(M)'!AP41</f>
        <v>0</v>
      </c>
      <c r="AR24" s="692">
        <f>'Property(M)'!AQ41</f>
        <v>0</v>
      </c>
      <c r="AS24" s="692">
        <f>'Property(M)'!AR41</f>
        <v>0</v>
      </c>
      <c r="AT24" s="692">
        <f>'Property(M)'!AS41</f>
        <v>0</v>
      </c>
      <c r="AU24" s="692">
        <f>'Property(M)'!AT41</f>
        <v>0</v>
      </c>
      <c r="AV24" s="692">
        <f>'Property(M)'!AU41</f>
        <v>0</v>
      </c>
      <c r="AW24" s="692">
        <f>'Property(M)'!AV41</f>
        <v>0</v>
      </c>
      <c r="AX24" s="692">
        <f>'Property(M)'!AW41</f>
        <v>0</v>
      </c>
      <c r="AY24" s="692">
        <f>'Property(M)'!AX41</f>
        <v>0</v>
      </c>
      <c r="AZ24" s="692">
        <f>'Property(M)'!AY41</f>
        <v>0</v>
      </c>
      <c r="BA24" s="692">
        <f>'Property(M)'!AZ41</f>
        <v>0</v>
      </c>
      <c r="BB24" s="692">
        <f>'Property(M)'!BA41</f>
        <v>0</v>
      </c>
      <c r="BC24" s="692">
        <f>'Property(M)'!BB41</f>
        <v>0</v>
      </c>
      <c r="BD24" s="692">
        <f>'Property(M)'!BC41</f>
        <v>0</v>
      </c>
      <c r="BE24" s="692">
        <f>'Property(M)'!BD41</f>
        <v>0</v>
      </c>
      <c r="BF24" s="692">
        <f>'Property(M)'!BE41</f>
        <v>0</v>
      </c>
      <c r="BG24" s="692">
        <f>'Property(M)'!BF41</f>
        <v>0</v>
      </c>
      <c r="BH24" s="692">
        <f>'Property(M)'!BG41</f>
        <v>0</v>
      </c>
      <c r="BI24" s="692">
        <f>'Property(M)'!BH41</f>
        <v>0</v>
      </c>
      <c r="BJ24" s="692">
        <f>'Property(M)'!BI41</f>
        <v>0</v>
      </c>
      <c r="BK24" s="692">
        <f>'Property(M)'!BJ41</f>
        <v>0</v>
      </c>
      <c r="BL24" s="692">
        <f>'Property(M)'!BK41</f>
        <v>0</v>
      </c>
      <c r="BM24" s="692">
        <f>'Property(M)'!BL41</f>
        <v>0</v>
      </c>
      <c r="BN24" s="692">
        <f>'Property(M)'!BM41</f>
        <v>0</v>
      </c>
      <c r="BO24" s="692">
        <f>'Property(M)'!BN41</f>
        <v>0</v>
      </c>
      <c r="BP24" s="692">
        <f>'Property(M)'!BO41</f>
        <v>0</v>
      </c>
      <c r="BQ24" s="692">
        <f>'Property(M)'!BP41</f>
        <v>0</v>
      </c>
      <c r="BR24" s="692">
        <f>'Property(M)'!BQ41</f>
        <v>0</v>
      </c>
      <c r="BS24" s="692">
        <f>'Property(M)'!BR41</f>
        <v>0</v>
      </c>
      <c r="BT24" s="692">
        <f>'Property(M)'!BS41</f>
        <v>0</v>
      </c>
      <c r="BU24" s="692">
        <f>'Property(M)'!BT41</f>
        <v>0</v>
      </c>
      <c r="BV24" s="692">
        <f>'Property(M)'!BU41</f>
        <v>0</v>
      </c>
      <c r="BW24" s="692">
        <f>'Property(M)'!BV41</f>
        <v>0</v>
      </c>
      <c r="BX24" s="692">
        <f>'Property(M)'!BW41</f>
        <v>0</v>
      </c>
      <c r="BY24" s="692">
        <f>'Property(M)'!BX41</f>
        <v>0</v>
      </c>
      <c r="BZ24" s="692">
        <f>'Property(M)'!BY41</f>
        <v>0</v>
      </c>
      <c r="CA24" s="692">
        <f>'Property(M)'!BZ41</f>
        <v>0</v>
      </c>
      <c r="CB24" s="692">
        <f>'Property(M)'!CA41</f>
        <v>0</v>
      </c>
      <c r="CC24" s="692">
        <f>'Property(M)'!CB41</f>
        <v>0</v>
      </c>
      <c r="CD24" s="692">
        <f>'Property(M)'!CC41</f>
        <v>0</v>
      </c>
      <c r="CE24" s="692">
        <f>'Property(M)'!CD41</f>
        <v>0</v>
      </c>
      <c r="CF24" s="692">
        <f>'Property(M)'!CE41</f>
        <v>0</v>
      </c>
      <c r="CG24" s="692">
        <f>'Property(M)'!CF41</f>
        <v>0</v>
      </c>
      <c r="CH24" s="692">
        <f>'Property(M)'!CG41</f>
        <v>0</v>
      </c>
      <c r="CI24" s="692">
        <f>'Property(M)'!CH41</f>
        <v>0</v>
      </c>
      <c r="CJ24" s="692">
        <f>'Property(M)'!CI41</f>
        <v>0</v>
      </c>
      <c r="CK24" s="692">
        <f>'Property(M)'!CJ41</f>
        <v>0</v>
      </c>
      <c r="CL24" s="692">
        <f>'Property(M)'!CK41</f>
        <v>0</v>
      </c>
      <c r="CM24" s="692">
        <f>'Property(M)'!CL41</f>
        <v>0</v>
      </c>
      <c r="CN24" s="692">
        <f>'Property(M)'!CM41</f>
        <v>0</v>
      </c>
      <c r="CO24" s="692">
        <f>'Property(M)'!CN41</f>
        <v>0</v>
      </c>
      <c r="CP24" s="692">
        <f>'Property(M)'!CO41</f>
        <v>0</v>
      </c>
      <c r="CQ24" s="692">
        <f>'Property(M)'!CP41</f>
        <v>0</v>
      </c>
      <c r="CR24" s="692">
        <f>'Property(M)'!CQ41</f>
        <v>0</v>
      </c>
      <c r="CS24" s="692">
        <f>'Property(M)'!CR41</f>
        <v>0</v>
      </c>
      <c r="CT24" s="692">
        <f>'Property(M)'!CS41</f>
        <v>0</v>
      </c>
      <c r="CU24" s="692">
        <f>'Property(M)'!CT41</f>
        <v>0</v>
      </c>
      <c r="CV24" s="692">
        <f>'Property(M)'!CU41</f>
        <v>0</v>
      </c>
      <c r="CW24" s="692">
        <f>'Property(M)'!CV41</f>
        <v>0</v>
      </c>
      <c r="CX24" s="692">
        <f>'Property(M)'!CW41</f>
        <v>0</v>
      </c>
      <c r="CY24" s="692">
        <f>'Property(M)'!CX41</f>
        <v>0</v>
      </c>
      <c r="CZ24" s="692">
        <f>'Property(M)'!CY41</f>
        <v>0</v>
      </c>
      <c r="DA24" s="692">
        <f>'Property(M)'!CZ41</f>
        <v>0</v>
      </c>
      <c r="DB24" s="692">
        <f>'Property(M)'!DA41</f>
        <v>0</v>
      </c>
      <c r="DC24" s="692">
        <f>'Property(M)'!DB41</f>
        <v>0</v>
      </c>
      <c r="DD24" s="692">
        <f>'Property(M)'!DC41</f>
        <v>0</v>
      </c>
      <c r="DE24" s="692">
        <f>'Property(M)'!DD41</f>
        <v>0</v>
      </c>
      <c r="DF24" s="692">
        <f>'Property(M)'!DE41</f>
        <v>0</v>
      </c>
      <c r="DG24" s="692">
        <f>'Property(M)'!DF41</f>
        <v>0</v>
      </c>
      <c r="DH24" s="692">
        <f>'Property(M)'!DG41</f>
        <v>0</v>
      </c>
      <c r="DI24" s="692">
        <f>'Property(M)'!DH41</f>
        <v>0</v>
      </c>
      <c r="DJ24" s="692">
        <f>'Property(M)'!DI41</f>
        <v>0</v>
      </c>
      <c r="DK24" s="692">
        <f>'Property(M)'!DJ41</f>
        <v>0</v>
      </c>
      <c r="DL24" s="692">
        <f>'Property(M)'!DK41</f>
        <v>0</v>
      </c>
      <c r="DM24" s="692">
        <f>'Property(M)'!DL41</f>
        <v>0</v>
      </c>
      <c r="DN24" s="692">
        <f>'Property(M)'!DM41</f>
        <v>0</v>
      </c>
      <c r="DO24" s="692">
        <f>'Property(M)'!DN41</f>
        <v>0</v>
      </c>
      <c r="DP24" s="692">
        <f>'Property(M)'!DO41</f>
        <v>0</v>
      </c>
      <c r="DQ24" s="692">
        <f>'Property(M)'!DP41</f>
        <v>0</v>
      </c>
      <c r="DR24" s="692">
        <f>'Property(M)'!DQ41</f>
        <v>0</v>
      </c>
      <c r="DS24" s="692">
        <f>'Property(M)'!DR41</f>
        <v>0</v>
      </c>
      <c r="DT24" s="692">
        <f>'Property(M)'!DS41</f>
        <v>0</v>
      </c>
      <c r="DU24" s="692">
        <f>'Property(M)'!DT41</f>
        <v>0</v>
      </c>
      <c r="DV24" s="692">
        <f>'Property(M)'!DU41</f>
        <v>0</v>
      </c>
      <c r="DW24" s="692">
        <f>'Property(M)'!DV41</f>
        <v>0</v>
      </c>
      <c r="DX24" s="692">
        <f>'Property(M)'!DW41</f>
        <v>0</v>
      </c>
      <c r="DY24" s="692">
        <f>'Property(M)'!DX41</f>
        <v>0</v>
      </c>
      <c r="DZ24" s="692">
        <f>'Property(M)'!DY41</f>
        <v>0</v>
      </c>
      <c r="EA24" s="692">
        <f>'Property(M)'!DZ41</f>
        <v>0</v>
      </c>
    </row>
    <row r="25" spans="1:131" x14ac:dyDescent="0.2">
      <c r="A25" s="151">
        <f>ROW()</f>
        <v>25</v>
      </c>
      <c r="C25" s="415" t="s">
        <v>130</v>
      </c>
      <c r="D25" s="160"/>
      <c r="E25" s="160"/>
      <c r="F25" s="160"/>
      <c r="G25" s="167"/>
      <c r="H25" s="167"/>
      <c r="I25" s="416">
        <f>'Property(M)'!J42</f>
        <v>311967276.03878587</v>
      </c>
      <c r="J25" s="673">
        <f t="shared" ref="J25:J34" si="26">SUM(K25:EA25)</f>
        <v>569726744.89678872</v>
      </c>
      <c r="K25" s="673"/>
      <c r="L25" s="673">
        <f>SUM(L18:L24)</f>
        <v>3762136.0483696666</v>
      </c>
      <c r="M25" s="673">
        <f t="shared" ref="M25:BX25" si="27">SUM(M18:M24)</f>
        <v>3762136.0483696666</v>
      </c>
      <c r="N25" s="673">
        <f t="shared" si="27"/>
        <v>3762136.0483696666</v>
      </c>
      <c r="O25" s="673">
        <f t="shared" si="27"/>
        <v>3762136.0483696666</v>
      </c>
      <c r="P25" s="673">
        <f t="shared" si="27"/>
        <v>3903345.2283696663</v>
      </c>
      <c r="Q25" s="673">
        <f t="shared" si="27"/>
        <v>3903345.2283696663</v>
      </c>
      <c r="R25" s="673">
        <f t="shared" si="27"/>
        <v>3903345.2283696663</v>
      </c>
      <c r="S25" s="673">
        <f t="shared" si="27"/>
        <v>3903345.2283696663</v>
      </c>
      <c r="T25" s="673">
        <f t="shared" si="27"/>
        <v>3903345.2283696663</v>
      </c>
      <c r="U25" s="673">
        <f t="shared" si="27"/>
        <v>3903345.2283696663</v>
      </c>
      <c r="V25" s="673">
        <f t="shared" si="27"/>
        <v>3802198.4483696669</v>
      </c>
      <c r="W25" s="673">
        <f t="shared" si="27"/>
        <v>3802198.4483696669</v>
      </c>
      <c r="X25" s="673">
        <f t="shared" si="27"/>
        <v>3665795.8087098328</v>
      </c>
      <c r="Y25" s="673">
        <f t="shared" si="27"/>
        <v>3665795.8087098328</v>
      </c>
      <c r="Z25" s="673">
        <f t="shared" si="27"/>
        <v>3736443.8877679948</v>
      </c>
      <c r="AA25" s="673">
        <f t="shared" si="27"/>
        <v>3736443.8877679948</v>
      </c>
      <c r="AB25" s="673">
        <f t="shared" si="27"/>
        <v>3869886.5677679945</v>
      </c>
      <c r="AC25" s="673">
        <f t="shared" si="27"/>
        <v>3869886.5677679945</v>
      </c>
      <c r="AD25" s="673">
        <f t="shared" si="27"/>
        <v>3869886.5677679945</v>
      </c>
      <c r="AE25" s="673">
        <f t="shared" si="27"/>
        <v>3869886.5677679945</v>
      </c>
      <c r="AF25" s="673">
        <f t="shared" si="27"/>
        <v>3869886.5677679945</v>
      </c>
      <c r="AG25" s="673">
        <f t="shared" si="27"/>
        <v>3869886.5677679949</v>
      </c>
      <c r="AH25" s="673">
        <f t="shared" si="27"/>
        <v>3482528.1199013307</v>
      </c>
      <c r="AI25" s="673">
        <f t="shared" si="27"/>
        <v>3663081.794434661</v>
      </c>
      <c r="AJ25" s="673">
        <f t="shared" si="27"/>
        <v>4340175.5992363477</v>
      </c>
      <c r="AK25" s="673">
        <f t="shared" si="27"/>
        <v>4340175.5992363477</v>
      </c>
      <c r="AL25" s="673">
        <f t="shared" si="27"/>
        <v>4340175.5992363477</v>
      </c>
      <c r="AM25" s="673">
        <f t="shared" si="27"/>
        <v>4380661.3592363475</v>
      </c>
      <c r="AN25" s="673">
        <f t="shared" si="27"/>
        <v>4503047.6792363478</v>
      </c>
      <c r="AO25" s="673">
        <f t="shared" si="27"/>
        <v>4503047.6792363478</v>
      </c>
      <c r="AP25" s="673">
        <f t="shared" si="27"/>
        <v>4503047.6792363478</v>
      </c>
      <c r="AQ25" s="673">
        <f t="shared" si="27"/>
        <v>4503047.6792363478</v>
      </c>
      <c r="AR25" s="673">
        <f t="shared" si="27"/>
        <v>4503047.6792363478</v>
      </c>
      <c r="AS25" s="673">
        <f t="shared" si="27"/>
        <v>4709852.4525696812</v>
      </c>
      <c r="AT25" s="673">
        <f t="shared" si="27"/>
        <v>4868034.3246266311</v>
      </c>
      <c r="AU25" s="673">
        <f t="shared" si="27"/>
        <v>4868034.3246266311</v>
      </c>
      <c r="AV25" s="673">
        <f t="shared" si="27"/>
        <v>4861441.3198666144</v>
      </c>
      <c r="AW25" s="673">
        <f t="shared" si="27"/>
        <v>4861441.3198666144</v>
      </c>
      <c r="AX25" s="673">
        <f t="shared" si="27"/>
        <v>4861441.3198666144</v>
      </c>
      <c r="AY25" s="673">
        <f t="shared" si="27"/>
        <v>4861441.3198666144</v>
      </c>
      <c r="AZ25" s="673">
        <f t="shared" si="27"/>
        <v>4969549.0398666142</v>
      </c>
      <c r="BA25" s="673">
        <f t="shared" si="27"/>
        <v>4969549.0398666142</v>
      </c>
      <c r="BB25" s="673">
        <f t="shared" si="27"/>
        <v>4969549.0398666142</v>
      </c>
      <c r="BC25" s="673">
        <f t="shared" si="27"/>
        <v>4969549.0398666142</v>
      </c>
      <c r="BD25" s="673">
        <f t="shared" si="27"/>
        <v>4969549.0398666142</v>
      </c>
      <c r="BE25" s="673">
        <f t="shared" si="27"/>
        <v>4969549.0398666142</v>
      </c>
      <c r="BF25" s="673">
        <f t="shared" si="27"/>
        <v>4994333.8207452735</v>
      </c>
      <c r="BG25" s="673">
        <f t="shared" si="27"/>
        <v>4994333.8207452735</v>
      </c>
      <c r="BH25" s="673">
        <f t="shared" si="27"/>
        <v>4984073.9732538778</v>
      </c>
      <c r="BI25" s="673">
        <f t="shared" si="27"/>
        <v>4984073.9732538778</v>
      </c>
      <c r="BJ25" s="673">
        <f t="shared" si="27"/>
        <v>4984073.9732538778</v>
      </c>
      <c r="BK25" s="673">
        <f t="shared" si="27"/>
        <v>4951057.7732538767</v>
      </c>
      <c r="BL25" s="673">
        <f t="shared" si="27"/>
        <v>5041867.5132538769</v>
      </c>
      <c r="BM25" s="673">
        <f t="shared" si="27"/>
        <v>5020978.8731808774</v>
      </c>
      <c r="BN25" s="673">
        <f t="shared" si="27"/>
        <v>4972420.9340401664</v>
      </c>
      <c r="BO25" s="673">
        <f t="shared" si="27"/>
        <v>5176765.6340401657</v>
      </c>
      <c r="BP25" s="673">
        <f t="shared" si="27"/>
        <v>4693019.0140401665</v>
      </c>
      <c r="BQ25" s="673">
        <f t="shared" si="27"/>
        <v>4693771.2403232176</v>
      </c>
      <c r="BR25" s="673">
        <f t="shared" si="27"/>
        <v>4453326.4797521811</v>
      </c>
      <c r="BS25" s="673">
        <f t="shared" si="27"/>
        <v>3742527.1451062486</v>
      </c>
      <c r="BT25" s="673">
        <f t="shared" si="27"/>
        <v>3699259.2914629006</v>
      </c>
      <c r="BU25" s="673">
        <f t="shared" si="27"/>
        <v>3699259.2914629006</v>
      </c>
      <c r="BV25" s="673">
        <f t="shared" si="27"/>
        <v>3723551.9219148983</v>
      </c>
      <c r="BW25" s="673">
        <f t="shared" si="27"/>
        <v>3769252.9790418283</v>
      </c>
      <c r="BX25" s="673">
        <f t="shared" si="27"/>
        <v>3840085.4190418296</v>
      </c>
      <c r="BY25" s="673">
        <f t="shared" ref="BY25:EA25" si="28">SUM(BY18:BY24)</f>
        <v>3840085.4190418296</v>
      </c>
      <c r="BZ25" s="673">
        <f t="shared" si="28"/>
        <v>3890100.0963567621</v>
      </c>
      <c r="CA25" s="673">
        <f t="shared" si="28"/>
        <v>3890100.0963567621</v>
      </c>
      <c r="CB25" s="673">
        <f t="shared" si="28"/>
        <v>4568898.8294557165</v>
      </c>
      <c r="CC25" s="673">
        <f t="shared" si="28"/>
        <v>4568898.8294557165</v>
      </c>
      <c r="CD25" s="673">
        <f t="shared" si="28"/>
        <v>4595604.0171572827</v>
      </c>
      <c r="CE25" s="673">
        <f t="shared" si="28"/>
        <v>5327727.3318425929</v>
      </c>
      <c r="CF25" s="673">
        <f t="shared" si="28"/>
        <v>5310122.3930692105</v>
      </c>
      <c r="CG25" s="673">
        <f t="shared" si="28"/>
        <v>5310122.3930692105</v>
      </c>
      <c r="CH25" s="673">
        <f t="shared" si="28"/>
        <v>5235539.2186447112</v>
      </c>
      <c r="CI25" s="673">
        <f t="shared" si="28"/>
        <v>5235539.2186447112</v>
      </c>
      <c r="CJ25" s="673">
        <f t="shared" si="28"/>
        <v>5308496.2986447113</v>
      </c>
      <c r="CK25" s="673">
        <f t="shared" si="28"/>
        <v>5308496.2986447113</v>
      </c>
      <c r="CL25" s="673">
        <f t="shared" si="28"/>
        <v>5308496.2986447113</v>
      </c>
      <c r="CM25" s="673">
        <f t="shared" si="28"/>
        <v>5308496.2986447113</v>
      </c>
      <c r="CN25" s="673">
        <f t="shared" si="28"/>
        <v>5308496.2986447113</v>
      </c>
      <c r="CO25" s="673">
        <f t="shared" si="28"/>
        <v>5308496.2986447113</v>
      </c>
      <c r="CP25" s="673">
        <f t="shared" si="28"/>
        <v>5357966.3414178854</v>
      </c>
      <c r="CQ25" s="673">
        <f t="shared" si="28"/>
        <v>5357966.3414178854</v>
      </c>
      <c r="CR25" s="673">
        <f t="shared" si="28"/>
        <v>5346569.6639483599</v>
      </c>
      <c r="CS25" s="673">
        <f t="shared" si="28"/>
        <v>5346569.6639483599</v>
      </c>
      <c r="CT25" s="673">
        <f t="shared" si="28"/>
        <v>5346569.6639483599</v>
      </c>
      <c r="CU25" s="673">
        <f t="shared" si="28"/>
        <v>5346569.6639483599</v>
      </c>
      <c r="CV25" s="673">
        <f t="shared" si="28"/>
        <v>5424982.4039483601</v>
      </c>
      <c r="CW25" s="673">
        <f t="shared" si="28"/>
        <v>5424982.4039483601</v>
      </c>
      <c r="CX25" s="673">
        <f t="shared" si="28"/>
        <v>5424982.4039483601</v>
      </c>
      <c r="CY25" s="673">
        <f t="shared" si="28"/>
        <v>5424982.4039483601</v>
      </c>
      <c r="CZ25" s="673">
        <f t="shared" si="28"/>
        <v>5424982.4039483601</v>
      </c>
      <c r="DA25" s="673">
        <f t="shared" si="28"/>
        <v>5424982.4039483601</v>
      </c>
      <c r="DB25" s="673">
        <f t="shared" si="28"/>
        <v>5475936.5480047297</v>
      </c>
      <c r="DC25" s="673">
        <f t="shared" si="28"/>
        <v>5475936.5480047297</v>
      </c>
      <c r="DD25" s="673">
        <f t="shared" si="28"/>
        <v>5468565.1010065461</v>
      </c>
      <c r="DE25" s="673">
        <f t="shared" si="28"/>
        <v>5468565.1010065461</v>
      </c>
      <c r="DF25" s="673">
        <f t="shared" si="28"/>
        <v>5468565.1010065461</v>
      </c>
      <c r="DG25" s="673">
        <f t="shared" si="28"/>
        <v>5468565.1010065461</v>
      </c>
      <c r="DH25" s="673">
        <f t="shared" si="28"/>
        <v>5542698.1810065452</v>
      </c>
      <c r="DI25" s="673">
        <f t="shared" si="28"/>
        <v>5542698.1810065452</v>
      </c>
      <c r="DJ25" s="673">
        <f t="shared" si="28"/>
        <v>5542698.1810065452</v>
      </c>
      <c r="DK25" s="673">
        <f t="shared" si="28"/>
        <v>5542698.1810065452</v>
      </c>
      <c r="DL25" s="673">
        <f t="shared" si="28"/>
        <v>5542698.1810065452</v>
      </c>
      <c r="DM25" s="673">
        <f t="shared" si="28"/>
        <v>5542698.1810065452</v>
      </c>
      <c r="DN25" s="673">
        <f t="shared" si="28"/>
        <v>5595180.9493846064</v>
      </c>
      <c r="DO25" s="673">
        <f t="shared" si="28"/>
        <v>5595180.9493846064</v>
      </c>
      <c r="DP25" s="673">
        <f t="shared" si="28"/>
        <v>5587563.4743903168</v>
      </c>
      <c r="DQ25" s="673">
        <f t="shared" si="28"/>
        <v>5587563.4743903168</v>
      </c>
      <c r="DR25" s="673">
        <f t="shared" si="28"/>
        <v>5587563.4743903168</v>
      </c>
      <c r="DS25" s="673">
        <f t="shared" si="28"/>
        <v>5587563.4743903168</v>
      </c>
      <c r="DT25" s="673">
        <f t="shared" si="28"/>
        <v>5667285.4943903154</v>
      </c>
      <c r="DU25" s="673">
        <f t="shared" si="28"/>
        <v>5667285.4943903154</v>
      </c>
      <c r="DV25" s="673">
        <f t="shared" si="28"/>
        <v>5667285.4943903154</v>
      </c>
      <c r="DW25" s="673">
        <f t="shared" si="28"/>
        <v>5667285.4943903154</v>
      </c>
      <c r="DX25" s="673">
        <f t="shared" si="28"/>
        <v>5667285.4943903154</v>
      </c>
      <c r="DY25" s="673">
        <f t="shared" si="28"/>
        <v>5667285.4943903154</v>
      </c>
      <c r="DZ25" s="673">
        <f t="shared" si="28"/>
        <v>3269205.3658197164</v>
      </c>
      <c r="EA25" s="673">
        <f t="shared" si="28"/>
        <v>3269205.3658197164</v>
      </c>
    </row>
    <row r="26" spans="1:131" x14ac:dyDescent="0.2">
      <c r="A26" s="151">
        <f>ROW()</f>
        <v>26</v>
      </c>
      <c r="C26" s="172" t="s">
        <v>131</v>
      </c>
      <c r="H26" s="187"/>
      <c r="J26" s="631">
        <f t="shared" si="26"/>
        <v>151844000.00000006</v>
      </c>
      <c r="K26" s="631"/>
      <c r="L26" s="631">
        <f>SUM(L27:L30)</f>
        <v>2493333.3333333335</v>
      </c>
      <c r="M26" s="631">
        <f t="shared" ref="M26:BX26" si="29">SUM(M27:M30)</f>
        <v>2576444.444444445</v>
      </c>
      <c r="N26" s="631">
        <f t="shared" si="29"/>
        <v>2493333.3333333335</v>
      </c>
      <c r="O26" s="631">
        <f t="shared" si="29"/>
        <v>2576444.444444445</v>
      </c>
      <c r="P26" s="631">
        <f t="shared" si="29"/>
        <v>2576444.444444445</v>
      </c>
      <c r="Q26" s="631">
        <f t="shared" si="29"/>
        <v>2410222.2222222225</v>
      </c>
      <c r="R26" s="631">
        <f t="shared" si="29"/>
        <v>2576444.444444445</v>
      </c>
      <c r="S26" s="631">
        <f t="shared" si="29"/>
        <v>2493333.3333333335</v>
      </c>
      <c r="T26" s="631">
        <f t="shared" si="29"/>
        <v>2576444.444444445</v>
      </c>
      <c r="U26" s="631">
        <f t="shared" si="29"/>
        <v>2493333.3333333335</v>
      </c>
      <c r="V26" s="631">
        <f t="shared" si="29"/>
        <v>2576444.444444445</v>
      </c>
      <c r="W26" s="631">
        <f t="shared" si="29"/>
        <v>2576444.444444445</v>
      </c>
      <c r="X26" s="631">
        <f t="shared" si="29"/>
        <v>2493333.3333333335</v>
      </c>
      <c r="Y26" s="631">
        <f t="shared" si="29"/>
        <v>2576444.444444445</v>
      </c>
      <c r="Z26" s="631">
        <f t="shared" si="29"/>
        <v>2493333.3333333335</v>
      </c>
      <c r="AA26" s="631">
        <f t="shared" si="29"/>
        <v>2576444.444444445</v>
      </c>
      <c r="AB26" s="631">
        <f t="shared" si="29"/>
        <v>2576444.444444445</v>
      </c>
      <c r="AC26" s="631">
        <f t="shared" si="29"/>
        <v>2327111.111111111</v>
      </c>
      <c r="AD26" s="631">
        <f t="shared" si="29"/>
        <v>2576444.444444445</v>
      </c>
      <c r="AE26" s="631">
        <f t="shared" si="29"/>
        <v>2493333.3333333335</v>
      </c>
      <c r="AF26" s="631">
        <f t="shared" si="29"/>
        <v>2576444.444444445</v>
      </c>
      <c r="AG26" s="631">
        <f t="shared" si="29"/>
        <v>2493333.3333333335</v>
      </c>
      <c r="AH26" s="631">
        <f t="shared" si="29"/>
        <v>2576444.444444445</v>
      </c>
      <c r="AI26" s="631">
        <f t="shared" si="29"/>
        <v>2576444.444444445</v>
      </c>
      <c r="AJ26" s="631">
        <f t="shared" si="29"/>
        <v>2493333.3333333335</v>
      </c>
      <c r="AK26" s="631">
        <f t="shared" si="29"/>
        <v>2576444.444444445</v>
      </c>
      <c r="AL26" s="631">
        <f t="shared" si="29"/>
        <v>2493333.3333333335</v>
      </c>
      <c r="AM26" s="631">
        <f t="shared" si="29"/>
        <v>2576444.444444445</v>
      </c>
      <c r="AN26" s="631">
        <f t="shared" si="29"/>
        <v>2576444.444444445</v>
      </c>
      <c r="AO26" s="631">
        <f t="shared" si="29"/>
        <v>2327111.111111111</v>
      </c>
      <c r="AP26" s="631">
        <f t="shared" si="29"/>
        <v>2576444.444444445</v>
      </c>
      <c r="AQ26" s="631">
        <f t="shared" si="29"/>
        <v>2493333.3333333335</v>
      </c>
      <c r="AR26" s="631">
        <f t="shared" si="29"/>
        <v>2576444.444444445</v>
      </c>
      <c r="AS26" s="631">
        <f t="shared" si="29"/>
        <v>2493333.3333333335</v>
      </c>
      <c r="AT26" s="631">
        <f t="shared" si="29"/>
        <v>2576444.444444445</v>
      </c>
      <c r="AU26" s="631">
        <f t="shared" si="29"/>
        <v>2576444.444444445</v>
      </c>
      <c r="AV26" s="631">
        <f t="shared" si="29"/>
        <v>2493333.3333333335</v>
      </c>
      <c r="AW26" s="631">
        <f t="shared" si="29"/>
        <v>2576444.444444445</v>
      </c>
      <c r="AX26" s="631">
        <f t="shared" si="29"/>
        <v>2493333.3333333335</v>
      </c>
      <c r="AY26" s="631">
        <f t="shared" si="29"/>
        <v>2576444.444444445</v>
      </c>
      <c r="AZ26" s="631">
        <f t="shared" si="29"/>
        <v>2576444.444444445</v>
      </c>
      <c r="BA26" s="631">
        <f t="shared" si="29"/>
        <v>2327111.111111111</v>
      </c>
      <c r="BB26" s="631">
        <f t="shared" si="29"/>
        <v>2576444.444444445</v>
      </c>
      <c r="BC26" s="631">
        <f t="shared" si="29"/>
        <v>2493333.3333333335</v>
      </c>
      <c r="BD26" s="631">
        <f t="shared" si="29"/>
        <v>2576444.444444445</v>
      </c>
      <c r="BE26" s="631">
        <f t="shared" si="29"/>
        <v>2493333.3333333335</v>
      </c>
      <c r="BF26" s="631">
        <f t="shared" si="29"/>
        <v>2576444.444444445</v>
      </c>
      <c r="BG26" s="631">
        <f t="shared" si="29"/>
        <v>2576444.444444445</v>
      </c>
      <c r="BH26" s="631">
        <f t="shared" si="29"/>
        <v>2493333.3333333335</v>
      </c>
      <c r="BI26" s="631">
        <f t="shared" si="29"/>
        <v>2576444.444444445</v>
      </c>
      <c r="BJ26" s="631">
        <f t="shared" si="29"/>
        <v>2493333.3333333335</v>
      </c>
      <c r="BK26" s="631">
        <f t="shared" si="29"/>
        <v>2576444.444444445</v>
      </c>
      <c r="BL26" s="631">
        <f t="shared" si="29"/>
        <v>2576444.444444445</v>
      </c>
      <c r="BM26" s="631">
        <f t="shared" si="29"/>
        <v>2410222.2222222225</v>
      </c>
      <c r="BN26" s="631">
        <f t="shared" si="29"/>
        <v>2576444.444444445</v>
      </c>
      <c r="BO26" s="631">
        <f t="shared" si="29"/>
        <v>2493333.3333333335</v>
      </c>
      <c r="BP26" s="631">
        <f t="shared" si="29"/>
        <v>2576444.444444445</v>
      </c>
      <c r="BQ26" s="631">
        <f t="shared" ref="BQ26:BW26" si="30">SUM(BQ27:BQ30)</f>
        <v>2493333.3333333335</v>
      </c>
      <c r="BR26" s="631">
        <f t="shared" si="30"/>
        <v>2576444.444444445</v>
      </c>
      <c r="BS26" s="631">
        <f t="shared" si="30"/>
        <v>2576444.444444445</v>
      </c>
      <c r="BT26" s="631">
        <f t="shared" si="30"/>
        <v>0</v>
      </c>
      <c r="BU26" s="631">
        <f t="shared" si="30"/>
        <v>0</v>
      </c>
      <c r="BV26" s="631">
        <f t="shared" si="30"/>
        <v>0</v>
      </c>
      <c r="BW26" s="631">
        <f t="shared" si="30"/>
        <v>0</v>
      </c>
      <c r="BX26" s="631">
        <f t="shared" si="29"/>
        <v>0</v>
      </c>
      <c r="BY26" s="631">
        <f t="shared" ref="BY26:CC26" si="31">SUM(BY27:BY30)</f>
        <v>0</v>
      </c>
      <c r="BZ26" s="631">
        <f t="shared" si="31"/>
        <v>0</v>
      </c>
      <c r="CA26" s="631">
        <f t="shared" si="31"/>
        <v>0</v>
      </c>
      <c r="CB26" s="631">
        <f t="shared" si="31"/>
        <v>0</v>
      </c>
      <c r="CC26" s="631">
        <f t="shared" si="31"/>
        <v>0</v>
      </c>
      <c r="CD26" s="631">
        <f t="shared" ref="CD26:DZ26" si="32">SUM(CD27:CD30)</f>
        <v>0</v>
      </c>
      <c r="CE26" s="631">
        <f t="shared" si="32"/>
        <v>0</v>
      </c>
      <c r="CF26" s="631">
        <f t="shared" si="32"/>
        <v>0</v>
      </c>
      <c r="CG26" s="631">
        <f t="shared" si="32"/>
        <v>0</v>
      </c>
      <c r="CH26" s="631">
        <f t="shared" si="32"/>
        <v>0</v>
      </c>
      <c r="CI26" s="631">
        <f t="shared" si="32"/>
        <v>0</v>
      </c>
      <c r="CJ26" s="631">
        <f t="shared" si="32"/>
        <v>0</v>
      </c>
      <c r="CK26" s="631">
        <f t="shared" si="32"/>
        <v>0</v>
      </c>
      <c r="CL26" s="631">
        <f t="shared" si="32"/>
        <v>0</v>
      </c>
      <c r="CM26" s="631">
        <f t="shared" si="32"/>
        <v>0</v>
      </c>
      <c r="CN26" s="631">
        <f t="shared" si="32"/>
        <v>0</v>
      </c>
      <c r="CO26" s="631">
        <f t="shared" si="32"/>
        <v>0</v>
      </c>
      <c r="CP26" s="631">
        <f t="shared" si="32"/>
        <v>0</v>
      </c>
      <c r="CQ26" s="631">
        <f t="shared" si="32"/>
        <v>0</v>
      </c>
      <c r="CR26" s="631">
        <f t="shared" si="32"/>
        <v>0</v>
      </c>
      <c r="CS26" s="631">
        <f t="shared" si="32"/>
        <v>0</v>
      </c>
      <c r="CT26" s="631">
        <f t="shared" si="32"/>
        <v>0</v>
      </c>
      <c r="CU26" s="631">
        <f t="shared" si="32"/>
        <v>0</v>
      </c>
      <c r="CV26" s="631">
        <f t="shared" si="32"/>
        <v>0</v>
      </c>
      <c r="CW26" s="631">
        <f t="shared" si="32"/>
        <v>0</v>
      </c>
      <c r="CX26" s="631">
        <f t="shared" si="32"/>
        <v>0</v>
      </c>
      <c r="CY26" s="631">
        <f t="shared" si="32"/>
        <v>0</v>
      </c>
      <c r="CZ26" s="631">
        <f t="shared" si="32"/>
        <v>0</v>
      </c>
      <c r="DA26" s="631">
        <f t="shared" si="32"/>
        <v>0</v>
      </c>
      <c r="DB26" s="631">
        <f t="shared" si="32"/>
        <v>0</v>
      </c>
      <c r="DC26" s="631">
        <f t="shared" si="32"/>
        <v>0</v>
      </c>
      <c r="DD26" s="631">
        <f t="shared" si="32"/>
        <v>0</v>
      </c>
      <c r="DE26" s="631">
        <f t="shared" si="32"/>
        <v>0</v>
      </c>
      <c r="DF26" s="631">
        <f t="shared" si="32"/>
        <v>0</v>
      </c>
      <c r="DG26" s="631">
        <f t="shared" si="32"/>
        <v>0</v>
      </c>
      <c r="DH26" s="631">
        <f t="shared" si="32"/>
        <v>0</v>
      </c>
      <c r="DI26" s="631">
        <f t="shared" si="32"/>
        <v>0</v>
      </c>
      <c r="DJ26" s="631">
        <f t="shared" si="32"/>
        <v>0</v>
      </c>
      <c r="DK26" s="631">
        <f t="shared" si="32"/>
        <v>0</v>
      </c>
      <c r="DL26" s="631">
        <f t="shared" si="32"/>
        <v>0</v>
      </c>
      <c r="DM26" s="631">
        <f t="shared" si="32"/>
        <v>0</v>
      </c>
      <c r="DN26" s="631">
        <f t="shared" si="32"/>
        <v>0</v>
      </c>
      <c r="DO26" s="631">
        <f t="shared" si="32"/>
        <v>0</v>
      </c>
      <c r="DP26" s="631">
        <f t="shared" si="32"/>
        <v>0</v>
      </c>
      <c r="DQ26" s="631">
        <f t="shared" si="32"/>
        <v>0</v>
      </c>
      <c r="DR26" s="631">
        <f t="shared" si="32"/>
        <v>0</v>
      </c>
      <c r="DS26" s="631">
        <f t="shared" si="32"/>
        <v>0</v>
      </c>
      <c r="DT26" s="631">
        <f t="shared" si="32"/>
        <v>0</v>
      </c>
      <c r="DU26" s="631">
        <f t="shared" si="32"/>
        <v>0</v>
      </c>
      <c r="DV26" s="631">
        <f t="shared" si="32"/>
        <v>0</v>
      </c>
      <c r="DW26" s="631">
        <f t="shared" si="32"/>
        <v>0</v>
      </c>
      <c r="DX26" s="631">
        <f t="shared" si="32"/>
        <v>0</v>
      </c>
      <c r="DY26" s="631">
        <f t="shared" si="32"/>
        <v>0</v>
      </c>
      <c r="DZ26" s="631">
        <f t="shared" si="32"/>
        <v>0</v>
      </c>
      <c r="EA26" s="631">
        <f t="shared" ref="EA26" si="33">SUM(EA27:EA30)</f>
        <v>0</v>
      </c>
    </row>
    <row r="27" spans="1:131" x14ac:dyDescent="0.2">
      <c r="A27" s="151">
        <f>ROW()</f>
        <v>27</v>
      </c>
      <c r="C27" s="417" t="str">
        <f>'A&amp;R'!B39</f>
        <v>Mortgage</v>
      </c>
      <c r="J27" s="631">
        <f t="shared" si="26"/>
        <v>116725000.00000001</v>
      </c>
      <c r="K27" s="631"/>
      <c r="L27" s="631">
        <f>-L48</f>
        <v>1916666.666666667</v>
      </c>
      <c r="M27" s="631">
        <f t="shared" ref="M27:BX27" si="34">-M48</f>
        <v>1980555.555555556</v>
      </c>
      <c r="N27" s="631">
        <f t="shared" si="34"/>
        <v>1916666.666666667</v>
      </c>
      <c r="O27" s="631">
        <f t="shared" si="34"/>
        <v>1980555.555555556</v>
      </c>
      <c r="P27" s="631">
        <f t="shared" si="34"/>
        <v>1980555.555555556</v>
      </c>
      <c r="Q27" s="631">
        <f t="shared" si="34"/>
        <v>1852777.7777777782</v>
      </c>
      <c r="R27" s="631">
        <f t="shared" si="34"/>
        <v>1980555.555555556</v>
      </c>
      <c r="S27" s="631">
        <f t="shared" si="34"/>
        <v>1916666.666666667</v>
      </c>
      <c r="T27" s="631">
        <f t="shared" si="34"/>
        <v>1980555.555555556</v>
      </c>
      <c r="U27" s="631">
        <f t="shared" si="34"/>
        <v>1916666.666666667</v>
      </c>
      <c r="V27" s="631">
        <f t="shared" si="34"/>
        <v>1980555.555555556</v>
      </c>
      <c r="W27" s="631">
        <f t="shared" si="34"/>
        <v>1980555.555555556</v>
      </c>
      <c r="X27" s="631">
        <f t="shared" si="34"/>
        <v>1916666.666666667</v>
      </c>
      <c r="Y27" s="631">
        <f t="shared" si="34"/>
        <v>1980555.555555556</v>
      </c>
      <c r="Z27" s="631">
        <f t="shared" si="34"/>
        <v>1916666.666666667</v>
      </c>
      <c r="AA27" s="631">
        <f t="shared" si="34"/>
        <v>1980555.555555556</v>
      </c>
      <c r="AB27" s="631">
        <f t="shared" si="34"/>
        <v>1980555.555555556</v>
      </c>
      <c r="AC27" s="631">
        <f t="shared" si="34"/>
        <v>1788888.8888888892</v>
      </c>
      <c r="AD27" s="631">
        <f t="shared" si="34"/>
        <v>1980555.555555556</v>
      </c>
      <c r="AE27" s="631">
        <f t="shared" si="34"/>
        <v>1916666.666666667</v>
      </c>
      <c r="AF27" s="631">
        <f t="shared" si="34"/>
        <v>1980555.555555556</v>
      </c>
      <c r="AG27" s="631">
        <f t="shared" si="34"/>
        <v>1916666.666666667</v>
      </c>
      <c r="AH27" s="631">
        <f t="shared" si="34"/>
        <v>1980555.555555556</v>
      </c>
      <c r="AI27" s="631">
        <f t="shared" si="34"/>
        <v>1980555.555555556</v>
      </c>
      <c r="AJ27" s="631">
        <f t="shared" si="34"/>
        <v>1916666.666666667</v>
      </c>
      <c r="AK27" s="631">
        <f t="shared" si="34"/>
        <v>1980555.555555556</v>
      </c>
      <c r="AL27" s="631">
        <f t="shared" si="34"/>
        <v>1916666.666666667</v>
      </c>
      <c r="AM27" s="631">
        <f t="shared" si="34"/>
        <v>1980555.555555556</v>
      </c>
      <c r="AN27" s="631">
        <f t="shared" si="34"/>
        <v>1980555.555555556</v>
      </c>
      <c r="AO27" s="631">
        <f t="shared" si="34"/>
        <v>1788888.8888888892</v>
      </c>
      <c r="AP27" s="631">
        <f t="shared" si="34"/>
        <v>1980555.555555556</v>
      </c>
      <c r="AQ27" s="631">
        <f t="shared" si="34"/>
        <v>1916666.666666667</v>
      </c>
      <c r="AR27" s="631">
        <f t="shared" si="34"/>
        <v>1980555.555555556</v>
      </c>
      <c r="AS27" s="631">
        <f t="shared" si="34"/>
        <v>1916666.666666667</v>
      </c>
      <c r="AT27" s="631">
        <f t="shared" si="34"/>
        <v>1980555.555555556</v>
      </c>
      <c r="AU27" s="631">
        <f t="shared" si="34"/>
        <v>1980555.555555556</v>
      </c>
      <c r="AV27" s="631">
        <f t="shared" si="34"/>
        <v>1916666.666666667</v>
      </c>
      <c r="AW27" s="631">
        <f t="shared" si="34"/>
        <v>1980555.555555556</v>
      </c>
      <c r="AX27" s="631">
        <f t="shared" si="34"/>
        <v>1916666.666666667</v>
      </c>
      <c r="AY27" s="631">
        <f t="shared" si="34"/>
        <v>1980555.555555556</v>
      </c>
      <c r="AZ27" s="631">
        <f t="shared" si="34"/>
        <v>1980555.555555556</v>
      </c>
      <c r="BA27" s="631">
        <f t="shared" si="34"/>
        <v>1788888.8888888892</v>
      </c>
      <c r="BB27" s="631">
        <f t="shared" si="34"/>
        <v>1980555.555555556</v>
      </c>
      <c r="BC27" s="631">
        <f t="shared" si="34"/>
        <v>1916666.666666667</v>
      </c>
      <c r="BD27" s="631">
        <f t="shared" si="34"/>
        <v>1980555.555555556</v>
      </c>
      <c r="BE27" s="631">
        <f t="shared" si="34"/>
        <v>1916666.666666667</v>
      </c>
      <c r="BF27" s="631">
        <f t="shared" si="34"/>
        <v>1980555.555555556</v>
      </c>
      <c r="BG27" s="631">
        <f t="shared" si="34"/>
        <v>1980555.555555556</v>
      </c>
      <c r="BH27" s="631">
        <f t="shared" si="34"/>
        <v>1916666.666666667</v>
      </c>
      <c r="BI27" s="631">
        <f t="shared" si="34"/>
        <v>1980555.555555556</v>
      </c>
      <c r="BJ27" s="631">
        <f t="shared" si="34"/>
        <v>1916666.666666667</v>
      </c>
      <c r="BK27" s="631">
        <f t="shared" si="34"/>
        <v>1980555.555555556</v>
      </c>
      <c r="BL27" s="631">
        <f t="shared" si="34"/>
        <v>1980555.555555556</v>
      </c>
      <c r="BM27" s="631">
        <f t="shared" si="34"/>
        <v>1852777.7777777782</v>
      </c>
      <c r="BN27" s="631">
        <f t="shared" si="34"/>
        <v>1980555.555555556</v>
      </c>
      <c r="BO27" s="631">
        <f t="shared" si="34"/>
        <v>1916666.666666667</v>
      </c>
      <c r="BP27" s="631">
        <f t="shared" si="34"/>
        <v>1980555.555555556</v>
      </c>
      <c r="BQ27" s="631">
        <f t="shared" ref="BQ27:BW27" si="35">-BQ48</f>
        <v>1916666.666666667</v>
      </c>
      <c r="BR27" s="631">
        <f t="shared" si="35"/>
        <v>1980555.555555556</v>
      </c>
      <c r="BS27" s="631">
        <f t="shared" si="35"/>
        <v>1980555.555555556</v>
      </c>
      <c r="BT27" s="631">
        <f t="shared" si="35"/>
        <v>0</v>
      </c>
      <c r="BU27" s="631">
        <f t="shared" si="35"/>
        <v>0</v>
      </c>
      <c r="BV27" s="631">
        <f t="shared" si="35"/>
        <v>0</v>
      </c>
      <c r="BW27" s="631">
        <f t="shared" si="35"/>
        <v>0</v>
      </c>
      <c r="BX27" s="631">
        <f t="shared" si="34"/>
        <v>0</v>
      </c>
      <c r="BY27" s="631">
        <f t="shared" ref="BY27:CC27" si="36">-BY48</f>
        <v>0</v>
      </c>
      <c r="BZ27" s="631">
        <f t="shared" si="36"/>
        <v>0</v>
      </c>
      <c r="CA27" s="631">
        <f t="shared" si="36"/>
        <v>0</v>
      </c>
      <c r="CB27" s="631">
        <f t="shared" si="36"/>
        <v>0</v>
      </c>
      <c r="CC27" s="631">
        <f t="shared" si="36"/>
        <v>0</v>
      </c>
      <c r="CD27" s="631">
        <f t="shared" ref="CD27:DZ27" si="37">-CD48</f>
        <v>0</v>
      </c>
      <c r="CE27" s="631">
        <f t="shared" si="37"/>
        <v>0</v>
      </c>
      <c r="CF27" s="631">
        <f t="shared" si="37"/>
        <v>0</v>
      </c>
      <c r="CG27" s="631">
        <f t="shared" si="37"/>
        <v>0</v>
      </c>
      <c r="CH27" s="631">
        <f t="shared" si="37"/>
        <v>0</v>
      </c>
      <c r="CI27" s="631">
        <f t="shared" si="37"/>
        <v>0</v>
      </c>
      <c r="CJ27" s="631">
        <f t="shared" si="37"/>
        <v>0</v>
      </c>
      <c r="CK27" s="631">
        <f t="shared" si="37"/>
        <v>0</v>
      </c>
      <c r="CL27" s="631">
        <f t="shared" si="37"/>
        <v>0</v>
      </c>
      <c r="CM27" s="631">
        <f t="shared" si="37"/>
        <v>0</v>
      </c>
      <c r="CN27" s="631">
        <f t="shared" si="37"/>
        <v>0</v>
      </c>
      <c r="CO27" s="631">
        <f t="shared" si="37"/>
        <v>0</v>
      </c>
      <c r="CP27" s="631">
        <f t="shared" si="37"/>
        <v>0</v>
      </c>
      <c r="CQ27" s="631">
        <f t="shared" si="37"/>
        <v>0</v>
      </c>
      <c r="CR27" s="631">
        <f t="shared" si="37"/>
        <v>0</v>
      </c>
      <c r="CS27" s="631">
        <f t="shared" si="37"/>
        <v>0</v>
      </c>
      <c r="CT27" s="631">
        <f t="shared" si="37"/>
        <v>0</v>
      </c>
      <c r="CU27" s="631">
        <f t="shared" si="37"/>
        <v>0</v>
      </c>
      <c r="CV27" s="631">
        <f t="shared" si="37"/>
        <v>0</v>
      </c>
      <c r="CW27" s="631">
        <f t="shared" si="37"/>
        <v>0</v>
      </c>
      <c r="CX27" s="631">
        <f t="shared" si="37"/>
        <v>0</v>
      </c>
      <c r="CY27" s="631">
        <f t="shared" si="37"/>
        <v>0</v>
      </c>
      <c r="CZ27" s="631">
        <f t="shared" si="37"/>
        <v>0</v>
      </c>
      <c r="DA27" s="631">
        <f t="shared" si="37"/>
        <v>0</v>
      </c>
      <c r="DB27" s="631">
        <f t="shared" si="37"/>
        <v>0</v>
      </c>
      <c r="DC27" s="631">
        <f t="shared" si="37"/>
        <v>0</v>
      </c>
      <c r="DD27" s="631">
        <f t="shared" si="37"/>
        <v>0</v>
      </c>
      <c r="DE27" s="631">
        <f t="shared" si="37"/>
        <v>0</v>
      </c>
      <c r="DF27" s="631">
        <f t="shared" si="37"/>
        <v>0</v>
      </c>
      <c r="DG27" s="631">
        <f t="shared" si="37"/>
        <v>0</v>
      </c>
      <c r="DH27" s="631">
        <f t="shared" si="37"/>
        <v>0</v>
      </c>
      <c r="DI27" s="631">
        <f t="shared" si="37"/>
        <v>0</v>
      </c>
      <c r="DJ27" s="631">
        <f t="shared" si="37"/>
        <v>0</v>
      </c>
      <c r="DK27" s="631">
        <f t="shared" si="37"/>
        <v>0</v>
      </c>
      <c r="DL27" s="631">
        <f t="shared" si="37"/>
        <v>0</v>
      </c>
      <c r="DM27" s="631">
        <f t="shared" si="37"/>
        <v>0</v>
      </c>
      <c r="DN27" s="631">
        <f t="shared" si="37"/>
        <v>0</v>
      </c>
      <c r="DO27" s="631">
        <f t="shared" si="37"/>
        <v>0</v>
      </c>
      <c r="DP27" s="631">
        <f t="shared" si="37"/>
        <v>0</v>
      </c>
      <c r="DQ27" s="631">
        <f t="shared" si="37"/>
        <v>0</v>
      </c>
      <c r="DR27" s="631">
        <f t="shared" si="37"/>
        <v>0</v>
      </c>
      <c r="DS27" s="631">
        <f t="shared" si="37"/>
        <v>0</v>
      </c>
      <c r="DT27" s="631">
        <f t="shared" si="37"/>
        <v>0</v>
      </c>
      <c r="DU27" s="631">
        <f t="shared" si="37"/>
        <v>0</v>
      </c>
      <c r="DV27" s="631">
        <f t="shared" si="37"/>
        <v>0</v>
      </c>
      <c r="DW27" s="631">
        <f t="shared" si="37"/>
        <v>0</v>
      </c>
      <c r="DX27" s="631">
        <f t="shared" si="37"/>
        <v>0</v>
      </c>
      <c r="DY27" s="631">
        <f t="shared" si="37"/>
        <v>0</v>
      </c>
      <c r="DZ27" s="631">
        <f t="shared" si="37"/>
        <v>0</v>
      </c>
      <c r="EA27" s="631">
        <f t="shared" ref="EA27" si="38">-EA48</f>
        <v>0</v>
      </c>
    </row>
    <row r="28" spans="1:131" x14ac:dyDescent="0.2">
      <c r="A28" s="151">
        <f>ROW()</f>
        <v>28</v>
      </c>
      <c r="C28" s="155" t="str">
        <f>'A&amp;R'!B40</f>
        <v>Mezz A1</v>
      </c>
      <c r="D28" s="157"/>
      <c r="E28" s="157"/>
      <c r="F28" s="157"/>
      <c r="G28" s="157"/>
      <c r="H28" s="157"/>
      <c r="I28" s="157"/>
      <c r="J28" s="674">
        <f t="shared" si="26"/>
        <v>26491500</v>
      </c>
      <c r="K28" s="674"/>
      <c r="L28" s="674">
        <f>-L54</f>
        <v>435000</v>
      </c>
      <c r="M28" s="674">
        <f t="shared" ref="M28:BX28" si="39">-M54</f>
        <v>449500</v>
      </c>
      <c r="N28" s="674">
        <f t="shared" si="39"/>
        <v>435000</v>
      </c>
      <c r="O28" s="674">
        <f t="shared" si="39"/>
        <v>449500</v>
      </c>
      <c r="P28" s="674">
        <f t="shared" si="39"/>
        <v>449500</v>
      </c>
      <c r="Q28" s="674">
        <f t="shared" si="39"/>
        <v>420500</v>
      </c>
      <c r="R28" s="674">
        <f t="shared" si="39"/>
        <v>449500</v>
      </c>
      <c r="S28" s="674">
        <f t="shared" si="39"/>
        <v>435000</v>
      </c>
      <c r="T28" s="674">
        <f t="shared" si="39"/>
        <v>449500</v>
      </c>
      <c r="U28" s="674">
        <f t="shared" si="39"/>
        <v>435000</v>
      </c>
      <c r="V28" s="674">
        <f t="shared" si="39"/>
        <v>449500</v>
      </c>
      <c r="W28" s="674">
        <f t="shared" si="39"/>
        <v>449500</v>
      </c>
      <c r="X28" s="674">
        <f t="shared" si="39"/>
        <v>435000</v>
      </c>
      <c r="Y28" s="674">
        <f t="shared" si="39"/>
        <v>449500</v>
      </c>
      <c r="Z28" s="674">
        <f t="shared" si="39"/>
        <v>435000</v>
      </c>
      <c r="AA28" s="674">
        <f t="shared" si="39"/>
        <v>449500</v>
      </c>
      <c r="AB28" s="674">
        <f t="shared" si="39"/>
        <v>449500</v>
      </c>
      <c r="AC28" s="674">
        <f t="shared" si="39"/>
        <v>406000</v>
      </c>
      <c r="AD28" s="674">
        <f t="shared" si="39"/>
        <v>449500</v>
      </c>
      <c r="AE28" s="674">
        <f t="shared" si="39"/>
        <v>435000</v>
      </c>
      <c r="AF28" s="674">
        <f t="shared" si="39"/>
        <v>449500</v>
      </c>
      <c r="AG28" s="674">
        <f t="shared" si="39"/>
        <v>435000</v>
      </c>
      <c r="AH28" s="674">
        <f t="shared" si="39"/>
        <v>449500</v>
      </c>
      <c r="AI28" s="674">
        <f t="shared" si="39"/>
        <v>449500</v>
      </c>
      <c r="AJ28" s="674">
        <f t="shared" si="39"/>
        <v>435000</v>
      </c>
      <c r="AK28" s="674">
        <f t="shared" si="39"/>
        <v>449500</v>
      </c>
      <c r="AL28" s="674">
        <f t="shared" si="39"/>
        <v>435000</v>
      </c>
      <c r="AM28" s="674">
        <f t="shared" si="39"/>
        <v>449500</v>
      </c>
      <c r="AN28" s="674">
        <f t="shared" si="39"/>
        <v>449500</v>
      </c>
      <c r="AO28" s="674">
        <f t="shared" si="39"/>
        <v>406000</v>
      </c>
      <c r="AP28" s="674">
        <f t="shared" si="39"/>
        <v>449500</v>
      </c>
      <c r="AQ28" s="674">
        <f t="shared" si="39"/>
        <v>435000</v>
      </c>
      <c r="AR28" s="674">
        <f t="shared" si="39"/>
        <v>449500</v>
      </c>
      <c r="AS28" s="674">
        <f t="shared" si="39"/>
        <v>435000</v>
      </c>
      <c r="AT28" s="674">
        <f t="shared" si="39"/>
        <v>449500</v>
      </c>
      <c r="AU28" s="674">
        <f t="shared" si="39"/>
        <v>449500</v>
      </c>
      <c r="AV28" s="674">
        <f t="shared" si="39"/>
        <v>435000</v>
      </c>
      <c r="AW28" s="674">
        <f t="shared" si="39"/>
        <v>449500</v>
      </c>
      <c r="AX28" s="674">
        <f t="shared" si="39"/>
        <v>435000</v>
      </c>
      <c r="AY28" s="674">
        <f t="shared" si="39"/>
        <v>449500</v>
      </c>
      <c r="AZ28" s="674">
        <f t="shared" si="39"/>
        <v>449500</v>
      </c>
      <c r="BA28" s="674">
        <f t="shared" si="39"/>
        <v>406000</v>
      </c>
      <c r="BB28" s="674">
        <f t="shared" si="39"/>
        <v>449500</v>
      </c>
      <c r="BC28" s="674">
        <f t="shared" si="39"/>
        <v>435000</v>
      </c>
      <c r="BD28" s="674">
        <f t="shared" si="39"/>
        <v>449500</v>
      </c>
      <c r="BE28" s="674">
        <f t="shared" si="39"/>
        <v>435000</v>
      </c>
      <c r="BF28" s="674">
        <f t="shared" si="39"/>
        <v>449500</v>
      </c>
      <c r="BG28" s="674">
        <f t="shared" si="39"/>
        <v>449500</v>
      </c>
      <c r="BH28" s="674">
        <f t="shared" si="39"/>
        <v>435000</v>
      </c>
      <c r="BI28" s="674">
        <f t="shared" si="39"/>
        <v>449500</v>
      </c>
      <c r="BJ28" s="674">
        <f t="shared" si="39"/>
        <v>435000</v>
      </c>
      <c r="BK28" s="674">
        <f t="shared" si="39"/>
        <v>449500</v>
      </c>
      <c r="BL28" s="674">
        <f t="shared" si="39"/>
        <v>449500</v>
      </c>
      <c r="BM28" s="674">
        <f t="shared" si="39"/>
        <v>420500</v>
      </c>
      <c r="BN28" s="674">
        <f t="shared" si="39"/>
        <v>449500</v>
      </c>
      <c r="BO28" s="674">
        <f t="shared" si="39"/>
        <v>435000</v>
      </c>
      <c r="BP28" s="674">
        <f t="shared" si="39"/>
        <v>449500</v>
      </c>
      <c r="BQ28" s="674">
        <f t="shared" ref="BQ28:BW28" si="40">-BQ54</f>
        <v>435000</v>
      </c>
      <c r="BR28" s="674">
        <f t="shared" si="40"/>
        <v>449500</v>
      </c>
      <c r="BS28" s="674">
        <f t="shared" si="40"/>
        <v>449500</v>
      </c>
      <c r="BT28" s="674">
        <f t="shared" si="40"/>
        <v>0</v>
      </c>
      <c r="BU28" s="674">
        <f t="shared" si="40"/>
        <v>0</v>
      </c>
      <c r="BV28" s="674">
        <f t="shared" si="40"/>
        <v>0</v>
      </c>
      <c r="BW28" s="674">
        <f t="shared" si="40"/>
        <v>0</v>
      </c>
      <c r="BX28" s="674">
        <f t="shared" si="39"/>
        <v>0</v>
      </c>
      <c r="BY28" s="674">
        <f t="shared" ref="BY28:CC28" si="41">-BY54</f>
        <v>0</v>
      </c>
      <c r="BZ28" s="674">
        <f t="shared" si="41"/>
        <v>0</v>
      </c>
      <c r="CA28" s="674">
        <f t="shared" si="41"/>
        <v>0</v>
      </c>
      <c r="CB28" s="674">
        <f t="shared" si="41"/>
        <v>0</v>
      </c>
      <c r="CC28" s="674">
        <f t="shared" si="41"/>
        <v>0</v>
      </c>
      <c r="CD28" s="674">
        <f t="shared" ref="CD28:DZ28" si="42">-CD54</f>
        <v>0</v>
      </c>
      <c r="CE28" s="674">
        <f t="shared" si="42"/>
        <v>0</v>
      </c>
      <c r="CF28" s="674">
        <f t="shared" si="42"/>
        <v>0</v>
      </c>
      <c r="CG28" s="674">
        <f t="shared" si="42"/>
        <v>0</v>
      </c>
      <c r="CH28" s="674">
        <f t="shared" si="42"/>
        <v>0</v>
      </c>
      <c r="CI28" s="674">
        <f t="shared" si="42"/>
        <v>0</v>
      </c>
      <c r="CJ28" s="674">
        <f t="shared" si="42"/>
        <v>0</v>
      </c>
      <c r="CK28" s="674">
        <f t="shared" si="42"/>
        <v>0</v>
      </c>
      <c r="CL28" s="674">
        <f t="shared" si="42"/>
        <v>0</v>
      </c>
      <c r="CM28" s="674">
        <f t="shared" si="42"/>
        <v>0</v>
      </c>
      <c r="CN28" s="674">
        <f t="shared" si="42"/>
        <v>0</v>
      </c>
      <c r="CO28" s="674">
        <f t="shared" si="42"/>
        <v>0</v>
      </c>
      <c r="CP28" s="674">
        <f t="shared" si="42"/>
        <v>0</v>
      </c>
      <c r="CQ28" s="674">
        <f t="shared" si="42"/>
        <v>0</v>
      </c>
      <c r="CR28" s="674">
        <f t="shared" si="42"/>
        <v>0</v>
      </c>
      <c r="CS28" s="674">
        <f t="shared" si="42"/>
        <v>0</v>
      </c>
      <c r="CT28" s="674">
        <f t="shared" si="42"/>
        <v>0</v>
      </c>
      <c r="CU28" s="674">
        <f t="shared" si="42"/>
        <v>0</v>
      </c>
      <c r="CV28" s="674">
        <f t="shared" si="42"/>
        <v>0</v>
      </c>
      <c r="CW28" s="674">
        <f t="shared" si="42"/>
        <v>0</v>
      </c>
      <c r="CX28" s="674">
        <f t="shared" si="42"/>
        <v>0</v>
      </c>
      <c r="CY28" s="674">
        <f t="shared" si="42"/>
        <v>0</v>
      </c>
      <c r="CZ28" s="674">
        <f t="shared" si="42"/>
        <v>0</v>
      </c>
      <c r="DA28" s="674">
        <f t="shared" si="42"/>
        <v>0</v>
      </c>
      <c r="DB28" s="674">
        <f t="shared" si="42"/>
        <v>0</v>
      </c>
      <c r="DC28" s="674">
        <f t="shared" si="42"/>
        <v>0</v>
      </c>
      <c r="DD28" s="674">
        <f t="shared" si="42"/>
        <v>0</v>
      </c>
      <c r="DE28" s="674">
        <f t="shared" si="42"/>
        <v>0</v>
      </c>
      <c r="DF28" s="674">
        <f t="shared" si="42"/>
        <v>0</v>
      </c>
      <c r="DG28" s="674">
        <f t="shared" si="42"/>
        <v>0</v>
      </c>
      <c r="DH28" s="674">
        <f t="shared" si="42"/>
        <v>0</v>
      </c>
      <c r="DI28" s="674">
        <f t="shared" si="42"/>
        <v>0</v>
      </c>
      <c r="DJ28" s="674">
        <f t="shared" si="42"/>
        <v>0</v>
      </c>
      <c r="DK28" s="674">
        <f t="shared" si="42"/>
        <v>0</v>
      </c>
      <c r="DL28" s="674">
        <f t="shared" si="42"/>
        <v>0</v>
      </c>
      <c r="DM28" s="674">
        <f t="shared" si="42"/>
        <v>0</v>
      </c>
      <c r="DN28" s="674">
        <f t="shared" si="42"/>
        <v>0</v>
      </c>
      <c r="DO28" s="674">
        <f t="shared" si="42"/>
        <v>0</v>
      </c>
      <c r="DP28" s="674">
        <f t="shared" si="42"/>
        <v>0</v>
      </c>
      <c r="DQ28" s="674">
        <f t="shared" si="42"/>
        <v>0</v>
      </c>
      <c r="DR28" s="674">
        <f t="shared" si="42"/>
        <v>0</v>
      </c>
      <c r="DS28" s="674">
        <f t="shared" si="42"/>
        <v>0</v>
      </c>
      <c r="DT28" s="674">
        <f t="shared" si="42"/>
        <v>0</v>
      </c>
      <c r="DU28" s="674">
        <f t="shared" si="42"/>
        <v>0</v>
      </c>
      <c r="DV28" s="674">
        <f t="shared" si="42"/>
        <v>0</v>
      </c>
      <c r="DW28" s="674">
        <f t="shared" si="42"/>
        <v>0</v>
      </c>
      <c r="DX28" s="674">
        <f t="shared" si="42"/>
        <v>0</v>
      </c>
      <c r="DY28" s="674">
        <f t="shared" si="42"/>
        <v>0</v>
      </c>
      <c r="DZ28" s="674">
        <f t="shared" si="42"/>
        <v>0</v>
      </c>
      <c r="EA28" s="674">
        <f t="shared" ref="EA28" si="43">-EA54</f>
        <v>0</v>
      </c>
    </row>
    <row r="29" spans="1:131" x14ac:dyDescent="0.2">
      <c r="A29" s="151">
        <f>ROW()</f>
        <v>29</v>
      </c>
      <c r="C29" s="417" t="str">
        <f>'A&amp;R'!B41</f>
        <v>Mezz A2</v>
      </c>
      <c r="J29" s="631">
        <f t="shared" si="26"/>
        <v>8627500.0000000037</v>
      </c>
      <c r="K29" s="631"/>
      <c r="L29" s="631">
        <f>-L60</f>
        <v>141666.66666666669</v>
      </c>
      <c r="M29" s="631">
        <f t="shared" ref="M29:BX29" si="44">-M60</f>
        <v>146388.88888888891</v>
      </c>
      <c r="N29" s="631">
        <f t="shared" si="44"/>
        <v>141666.66666666669</v>
      </c>
      <c r="O29" s="631">
        <f t="shared" si="44"/>
        <v>146388.88888888891</v>
      </c>
      <c r="P29" s="631">
        <f t="shared" si="44"/>
        <v>146388.88888888891</v>
      </c>
      <c r="Q29" s="631">
        <f t="shared" si="44"/>
        <v>136944.44444444447</v>
      </c>
      <c r="R29" s="631">
        <f t="shared" si="44"/>
        <v>146388.88888888891</v>
      </c>
      <c r="S29" s="631">
        <f t="shared" si="44"/>
        <v>141666.66666666669</v>
      </c>
      <c r="T29" s="631">
        <f t="shared" si="44"/>
        <v>146388.88888888891</v>
      </c>
      <c r="U29" s="631">
        <f t="shared" si="44"/>
        <v>141666.66666666669</v>
      </c>
      <c r="V29" s="631">
        <f t="shared" si="44"/>
        <v>146388.88888888891</v>
      </c>
      <c r="W29" s="631">
        <f t="shared" si="44"/>
        <v>146388.88888888891</v>
      </c>
      <c r="X29" s="631">
        <f t="shared" si="44"/>
        <v>141666.66666666669</v>
      </c>
      <c r="Y29" s="631">
        <f t="shared" si="44"/>
        <v>146388.88888888891</v>
      </c>
      <c r="Z29" s="631">
        <f t="shared" si="44"/>
        <v>141666.66666666669</v>
      </c>
      <c r="AA29" s="631">
        <f t="shared" si="44"/>
        <v>146388.88888888891</v>
      </c>
      <c r="AB29" s="631">
        <f t="shared" si="44"/>
        <v>146388.88888888891</v>
      </c>
      <c r="AC29" s="631">
        <f t="shared" si="44"/>
        <v>132222.22222222225</v>
      </c>
      <c r="AD29" s="631">
        <f t="shared" si="44"/>
        <v>146388.88888888891</v>
      </c>
      <c r="AE29" s="631">
        <f t="shared" si="44"/>
        <v>141666.66666666669</v>
      </c>
      <c r="AF29" s="631">
        <f t="shared" si="44"/>
        <v>146388.88888888891</v>
      </c>
      <c r="AG29" s="631">
        <f t="shared" si="44"/>
        <v>141666.66666666669</v>
      </c>
      <c r="AH29" s="631">
        <f t="shared" si="44"/>
        <v>146388.88888888891</v>
      </c>
      <c r="AI29" s="631">
        <f t="shared" si="44"/>
        <v>146388.88888888891</v>
      </c>
      <c r="AJ29" s="631">
        <f t="shared" si="44"/>
        <v>141666.66666666669</v>
      </c>
      <c r="AK29" s="631">
        <f t="shared" si="44"/>
        <v>146388.88888888891</v>
      </c>
      <c r="AL29" s="631">
        <f t="shared" si="44"/>
        <v>141666.66666666669</v>
      </c>
      <c r="AM29" s="631">
        <f t="shared" si="44"/>
        <v>146388.88888888891</v>
      </c>
      <c r="AN29" s="631">
        <f t="shared" si="44"/>
        <v>146388.88888888891</v>
      </c>
      <c r="AO29" s="631">
        <f t="shared" si="44"/>
        <v>132222.22222222225</v>
      </c>
      <c r="AP29" s="631">
        <f t="shared" si="44"/>
        <v>146388.88888888891</v>
      </c>
      <c r="AQ29" s="631">
        <f t="shared" si="44"/>
        <v>141666.66666666669</v>
      </c>
      <c r="AR29" s="631">
        <f t="shared" si="44"/>
        <v>146388.88888888891</v>
      </c>
      <c r="AS29" s="631">
        <f t="shared" si="44"/>
        <v>141666.66666666669</v>
      </c>
      <c r="AT29" s="631">
        <f t="shared" si="44"/>
        <v>146388.88888888891</v>
      </c>
      <c r="AU29" s="631">
        <f t="shared" si="44"/>
        <v>146388.88888888891</v>
      </c>
      <c r="AV29" s="631">
        <f t="shared" si="44"/>
        <v>141666.66666666669</v>
      </c>
      <c r="AW29" s="631">
        <f t="shared" si="44"/>
        <v>146388.88888888891</v>
      </c>
      <c r="AX29" s="631">
        <f t="shared" si="44"/>
        <v>141666.66666666669</v>
      </c>
      <c r="AY29" s="631">
        <f t="shared" si="44"/>
        <v>146388.88888888891</v>
      </c>
      <c r="AZ29" s="631">
        <f t="shared" si="44"/>
        <v>146388.88888888891</v>
      </c>
      <c r="BA29" s="631">
        <f t="shared" si="44"/>
        <v>132222.22222222225</v>
      </c>
      <c r="BB29" s="631">
        <f t="shared" si="44"/>
        <v>146388.88888888891</v>
      </c>
      <c r="BC29" s="631">
        <f t="shared" si="44"/>
        <v>141666.66666666669</v>
      </c>
      <c r="BD29" s="631">
        <f t="shared" si="44"/>
        <v>146388.88888888891</v>
      </c>
      <c r="BE29" s="631">
        <f t="shared" si="44"/>
        <v>141666.66666666669</v>
      </c>
      <c r="BF29" s="631">
        <f t="shared" si="44"/>
        <v>146388.88888888891</v>
      </c>
      <c r="BG29" s="631">
        <f t="shared" si="44"/>
        <v>146388.88888888891</v>
      </c>
      <c r="BH29" s="631">
        <f t="shared" si="44"/>
        <v>141666.66666666669</v>
      </c>
      <c r="BI29" s="631">
        <f t="shared" si="44"/>
        <v>146388.88888888891</v>
      </c>
      <c r="BJ29" s="631">
        <f t="shared" si="44"/>
        <v>141666.66666666669</v>
      </c>
      <c r="BK29" s="631">
        <f t="shared" si="44"/>
        <v>146388.88888888891</v>
      </c>
      <c r="BL29" s="631">
        <f t="shared" si="44"/>
        <v>146388.88888888891</v>
      </c>
      <c r="BM29" s="631">
        <f t="shared" si="44"/>
        <v>136944.44444444447</v>
      </c>
      <c r="BN29" s="631">
        <f t="shared" si="44"/>
        <v>146388.88888888891</v>
      </c>
      <c r="BO29" s="631">
        <f t="shared" si="44"/>
        <v>141666.66666666669</v>
      </c>
      <c r="BP29" s="631">
        <f t="shared" si="44"/>
        <v>146388.88888888891</v>
      </c>
      <c r="BQ29" s="631">
        <f t="shared" ref="BQ29:BW29" si="45">-BQ60</f>
        <v>141666.66666666669</v>
      </c>
      <c r="BR29" s="631">
        <f t="shared" si="45"/>
        <v>146388.88888888891</v>
      </c>
      <c r="BS29" s="631">
        <f t="shared" si="45"/>
        <v>146388.88888888891</v>
      </c>
      <c r="BT29" s="631">
        <f t="shared" si="45"/>
        <v>0</v>
      </c>
      <c r="BU29" s="631">
        <f t="shared" si="45"/>
        <v>0</v>
      </c>
      <c r="BV29" s="631">
        <f t="shared" si="45"/>
        <v>0</v>
      </c>
      <c r="BW29" s="631">
        <f t="shared" si="45"/>
        <v>0</v>
      </c>
      <c r="BX29" s="631">
        <f t="shared" si="44"/>
        <v>0</v>
      </c>
      <c r="BY29" s="631">
        <f t="shared" ref="BY29:CC29" si="46">-BY60</f>
        <v>0</v>
      </c>
      <c r="BZ29" s="631">
        <f t="shared" si="46"/>
        <v>0</v>
      </c>
      <c r="CA29" s="631">
        <f t="shared" si="46"/>
        <v>0</v>
      </c>
      <c r="CB29" s="631">
        <f t="shared" si="46"/>
        <v>0</v>
      </c>
      <c r="CC29" s="631">
        <f t="shared" si="46"/>
        <v>0</v>
      </c>
      <c r="CD29" s="631">
        <f t="shared" ref="CD29:DZ29" si="47">-CD60</f>
        <v>0</v>
      </c>
      <c r="CE29" s="631">
        <f t="shared" si="47"/>
        <v>0</v>
      </c>
      <c r="CF29" s="631">
        <f t="shared" si="47"/>
        <v>0</v>
      </c>
      <c r="CG29" s="631">
        <f t="shared" si="47"/>
        <v>0</v>
      </c>
      <c r="CH29" s="631">
        <f t="shared" si="47"/>
        <v>0</v>
      </c>
      <c r="CI29" s="631">
        <f t="shared" si="47"/>
        <v>0</v>
      </c>
      <c r="CJ29" s="631">
        <f t="shared" si="47"/>
        <v>0</v>
      </c>
      <c r="CK29" s="631">
        <f t="shared" si="47"/>
        <v>0</v>
      </c>
      <c r="CL29" s="631">
        <f t="shared" si="47"/>
        <v>0</v>
      </c>
      <c r="CM29" s="631">
        <f t="shared" si="47"/>
        <v>0</v>
      </c>
      <c r="CN29" s="631">
        <f t="shared" si="47"/>
        <v>0</v>
      </c>
      <c r="CO29" s="631">
        <f t="shared" si="47"/>
        <v>0</v>
      </c>
      <c r="CP29" s="631">
        <f t="shared" si="47"/>
        <v>0</v>
      </c>
      <c r="CQ29" s="631">
        <f t="shared" si="47"/>
        <v>0</v>
      </c>
      <c r="CR29" s="631">
        <f t="shared" si="47"/>
        <v>0</v>
      </c>
      <c r="CS29" s="631">
        <f t="shared" si="47"/>
        <v>0</v>
      </c>
      <c r="CT29" s="631">
        <f t="shared" si="47"/>
        <v>0</v>
      </c>
      <c r="CU29" s="631">
        <f t="shared" si="47"/>
        <v>0</v>
      </c>
      <c r="CV29" s="631">
        <f t="shared" si="47"/>
        <v>0</v>
      </c>
      <c r="CW29" s="631">
        <f t="shared" si="47"/>
        <v>0</v>
      </c>
      <c r="CX29" s="631">
        <f t="shared" si="47"/>
        <v>0</v>
      </c>
      <c r="CY29" s="631">
        <f t="shared" si="47"/>
        <v>0</v>
      </c>
      <c r="CZ29" s="631">
        <f t="shared" si="47"/>
        <v>0</v>
      </c>
      <c r="DA29" s="631">
        <f t="shared" si="47"/>
        <v>0</v>
      </c>
      <c r="DB29" s="631">
        <f t="shared" si="47"/>
        <v>0</v>
      </c>
      <c r="DC29" s="631">
        <f t="shared" si="47"/>
        <v>0</v>
      </c>
      <c r="DD29" s="631">
        <f t="shared" si="47"/>
        <v>0</v>
      </c>
      <c r="DE29" s="631">
        <f t="shared" si="47"/>
        <v>0</v>
      </c>
      <c r="DF29" s="631">
        <f t="shared" si="47"/>
        <v>0</v>
      </c>
      <c r="DG29" s="631">
        <f t="shared" si="47"/>
        <v>0</v>
      </c>
      <c r="DH29" s="631">
        <f t="shared" si="47"/>
        <v>0</v>
      </c>
      <c r="DI29" s="631">
        <f t="shared" si="47"/>
        <v>0</v>
      </c>
      <c r="DJ29" s="631">
        <f t="shared" si="47"/>
        <v>0</v>
      </c>
      <c r="DK29" s="631">
        <f t="shared" si="47"/>
        <v>0</v>
      </c>
      <c r="DL29" s="631">
        <f t="shared" si="47"/>
        <v>0</v>
      </c>
      <c r="DM29" s="631">
        <f t="shared" si="47"/>
        <v>0</v>
      </c>
      <c r="DN29" s="631">
        <f t="shared" si="47"/>
        <v>0</v>
      </c>
      <c r="DO29" s="631">
        <f t="shared" si="47"/>
        <v>0</v>
      </c>
      <c r="DP29" s="631">
        <f t="shared" si="47"/>
        <v>0</v>
      </c>
      <c r="DQ29" s="631">
        <f t="shared" si="47"/>
        <v>0</v>
      </c>
      <c r="DR29" s="631">
        <f t="shared" si="47"/>
        <v>0</v>
      </c>
      <c r="DS29" s="631">
        <f t="shared" si="47"/>
        <v>0</v>
      </c>
      <c r="DT29" s="631">
        <f t="shared" si="47"/>
        <v>0</v>
      </c>
      <c r="DU29" s="631">
        <f t="shared" si="47"/>
        <v>0</v>
      </c>
      <c r="DV29" s="631">
        <f t="shared" si="47"/>
        <v>0</v>
      </c>
      <c r="DW29" s="631">
        <f t="shared" si="47"/>
        <v>0</v>
      </c>
      <c r="DX29" s="631">
        <f t="shared" si="47"/>
        <v>0</v>
      </c>
      <c r="DY29" s="631">
        <f t="shared" si="47"/>
        <v>0</v>
      </c>
      <c r="DZ29" s="631">
        <f t="shared" si="47"/>
        <v>0</v>
      </c>
      <c r="EA29" s="631">
        <f t="shared" ref="EA29" si="48">-EA60</f>
        <v>0</v>
      </c>
    </row>
    <row r="30" spans="1:131" x14ac:dyDescent="0.2">
      <c r="A30" s="151">
        <f>ROW()</f>
        <v>30</v>
      </c>
      <c r="C30" s="169" t="str">
        <f>'A&amp;R'!B42</f>
        <v>Mezz B</v>
      </c>
      <c r="D30" s="160"/>
      <c r="E30" s="160"/>
      <c r="F30" s="160"/>
      <c r="G30" s="160"/>
      <c r="H30" s="160"/>
      <c r="I30" s="160"/>
      <c r="J30" s="672">
        <f t="shared" si="26"/>
        <v>0</v>
      </c>
      <c r="K30" s="672"/>
      <c r="L30" s="672">
        <f>-L66</f>
        <v>0</v>
      </c>
      <c r="M30" s="672">
        <f t="shared" ref="M30:BX30" si="49">-M66</f>
        <v>0</v>
      </c>
      <c r="N30" s="672">
        <f t="shared" si="49"/>
        <v>0</v>
      </c>
      <c r="O30" s="672">
        <f t="shared" si="49"/>
        <v>0</v>
      </c>
      <c r="P30" s="672">
        <f t="shared" si="49"/>
        <v>0</v>
      </c>
      <c r="Q30" s="672">
        <f t="shared" si="49"/>
        <v>0</v>
      </c>
      <c r="R30" s="672">
        <f t="shared" si="49"/>
        <v>0</v>
      </c>
      <c r="S30" s="672">
        <f t="shared" si="49"/>
        <v>0</v>
      </c>
      <c r="T30" s="672">
        <f t="shared" si="49"/>
        <v>0</v>
      </c>
      <c r="U30" s="672">
        <f t="shared" si="49"/>
        <v>0</v>
      </c>
      <c r="V30" s="672">
        <f t="shared" si="49"/>
        <v>0</v>
      </c>
      <c r="W30" s="672">
        <f t="shared" si="49"/>
        <v>0</v>
      </c>
      <c r="X30" s="672">
        <f t="shared" si="49"/>
        <v>0</v>
      </c>
      <c r="Y30" s="672">
        <f t="shared" si="49"/>
        <v>0</v>
      </c>
      <c r="Z30" s="672">
        <f t="shared" si="49"/>
        <v>0</v>
      </c>
      <c r="AA30" s="672">
        <f t="shared" si="49"/>
        <v>0</v>
      </c>
      <c r="AB30" s="672">
        <f t="shared" si="49"/>
        <v>0</v>
      </c>
      <c r="AC30" s="672">
        <f t="shared" si="49"/>
        <v>0</v>
      </c>
      <c r="AD30" s="672">
        <f t="shared" si="49"/>
        <v>0</v>
      </c>
      <c r="AE30" s="672">
        <f t="shared" si="49"/>
        <v>0</v>
      </c>
      <c r="AF30" s="672">
        <f t="shared" si="49"/>
        <v>0</v>
      </c>
      <c r="AG30" s="672">
        <f t="shared" si="49"/>
        <v>0</v>
      </c>
      <c r="AH30" s="672">
        <f t="shared" si="49"/>
        <v>0</v>
      </c>
      <c r="AI30" s="672">
        <f t="shared" si="49"/>
        <v>0</v>
      </c>
      <c r="AJ30" s="672">
        <f t="shared" si="49"/>
        <v>0</v>
      </c>
      <c r="AK30" s="672">
        <f t="shared" si="49"/>
        <v>0</v>
      </c>
      <c r="AL30" s="672">
        <f t="shared" si="49"/>
        <v>0</v>
      </c>
      <c r="AM30" s="672">
        <f t="shared" si="49"/>
        <v>0</v>
      </c>
      <c r="AN30" s="672">
        <f t="shared" si="49"/>
        <v>0</v>
      </c>
      <c r="AO30" s="672">
        <f t="shared" si="49"/>
        <v>0</v>
      </c>
      <c r="AP30" s="672">
        <f t="shared" si="49"/>
        <v>0</v>
      </c>
      <c r="AQ30" s="672">
        <f t="shared" si="49"/>
        <v>0</v>
      </c>
      <c r="AR30" s="672">
        <f t="shared" si="49"/>
        <v>0</v>
      </c>
      <c r="AS30" s="672">
        <f t="shared" si="49"/>
        <v>0</v>
      </c>
      <c r="AT30" s="672">
        <f t="shared" si="49"/>
        <v>0</v>
      </c>
      <c r="AU30" s="672">
        <f t="shared" si="49"/>
        <v>0</v>
      </c>
      <c r="AV30" s="672">
        <f t="shared" si="49"/>
        <v>0</v>
      </c>
      <c r="AW30" s="672">
        <f t="shared" si="49"/>
        <v>0</v>
      </c>
      <c r="AX30" s="672">
        <f t="shared" si="49"/>
        <v>0</v>
      </c>
      <c r="AY30" s="672">
        <f t="shared" si="49"/>
        <v>0</v>
      </c>
      <c r="AZ30" s="672">
        <f t="shared" si="49"/>
        <v>0</v>
      </c>
      <c r="BA30" s="672">
        <f t="shared" si="49"/>
        <v>0</v>
      </c>
      <c r="BB30" s="672">
        <f t="shared" si="49"/>
        <v>0</v>
      </c>
      <c r="BC30" s="672">
        <f t="shared" si="49"/>
        <v>0</v>
      </c>
      <c r="BD30" s="672">
        <f t="shared" si="49"/>
        <v>0</v>
      </c>
      <c r="BE30" s="672">
        <f t="shared" si="49"/>
        <v>0</v>
      </c>
      <c r="BF30" s="672">
        <f t="shared" si="49"/>
        <v>0</v>
      </c>
      <c r="BG30" s="672">
        <f t="shared" si="49"/>
        <v>0</v>
      </c>
      <c r="BH30" s="672">
        <f t="shared" si="49"/>
        <v>0</v>
      </c>
      <c r="BI30" s="672">
        <f t="shared" si="49"/>
        <v>0</v>
      </c>
      <c r="BJ30" s="672">
        <f t="shared" si="49"/>
        <v>0</v>
      </c>
      <c r="BK30" s="672">
        <f t="shared" si="49"/>
        <v>0</v>
      </c>
      <c r="BL30" s="672">
        <f t="shared" si="49"/>
        <v>0</v>
      </c>
      <c r="BM30" s="672">
        <f t="shared" si="49"/>
        <v>0</v>
      </c>
      <c r="BN30" s="672">
        <f t="shared" si="49"/>
        <v>0</v>
      </c>
      <c r="BO30" s="672">
        <f t="shared" si="49"/>
        <v>0</v>
      </c>
      <c r="BP30" s="672">
        <f t="shared" si="49"/>
        <v>0</v>
      </c>
      <c r="BQ30" s="672">
        <f t="shared" ref="BQ30:BW30" si="50">-BQ66</f>
        <v>0</v>
      </c>
      <c r="BR30" s="672">
        <f t="shared" si="50"/>
        <v>0</v>
      </c>
      <c r="BS30" s="672">
        <f t="shared" si="50"/>
        <v>0</v>
      </c>
      <c r="BT30" s="672">
        <f t="shared" si="50"/>
        <v>0</v>
      </c>
      <c r="BU30" s="672">
        <f t="shared" si="50"/>
        <v>0</v>
      </c>
      <c r="BV30" s="672">
        <f t="shared" si="50"/>
        <v>0</v>
      </c>
      <c r="BW30" s="672">
        <f t="shared" si="50"/>
        <v>0</v>
      </c>
      <c r="BX30" s="672">
        <f t="shared" si="49"/>
        <v>0</v>
      </c>
      <c r="BY30" s="672">
        <f t="shared" ref="BY30:CC30" si="51">-BY66</f>
        <v>0</v>
      </c>
      <c r="BZ30" s="672">
        <f t="shared" si="51"/>
        <v>0</v>
      </c>
      <c r="CA30" s="672">
        <f t="shared" si="51"/>
        <v>0</v>
      </c>
      <c r="CB30" s="672">
        <f t="shared" si="51"/>
        <v>0</v>
      </c>
      <c r="CC30" s="672">
        <f t="shared" si="51"/>
        <v>0</v>
      </c>
      <c r="CD30" s="672">
        <f t="shared" ref="CD30:DZ30" si="52">-CD66</f>
        <v>0</v>
      </c>
      <c r="CE30" s="672">
        <f t="shared" si="52"/>
        <v>0</v>
      </c>
      <c r="CF30" s="672">
        <f t="shared" si="52"/>
        <v>0</v>
      </c>
      <c r="CG30" s="672">
        <f t="shared" si="52"/>
        <v>0</v>
      </c>
      <c r="CH30" s="672">
        <f t="shared" si="52"/>
        <v>0</v>
      </c>
      <c r="CI30" s="672">
        <f t="shared" si="52"/>
        <v>0</v>
      </c>
      <c r="CJ30" s="672">
        <f t="shared" si="52"/>
        <v>0</v>
      </c>
      <c r="CK30" s="672">
        <f t="shared" si="52"/>
        <v>0</v>
      </c>
      <c r="CL30" s="672">
        <f t="shared" si="52"/>
        <v>0</v>
      </c>
      <c r="CM30" s="672">
        <f t="shared" si="52"/>
        <v>0</v>
      </c>
      <c r="CN30" s="672">
        <f t="shared" si="52"/>
        <v>0</v>
      </c>
      <c r="CO30" s="672">
        <f t="shared" si="52"/>
        <v>0</v>
      </c>
      <c r="CP30" s="672">
        <f t="shared" si="52"/>
        <v>0</v>
      </c>
      <c r="CQ30" s="672">
        <f t="shared" si="52"/>
        <v>0</v>
      </c>
      <c r="CR30" s="672">
        <f t="shared" si="52"/>
        <v>0</v>
      </c>
      <c r="CS30" s="672">
        <f t="shared" si="52"/>
        <v>0</v>
      </c>
      <c r="CT30" s="672">
        <f t="shared" si="52"/>
        <v>0</v>
      </c>
      <c r="CU30" s="672">
        <f t="shared" si="52"/>
        <v>0</v>
      </c>
      <c r="CV30" s="672">
        <f t="shared" si="52"/>
        <v>0</v>
      </c>
      <c r="CW30" s="672">
        <f t="shared" si="52"/>
        <v>0</v>
      </c>
      <c r="CX30" s="672">
        <f t="shared" si="52"/>
        <v>0</v>
      </c>
      <c r="CY30" s="672">
        <f t="shared" si="52"/>
        <v>0</v>
      </c>
      <c r="CZ30" s="672">
        <f t="shared" si="52"/>
        <v>0</v>
      </c>
      <c r="DA30" s="672">
        <f t="shared" si="52"/>
        <v>0</v>
      </c>
      <c r="DB30" s="672">
        <f t="shared" si="52"/>
        <v>0</v>
      </c>
      <c r="DC30" s="672">
        <f t="shared" si="52"/>
        <v>0</v>
      </c>
      <c r="DD30" s="672">
        <f t="shared" si="52"/>
        <v>0</v>
      </c>
      <c r="DE30" s="672">
        <f t="shared" si="52"/>
        <v>0</v>
      </c>
      <c r="DF30" s="672">
        <f t="shared" si="52"/>
        <v>0</v>
      </c>
      <c r="DG30" s="672">
        <f t="shared" si="52"/>
        <v>0</v>
      </c>
      <c r="DH30" s="672">
        <f t="shared" si="52"/>
        <v>0</v>
      </c>
      <c r="DI30" s="672">
        <f t="shared" si="52"/>
        <v>0</v>
      </c>
      <c r="DJ30" s="672">
        <f t="shared" si="52"/>
        <v>0</v>
      </c>
      <c r="DK30" s="672">
        <f t="shared" si="52"/>
        <v>0</v>
      </c>
      <c r="DL30" s="672">
        <f t="shared" si="52"/>
        <v>0</v>
      </c>
      <c r="DM30" s="672">
        <f t="shared" si="52"/>
        <v>0</v>
      </c>
      <c r="DN30" s="672">
        <f t="shared" si="52"/>
        <v>0</v>
      </c>
      <c r="DO30" s="672">
        <f t="shared" si="52"/>
        <v>0</v>
      </c>
      <c r="DP30" s="672">
        <f t="shared" si="52"/>
        <v>0</v>
      </c>
      <c r="DQ30" s="672">
        <f t="shared" si="52"/>
        <v>0</v>
      </c>
      <c r="DR30" s="672">
        <f t="shared" si="52"/>
        <v>0</v>
      </c>
      <c r="DS30" s="672">
        <f t="shared" si="52"/>
        <v>0</v>
      </c>
      <c r="DT30" s="672">
        <f t="shared" si="52"/>
        <v>0</v>
      </c>
      <c r="DU30" s="672">
        <f t="shared" si="52"/>
        <v>0</v>
      </c>
      <c r="DV30" s="672">
        <f t="shared" si="52"/>
        <v>0</v>
      </c>
      <c r="DW30" s="672">
        <f t="shared" si="52"/>
        <v>0</v>
      </c>
      <c r="DX30" s="672">
        <f t="shared" si="52"/>
        <v>0</v>
      </c>
      <c r="DY30" s="672">
        <f t="shared" si="52"/>
        <v>0</v>
      </c>
      <c r="DZ30" s="672">
        <f t="shared" si="52"/>
        <v>0</v>
      </c>
      <c r="EA30" s="672">
        <f t="shared" ref="EA30" si="53">-EA66</f>
        <v>0</v>
      </c>
    </row>
    <row r="31" spans="1:131" x14ac:dyDescent="0.2">
      <c r="A31" s="151">
        <f>ROW()</f>
        <v>31</v>
      </c>
      <c r="C31" s="418" t="s">
        <v>503</v>
      </c>
      <c r="D31" s="419"/>
      <c r="E31" s="419"/>
      <c r="F31" s="419"/>
      <c r="G31" s="419"/>
      <c r="H31" s="419"/>
      <c r="I31" s="419"/>
      <c r="J31" s="675">
        <f t="shared" si="26"/>
        <v>417882744.89678818</v>
      </c>
      <c r="K31" s="675"/>
      <c r="L31" s="675">
        <f t="shared" ref="L31:AQ31" si="54">L25-L26</f>
        <v>1268802.7150363331</v>
      </c>
      <c r="M31" s="675">
        <f t="shared" si="54"/>
        <v>1185691.6039252216</v>
      </c>
      <c r="N31" s="675">
        <f t="shared" si="54"/>
        <v>1268802.7150363331</v>
      </c>
      <c r="O31" s="675">
        <f t="shared" si="54"/>
        <v>1185691.6039252216</v>
      </c>
      <c r="P31" s="675">
        <f t="shared" si="54"/>
        <v>1326900.7839252213</v>
      </c>
      <c r="Q31" s="675">
        <f t="shared" si="54"/>
        <v>1493123.0061474438</v>
      </c>
      <c r="R31" s="675">
        <f t="shared" si="54"/>
        <v>1326900.7839252213</v>
      </c>
      <c r="S31" s="675">
        <f t="shared" si="54"/>
        <v>1410011.8950363328</v>
      </c>
      <c r="T31" s="675">
        <f t="shared" si="54"/>
        <v>1326900.7839252213</v>
      </c>
      <c r="U31" s="675">
        <f t="shared" si="54"/>
        <v>1410011.8950363328</v>
      </c>
      <c r="V31" s="675">
        <f t="shared" si="54"/>
        <v>1225754.003925222</v>
      </c>
      <c r="W31" s="675">
        <f t="shared" si="54"/>
        <v>1225754.003925222</v>
      </c>
      <c r="X31" s="675">
        <f t="shared" si="54"/>
        <v>1172462.4753764994</v>
      </c>
      <c r="Y31" s="675">
        <f t="shared" si="54"/>
        <v>1089351.3642653879</v>
      </c>
      <c r="Z31" s="675">
        <f t="shared" si="54"/>
        <v>1243110.5544346613</v>
      </c>
      <c r="AA31" s="675">
        <f t="shared" si="54"/>
        <v>1159999.4433235498</v>
      </c>
      <c r="AB31" s="675">
        <f t="shared" si="54"/>
        <v>1293442.1233235495</v>
      </c>
      <c r="AC31" s="675">
        <f t="shared" si="54"/>
        <v>1542775.4566568835</v>
      </c>
      <c r="AD31" s="675">
        <f t="shared" si="54"/>
        <v>1293442.1233235495</v>
      </c>
      <c r="AE31" s="675">
        <f t="shared" si="54"/>
        <v>1376553.234434661</v>
      </c>
      <c r="AF31" s="675">
        <f t="shared" si="54"/>
        <v>1293442.1233235495</v>
      </c>
      <c r="AG31" s="675">
        <f t="shared" si="54"/>
        <v>1376553.2344346615</v>
      </c>
      <c r="AH31" s="675">
        <f t="shared" si="54"/>
        <v>906083.67545688571</v>
      </c>
      <c r="AI31" s="675">
        <f t="shared" si="54"/>
        <v>1086637.3499902161</v>
      </c>
      <c r="AJ31" s="675">
        <f t="shared" si="54"/>
        <v>1846842.2659030142</v>
      </c>
      <c r="AK31" s="675">
        <f t="shared" si="54"/>
        <v>1763731.1547919028</v>
      </c>
      <c r="AL31" s="675">
        <f t="shared" si="54"/>
        <v>1846842.2659030142</v>
      </c>
      <c r="AM31" s="675">
        <f t="shared" si="54"/>
        <v>1804216.9147919025</v>
      </c>
      <c r="AN31" s="675">
        <f t="shared" si="54"/>
        <v>1926603.2347919028</v>
      </c>
      <c r="AO31" s="675">
        <f t="shared" si="54"/>
        <v>2175936.5681252368</v>
      </c>
      <c r="AP31" s="675">
        <f t="shared" si="54"/>
        <v>1926603.2347919028</v>
      </c>
      <c r="AQ31" s="675">
        <f t="shared" si="54"/>
        <v>2009714.3459030143</v>
      </c>
      <c r="AR31" s="675">
        <f t="shared" ref="AR31:BW31" si="55">AR25-AR26</f>
        <v>1926603.2347919028</v>
      </c>
      <c r="AS31" s="675">
        <f t="shared" si="55"/>
        <v>2216519.1192363477</v>
      </c>
      <c r="AT31" s="675">
        <f t="shared" si="55"/>
        <v>2291589.8801821861</v>
      </c>
      <c r="AU31" s="675">
        <f t="shared" si="55"/>
        <v>2291589.8801821861</v>
      </c>
      <c r="AV31" s="675">
        <f t="shared" si="55"/>
        <v>2368107.9865332809</v>
      </c>
      <c r="AW31" s="675">
        <f t="shared" si="55"/>
        <v>2284996.8754221695</v>
      </c>
      <c r="AX31" s="675">
        <f t="shared" si="55"/>
        <v>2368107.9865332809</v>
      </c>
      <c r="AY31" s="675">
        <f t="shared" si="55"/>
        <v>2284996.8754221695</v>
      </c>
      <c r="AZ31" s="675">
        <f t="shared" si="55"/>
        <v>2393104.5954221692</v>
      </c>
      <c r="BA31" s="675">
        <f t="shared" si="55"/>
        <v>2642437.9287555031</v>
      </c>
      <c r="BB31" s="675">
        <f t="shared" si="55"/>
        <v>2393104.5954221692</v>
      </c>
      <c r="BC31" s="675">
        <f t="shared" si="55"/>
        <v>2476215.7065332807</v>
      </c>
      <c r="BD31" s="675">
        <f t="shared" si="55"/>
        <v>2393104.5954221692</v>
      </c>
      <c r="BE31" s="675">
        <f t="shared" si="55"/>
        <v>2476215.7065332807</v>
      </c>
      <c r="BF31" s="675">
        <f t="shared" si="55"/>
        <v>2417889.3763008285</v>
      </c>
      <c r="BG31" s="675">
        <f t="shared" si="55"/>
        <v>2417889.3763008285</v>
      </c>
      <c r="BH31" s="675">
        <f t="shared" si="55"/>
        <v>2490740.6399205443</v>
      </c>
      <c r="BI31" s="675">
        <f t="shared" si="55"/>
        <v>2407629.5288094329</v>
      </c>
      <c r="BJ31" s="675">
        <f t="shared" si="55"/>
        <v>2490740.6399205443</v>
      </c>
      <c r="BK31" s="675">
        <f t="shared" si="55"/>
        <v>2374613.3288094318</v>
      </c>
      <c r="BL31" s="675">
        <f t="shared" si="55"/>
        <v>2465423.068809432</v>
      </c>
      <c r="BM31" s="675">
        <f t="shared" si="55"/>
        <v>2610756.6509586549</v>
      </c>
      <c r="BN31" s="675">
        <f t="shared" si="55"/>
        <v>2395976.4895957215</v>
      </c>
      <c r="BO31" s="675">
        <f t="shared" si="55"/>
        <v>2683432.3007068322</v>
      </c>
      <c r="BP31" s="675">
        <f t="shared" si="55"/>
        <v>2116574.5695957216</v>
      </c>
      <c r="BQ31" s="675">
        <f t="shared" si="55"/>
        <v>2200437.9069898841</v>
      </c>
      <c r="BR31" s="675">
        <f t="shared" si="55"/>
        <v>1876882.0353077361</v>
      </c>
      <c r="BS31" s="675">
        <f t="shared" si="55"/>
        <v>1166082.7006618036</v>
      </c>
      <c r="BT31" s="675">
        <f t="shared" si="55"/>
        <v>3699259.2914629006</v>
      </c>
      <c r="BU31" s="675">
        <f t="shared" si="55"/>
        <v>3699259.2914629006</v>
      </c>
      <c r="BV31" s="675">
        <f t="shared" si="55"/>
        <v>3723551.9219148983</v>
      </c>
      <c r="BW31" s="675">
        <f t="shared" si="55"/>
        <v>3769252.9790418283</v>
      </c>
      <c r="BX31" s="675">
        <f t="shared" ref="BX31:DC31" si="56">BX25-BX26</f>
        <v>3840085.4190418296</v>
      </c>
      <c r="BY31" s="675">
        <f t="shared" si="56"/>
        <v>3840085.4190418296</v>
      </c>
      <c r="BZ31" s="675">
        <f t="shared" si="56"/>
        <v>3890100.0963567621</v>
      </c>
      <c r="CA31" s="675">
        <f t="shared" si="56"/>
        <v>3890100.0963567621</v>
      </c>
      <c r="CB31" s="675">
        <f t="shared" si="56"/>
        <v>4568898.8294557165</v>
      </c>
      <c r="CC31" s="675">
        <f t="shared" si="56"/>
        <v>4568898.8294557165</v>
      </c>
      <c r="CD31" s="675">
        <f t="shared" si="56"/>
        <v>4595604.0171572827</v>
      </c>
      <c r="CE31" s="675">
        <f t="shared" si="56"/>
        <v>5327727.3318425929</v>
      </c>
      <c r="CF31" s="675">
        <f t="shared" si="56"/>
        <v>5310122.3930692105</v>
      </c>
      <c r="CG31" s="675">
        <f t="shared" si="56"/>
        <v>5310122.3930692105</v>
      </c>
      <c r="CH31" s="675">
        <f t="shared" si="56"/>
        <v>5235539.2186447112</v>
      </c>
      <c r="CI31" s="675">
        <f t="shared" si="56"/>
        <v>5235539.2186447112</v>
      </c>
      <c r="CJ31" s="675">
        <f t="shared" si="56"/>
        <v>5308496.2986447113</v>
      </c>
      <c r="CK31" s="675">
        <f t="shared" si="56"/>
        <v>5308496.2986447113</v>
      </c>
      <c r="CL31" s="675">
        <f t="shared" si="56"/>
        <v>5308496.2986447113</v>
      </c>
      <c r="CM31" s="675">
        <f t="shared" si="56"/>
        <v>5308496.2986447113</v>
      </c>
      <c r="CN31" s="675">
        <f t="shared" si="56"/>
        <v>5308496.2986447113</v>
      </c>
      <c r="CO31" s="675">
        <f t="shared" si="56"/>
        <v>5308496.2986447113</v>
      </c>
      <c r="CP31" s="675">
        <f t="shared" si="56"/>
        <v>5357966.3414178854</v>
      </c>
      <c r="CQ31" s="675">
        <f t="shared" si="56"/>
        <v>5357966.3414178854</v>
      </c>
      <c r="CR31" s="675">
        <f t="shared" si="56"/>
        <v>5346569.6639483599</v>
      </c>
      <c r="CS31" s="675">
        <f t="shared" si="56"/>
        <v>5346569.6639483599</v>
      </c>
      <c r="CT31" s="675">
        <f t="shared" si="56"/>
        <v>5346569.6639483599</v>
      </c>
      <c r="CU31" s="675">
        <f t="shared" si="56"/>
        <v>5346569.6639483599</v>
      </c>
      <c r="CV31" s="675">
        <f t="shared" si="56"/>
        <v>5424982.4039483601</v>
      </c>
      <c r="CW31" s="675">
        <f t="shared" si="56"/>
        <v>5424982.4039483601</v>
      </c>
      <c r="CX31" s="675">
        <f t="shared" si="56"/>
        <v>5424982.4039483601</v>
      </c>
      <c r="CY31" s="675">
        <f t="shared" si="56"/>
        <v>5424982.4039483601</v>
      </c>
      <c r="CZ31" s="675">
        <f t="shared" si="56"/>
        <v>5424982.4039483601</v>
      </c>
      <c r="DA31" s="675">
        <f t="shared" si="56"/>
        <v>5424982.4039483601</v>
      </c>
      <c r="DB31" s="675">
        <f t="shared" si="56"/>
        <v>5475936.5480047297</v>
      </c>
      <c r="DC31" s="675">
        <f t="shared" si="56"/>
        <v>5475936.5480047297</v>
      </c>
      <c r="DD31" s="675">
        <f t="shared" ref="DD31:EA31" si="57">DD25-DD26</f>
        <v>5468565.1010065461</v>
      </c>
      <c r="DE31" s="675">
        <f t="shared" si="57"/>
        <v>5468565.1010065461</v>
      </c>
      <c r="DF31" s="675">
        <f t="shared" si="57"/>
        <v>5468565.1010065461</v>
      </c>
      <c r="DG31" s="675">
        <f t="shared" si="57"/>
        <v>5468565.1010065461</v>
      </c>
      <c r="DH31" s="675">
        <f t="shared" si="57"/>
        <v>5542698.1810065452</v>
      </c>
      <c r="DI31" s="675">
        <f t="shared" si="57"/>
        <v>5542698.1810065452</v>
      </c>
      <c r="DJ31" s="675">
        <f t="shared" si="57"/>
        <v>5542698.1810065452</v>
      </c>
      <c r="DK31" s="675">
        <f t="shared" si="57"/>
        <v>5542698.1810065452</v>
      </c>
      <c r="DL31" s="675">
        <f t="shared" si="57"/>
        <v>5542698.1810065452</v>
      </c>
      <c r="DM31" s="675">
        <f t="shared" si="57"/>
        <v>5542698.1810065452</v>
      </c>
      <c r="DN31" s="675">
        <f t="shared" si="57"/>
        <v>5595180.9493846064</v>
      </c>
      <c r="DO31" s="675">
        <f t="shared" si="57"/>
        <v>5595180.9493846064</v>
      </c>
      <c r="DP31" s="675">
        <f t="shared" si="57"/>
        <v>5587563.4743903168</v>
      </c>
      <c r="DQ31" s="675">
        <f t="shared" si="57"/>
        <v>5587563.4743903168</v>
      </c>
      <c r="DR31" s="675">
        <f t="shared" si="57"/>
        <v>5587563.4743903168</v>
      </c>
      <c r="DS31" s="675">
        <f t="shared" si="57"/>
        <v>5587563.4743903168</v>
      </c>
      <c r="DT31" s="675">
        <f t="shared" si="57"/>
        <v>5667285.4943903154</v>
      </c>
      <c r="DU31" s="675">
        <f t="shared" si="57"/>
        <v>5667285.4943903154</v>
      </c>
      <c r="DV31" s="675">
        <f t="shared" si="57"/>
        <v>5667285.4943903154</v>
      </c>
      <c r="DW31" s="675">
        <f t="shared" si="57"/>
        <v>5667285.4943903154</v>
      </c>
      <c r="DX31" s="675">
        <f t="shared" si="57"/>
        <v>5667285.4943903154</v>
      </c>
      <c r="DY31" s="675">
        <f t="shared" si="57"/>
        <v>5667285.4943903154</v>
      </c>
      <c r="DZ31" s="675">
        <f t="shared" si="57"/>
        <v>3269205.3658197164</v>
      </c>
      <c r="EA31" s="675">
        <f t="shared" si="57"/>
        <v>3269205.3658197164</v>
      </c>
    </row>
    <row r="32" spans="1:131" hidden="1" x14ac:dyDescent="0.2">
      <c r="A32" s="151">
        <f>ROW()</f>
        <v>32</v>
      </c>
      <c r="C32" s="421" t="s">
        <v>132</v>
      </c>
      <c r="D32" s="157"/>
      <c r="E32" s="157"/>
      <c r="F32" s="157"/>
      <c r="G32" s="157"/>
      <c r="H32" s="157"/>
      <c r="I32" s="157"/>
      <c r="J32" s="674">
        <f t="shared" si="26"/>
        <v>0</v>
      </c>
      <c r="K32" s="674"/>
      <c r="L32" s="674">
        <f>-L72</f>
        <v>0</v>
      </c>
      <c r="M32" s="674">
        <f>-M72</f>
        <v>0</v>
      </c>
      <c r="N32" s="674">
        <f t="shared" ref="N32:BY32" si="58">-N72</f>
        <v>0</v>
      </c>
      <c r="O32" s="674">
        <f t="shared" si="58"/>
        <v>0</v>
      </c>
      <c r="P32" s="674">
        <f t="shared" si="58"/>
        <v>0</v>
      </c>
      <c r="Q32" s="674">
        <f t="shared" si="58"/>
        <v>0</v>
      </c>
      <c r="R32" s="674">
        <f t="shared" si="58"/>
        <v>0</v>
      </c>
      <c r="S32" s="674">
        <f t="shared" si="58"/>
        <v>0</v>
      </c>
      <c r="T32" s="674">
        <f t="shared" si="58"/>
        <v>0</v>
      </c>
      <c r="U32" s="674">
        <f t="shared" si="58"/>
        <v>0</v>
      </c>
      <c r="V32" s="674">
        <f t="shared" si="58"/>
        <v>0</v>
      </c>
      <c r="W32" s="674">
        <f t="shared" si="58"/>
        <v>0</v>
      </c>
      <c r="X32" s="674">
        <f t="shared" si="58"/>
        <v>0</v>
      </c>
      <c r="Y32" s="674">
        <f t="shared" si="58"/>
        <v>0</v>
      </c>
      <c r="Z32" s="674">
        <f t="shared" si="58"/>
        <v>0</v>
      </c>
      <c r="AA32" s="674">
        <f t="shared" si="58"/>
        <v>0</v>
      </c>
      <c r="AB32" s="674">
        <f t="shared" si="58"/>
        <v>0</v>
      </c>
      <c r="AC32" s="674">
        <f t="shared" si="58"/>
        <v>0</v>
      </c>
      <c r="AD32" s="674">
        <f t="shared" si="58"/>
        <v>0</v>
      </c>
      <c r="AE32" s="674">
        <f t="shared" si="58"/>
        <v>0</v>
      </c>
      <c r="AF32" s="674">
        <f t="shared" si="58"/>
        <v>0</v>
      </c>
      <c r="AG32" s="674">
        <f t="shared" si="58"/>
        <v>0</v>
      </c>
      <c r="AH32" s="674">
        <f t="shared" si="58"/>
        <v>0</v>
      </c>
      <c r="AI32" s="674">
        <f t="shared" si="58"/>
        <v>0</v>
      </c>
      <c r="AJ32" s="674">
        <f t="shared" si="58"/>
        <v>0</v>
      </c>
      <c r="AK32" s="674">
        <f t="shared" si="58"/>
        <v>0</v>
      </c>
      <c r="AL32" s="674">
        <f t="shared" si="58"/>
        <v>0</v>
      </c>
      <c r="AM32" s="674">
        <f t="shared" si="58"/>
        <v>0</v>
      </c>
      <c r="AN32" s="674">
        <f t="shared" si="58"/>
        <v>0</v>
      </c>
      <c r="AO32" s="674">
        <f t="shared" si="58"/>
        <v>0</v>
      </c>
      <c r="AP32" s="674">
        <f t="shared" si="58"/>
        <v>0</v>
      </c>
      <c r="AQ32" s="674">
        <f t="shared" si="58"/>
        <v>0</v>
      </c>
      <c r="AR32" s="674">
        <f t="shared" si="58"/>
        <v>0</v>
      </c>
      <c r="AS32" s="674">
        <f t="shared" si="58"/>
        <v>0</v>
      </c>
      <c r="AT32" s="674">
        <f t="shared" si="58"/>
        <v>0</v>
      </c>
      <c r="AU32" s="674">
        <f t="shared" si="58"/>
        <v>0</v>
      </c>
      <c r="AV32" s="674">
        <f t="shared" si="58"/>
        <v>0</v>
      </c>
      <c r="AW32" s="674">
        <f t="shared" si="58"/>
        <v>0</v>
      </c>
      <c r="AX32" s="674">
        <f t="shared" si="58"/>
        <v>0</v>
      </c>
      <c r="AY32" s="674">
        <f t="shared" si="58"/>
        <v>0</v>
      </c>
      <c r="AZ32" s="674">
        <f t="shared" si="58"/>
        <v>0</v>
      </c>
      <c r="BA32" s="674">
        <f t="shared" si="58"/>
        <v>0</v>
      </c>
      <c r="BB32" s="674">
        <f t="shared" si="58"/>
        <v>0</v>
      </c>
      <c r="BC32" s="674">
        <f t="shared" si="58"/>
        <v>0</v>
      </c>
      <c r="BD32" s="674">
        <f t="shared" si="58"/>
        <v>0</v>
      </c>
      <c r="BE32" s="674">
        <f t="shared" si="58"/>
        <v>0</v>
      </c>
      <c r="BF32" s="674">
        <f t="shared" si="58"/>
        <v>0</v>
      </c>
      <c r="BG32" s="674">
        <f t="shared" si="58"/>
        <v>0</v>
      </c>
      <c r="BH32" s="674">
        <f t="shared" si="58"/>
        <v>0</v>
      </c>
      <c r="BI32" s="674">
        <f t="shared" si="58"/>
        <v>0</v>
      </c>
      <c r="BJ32" s="674">
        <f t="shared" si="58"/>
        <v>0</v>
      </c>
      <c r="BK32" s="674">
        <f t="shared" si="58"/>
        <v>0</v>
      </c>
      <c r="BL32" s="674">
        <f t="shared" si="58"/>
        <v>0</v>
      </c>
      <c r="BM32" s="674">
        <f t="shared" si="58"/>
        <v>0</v>
      </c>
      <c r="BN32" s="674">
        <f t="shared" si="58"/>
        <v>0</v>
      </c>
      <c r="BO32" s="674">
        <f t="shared" si="58"/>
        <v>0</v>
      </c>
      <c r="BP32" s="674">
        <f t="shared" si="58"/>
        <v>0</v>
      </c>
      <c r="BQ32" s="674">
        <f t="shared" ref="BQ32:BW32" si="59">-BQ72</f>
        <v>0</v>
      </c>
      <c r="BR32" s="674">
        <f t="shared" si="59"/>
        <v>0</v>
      </c>
      <c r="BS32" s="674">
        <f t="shared" si="59"/>
        <v>0</v>
      </c>
      <c r="BT32" s="674">
        <f t="shared" si="59"/>
        <v>0</v>
      </c>
      <c r="BU32" s="674">
        <f t="shared" si="59"/>
        <v>0</v>
      </c>
      <c r="BV32" s="674">
        <f t="shared" si="59"/>
        <v>0</v>
      </c>
      <c r="BW32" s="674">
        <f t="shared" si="59"/>
        <v>0</v>
      </c>
      <c r="BX32" s="674">
        <f t="shared" si="58"/>
        <v>0</v>
      </c>
      <c r="BY32" s="674">
        <f t="shared" si="58"/>
        <v>0</v>
      </c>
      <c r="BZ32" s="674">
        <f t="shared" ref="BZ32:CC32" si="60">-BZ72</f>
        <v>0</v>
      </c>
      <c r="CA32" s="674">
        <f t="shared" si="60"/>
        <v>0</v>
      </c>
      <c r="CB32" s="674">
        <f t="shared" si="60"/>
        <v>0</v>
      </c>
      <c r="CC32" s="674">
        <f t="shared" si="60"/>
        <v>0</v>
      </c>
      <c r="CD32" s="674">
        <f t="shared" ref="CD32:EA32" si="61">-CD72</f>
        <v>0</v>
      </c>
      <c r="CE32" s="674">
        <f t="shared" si="61"/>
        <v>0</v>
      </c>
      <c r="CF32" s="674">
        <f t="shared" si="61"/>
        <v>0</v>
      </c>
      <c r="CG32" s="674">
        <f t="shared" si="61"/>
        <v>0</v>
      </c>
      <c r="CH32" s="674">
        <f t="shared" si="61"/>
        <v>0</v>
      </c>
      <c r="CI32" s="674">
        <f t="shared" si="61"/>
        <v>0</v>
      </c>
      <c r="CJ32" s="674">
        <f t="shared" si="61"/>
        <v>0</v>
      </c>
      <c r="CK32" s="674">
        <f t="shared" si="61"/>
        <v>0</v>
      </c>
      <c r="CL32" s="674">
        <f t="shared" si="61"/>
        <v>0</v>
      </c>
      <c r="CM32" s="674">
        <f t="shared" si="61"/>
        <v>0</v>
      </c>
      <c r="CN32" s="674">
        <f t="shared" si="61"/>
        <v>0</v>
      </c>
      <c r="CO32" s="674">
        <f t="shared" si="61"/>
        <v>0</v>
      </c>
      <c r="CP32" s="674">
        <f t="shared" si="61"/>
        <v>0</v>
      </c>
      <c r="CQ32" s="674">
        <f t="shared" si="61"/>
        <v>0</v>
      </c>
      <c r="CR32" s="674">
        <f t="shared" si="61"/>
        <v>0</v>
      </c>
      <c r="CS32" s="674">
        <f t="shared" si="61"/>
        <v>0</v>
      </c>
      <c r="CT32" s="674">
        <f t="shared" si="61"/>
        <v>0</v>
      </c>
      <c r="CU32" s="674">
        <f t="shared" si="61"/>
        <v>0</v>
      </c>
      <c r="CV32" s="674">
        <f t="shared" si="61"/>
        <v>0</v>
      </c>
      <c r="CW32" s="674">
        <f t="shared" si="61"/>
        <v>0</v>
      </c>
      <c r="CX32" s="674">
        <f t="shared" si="61"/>
        <v>0</v>
      </c>
      <c r="CY32" s="674">
        <f t="shared" si="61"/>
        <v>0</v>
      </c>
      <c r="CZ32" s="674">
        <f t="shared" si="61"/>
        <v>0</v>
      </c>
      <c r="DA32" s="674">
        <f t="shared" si="61"/>
        <v>0</v>
      </c>
      <c r="DB32" s="674">
        <f t="shared" si="61"/>
        <v>0</v>
      </c>
      <c r="DC32" s="674">
        <f t="shared" si="61"/>
        <v>0</v>
      </c>
      <c r="DD32" s="674">
        <f t="shared" si="61"/>
        <v>0</v>
      </c>
      <c r="DE32" s="674">
        <f t="shared" si="61"/>
        <v>0</v>
      </c>
      <c r="DF32" s="674">
        <f t="shared" si="61"/>
        <v>0</v>
      </c>
      <c r="DG32" s="674">
        <f t="shared" si="61"/>
        <v>0</v>
      </c>
      <c r="DH32" s="674">
        <f t="shared" si="61"/>
        <v>0</v>
      </c>
      <c r="DI32" s="674">
        <f t="shared" si="61"/>
        <v>0</v>
      </c>
      <c r="DJ32" s="674">
        <f t="shared" si="61"/>
        <v>0</v>
      </c>
      <c r="DK32" s="674">
        <f t="shared" si="61"/>
        <v>0</v>
      </c>
      <c r="DL32" s="674">
        <f t="shared" si="61"/>
        <v>0</v>
      </c>
      <c r="DM32" s="674">
        <f t="shared" si="61"/>
        <v>0</v>
      </c>
      <c r="DN32" s="674">
        <f t="shared" si="61"/>
        <v>0</v>
      </c>
      <c r="DO32" s="674">
        <f t="shared" si="61"/>
        <v>0</v>
      </c>
      <c r="DP32" s="674">
        <f t="shared" si="61"/>
        <v>0</v>
      </c>
      <c r="DQ32" s="674">
        <f t="shared" si="61"/>
        <v>0</v>
      </c>
      <c r="DR32" s="674">
        <f t="shared" si="61"/>
        <v>0</v>
      </c>
      <c r="DS32" s="674">
        <f t="shared" si="61"/>
        <v>0</v>
      </c>
      <c r="DT32" s="674">
        <f t="shared" si="61"/>
        <v>0</v>
      </c>
      <c r="DU32" s="674">
        <f t="shared" si="61"/>
        <v>0</v>
      </c>
      <c r="DV32" s="674">
        <f t="shared" si="61"/>
        <v>0</v>
      </c>
      <c r="DW32" s="674">
        <f t="shared" si="61"/>
        <v>0</v>
      </c>
      <c r="DX32" s="674">
        <f t="shared" si="61"/>
        <v>0</v>
      </c>
      <c r="DY32" s="674">
        <f t="shared" si="61"/>
        <v>0</v>
      </c>
      <c r="DZ32" s="674">
        <f t="shared" si="61"/>
        <v>0</v>
      </c>
      <c r="EA32" s="674">
        <f t="shared" si="61"/>
        <v>0</v>
      </c>
    </row>
    <row r="33" spans="1:131" hidden="1" x14ac:dyDescent="0.2">
      <c r="A33" s="151">
        <f>ROW()</f>
        <v>33</v>
      </c>
      <c r="C33" s="422" t="s">
        <v>133</v>
      </c>
      <c r="D33" s="160"/>
      <c r="E33" s="160"/>
      <c r="F33" s="160"/>
      <c r="G33" s="160"/>
      <c r="H33" s="160"/>
      <c r="I33" s="160"/>
      <c r="J33" s="672">
        <f t="shared" si="26"/>
        <v>0</v>
      </c>
      <c r="K33" s="672"/>
      <c r="L33" s="672"/>
      <c r="M33" s="672"/>
      <c r="N33" s="672"/>
      <c r="O33" s="672"/>
      <c r="P33" s="672"/>
      <c r="Q33" s="672"/>
      <c r="R33" s="672"/>
      <c r="S33" s="672"/>
      <c r="T33" s="672"/>
      <c r="U33" s="672"/>
      <c r="V33" s="672"/>
      <c r="W33" s="672"/>
      <c r="X33" s="672"/>
      <c r="Y33" s="672"/>
      <c r="Z33" s="672"/>
      <c r="AA33" s="672"/>
      <c r="AB33" s="672"/>
      <c r="AC33" s="672"/>
      <c r="AD33" s="672"/>
      <c r="AE33" s="672"/>
      <c r="AF33" s="672"/>
      <c r="AG33" s="672"/>
      <c r="AH33" s="672"/>
      <c r="AI33" s="672"/>
      <c r="AJ33" s="672"/>
      <c r="AK33" s="672"/>
      <c r="AL33" s="672"/>
      <c r="AM33" s="672"/>
      <c r="AN33" s="672"/>
      <c r="AO33" s="672"/>
      <c r="AP33" s="672"/>
      <c r="AQ33" s="672"/>
      <c r="AR33" s="672"/>
      <c r="AS33" s="672"/>
      <c r="AT33" s="672"/>
      <c r="AU33" s="672"/>
      <c r="AV33" s="672"/>
      <c r="AW33" s="672"/>
      <c r="AX33" s="672"/>
      <c r="AY33" s="672"/>
      <c r="AZ33" s="672"/>
      <c r="BA33" s="672"/>
      <c r="BB33" s="672"/>
      <c r="BC33" s="672"/>
      <c r="BD33" s="672"/>
      <c r="BE33" s="672"/>
      <c r="BF33" s="672"/>
      <c r="BG33" s="672"/>
      <c r="BH33" s="672"/>
      <c r="BI33" s="672"/>
      <c r="BJ33" s="672"/>
      <c r="BK33" s="672"/>
      <c r="BL33" s="672"/>
      <c r="BM33" s="672"/>
      <c r="BN33" s="672"/>
      <c r="BO33" s="672"/>
      <c r="BP33" s="676"/>
      <c r="BQ33" s="676"/>
      <c r="BR33" s="676"/>
      <c r="BS33" s="676"/>
      <c r="BT33" s="672"/>
      <c r="BU33" s="672"/>
      <c r="BV33" s="672"/>
      <c r="BW33" s="672"/>
      <c r="BX33" s="672"/>
      <c r="BY33" s="672"/>
      <c r="BZ33" s="672"/>
      <c r="CA33" s="672"/>
      <c r="CB33" s="672"/>
      <c r="CC33" s="672"/>
      <c r="CD33" s="672"/>
      <c r="CE33" s="672"/>
      <c r="CF33" s="672"/>
      <c r="CG33" s="672"/>
      <c r="CH33" s="672"/>
      <c r="CI33" s="672"/>
      <c r="CJ33" s="672"/>
      <c r="CK33" s="672"/>
      <c r="CL33" s="672"/>
      <c r="CM33" s="672"/>
      <c r="CN33" s="672"/>
      <c r="CO33" s="672"/>
      <c r="CP33" s="672"/>
      <c r="CQ33" s="672"/>
      <c r="CR33" s="672"/>
      <c r="CS33" s="672"/>
      <c r="CT33" s="672"/>
      <c r="CU33" s="672"/>
      <c r="CV33" s="672"/>
      <c r="CW33" s="672"/>
      <c r="CX33" s="672"/>
      <c r="CY33" s="672"/>
      <c r="CZ33" s="672"/>
      <c r="DA33" s="672"/>
      <c r="DB33" s="672"/>
      <c r="DC33" s="672"/>
      <c r="DD33" s="672"/>
      <c r="DE33" s="672"/>
      <c r="DF33" s="672"/>
      <c r="DG33" s="672"/>
      <c r="DH33" s="672"/>
      <c r="DI33" s="672"/>
      <c r="DJ33" s="672"/>
      <c r="DK33" s="672"/>
      <c r="DL33" s="672"/>
      <c r="DM33" s="672"/>
      <c r="DN33" s="672"/>
      <c r="DO33" s="672"/>
      <c r="DP33" s="672"/>
      <c r="DQ33" s="672"/>
      <c r="DR33" s="672"/>
      <c r="DS33" s="672"/>
      <c r="DT33" s="672"/>
      <c r="DU33" s="672"/>
      <c r="DV33" s="672"/>
      <c r="DW33" s="672"/>
      <c r="DX33" s="672"/>
      <c r="DY33" s="672"/>
      <c r="DZ33" s="672"/>
      <c r="EA33" s="672"/>
    </row>
    <row r="34" spans="1:131" hidden="1" x14ac:dyDescent="0.2">
      <c r="A34" s="151">
        <f>ROW()</f>
        <v>34</v>
      </c>
      <c r="C34" s="423" t="s">
        <v>134</v>
      </c>
      <c r="D34" s="157"/>
      <c r="E34" s="157"/>
      <c r="F34" s="157"/>
      <c r="G34" s="157"/>
      <c r="H34" s="157"/>
      <c r="I34" s="157"/>
      <c r="J34" s="674">
        <f t="shared" si="26"/>
        <v>417882744.89678818</v>
      </c>
      <c r="K34" s="674"/>
      <c r="L34" s="674">
        <f>L31-L32-L33</f>
        <v>1268802.7150363331</v>
      </c>
      <c r="M34" s="674">
        <f t="shared" ref="M34:BX34" si="62">M31-M32-M33</f>
        <v>1185691.6039252216</v>
      </c>
      <c r="N34" s="674">
        <f t="shared" si="62"/>
        <v>1268802.7150363331</v>
      </c>
      <c r="O34" s="674">
        <f t="shared" si="62"/>
        <v>1185691.6039252216</v>
      </c>
      <c r="P34" s="674">
        <f t="shared" si="62"/>
        <v>1326900.7839252213</v>
      </c>
      <c r="Q34" s="674">
        <f t="shared" si="62"/>
        <v>1493123.0061474438</v>
      </c>
      <c r="R34" s="674">
        <f t="shared" si="62"/>
        <v>1326900.7839252213</v>
      </c>
      <c r="S34" s="674">
        <f t="shared" si="62"/>
        <v>1410011.8950363328</v>
      </c>
      <c r="T34" s="674">
        <f t="shared" si="62"/>
        <v>1326900.7839252213</v>
      </c>
      <c r="U34" s="674">
        <f t="shared" si="62"/>
        <v>1410011.8950363328</v>
      </c>
      <c r="V34" s="674">
        <f t="shared" si="62"/>
        <v>1225754.003925222</v>
      </c>
      <c r="W34" s="674">
        <f t="shared" si="62"/>
        <v>1225754.003925222</v>
      </c>
      <c r="X34" s="674">
        <f t="shared" si="62"/>
        <v>1172462.4753764994</v>
      </c>
      <c r="Y34" s="674">
        <f t="shared" si="62"/>
        <v>1089351.3642653879</v>
      </c>
      <c r="Z34" s="674">
        <f t="shared" si="62"/>
        <v>1243110.5544346613</v>
      </c>
      <c r="AA34" s="674">
        <f t="shared" si="62"/>
        <v>1159999.4433235498</v>
      </c>
      <c r="AB34" s="674">
        <f t="shared" si="62"/>
        <v>1293442.1233235495</v>
      </c>
      <c r="AC34" s="674">
        <f t="shared" si="62"/>
        <v>1542775.4566568835</v>
      </c>
      <c r="AD34" s="674">
        <f t="shared" si="62"/>
        <v>1293442.1233235495</v>
      </c>
      <c r="AE34" s="674">
        <f t="shared" si="62"/>
        <v>1376553.234434661</v>
      </c>
      <c r="AF34" s="674">
        <f t="shared" si="62"/>
        <v>1293442.1233235495</v>
      </c>
      <c r="AG34" s="674">
        <f t="shared" si="62"/>
        <v>1376553.2344346615</v>
      </c>
      <c r="AH34" s="674">
        <f t="shared" si="62"/>
        <v>906083.67545688571</v>
      </c>
      <c r="AI34" s="674">
        <f t="shared" si="62"/>
        <v>1086637.3499902161</v>
      </c>
      <c r="AJ34" s="674">
        <f t="shared" si="62"/>
        <v>1846842.2659030142</v>
      </c>
      <c r="AK34" s="674">
        <f t="shared" si="62"/>
        <v>1763731.1547919028</v>
      </c>
      <c r="AL34" s="674">
        <f t="shared" si="62"/>
        <v>1846842.2659030142</v>
      </c>
      <c r="AM34" s="674">
        <f t="shared" si="62"/>
        <v>1804216.9147919025</v>
      </c>
      <c r="AN34" s="674">
        <f t="shared" si="62"/>
        <v>1926603.2347919028</v>
      </c>
      <c r="AO34" s="674">
        <f t="shared" si="62"/>
        <v>2175936.5681252368</v>
      </c>
      <c r="AP34" s="674">
        <f t="shared" si="62"/>
        <v>1926603.2347919028</v>
      </c>
      <c r="AQ34" s="674">
        <f t="shared" si="62"/>
        <v>2009714.3459030143</v>
      </c>
      <c r="AR34" s="674">
        <f t="shared" si="62"/>
        <v>1926603.2347919028</v>
      </c>
      <c r="AS34" s="674">
        <f t="shared" si="62"/>
        <v>2216519.1192363477</v>
      </c>
      <c r="AT34" s="674">
        <f t="shared" si="62"/>
        <v>2291589.8801821861</v>
      </c>
      <c r="AU34" s="674">
        <f t="shared" si="62"/>
        <v>2291589.8801821861</v>
      </c>
      <c r="AV34" s="674">
        <f t="shared" si="62"/>
        <v>2368107.9865332809</v>
      </c>
      <c r="AW34" s="674">
        <f t="shared" si="62"/>
        <v>2284996.8754221695</v>
      </c>
      <c r="AX34" s="674">
        <f t="shared" si="62"/>
        <v>2368107.9865332809</v>
      </c>
      <c r="AY34" s="674">
        <f t="shared" si="62"/>
        <v>2284996.8754221695</v>
      </c>
      <c r="AZ34" s="674">
        <f t="shared" si="62"/>
        <v>2393104.5954221692</v>
      </c>
      <c r="BA34" s="674">
        <f t="shared" si="62"/>
        <v>2642437.9287555031</v>
      </c>
      <c r="BB34" s="674">
        <f t="shared" si="62"/>
        <v>2393104.5954221692</v>
      </c>
      <c r="BC34" s="674">
        <f t="shared" si="62"/>
        <v>2476215.7065332807</v>
      </c>
      <c r="BD34" s="674">
        <f t="shared" si="62"/>
        <v>2393104.5954221692</v>
      </c>
      <c r="BE34" s="674">
        <f t="shared" si="62"/>
        <v>2476215.7065332807</v>
      </c>
      <c r="BF34" s="674">
        <f t="shared" si="62"/>
        <v>2417889.3763008285</v>
      </c>
      <c r="BG34" s="674">
        <f t="shared" si="62"/>
        <v>2417889.3763008285</v>
      </c>
      <c r="BH34" s="674">
        <f t="shared" si="62"/>
        <v>2490740.6399205443</v>
      </c>
      <c r="BI34" s="674">
        <f t="shared" si="62"/>
        <v>2407629.5288094329</v>
      </c>
      <c r="BJ34" s="674">
        <f t="shared" si="62"/>
        <v>2490740.6399205443</v>
      </c>
      <c r="BK34" s="674">
        <f t="shared" si="62"/>
        <v>2374613.3288094318</v>
      </c>
      <c r="BL34" s="674">
        <f t="shared" si="62"/>
        <v>2465423.068809432</v>
      </c>
      <c r="BM34" s="674">
        <f t="shared" si="62"/>
        <v>2610756.6509586549</v>
      </c>
      <c r="BN34" s="674">
        <f t="shared" si="62"/>
        <v>2395976.4895957215</v>
      </c>
      <c r="BO34" s="674">
        <f t="shared" si="62"/>
        <v>2683432.3007068322</v>
      </c>
      <c r="BP34" s="677">
        <f t="shared" si="62"/>
        <v>2116574.5695957216</v>
      </c>
      <c r="BQ34" s="677">
        <f t="shared" si="62"/>
        <v>2200437.9069898841</v>
      </c>
      <c r="BR34" s="677">
        <f t="shared" si="62"/>
        <v>1876882.0353077361</v>
      </c>
      <c r="BS34" s="677">
        <f t="shared" si="62"/>
        <v>1166082.7006618036</v>
      </c>
      <c r="BT34" s="674">
        <f t="shared" si="62"/>
        <v>3699259.2914629006</v>
      </c>
      <c r="BU34" s="674">
        <f t="shared" si="62"/>
        <v>3699259.2914629006</v>
      </c>
      <c r="BV34" s="674">
        <f t="shared" si="62"/>
        <v>3723551.9219148983</v>
      </c>
      <c r="BW34" s="674">
        <f t="shared" si="62"/>
        <v>3769252.9790418283</v>
      </c>
      <c r="BX34" s="674">
        <f t="shared" si="62"/>
        <v>3840085.4190418296</v>
      </c>
      <c r="BY34" s="674">
        <f t="shared" ref="BY34:CC34" si="63">BY31-BY32-BY33</f>
        <v>3840085.4190418296</v>
      </c>
      <c r="BZ34" s="674">
        <f t="shared" si="63"/>
        <v>3890100.0963567621</v>
      </c>
      <c r="CA34" s="674">
        <f t="shared" si="63"/>
        <v>3890100.0963567621</v>
      </c>
      <c r="CB34" s="674">
        <f t="shared" si="63"/>
        <v>4568898.8294557165</v>
      </c>
      <c r="CC34" s="674">
        <f t="shared" si="63"/>
        <v>4568898.8294557165</v>
      </c>
      <c r="CD34" s="674">
        <f t="shared" ref="CD34:EA34" si="64">CD31-CD32-CD33</f>
        <v>4595604.0171572827</v>
      </c>
      <c r="CE34" s="674">
        <f t="shared" si="64"/>
        <v>5327727.3318425929</v>
      </c>
      <c r="CF34" s="674">
        <f t="shared" si="64"/>
        <v>5310122.3930692105</v>
      </c>
      <c r="CG34" s="674">
        <f t="shared" si="64"/>
        <v>5310122.3930692105</v>
      </c>
      <c r="CH34" s="674">
        <f t="shared" si="64"/>
        <v>5235539.2186447112</v>
      </c>
      <c r="CI34" s="674">
        <f t="shared" si="64"/>
        <v>5235539.2186447112</v>
      </c>
      <c r="CJ34" s="674">
        <f t="shared" si="64"/>
        <v>5308496.2986447113</v>
      </c>
      <c r="CK34" s="674">
        <f t="shared" si="64"/>
        <v>5308496.2986447113</v>
      </c>
      <c r="CL34" s="674">
        <f t="shared" si="64"/>
        <v>5308496.2986447113</v>
      </c>
      <c r="CM34" s="674">
        <f t="shared" si="64"/>
        <v>5308496.2986447113</v>
      </c>
      <c r="CN34" s="674">
        <f t="shared" si="64"/>
        <v>5308496.2986447113</v>
      </c>
      <c r="CO34" s="674">
        <f t="shared" si="64"/>
        <v>5308496.2986447113</v>
      </c>
      <c r="CP34" s="674">
        <f t="shared" si="64"/>
        <v>5357966.3414178854</v>
      </c>
      <c r="CQ34" s="674">
        <f t="shared" si="64"/>
        <v>5357966.3414178854</v>
      </c>
      <c r="CR34" s="674">
        <f t="shared" si="64"/>
        <v>5346569.6639483599</v>
      </c>
      <c r="CS34" s="674">
        <f t="shared" si="64"/>
        <v>5346569.6639483599</v>
      </c>
      <c r="CT34" s="674">
        <f t="shared" si="64"/>
        <v>5346569.6639483599</v>
      </c>
      <c r="CU34" s="674">
        <f t="shared" si="64"/>
        <v>5346569.6639483599</v>
      </c>
      <c r="CV34" s="674">
        <f t="shared" si="64"/>
        <v>5424982.4039483601</v>
      </c>
      <c r="CW34" s="674">
        <f t="shared" si="64"/>
        <v>5424982.4039483601</v>
      </c>
      <c r="CX34" s="674">
        <f t="shared" si="64"/>
        <v>5424982.4039483601</v>
      </c>
      <c r="CY34" s="674">
        <f t="shared" si="64"/>
        <v>5424982.4039483601</v>
      </c>
      <c r="CZ34" s="674">
        <f t="shared" si="64"/>
        <v>5424982.4039483601</v>
      </c>
      <c r="DA34" s="674">
        <f t="shared" si="64"/>
        <v>5424982.4039483601</v>
      </c>
      <c r="DB34" s="674">
        <f t="shared" si="64"/>
        <v>5475936.5480047297</v>
      </c>
      <c r="DC34" s="674">
        <f t="shared" si="64"/>
        <v>5475936.5480047297</v>
      </c>
      <c r="DD34" s="674">
        <f t="shared" si="64"/>
        <v>5468565.1010065461</v>
      </c>
      <c r="DE34" s="674">
        <f t="shared" si="64"/>
        <v>5468565.1010065461</v>
      </c>
      <c r="DF34" s="674">
        <f t="shared" si="64"/>
        <v>5468565.1010065461</v>
      </c>
      <c r="DG34" s="674">
        <f t="shared" si="64"/>
        <v>5468565.1010065461</v>
      </c>
      <c r="DH34" s="674">
        <f t="shared" si="64"/>
        <v>5542698.1810065452</v>
      </c>
      <c r="DI34" s="674">
        <f t="shared" si="64"/>
        <v>5542698.1810065452</v>
      </c>
      <c r="DJ34" s="674">
        <f t="shared" si="64"/>
        <v>5542698.1810065452</v>
      </c>
      <c r="DK34" s="674">
        <f t="shared" si="64"/>
        <v>5542698.1810065452</v>
      </c>
      <c r="DL34" s="674">
        <f t="shared" si="64"/>
        <v>5542698.1810065452</v>
      </c>
      <c r="DM34" s="674">
        <f t="shared" si="64"/>
        <v>5542698.1810065452</v>
      </c>
      <c r="DN34" s="674">
        <f t="shared" si="64"/>
        <v>5595180.9493846064</v>
      </c>
      <c r="DO34" s="674">
        <f t="shared" si="64"/>
        <v>5595180.9493846064</v>
      </c>
      <c r="DP34" s="674">
        <f t="shared" si="64"/>
        <v>5587563.4743903168</v>
      </c>
      <c r="DQ34" s="674">
        <f t="shared" si="64"/>
        <v>5587563.4743903168</v>
      </c>
      <c r="DR34" s="674">
        <f t="shared" si="64"/>
        <v>5587563.4743903168</v>
      </c>
      <c r="DS34" s="674">
        <f t="shared" si="64"/>
        <v>5587563.4743903168</v>
      </c>
      <c r="DT34" s="674">
        <f t="shared" si="64"/>
        <v>5667285.4943903154</v>
      </c>
      <c r="DU34" s="674">
        <f t="shared" si="64"/>
        <v>5667285.4943903154</v>
      </c>
      <c r="DV34" s="674">
        <f t="shared" si="64"/>
        <v>5667285.4943903154</v>
      </c>
      <c r="DW34" s="674">
        <f t="shared" si="64"/>
        <v>5667285.4943903154</v>
      </c>
      <c r="DX34" s="674">
        <f t="shared" si="64"/>
        <v>5667285.4943903154</v>
      </c>
      <c r="DY34" s="674">
        <f t="shared" si="64"/>
        <v>5667285.4943903154</v>
      </c>
      <c r="DZ34" s="674">
        <f t="shared" si="64"/>
        <v>3269205.3658197164</v>
      </c>
      <c r="EA34" s="674">
        <f t="shared" si="64"/>
        <v>3269205.3658197164</v>
      </c>
    </row>
    <row r="35" spans="1:131" x14ac:dyDescent="0.2">
      <c r="A35" s="151">
        <f>ROW()</f>
        <v>35</v>
      </c>
      <c r="C35" s="155"/>
      <c r="D35" s="157"/>
      <c r="E35" s="157"/>
      <c r="F35" s="157"/>
      <c r="G35" s="157"/>
      <c r="H35" s="157"/>
      <c r="I35" s="157"/>
      <c r="J35" s="147"/>
      <c r="K35" s="15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  <c r="CT35" s="147"/>
      <c r="CU35" s="147"/>
      <c r="CV35" s="147"/>
      <c r="CW35" s="147"/>
      <c r="CX35" s="147"/>
      <c r="CY35" s="147"/>
      <c r="CZ35" s="147"/>
      <c r="DA35" s="147"/>
      <c r="DB35" s="147"/>
      <c r="DC35" s="147"/>
      <c r="DD35" s="147"/>
      <c r="DE35" s="147"/>
      <c r="DF35" s="147"/>
      <c r="DG35" s="147"/>
      <c r="DH35" s="147"/>
      <c r="DI35" s="147"/>
      <c r="DJ35" s="147"/>
      <c r="DK35" s="147"/>
      <c r="DL35" s="147"/>
      <c r="DM35" s="147"/>
      <c r="DN35" s="147"/>
      <c r="DO35" s="147"/>
      <c r="DP35" s="147"/>
      <c r="DQ35" s="147"/>
      <c r="DR35" s="147"/>
      <c r="DS35" s="147"/>
      <c r="DT35" s="147"/>
      <c r="DU35" s="147"/>
      <c r="DV35" s="147"/>
      <c r="DW35" s="147"/>
      <c r="DX35" s="147"/>
      <c r="DY35" s="147"/>
      <c r="DZ35" s="147"/>
      <c r="EA35" s="147"/>
    </row>
    <row r="36" spans="1:131" x14ac:dyDescent="0.2">
      <c r="A36" s="151">
        <f>ROW()</f>
        <v>36</v>
      </c>
      <c r="C36" s="172"/>
      <c r="H36" s="172"/>
      <c r="BH36" s="161"/>
      <c r="BI36" s="161"/>
      <c r="BJ36" s="161"/>
      <c r="BK36" s="161"/>
      <c r="BL36" s="161"/>
      <c r="BM36" s="161"/>
      <c r="BN36" s="161"/>
      <c r="BO36" s="161"/>
      <c r="BP36" s="161"/>
      <c r="BQ36" s="161"/>
    </row>
    <row r="37" spans="1:131" x14ac:dyDescent="0.2">
      <c r="A37" s="151">
        <f>ROW()</f>
        <v>37</v>
      </c>
      <c r="C37" s="172"/>
      <c r="H37" s="172"/>
      <c r="BQ37" s="161">
        <f>SUM(BH38:BQ38)</f>
        <v>304</v>
      </c>
    </row>
    <row r="38" spans="1:131" hidden="1" outlineLevel="1" x14ac:dyDescent="0.2">
      <c r="A38" s="151">
        <f>ROW()</f>
        <v>38</v>
      </c>
      <c r="D38" s="424" t="s">
        <v>135</v>
      </c>
      <c r="E38" s="510">
        <f>'A&amp;R'!H36</f>
        <v>43708</v>
      </c>
      <c r="I38" s="425" t="s">
        <v>136</v>
      </c>
      <c r="J38" s="161">
        <f>SUM(K38:CC38)</f>
        <v>1827</v>
      </c>
      <c r="L38" s="170">
        <f>L13-E38</f>
        <v>30</v>
      </c>
      <c r="M38" s="161">
        <f>(M$13-L$13)*M$9</f>
        <v>31</v>
      </c>
      <c r="N38" s="161">
        <f t="shared" ref="N38:BG38" si="65">(N$13-M$13)*N$9</f>
        <v>30</v>
      </c>
      <c r="O38" s="161">
        <f t="shared" si="65"/>
        <v>31</v>
      </c>
      <c r="P38" s="161">
        <f t="shared" si="65"/>
        <v>31</v>
      </c>
      <c r="Q38" s="161">
        <f t="shared" si="65"/>
        <v>29</v>
      </c>
      <c r="R38" s="161">
        <f t="shared" si="65"/>
        <v>31</v>
      </c>
      <c r="S38" s="161">
        <f t="shared" si="65"/>
        <v>30</v>
      </c>
      <c r="T38" s="161">
        <f t="shared" si="65"/>
        <v>31</v>
      </c>
      <c r="U38" s="161">
        <f t="shared" si="65"/>
        <v>30</v>
      </c>
      <c r="V38" s="161">
        <f t="shared" si="65"/>
        <v>31</v>
      </c>
      <c r="W38" s="161">
        <f t="shared" si="65"/>
        <v>31</v>
      </c>
      <c r="X38" s="161">
        <f t="shared" si="65"/>
        <v>30</v>
      </c>
      <c r="Y38" s="161">
        <f t="shared" si="65"/>
        <v>31</v>
      </c>
      <c r="Z38" s="161">
        <f t="shared" si="65"/>
        <v>30</v>
      </c>
      <c r="AA38" s="161">
        <f t="shared" si="65"/>
        <v>31</v>
      </c>
      <c r="AB38" s="161">
        <f t="shared" si="65"/>
        <v>31</v>
      </c>
      <c r="AC38" s="161">
        <f t="shared" si="65"/>
        <v>28</v>
      </c>
      <c r="AD38" s="161">
        <f t="shared" si="65"/>
        <v>31</v>
      </c>
      <c r="AE38" s="161">
        <f t="shared" si="65"/>
        <v>30</v>
      </c>
      <c r="AF38" s="161">
        <f t="shared" si="65"/>
        <v>31</v>
      </c>
      <c r="AG38" s="161">
        <f t="shared" si="65"/>
        <v>30</v>
      </c>
      <c r="AH38" s="161">
        <f t="shared" si="65"/>
        <v>31</v>
      </c>
      <c r="AI38" s="161">
        <f t="shared" si="65"/>
        <v>31</v>
      </c>
      <c r="AJ38" s="161">
        <f t="shared" si="65"/>
        <v>30</v>
      </c>
      <c r="AK38" s="161">
        <f t="shared" si="65"/>
        <v>31</v>
      </c>
      <c r="AL38" s="161">
        <f t="shared" si="65"/>
        <v>30</v>
      </c>
      <c r="AM38" s="161">
        <f t="shared" si="65"/>
        <v>31</v>
      </c>
      <c r="AN38" s="161">
        <f t="shared" si="65"/>
        <v>31</v>
      </c>
      <c r="AO38" s="161">
        <f t="shared" si="65"/>
        <v>28</v>
      </c>
      <c r="AP38" s="161">
        <f t="shared" si="65"/>
        <v>31</v>
      </c>
      <c r="AQ38" s="161">
        <f t="shared" si="65"/>
        <v>30</v>
      </c>
      <c r="AR38" s="161">
        <f t="shared" si="65"/>
        <v>31</v>
      </c>
      <c r="AS38" s="161">
        <f t="shared" si="65"/>
        <v>30</v>
      </c>
      <c r="AT38" s="161">
        <f t="shared" si="65"/>
        <v>31</v>
      </c>
      <c r="AU38" s="161">
        <f t="shared" si="65"/>
        <v>31</v>
      </c>
      <c r="AV38" s="161">
        <f t="shared" si="65"/>
        <v>30</v>
      </c>
      <c r="AW38" s="161">
        <f t="shared" si="65"/>
        <v>31</v>
      </c>
      <c r="AX38" s="161">
        <f t="shared" si="65"/>
        <v>30</v>
      </c>
      <c r="AY38" s="161">
        <f t="shared" si="65"/>
        <v>31</v>
      </c>
      <c r="AZ38" s="161">
        <f t="shared" si="65"/>
        <v>31</v>
      </c>
      <c r="BA38" s="161">
        <f t="shared" si="65"/>
        <v>28</v>
      </c>
      <c r="BB38" s="161">
        <f t="shared" si="65"/>
        <v>31</v>
      </c>
      <c r="BC38" s="161">
        <f t="shared" si="65"/>
        <v>30</v>
      </c>
      <c r="BD38" s="161">
        <f t="shared" si="65"/>
        <v>31</v>
      </c>
      <c r="BE38" s="161">
        <f t="shared" si="65"/>
        <v>30</v>
      </c>
      <c r="BF38" s="161">
        <f t="shared" si="65"/>
        <v>31</v>
      </c>
      <c r="BG38" s="161">
        <f t="shared" si="65"/>
        <v>31</v>
      </c>
      <c r="BH38" s="161">
        <f t="shared" ref="BH38" si="66">(BH$13-BG$13)*BH$9</f>
        <v>30</v>
      </c>
      <c r="BI38" s="161">
        <f t="shared" ref="BI38" si="67">(BI$13-BH$13)*BI$9</f>
        <v>31</v>
      </c>
      <c r="BJ38" s="161">
        <f t="shared" ref="BJ38" si="68">(BJ$13-BI$13)*BJ$9</f>
        <v>30</v>
      </c>
      <c r="BK38" s="161">
        <f t="shared" ref="BK38" si="69">(BK$13-BJ$13)*BK$9</f>
        <v>31</v>
      </c>
      <c r="BL38" s="161">
        <f t="shared" ref="BL38" si="70">(BL$13-BK$13)*BL$9</f>
        <v>31</v>
      </c>
      <c r="BM38" s="161">
        <f t="shared" ref="BM38" si="71">(BM$13-BL$13)*BM$9</f>
        <v>29</v>
      </c>
      <c r="BN38" s="161">
        <f t="shared" ref="BN38" si="72">(BN$13-BM$13)*BN$9</f>
        <v>31</v>
      </c>
      <c r="BO38" s="161">
        <f t="shared" ref="BO38" si="73">(BO$13-BN$13)*BO$9</f>
        <v>30</v>
      </c>
      <c r="BP38" s="161">
        <f t="shared" ref="BP38" si="74">(BP$13-BO$13)*BP$9</f>
        <v>31</v>
      </c>
      <c r="BQ38" s="161">
        <f t="shared" ref="BQ38" si="75">(BQ$13-BP$13)*BQ$9</f>
        <v>30</v>
      </c>
      <c r="BR38" s="161">
        <f t="shared" ref="BR38" si="76">(BR$13-BQ$13)*BR$9</f>
        <v>31</v>
      </c>
      <c r="BS38" s="161">
        <f t="shared" ref="BS38" si="77">(BS$13-BR$13)*BS$9</f>
        <v>31</v>
      </c>
      <c r="BT38" s="161">
        <f t="shared" ref="BT38" si="78">(BT$13-BS$13)*BT$9</f>
        <v>0</v>
      </c>
      <c r="BU38" s="161">
        <f t="shared" ref="BU38" si="79">(BU$13-BT$13)*BU$9</f>
        <v>0</v>
      </c>
      <c r="BV38" s="161">
        <f t="shared" ref="BV38" si="80">(BV$13-BU$13)*BV$9</f>
        <v>0</v>
      </c>
      <c r="BW38" s="161">
        <f t="shared" ref="BW38" si="81">(BW$13-BV$13)*BW$9</f>
        <v>0</v>
      </c>
      <c r="BX38" s="161">
        <f t="shared" ref="BX38" si="82">(BX$13-BW$13)*BX$9</f>
        <v>0</v>
      </c>
      <c r="BY38" s="161">
        <f t="shared" ref="BY38" si="83">(BY$13-BX$13)*BY$9</f>
        <v>0</v>
      </c>
      <c r="BZ38" s="161">
        <f t="shared" ref="BZ38" si="84">(BZ$13-BY$13)*BZ$9</f>
        <v>0</v>
      </c>
      <c r="CA38" s="161">
        <f t="shared" ref="CA38" si="85">(CA$13-BZ$13)*CA$9</f>
        <v>0</v>
      </c>
      <c r="CB38" s="161">
        <f t="shared" ref="CB38" si="86">(CB$13-CA$13)*CB$9</f>
        <v>0</v>
      </c>
      <c r="CC38" s="161">
        <f t="shared" ref="CC38" si="87">(CC$13-CB$13)*CC$9</f>
        <v>0</v>
      </c>
      <c r="CD38" s="161">
        <f t="shared" ref="CD38" si="88">(CD$13-CC$13)*CD$9</f>
        <v>0</v>
      </c>
      <c r="CE38" s="161">
        <f t="shared" ref="CE38" si="89">(CE$13-CD$13)*CE$9</f>
        <v>0</v>
      </c>
      <c r="CF38" s="161">
        <f t="shared" ref="CF38" si="90">(CF$13-CE$13)*CF$9</f>
        <v>0</v>
      </c>
      <c r="CG38" s="161">
        <f t="shared" ref="CG38" si="91">(CG$13-CF$13)*CG$9</f>
        <v>0</v>
      </c>
      <c r="CH38" s="161">
        <f t="shared" ref="CH38" si="92">(CH$13-CG$13)*CH$9</f>
        <v>0</v>
      </c>
      <c r="CI38" s="161">
        <f t="shared" ref="CI38" si="93">(CI$13-CH$13)*CI$9</f>
        <v>0</v>
      </c>
      <c r="CJ38" s="161">
        <f t="shared" ref="CJ38" si="94">(CJ$13-CI$13)*CJ$9</f>
        <v>0</v>
      </c>
      <c r="CK38" s="161">
        <f t="shared" ref="CK38" si="95">(CK$13-CJ$13)*CK$9</f>
        <v>0</v>
      </c>
      <c r="CL38" s="161">
        <f t="shared" ref="CL38" si="96">(CL$13-CK$13)*CL$9</f>
        <v>0</v>
      </c>
      <c r="CM38" s="161">
        <f t="shared" ref="CM38" si="97">(CM$13-CL$13)*CM$9</f>
        <v>0</v>
      </c>
      <c r="CN38" s="161">
        <f t="shared" ref="CN38" si="98">(CN$13-CM$13)*CN$9</f>
        <v>0</v>
      </c>
      <c r="CO38" s="161">
        <f t="shared" ref="CO38" si="99">(CO$13-CN$13)*CO$9</f>
        <v>0</v>
      </c>
      <c r="CP38" s="161">
        <f t="shared" ref="CP38" si="100">(CP$13-CO$13)*CP$9</f>
        <v>0</v>
      </c>
      <c r="CQ38" s="161">
        <f t="shared" ref="CQ38" si="101">(CQ$13-CP$13)*CQ$9</f>
        <v>0</v>
      </c>
      <c r="CR38" s="161">
        <f t="shared" ref="CR38" si="102">(CR$13-CQ$13)*CR$9</f>
        <v>0</v>
      </c>
      <c r="CS38" s="161">
        <f t="shared" ref="CS38" si="103">(CS$13-CR$13)*CS$9</f>
        <v>0</v>
      </c>
      <c r="CT38" s="161">
        <f t="shared" ref="CT38" si="104">(CT$13-CS$13)*CT$9</f>
        <v>0</v>
      </c>
      <c r="CU38" s="161">
        <f t="shared" ref="CU38" si="105">(CU$13-CT$13)*CU$9</f>
        <v>0</v>
      </c>
      <c r="CV38" s="161">
        <f t="shared" ref="CV38" si="106">(CV$13-CU$13)*CV$9</f>
        <v>0</v>
      </c>
      <c r="CW38" s="161">
        <f t="shared" ref="CW38" si="107">(CW$13-CV$13)*CW$9</f>
        <v>0</v>
      </c>
      <c r="CX38" s="161">
        <f t="shared" ref="CX38" si="108">(CX$13-CW$13)*CX$9</f>
        <v>0</v>
      </c>
      <c r="CY38" s="161">
        <f t="shared" ref="CY38" si="109">(CY$13-CX$13)*CY$9</f>
        <v>0</v>
      </c>
      <c r="CZ38" s="161">
        <f t="shared" ref="CZ38" si="110">(CZ$13-CY$13)*CZ$9</f>
        <v>0</v>
      </c>
      <c r="DA38" s="161">
        <f t="shared" ref="DA38" si="111">(DA$13-CZ$13)*DA$9</f>
        <v>0</v>
      </c>
      <c r="DB38" s="161">
        <f t="shared" ref="DB38" si="112">(DB$13-DA$13)*DB$9</f>
        <v>0</v>
      </c>
      <c r="DC38" s="161">
        <f t="shared" ref="DC38" si="113">(DC$13-DB$13)*DC$9</f>
        <v>0</v>
      </c>
      <c r="DD38" s="161">
        <f t="shared" ref="DD38" si="114">(DD$13-DC$13)*DD$9</f>
        <v>0</v>
      </c>
      <c r="DE38" s="161">
        <f t="shared" ref="DE38" si="115">(DE$13-DD$13)*DE$9</f>
        <v>0</v>
      </c>
      <c r="DF38" s="161">
        <f t="shared" ref="DF38" si="116">(DF$13-DE$13)*DF$9</f>
        <v>0</v>
      </c>
      <c r="DG38" s="161">
        <f t="shared" ref="DG38" si="117">(DG$13-DF$13)*DG$9</f>
        <v>0</v>
      </c>
      <c r="DH38" s="161">
        <f t="shared" ref="DH38" si="118">(DH$13-DG$13)*DH$9</f>
        <v>0</v>
      </c>
      <c r="DI38" s="161">
        <f t="shared" ref="DI38" si="119">(DI$13-DH$13)*DI$9</f>
        <v>0</v>
      </c>
      <c r="DJ38" s="161">
        <f t="shared" ref="DJ38" si="120">(DJ$13-DI$13)*DJ$9</f>
        <v>0</v>
      </c>
      <c r="DK38" s="161">
        <f t="shared" ref="DK38" si="121">(DK$13-DJ$13)*DK$9</f>
        <v>0</v>
      </c>
      <c r="DL38" s="161">
        <f t="shared" ref="DL38" si="122">(DL$13-DK$13)*DL$9</f>
        <v>0</v>
      </c>
      <c r="DM38" s="161">
        <f t="shared" ref="DM38" si="123">(DM$13-DL$13)*DM$9</f>
        <v>0</v>
      </c>
      <c r="DN38" s="161">
        <f t="shared" ref="DN38" si="124">(DN$13-DM$13)*DN$9</f>
        <v>0</v>
      </c>
      <c r="DO38" s="161">
        <f t="shared" ref="DO38" si="125">(DO$13-DN$13)*DO$9</f>
        <v>0</v>
      </c>
      <c r="DP38" s="161">
        <f t="shared" ref="DP38" si="126">(DP$13-DO$13)*DP$9</f>
        <v>0</v>
      </c>
      <c r="DQ38" s="161">
        <f t="shared" ref="DQ38" si="127">(DQ$13-DP$13)*DQ$9</f>
        <v>0</v>
      </c>
      <c r="DR38" s="161">
        <f t="shared" ref="DR38" si="128">(DR$13-DQ$13)*DR$9</f>
        <v>0</v>
      </c>
      <c r="DS38" s="161">
        <f t="shared" ref="DS38" si="129">(DS$13-DR$13)*DS$9</f>
        <v>0</v>
      </c>
      <c r="DT38" s="161">
        <f t="shared" ref="DT38" si="130">(DT$13-DS$13)*DT$9</f>
        <v>0</v>
      </c>
      <c r="DU38" s="161">
        <f t="shared" ref="DU38" si="131">(DU$13-DT$13)*DU$9</f>
        <v>0</v>
      </c>
      <c r="DV38" s="161">
        <f t="shared" ref="DV38" si="132">(DV$13-DU$13)*DV$9</f>
        <v>0</v>
      </c>
      <c r="DW38" s="161">
        <f t="shared" ref="DW38" si="133">(DW$13-DV$13)*DW$9</f>
        <v>0</v>
      </c>
      <c r="DX38" s="161">
        <f t="shared" ref="DX38" si="134">(DX$13-DW$13)*DX$9</f>
        <v>0</v>
      </c>
      <c r="DY38" s="161">
        <f t="shared" ref="DY38" si="135">(DY$13-DX$13)*DY$9</f>
        <v>0</v>
      </c>
      <c r="DZ38" s="161">
        <f t="shared" ref="DZ38" si="136">(DZ$13-DY$13)*DZ$9</f>
        <v>0</v>
      </c>
      <c r="EA38" s="161">
        <f t="shared" ref="EA38" si="137">(EA$13-DZ$13)*EA$9</f>
        <v>0</v>
      </c>
    </row>
    <row r="39" spans="1:131" ht="12" hidden="1" outlineLevel="1" x14ac:dyDescent="0.2">
      <c r="A39" s="151">
        <f>ROW()</f>
        <v>39</v>
      </c>
      <c r="D39" s="172"/>
      <c r="F39" s="426" t="s">
        <v>137</v>
      </c>
      <c r="J39" s="161"/>
      <c r="AB39" s="161">
        <f>SUM(AB40:AB43)</f>
        <v>2576444.444444445</v>
      </c>
      <c r="AC39" s="161">
        <f t="shared" ref="AC39:CC39" si="138">SUM(AC40:AC43)</f>
        <v>2327111.111111111</v>
      </c>
      <c r="AD39" s="161">
        <f t="shared" si="138"/>
        <v>2576444.444444445</v>
      </c>
      <c r="AE39" s="161">
        <f t="shared" si="138"/>
        <v>2493333.3333333335</v>
      </c>
      <c r="AF39" s="161">
        <f t="shared" si="138"/>
        <v>2576444.444444445</v>
      </c>
      <c r="AG39" s="161">
        <f t="shared" si="138"/>
        <v>2493333.3333333335</v>
      </c>
      <c r="AH39" s="161">
        <f t="shared" si="138"/>
        <v>2576444.444444445</v>
      </c>
      <c r="AI39" s="161">
        <f t="shared" si="138"/>
        <v>2576444.444444445</v>
      </c>
      <c r="AJ39" s="161">
        <f t="shared" si="138"/>
        <v>2493333.3333333335</v>
      </c>
      <c r="AK39" s="161">
        <f t="shared" si="138"/>
        <v>2576444.444444445</v>
      </c>
      <c r="AL39" s="161">
        <f t="shared" si="138"/>
        <v>2493333.3333333335</v>
      </c>
      <c r="AM39" s="161">
        <f t="shared" si="138"/>
        <v>2576444.444444445</v>
      </c>
      <c r="AN39" s="161">
        <f t="shared" si="138"/>
        <v>2576444.444444445</v>
      </c>
      <c r="AO39" s="161">
        <f t="shared" si="138"/>
        <v>2327111.111111111</v>
      </c>
      <c r="AP39" s="161">
        <f t="shared" si="138"/>
        <v>2576444.444444445</v>
      </c>
      <c r="AQ39" s="161">
        <f t="shared" si="138"/>
        <v>2493333.3333333335</v>
      </c>
      <c r="AR39" s="161">
        <f t="shared" si="138"/>
        <v>2576444.444444445</v>
      </c>
      <c r="AS39" s="161">
        <f t="shared" si="138"/>
        <v>2493333.3333333335</v>
      </c>
      <c r="AT39" s="161">
        <f t="shared" si="138"/>
        <v>2576444.444444445</v>
      </c>
      <c r="AU39" s="161">
        <f t="shared" si="138"/>
        <v>2576444.444444445</v>
      </c>
      <c r="AV39" s="161">
        <f t="shared" si="138"/>
        <v>2493333.3333333335</v>
      </c>
      <c r="AW39" s="161">
        <f t="shared" si="138"/>
        <v>2576444.444444445</v>
      </c>
      <c r="AX39" s="161">
        <f t="shared" si="138"/>
        <v>2493333.3333333335</v>
      </c>
      <c r="AY39" s="161">
        <f t="shared" si="138"/>
        <v>2576444.444444445</v>
      </c>
      <c r="AZ39" s="161">
        <f t="shared" si="138"/>
        <v>2576444.444444445</v>
      </c>
      <c r="BA39" s="161">
        <f t="shared" si="138"/>
        <v>2327111.111111111</v>
      </c>
      <c r="BB39" s="161">
        <f t="shared" si="138"/>
        <v>2576444.444444445</v>
      </c>
      <c r="BC39" s="161">
        <f t="shared" si="138"/>
        <v>2493333.3333333335</v>
      </c>
      <c r="BD39" s="161">
        <f t="shared" si="138"/>
        <v>2576444.444444445</v>
      </c>
      <c r="BE39" s="161">
        <f t="shared" si="138"/>
        <v>2493333.3333333335</v>
      </c>
      <c r="BF39" s="161">
        <f t="shared" si="138"/>
        <v>2576444.444444445</v>
      </c>
      <c r="BG39" s="161">
        <f t="shared" si="138"/>
        <v>2576444.444444445</v>
      </c>
      <c r="BH39" s="161">
        <f t="shared" si="138"/>
        <v>2493333.3333333335</v>
      </c>
      <c r="BI39" s="161">
        <f t="shared" si="138"/>
        <v>2576444.444444445</v>
      </c>
      <c r="BJ39" s="161">
        <f t="shared" si="138"/>
        <v>2493333.3333333335</v>
      </c>
      <c r="BK39" s="161">
        <f t="shared" si="138"/>
        <v>2576444.444444445</v>
      </c>
      <c r="BL39" s="161">
        <f t="shared" si="138"/>
        <v>2576444.444444445</v>
      </c>
      <c r="BM39" s="161">
        <f t="shared" si="138"/>
        <v>2410222.2222222225</v>
      </c>
      <c r="BN39" s="161">
        <f t="shared" si="138"/>
        <v>2576444.444444445</v>
      </c>
      <c r="BO39" s="161">
        <f t="shared" si="138"/>
        <v>2493333.3333333335</v>
      </c>
      <c r="BP39" s="161">
        <f t="shared" si="138"/>
        <v>2576444.444444445</v>
      </c>
      <c r="BQ39" s="161">
        <f t="shared" si="138"/>
        <v>2493333.3333333335</v>
      </c>
      <c r="BR39" s="161">
        <f t="shared" si="138"/>
        <v>2576444.444444445</v>
      </c>
      <c r="BS39" s="161">
        <f t="shared" si="138"/>
        <v>2576444.444444445</v>
      </c>
      <c r="BT39" s="161">
        <f t="shared" si="138"/>
        <v>0</v>
      </c>
      <c r="BU39" s="161">
        <f t="shared" si="138"/>
        <v>0</v>
      </c>
      <c r="BV39" s="161">
        <f t="shared" si="138"/>
        <v>0</v>
      </c>
      <c r="BW39" s="161">
        <f t="shared" si="138"/>
        <v>0</v>
      </c>
      <c r="BX39" s="161">
        <f t="shared" si="138"/>
        <v>0</v>
      </c>
      <c r="BY39" s="161">
        <f t="shared" si="138"/>
        <v>0</v>
      </c>
      <c r="BZ39" s="161">
        <f t="shared" si="138"/>
        <v>0</v>
      </c>
      <c r="CA39" s="161">
        <f t="shared" si="138"/>
        <v>0</v>
      </c>
      <c r="CB39" s="161">
        <f t="shared" si="138"/>
        <v>0</v>
      </c>
      <c r="CC39" s="161">
        <f t="shared" si="138"/>
        <v>0</v>
      </c>
      <c r="CD39" s="161">
        <f t="shared" ref="CD39:EA39" si="139">SUM(CD40:CD43)</f>
        <v>0</v>
      </c>
      <c r="CE39" s="161">
        <f t="shared" si="139"/>
        <v>0</v>
      </c>
      <c r="CF39" s="161">
        <f t="shared" si="139"/>
        <v>0</v>
      </c>
      <c r="CG39" s="161">
        <f t="shared" si="139"/>
        <v>0</v>
      </c>
      <c r="CH39" s="161">
        <f t="shared" si="139"/>
        <v>0</v>
      </c>
      <c r="CI39" s="161">
        <f t="shared" si="139"/>
        <v>0</v>
      </c>
      <c r="CJ39" s="161">
        <f t="shared" si="139"/>
        <v>0</v>
      </c>
      <c r="CK39" s="161">
        <f t="shared" si="139"/>
        <v>0</v>
      </c>
      <c r="CL39" s="161">
        <f t="shared" si="139"/>
        <v>0</v>
      </c>
      <c r="CM39" s="161">
        <f t="shared" si="139"/>
        <v>0</v>
      </c>
      <c r="CN39" s="161">
        <f t="shared" si="139"/>
        <v>0</v>
      </c>
      <c r="CO39" s="161">
        <f t="shared" si="139"/>
        <v>0</v>
      </c>
      <c r="CP39" s="161">
        <f t="shared" si="139"/>
        <v>0</v>
      </c>
      <c r="CQ39" s="161">
        <f t="shared" si="139"/>
        <v>0</v>
      </c>
      <c r="CR39" s="161">
        <f t="shared" si="139"/>
        <v>0</v>
      </c>
      <c r="CS39" s="161">
        <f t="shared" si="139"/>
        <v>0</v>
      </c>
      <c r="CT39" s="161">
        <f t="shared" si="139"/>
        <v>0</v>
      </c>
      <c r="CU39" s="161">
        <f t="shared" si="139"/>
        <v>0</v>
      </c>
      <c r="CV39" s="161">
        <f t="shared" si="139"/>
        <v>0</v>
      </c>
      <c r="CW39" s="161">
        <f t="shared" si="139"/>
        <v>0</v>
      </c>
      <c r="CX39" s="161">
        <f t="shared" si="139"/>
        <v>0</v>
      </c>
      <c r="CY39" s="161">
        <f t="shared" si="139"/>
        <v>0</v>
      </c>
      <c r="CZ39" s="161">
        <f t="shared" si="139"/>
        <v>0</v>
      </c>
      <c r="DA39" s="161">
        <f t="shared" si="139"/>
        <v>0</v>
      </c>
      <c r="DB39" s="161">
        <f t="shared" si="139"/>
        <v>0</v>
      </c>
      <c r="DC39" s="161">
        <f t="shared" si="139"/>
        <v>0</v>
      </c>
      <c r="DD39" s="161">
        <f t="shared" si="139"/>
        <v>0</v>
      </c>
      <c r="DE39" s="161">
        <f t="shared" si="139"/>
        <v>0</v>
      </c>
      <c r="DF39" s="161">
        <f t="shared" si="139"/>
        <v>0</v>
      </c>
      <c r="DG39" s="161">
        <f t="shared" si="139"/>
        <v>0</v>
      </c>
      <c r="DH39" s="161">
        <f t="shared" si="139"/>
        <v>0</v>
      </c>
      <c r="DI39" s="161">
        <f t="shared" si="139"/>
        <v>0</v>
      </c>
      <c r="DJ39" s="161">
        <f t="shared" si="139"/>
        <v>0</v>
      </c>
      <c r="DK39" s="161">
        <f t="shared" si="139"/>
        <v>0</v>
      </c>
      <c r="DL39" s="161">
        <f t="shared" si="139"/>
        <v>0</v>
      </c>
      <c r="DM39" s="161">
        <f t="shared" si="139"/>
        <v>0</v>
      </c>
      <c r="DN39" s="161">
        <f t="shared" si="139"/>
        <v>0</v>
      </c>
      <c r="DO39" s="161">
        <f t="shared" si="139"/>
        <v>0</v>
      </c>
      <c r="DP39" s="161">
        <f t="shared" si="139"/>
        <v>0</v>
      </c>
      <c r="DQ39" s="161">
        <f t="shared" si="139"/>
        <v>0</v>
      </c>
      <c r="DR39" s="161">
        <f t="shared" si="139"/>
        <v>0</v>
      </c>
      <c r="DS39" s="161">
        <f t="shared" si="139"/>
        <v>0</v>
      </c>
      <c r="DT39" s="161">
        <f t="shared" si="139"/>
        <v>0</v>
      </c>
      <c r="DU39" s="161">
        <f t="shared" si="139"/>
        <v>0</v>
      </c>
      <c r="DV39" s="161">
        <f t="shared" si="139"/>
        <v>0</v>
      </c>
      <c r="DW39" s="161">
        <f t="shared" si="139"/>
        <v>0</v>
      </c>
      <c r="DX39" s="161">
        <f t="shared" si="139"/>
        <v>0</v>
      </c>
      <c r="DY39" s="161">
        <f t="shared" si="139"/>
        <v>0</v>
      </c>
      <c r="DZ39" s="161">
        <f t="shared" si="139"/>
        <v>0</v>
      </c>
      <c r="EA39" s="161">
        <f t="shared" si="139"/>
        <v>0</v>
      </c>
    </row>
    <row r="40" spans="1:131" hidden="1" outlineLevel="1" x14ac:dyDescent="0.2">
      <c r="A40" s="151">
        <f>ROW()</f>
        <v>40</v>
      </c>
      <c r="D40" s="511" t="str">
        <f>'A&amp;R'!B39</f>
        <v>Mortgage</v>
      </c>
      <c r="E40" s="512">
        <f>'A&amp;R'!C39</f>
        <v>575000000</v>
      </c>
      <c r="F40" s="513">
        <f>'A&amp;R'!D39</f>
        <v>4.0000000000000008E-2</v>
      </c>
      <c r="J40" s="161">
        <f>SUM(K40:AY40)</f>
        <v>77816666.666666687</v>
      </c>
      <c r="L40" s="161">
        <f>$E40*$F40*L$38/360</f>
        <v>1916666.666666667</v>
      </c>
      <c r="M40" s="161">
        <f t="shared" ref="M40:AB43" si="140">$E40*$F40*M$38/360</f>
        <v>1980555.555555556</v>
      </c>
      <c r="N40" s="161">
        <f>$E40*$F40*N$38/360</f>
        <v>1916666.666666667</v>
      </c>
      <c r="O40" s="161">
        <f t="shared" si="140"/>
        <v>1980555.555555556</v>
      </c>
      <c r="P40" s="161">
        <f t="shared" si="140"/>
        <v>1980555.555555556</v>
      </c>
      <c r="Q40" s="161">
        <f t="shared" si="140"/>
        <v>1852777.7777777782</v>
      </c>
      <c r="R40" s="161">
        <f t="shared" si="140"/>
        <v>1980555.555555556</v>
      </c>
      <c r="S40" s="161">
        <f t="shared" si="140"/>
        <v>1916666.666666667</v>
      </c>
      <c r="T40" s="161">
        <f t="shared" si="140"/>
        <v>1980555.555555556</v>
      </c>
      <c r="U40" s="161">
        <f t="shared" si="140"/>
        <v>1916666.666666667</v>
      </c>
      <c r="V40" s="161">
        <f t="shared" si="140"/>
        <v>1980555.555555556</v>
      </c>
      <c r="W40" s="161">
        <f t="shared" si="140"/>
        <v>1980555.555555556</v>
      </c>
      <c r="X40" s="161">
        <f t="shared" si="140"/>
        <v>1916666.666666667</v>
      </c>
      <c r="Y40" s="161">
        <f t="shared" si="140"/>
        <v>1980555.555555556</v>
      </c>
      <c r="Z40" s="161">
        <f t="shared" si="140"/>
        <v>1916666.666666667</v>
      </c>
      <c r="AA40" s="161">
        <f t="shared" si="140"/>
        <v>1980555.555555556</v>
      </c>
      <c r="AB40" s="161">
        <f t="shared" si="140"/>
        <v>1980555.555555556</v>
      </c>
      <c r="AC40" s="161">
        <f t="shared" ref="AC40:AR43" si="141">$E40*$F40*AC$38/360</f>
        <v>1788888.8888888892</v>
      </c>
      <c r="AD40" s="161">
        <f t="shared" si="141"/>
        <v>1980555.555555556</v>
      </c>
      <c r="AE40" s="161">
        <f t="shared" si="141"/>
        <v>1916666.666666667</v>
      </c>
      <c r="AF40" s="161">
        <f t="shared" si="141"/>
        <v>1980555.555555556</v>
      </c>
      <c r="AG40" s="161">
        <f t="shared" si="141"/>
        <v>1916666.666666667</v>
      </c>
      <c r="AH40" s="161">
        <f t="shared" si="141"/>
        <v>1980555.555555556</v>
      </c>
      <c r="AI40" s="161">
        <f t="shared" si="141"/>
        <v>1980555.555555556</v>
      </c>
      <c r="AJ40" s="161">
        <f t="shared" si="141"/>
        <v>1916666.666666667</v>
      </c>
      <c r="AK40" s="161">
        <f t="shared" si="141"/>
        <v>1980555.555555556</v>
      </c>
      <c r="AL40" s="161">
        <f t="shared" si="141"/>
        <v>1916666.666666667</v>
      </c>
      <c r="AM40" s="161">
        <f t="shared" si="141"/>
        <v>1980555.555555556</v>
      </c>
      <c r="AN40" s="161">
        <f t="shared" si="141"/>
        <v>1980555.555555556</v>
      </c>
      <c r="AO40" s="161">
        <f t="shared" si="141"/>
        <v>1788888.8888888892</v>
      </c>
      <c r="AP40" s="161">
        <f t="shared" si="141"/>
        <v>1980555.555555556</v>
      </c>
      <c r="AQ40" s="161">
        <f t="shared" si="141"/>
        <v>1916666.666666667</v>
      </c>
      <c r="AR40" s="161">
        <f t="shared" si="141"/>
        <v>1980555.555555556</v>
      </c>
      <c r="AS40" s="161">
        <f t="shared" ref="AS40:BH43" si="142">$E40*$F40*AS$38/360</f>
        <v>1916666.666666667</v>
      </c>
      <c r="AT40" s="161">
        <f t="shared" si="142"/>
        <v>1980555.555555556</v>
      </c>
      <c r="AU40" s="161">
        <f t="shared" si="142"/>
        <v>1980555.555555556</v>
      </c>
      <c r="AV40" s="161">
        <f t="shared" si="142"/>
        <v>1916666.666666667</v>
      </c>
      <c r="AW40" s="161">
        <f t="shared" si="142"/>
        <v>1980555.555555556</v>
      </c>
      <c r="AX40" s="161">
        <f t="shared" si="142"/>
        <v>1916666.666666667</v>
      </c>
      <c r="AY40" s="161">
        <f t="shared" si="142"/>
        <v>1980555.555555556</v>
      </c>
      <c r="AZ40" s="161">
        <f t="shared" si="142"/>
        <v>1980555.555555556</v>
      </c>
      <c r="BA40" s="161">
        <f t="shared" si="142"/>
        <v>1788888.8888888892</v>
      </c>
      <c r="BB40" s="161">
        <f t="shared" si="142"/>
        <v>1980555.555555556</v>
      </c>
      <c r="BC40" s="161">
        <f t="shared" si="142"/>
        <v>1916666.666666667</v>
      </c>
      <c r="BD40" s="161">
        <f t="shared" si="142"/>
        <v>1980555.555555556</v>
      </c>
      <c r="BE40" s="161">
        <f t="shared" si="142"/>
        <v>1916666.666666667</v>
      </c>
      <c r="BF40" s="161">
        <f t="shared" si="142"/>
        <v>1980555.555555556</v>
      </c>
      <c r="BG40" s="161">
        <f t="shared" si="142"/>
        <v>1980555.555555556</v>
      </c>
      <c r="BH40" s="161">
        <f t="shared" si="142"/>
        <v>1916666.666666667</v>
      </c>
      <c r="BI40" s="161">
        <f t="shared" ref="BI40:CL43" si="143">$E40*$F40*BI$38/360</f>
        <v>1980555.555555556</v>
      </c>
      <c r="BJ40" s="161">
        <f t="shared" si="143"/>
        <v>1916666.666666667</v>
      </c>
      <c r="BK40" s="161">
        <f t="shared" si="143"/>
        <v>1980555.555555556</v>
      </c>
      <c r="BL40" s="161">
        <f t="shared" si="143"/>
        <v>1980555.555555556</v>
      </c>
      <c r="BM40" s="161">
        <f t="shared" si="143"/>
        <v>1852777.7777777782</v>
      </c>
      <c r="BN40" s="161">
        <f t="shared" si="143"/>
        <v>1980555.555555556</v>
      </c>
      <c r="BO40" s="161">
        <f t="shared" si="143"/>
        <v>1916666.666666667</v>
      </c>
      <c r="BP40" s="161">
        <f t="shared" si="143"/>
        <v>1980555.555555556</v>
      </c>
      <c r="BQ40" s="161">
        <f t="shared" si="143"/>
        <v>1916666.666666667</v>
      </c>
      <c r="BR40" s="161">
        <f t="shared" si="143"/>
        <v>1980555.555555556</v>
      </c>
      <c r="BS40" s="161">
        <f t="shared" si="143"/>
        <v>1980555.555555556</v>
      </c>
      <c r="BT40" s="161">
        <f t="shared" si="143"/>
        <v>0</v>
      </c>
      <c r="BU40" s="161">
        <f t="shared" si="143"/>
        <v>0</v>
      </c>
      <c r="BV40" s="161">
        <f t="shared" si="143"/>
        <v>0</v>
      </c>
      <c r="BW40" s="161">
        <f t="shared" si="143"/>
        <v>0</v>
      </c>
      <c r="BX40" s="161">
        <f t="shared" si="143"/>
        <v>0</v>
      </c>
      <c r="BY40" s="161">
        <f t="shared" si="143"/>
        <v>0</v>
      </c>
      <c r="BZ40" s="161">
        <f t="shared" si="143"/>
        <v>0</v>
      </c>
      <c r="CA40" s="161">
        <f t="shared" si="143"/>
        <v>0</v>
      </c>
      <c r="CB40" s="161">
        <f t="shared" si="143"/>
        <v>0</v>
      </c>
      <c r="CC40" s="161">
        <f t="shared" si="143"/>
        <v>0</v>
      </c>
      <c r="CD40" s="161">
        <f t="shared" si="143"/>
        <v>0</v>
      </c>
      <c r="CE40" s="161">
        <f t="shared" si="143"/>
        <v>0</v>
      </c>
      <c r="CF40" s="161">
        <f t="shared" si="143"/>
        <v>0</v>
      </c>
      <c r="CG40" s="161">
        <f t="shared" si="143"/>
        <v>0</v>
      </c>
      <c r="CH40" s="161">
        <f t="shared" si="143"/>
        <v>0</v>
      </c>
      <c r="CI40" s="161">
        <f t="shared" si="143"/>
        <v>0</v>
      </c>
      <c r="CJ40" s="161">
        <f t="shared" si="143"/>
        <v>0</v>
      </c>
      <c r="CK40" s="161">
        <f t="shared" si="143"/>
        <v>0</v>
      </c>
      <c r="CL40" s="161">
        <f t="shared" si="143"/>
        <v>0</v>
      </c>
      <c r="CM40" s="161">
        <f t="shared" ref="CM40:CV43" si="144">$E40*$F40*CM$38/360</f>
        <v>0</v>
      </c>
      <c r="CN40" s="161">
        <f t="shared" si="144"/>
        <v>0</v>
      </c>
      <c r="CO40" s="161">
        <f t="shared" si="144"/>
        <v>0</v>
      </c>
      <c r="CP40" s="161">
        <f t="shared" si="144"/>
        <v>0</v>
      </c>
      <c r="CQ40" s="161">
        <f t="shared" si="144"/>
        <v>0</v>
      </c>
      <c r="CR40" s="161">
        <f t="shared" si="144"/>
        <v>0</v>
      </c>
      <c r="CS40" s="161">
        <f t="shared" si="144"/>
        <v>0</v>
      </c>
      <c r="CT40" s="161">
        <f t="shared" si="144"/>
        <v>0</v>
      </c>
      <c r="CU40" s="161">
        <f t="shared" si="144"/>
        <v>0</v>
      </c>
      <c r="CV40" s="161">
        <f t="shared" si="144"/>
        <v>0</v>
      </c>
      <c r="CW40" s="161">
        <f t="shared" ref="CW40:DF43" si="145">$E40*$F40*CW$38/360</f>
        <v>0</v>
      </c>
      <c r="CX40" s="161">
        <f t="shared" si="145"/>
        <v>0</v>
      </c>
      <c r="CY40" s="161">
        <f t="shared" si="145"/>
        <v>0</v>
      </c>
      <c r="CZ40" s="161">
        <f t="shared" si="145"/>
        <v>0</v>
      </c>
      <c r="DA40" s="161">
        <f t="shared" si="145"/>
        <v>0</v>
      </c>
      <c r="DB40" s="161">
        <f t="shared" si="145"/>
        <v>0</v>
      </c>
      <c r="DC40" s="161">
        <f t="shared" si="145"/>
        <v>0</v>
      </c>
      <c r="DD40" s="161">
        <f t="shared" si="145"/>
        <v>0</v>
      </c>
      <c r="DE40" s="161">
        <f t="shared" si="145"/>
        <v>0</v>
      </c>
      <c r="DF40" s="161">
        <f t="shared" si="145"/>
        <v>0</v>
      </c>
      <c r="DG40" s="161">
        <f t="shared" ref="DG40:DP43" si="146">$E40*$F40*DG$38/360</f>
        <v>0</v>
      </c>
      <c r="DH40" s="161">
        <f t="shared" si="146"/>
        <v>0</v>
      </c>
      <c r="DI40" s="161">
        <f t="shared" si="146"/>
        <v>0</v>
      </c>
      <c r="DJ40" s="161">
        <f t="shared" si="146"/>
        <v>0</v>
      </c>
      <c r="DK40" s="161">
        <f t="shared" si="146"/>
        <v>0</v>
      </c>
      <c r="DL40" s="161">
        <f t="shared" si="146"/>
        <v>0</v>
      </c>
      <c r="DM40" s="161">
        <f t="shared" si="146"/>
        <v>0</v>
      </c>
      <c r="DN40" s="161">
        <f t="shared" si="146"/>
        <v>0</v>
      </c>
      <c r="DO40" s="161">
        <f t="shared" si="146"/>
        <v>0</v>
      </c>
      <c r="DP40" s="161">
        <f t="shared" si="146"/>
        <v>0</v>
      </c>
      <c r="DQ40" s="161">
        <f t="shared" ref="DQ40:EA43" si="147">$E40*$F40*DQ$38/360</f>
        <v>0</v>
      </c>
      <c r="DR40" s="161">
        <f t="shared" si="147"/>
        <v>0</v>
      </c>
      <c r="DS40" s="161">
        <f t="shared" si="147"/>
        <v>0</v>
      </c>
      <c r="DT40" s="161">
        <f t="shared" si="147"/>
        <v>0</v>
      </c>
      <c r="DU40" s="161">
        <f t="shared" si="147"/>
        <v>0</v>
      </c>
      <c r="DV40" s="161">
        <f t="shared" si="147"/>
        <v>0</v>
      </c>
      <c r="DW40" s="161">
        <f t="shared" si="147"/>
        <v>0</v>
      </c>
      <c r="DX40" s="161">
        <f t="shared" si="147"/>
        <v>0</v>
      </c>
      <c r="DY40" s="161">
        <f t="shared" si="147"/>
        <v>0</v>
      </c>
      <c r="DZ40" s="161">
        <f t="shared" si="147"/>
        <v>0</v>
      </c>
      <c r="EA40" s="161">
        <f t="shared" si="147"/>
        <v>0</v>
      </c>
    </row>
    <row r="41" spans="1:131" hidden="1" outlineLevel="1" x14ac:dyDescent="0.2">
      <c r="A41" s="151">
        <f>ROW()</f>
        <v>41</v>
      </c>
      <c r="D41" s="511" t="str">
        <f>'A&amp;R'!B40</f>
        <v>Mezz A1</v>
      </c>
      <c r="E41" s="512">
        <f>'A&amp;R'!C40</f>
        <v>90000000</v>
      </c>
      <c r="F41" s="513">
        <f>'A&amp;R'!D40</f>
        <v>5.8000000000000003E-2</v>
      </c>
      <c r="J41" s="161">
        <f t="shared" ref="J41:J43" si="148">SUM(K41:AY41)</f>
        <v>17661000</v>
      </c>
      <c r="L41" s="161">
        <f t="shared" ref="L41:U43" si="149">$E41*$F41*L$38/360</f>
        <v>435000</v>
      </c>
      <c r="M41" s="161">
        <f t="shared" si="149"/>
        <v>449500</v>
      </c>
      <c r="N41" s="161">
        <f t="shared" si="149"/>
        <v>435000</v>
      </c>
      <c r="O41" s="161">
        <f t="shared" si="149"/>
        <v>449500</v>
      </c>
      <c r="P41" s="161">
        <f t="shared" si="149"/>
        <v>449500</v>
      </c>
      <c r="Q41" s="161">
        <f t="shared" si="149"/>
        <v>420500</v>
      </c>
      <c r="R41" s="161">
        <f t="shared" si="149"/>
        <v>449500</v>
      </c>
      <c r="S41" s="161">
        <f t="shared" si="149"/>
        <v>435000</v>
      </c>
      <c r="T41" s="161">
        <f t="shared" si="149"/>
        <v>449500</v>
      </c>
      <c r="U41" s="161">
        <f t="shared" si="149"/>
        <v>435000</v>
      </c>
      <c r="V41" s="161">
        <f t="shared" si="140"/>
        <v>449500</v>
      </c>
      <c r="W41" s="161">
        <f t="shared" si="140"/>
        <v>449500</v>
      </c>
      <c r="X41" s="161">
        <f t="shared" si="140"/>
        <v>435000</v>
      </c>
      <c r="Y41" s="161">
        <f t="shared" si="140"/>
        <v>449500</v>
      </c>
      <c r="Z41" s="161">
        <f t="shared" si="140"/>
        <v>435000</v>
      </c>
      <c r="AA41" s="161">
        <f t="shared" si="140"/>
        <v>449500</v>
      </c>
      <c r="AB41" s="161">
        <f t="shared" si="140"/>
        <v>449500</v>
      </c>
      <c r="AC41" s="161">
        <f t="shared" si="141"/>
        <v>406000</v>
      </c>
      <c r="AD41" s="161">
        <f t="shared" si="141"/>
        <v>449500</v>
      </c>
      <c r="AE41" s="161">
        <f t="shared" si="141"/>
        <v>435000</v>
      </c>
      <c r="AF41" s="161">
        <f t="shared" si="141"/>
        <v>449500</v>
      </c>
      <c r="AG41" s="161">
        <f t="shared" si="141"/>
        <v>435000</v>
      </c>
      <c r="AH41" s="161">
        <f t="shared" si="141"/>
        <v>449500</v>
      </c>
      <c r="AI41" s="161">
        <f t="shared" si="141"/>
        <v>449500</v>
      </c>
      <c r="AJ41" s="161">
        <f t="shared" si="141"/>
        <v>435000</v>
      </c>
      <c r="AK41" s="161">
        <f t="shared" si="141"/>
        <v>449500</v>
      </c>
      <c r="AL41" s="161">
        <f t="shared" si="141"/>
        <v>435000</v>
      </c>
      <c r="AM41" s="161">
        <f t="shared" si="141"/>
        <v>449500</v>
      </c>
      <c r="AN41" s="161">
        <f t="shared" si="141"/>
        <v>449500</v>
      </c>
      <c r="AO41" s="161">
        <f t="shared" si="141"/>
        <v>406000</v>
      </c>
      <c r="AP41" s="161">
        <f t="shared" si="141"/>
        <v>449500</v>
      </c>
      <c r="AQ41" s="161">
        <f t="shared" si="141"/>
        <v>435000</v>
      </c>
      <c r="AR41" s="161">
        <f t="shared" si="141"/>
        <v>449500</v>
      </c>
      <c r="AS41" s="161">
        <f t="shared" si="142"/>
        <v>435000</v>
      </c>
      <c r="AT41" s="161">
        <f t="shared" si="142"/>
        <v>449500</v>
      </c>
      <c r="AU41" s="161">
        <f t="shared" si="142"/>
        <v>449500</v>
      </c>
      <c r="AV41" s="161">
        <f t="shared" si="142"/>
        <v>435000</v>
      </c>
      <c r="AW41" s="161">
        <f t="shared" si="142"/>
        <v>449500</v>
      </c>
      <c r="AX41" s="161">
        <f t="shared" si="142"/>
        <v>435000</v>
      </c>
      <c r="AY41" s="161">
        <f t="shared" si="142"/>
        <v>449500</v>
      </c>
      <c r="AZ41" s="161">
        <f t="shared" si="142"/>
        <v>449500</v>
      </c>
      <c r="BA41" s="161">
        <f t="shared" si="142"/>
        <v>406000</v>
      </c>
      <c r="BB41" s="161">
        <f t="shared" si="142"/>
        <v>449500</v>
      </c>
      <c r="BC41" s="161">
        <f t="shared" si="142"/>
        <v>435000</v>
      </c>
      <c r="BD41" s="161">
        <f t="shared" si="142"/>
        <v>449500</v>
      </c>
      <c r="BE41" s="161">
        <f t="shared" si="142"/>
        <v>435000</v>
      </c>
      <c r="BF41" s="161">
        <f t="shared" si="142"/>
        <v>449500</v>
      </c>
      <c r="BG41" s="161">
        <f t="shared" si="142"/>
        <v>449500</v>
      </c>
      <c r="BH41" s="161">
        <f t="shared" si="142"/>
        <v>435000</v>
      </c>
      <c r="BI41" s="161">
        <f t="shared" si="143"/>
        <v>449500</v>
      </c>
      <c r="BJ41" s="161">
        <f t="shared" si="143"/>
        <v>435000</v>
      </c>
      <c r="BK41" s="161">
        <f t="shared" si="143"/>
        <v>449500</v>
      </c>
      <c r="BL41" s="161">
        <f t="shared" si="143"/>
        <v>449500</v>
      </c>
      <c r="BM41" s="161">
        <f t="shared" si="143"/>
        <v>420500</v>
      </c>
      <c r="BN41" s="161">
        <f t="shared" si="143"/>
        <v>449500</v>
      </c>
      <c r="BO41" s="161">
        <f t="shared" si="143"/>
        <v>435000</v>
      </c>
      <c r="BP41" s="161">
        <f t="shared" si="143"/>
        <v>449500</v>
      </c>
      <c r="BQ41" s="161">
        <f t="shared" si="143"/>
        <v>435000</v>
      </c>
      <c r="BR41" s="161">
        <f t="shared" si="143"/>
        <v>449500</v>
      </c>
      <c r="BS41" s="161">
        <f t="shared" si="143"/>
        <v>449500</v>
      </c>
      <c r="BT41" s="161">
        <f t="shared" si="143"/>
        <v>0</v>
      </c>
      <c r="BU41" s="161">
        <f t="shared" si="143"/>
        <v>0</v>
      </c>
      <c r="BV41" s="161">
        <f t="shared" si="143"/>
        <v>0</v>
      </c>
      <c r="BW41" s="161">
        <f t="shared" si="143"/>
        <v>0</v>
      </c>
      <c r="BX41" s="161">
        <f t="shared" si="143"/>
        <v>0</v>
      </c>
      <c r="BY41" s="161">
        <f t="shared" si="143"/>
        <v>0</v>
      </c>
      <c r="BZ41" s="161">
        <f t="shared" si="143"/>
        <v>0</v>
      </c>
      <c r="CA41" s="161">
        <f t="shared" si="143"/>
        <v>0</v>
      </c>
      <c r="CB41" s="161">
        <f t="shared" si="143"/>
        <v>0</v>
      </c>
      <c r="CC41" s="161">
        <f t="shared" si="143"/>
        <v>0</v>
      </c>
      <c r="CD41" s="161">
        <f t="shared" ref="CD41:CL43" si="150">$E41*$F41*CD$38/360</f>
        <v>0</v>
      </c>
      <c r="CE41" s="161">
        <f t="shared" si="150"/>
        <v>0</v>
      </c>
      <c r="CF41" s="161">
        <f t="shared" si="150"/>
        <v>0</v>
      </c>
      <c r="CG41" s="161">
        <f t="shared" si="150"/>
        <v>0</v>
      </c>
      <c r="CH41" s="161">
        <f t="shared" si="150"/>
        <v>0</v>
      </c>
      <c r="CI41" s="161">
        <f t="shared" si="150"/>
        <v>0</v>
      </c>
      <c r="CJ41" s="161">
        <f t="shared" si="150"/>
        <v>0</v>
      </c>
      <c r="CK41" s="161">
        <f t="shared" si="150"/>
        <v>0</v>
      </c>
      <c r="CL41" s="161">
        <f t="shared" si="150"/>
        <v>0</v>
      </c>
      <c r="CM41" s="161">
        <f t="shared" si="144"/>
        <v>0</v>
      </c>
      <c r="CN41" s="161">
        <f t="shared" si="144"/>
        <v>0</v>
      </c>
      <c r="CO41" s="161">
        <f t="shared" si="144"/>
        <v>0</v>
      </c>
      <c r="CP41" s="161">
        <f t="shared" si="144"/>
        <v>0</v>
      </c>
      <c r="CQ41" s="161">
        <f t="shared" si="144"/>
        <v>0</v>
      </c>
      <c r="CR41" s="161">
        <f t="shared" si="144"/>
        <v>0</v>
      </c>
      <c r="CS41" s="161">
        <f t="shared" si="144"/>
        <v>0</v>
      </c>
      <c r="CT41" s="161">
        <f t="shared" si="144"/>
        <v>0</v>
      </c>
      <c r="CU41" s="161">
        <f t="shared" si="144"/>
        <v>0</v>
      </c>
      <c r="CV41" s="161">
        <f t="shared" si="144"/>
        <v>0</v>
      </c>
      <c r="CW41" s="161">
        <f t="shared" si="145"/>
        <v>0</v>
      </c>
      <c r="CX41" s="161">
        <f t="shared" si="145"/>
        <v>0</v>
      </c>
      <c r="CY41" s="161">
        <f t="shared" si="145"/>
        <v>0</v>
      </c>
      <c r="CZ41" s="161">
        <f t="shared" si="145"/>
        <v>0</v>
      </c>
      <c r="DA41" s="161">
        <f t="shared" si="145"/>
        <v>0</v>
      </c>
      <c r="DB41" s="161">
        <f t="shared" si="145"/>
        <v>0</v>
      </c>
      <c r="DC41" s="161">
        <f t="shared" si="145"/>
        <v>0</v>
      </c>
      <c r="DD41" s="161">
        <f t="shared" si="145"/>
        <v>0</v>
      </c>
      <c r="DE41" s="161">
        <f t="shared" si="145"/>
        <v>0</v>
      </c>
      <c r="DF41" s="161">
        <f t="shared" si="145"/>
        <v>0</v>
      </c>
      <c r="DG41" s="161">
        <f t="shared" si="146"/>
        <v>0</v>
      </c>
      <c r="DH41" s="161">
        <f t="shared" si="146"/>
        <v>0</v>
      </c>
      <c r="DI41" s="161">
        <f t="shared" si="146"/>
        <v>0</v>
      </c>
      <c r="DJ41" s="161">
        <f t="shared" si="146"/>
        <v>0</v>
      </c>
      <c r="DK41" s="161">
        <f t="shared" si="146"/>
        <v>0</v>
      </c>
      <c r="DL41" s="161">
        <f t="shared" si="146"/>
        <v>0</v>
      </c>
      <c r="DM41" s="161">
        <f t="shared" si="146"/>
        <v>0</v>
      </c>
      <c r="DN41" s="161">
        <f t="shared" si="146"/>
        <v>0</v>
      </c>
      <c r="DO41" s="161">
        <f t="shared" si="146"/>
        <v>0</v>
      </c>
      <c r="DP41" s="161">
        <f t="shared" si="146"/>
        <v>0</v>
      </c>
      <c r="DQ41" s="161">
        <f t="shared" si="147"/>
        <v>0</v>
      </c>
      <c r="DR41" s="161">
        <f t="shared" si="147"/>
        <v>0</v>
      </c>
      <c r="DS41" s="161">
        <f t="shared" si="147"/>
        <v>0</v>
      </c>
      <c r="DT41" s="161">
        <f t="shared" si="147"/>
        <v>0</v>
      </c>
      <c r="DU41" s="161">
        <f t="shared" si="147"/>
        <v>0</v>
      </c>
      <c r="DV41" s="161">
        <f t="shared" si="147"/>
        <v>0</v>
      </c>
      <c r="DW41" s="161">
        <f t="shared" si="147"/>
        <v>0</v>
      </c>
      <c r="DX41" s="161">
        <f t="shared" si="147"/>
        <v>0</v>
      </c>
      <c r="DY41" s="161">
        <f t="shared" si="147"/>
        <v>0</v>
      </c>
      <c r="DZ41" s="161">
        <f t="shared" si="147"/>
        <v>0</v>
      </c>
      <c r="EA41" s="161">
        <f t="shared" si="147"/>
        <v>0</v>
      </c>
    </row>
    <row r="42" spans="1:131" hidden="1" outlineLevel="1" x14ac:dyDescent="0.2">
      <c r="A42" s="151">
        <f>ROW()</f>
        <v>42</v>
      </c>
      <c r="D42" s="511" t="str">
        <f>'A&amp;R'!B41</f>
        <v>Mezz A2</v>
      </c>
      <c r="E42" s="512">
        <f>'A&amp;R'!C41</f>
        <v>25000000</v>
      </c>
      <c r="F42" s="513">
        <f>'A&amp;R'!D41</f>
        <v>6.8000000000000005E-2</v>
      </c>
      <c r="J42" s="161">
        <f t="shared" si="148"/>
        <v>5751666.6666666698</v>
      </c>
      <c r="L42" s="161">
        <f t="shared" si="149"/>
        <v>141666.66666666669</v>
      </c>
      <c r="M42" s="161">
        <f t="shared" si="149"/>
        <v>146388.88888888891</v>
      </c>
      <c r="N42" s="161">
        <f t="shared" si="149"/>
        <v>141666.66666666669</v>
      </c>
      <c r="O42" s="161">
        <f t="shared" si="149"/>
        <v>146388.88888888891</v>
      </c>
      <c r="P42" s="161">
        <f t="shared" si="149"/>
        <v>146388.88888888891</v>
      </c>
      <c r="Q42" s="161">
        <f t="shared" si="149"/>
        <v>136944.44444444447</v>
      </c>
      <c r="R42" s="161">
        <f t="shared" si="149"/>
        <v>146388.88888888891</v>
      </c>
      <c r="S42" s="161">
        <f t="shared" si="149"/>
        <v>141666.66666666669</v>
      </c>
      <c r="T42" s="161">
        <f t="shared" si="149"/>
        <v>146388.88888888891</v>
      </c>
      <c r="U42" s="161">
        <f t="shared" si="149"/>
        <v>141666.66666666669</v>
      </c>
      <c r="V42" s="161">
        <f t="shared" si="140"/>
        <v>146388.88888888891</v>
      </c>
      <c r="W42" s="161">
        <f t="shared" si="140"/>
        <v>146388.88888888891</v>
      </c>
      <c r="X42" s="161">
        <f t="shared" si="140"/>
        <v>141666.66666666669</v>
      </c>
      <c r="Y42" s="161">
        <f t="shared" si="140"/>
        <v>146388.88888888891</v>
      </c>
      <c r="Z42" s="161">
        <f t="shared" si="140"/>
        <v>141666.66666666669</v>
      </c>
      <c r="AA42" s="161">
        <f t="shared" si="140"/>
        <v>146388.88888888891</v>
      </c>
      <c r="AB42" s="161">
        <f t="shared" si="140"/>
        <v>146388.88888888891</v>
      </c>
      <c r="AC42" s="161">
        <f t="shared" si="141"/>
        <v>132222.22222222225</v>
      </c>
      <c r="AD42" s="161">
        <f t="shared" si="141"/>
        <v>146388.88888888891</v>
      </c>
      <c r="AE42" s="161">
        <f t="shared" si="141"/>
        <v>141666.66666666669</v>
      </c>
      <c r="AF42" s="161">
        <f t="shared" si="141"/>
        <v>146388.88888888891</v>
      </c>
      <c r="AG42" s="161">
        <f t="shared" si="141"/>
        <v>141666.66666666669</v>
      </c>
      <c r="AH42" s="161">
        <f t="shared" si="141"/>
        <v>146388.88888888891</v>
      </c>
      <c r="AI42" s="161">
        <f t="shared" si="141"/>
        <v>146388.88888888891</v>
      </c>
      <c r="AJ42" s="161">
        <f t="shared" si="141"/>
        <v>141666.66666666669</v>
      </c>
      <c r="AK42" s="161">
        <f t="shared" si="141"/>
        <v>146388.88888888891</v>
      </c>
      <c r="AL42" s="161">
        <f t="shared" si="141"/>
        <v>141666.66666666669</v>
      </c>
      <c r="AM42" s="161">
        <f t="shared" si="141"/>
        <v>146388.88888888891</v>
      </c>
      <c r="AN42" s="161">
        <f t="shared" si="141"/>
        <v>146388.88888888891</v>
      </c>
      <c r="AO42" s="161">
        <f t="shared" si="141"/>
        <v>132222.22222222225</v>
      </c>
      <c r="AP42" s="161">
        <f t="shared" si="141"/>
        <v>146388.88888888891</v>
      </c>
      <c r="AQ42" s="161">
        <f t="shared" si="141"/>
        <v>141666.66666666669</v>
      </c>
      <c r="AR42" s="161">
        <f t="shared" si="141"/>
        <v>146388.88888888891</v>
      </c>
      <c r="AS42" s="161">
        <f t="shared" si="142"/>
        <v>141666.66666666669</v>
      </c>
      <c r="AT42" s="161">
        <f t="shared" si="142"/>
        <v>146388.88888888891</v>
      </c>
      <c r="AU42" s="161">
        <f t="shared" si="142"/>
        <v>146388.88888888891</v>
      </c>
      <c r="AV42" s="161">
        <f t="shared" si="142"/>
        <v>141666.66666666669</v>
      </c>
      <c r="AW42" s="161">
        <f t="shared" si="142"/>
        <v>146388.88888888891</v>
      </c>
      <c r="AX42" s="161">
        <f t="shared" si="142"/>
        <v>141666.66666666669</v>
      </c>
      <c r="AY42" s="161">
        <f t="shared" si="142"/>
        <v>146388.88888888891</v>
      </c>
      <c r="AZ42" s="161">
        <f t="shared" si="142"/>
        <v>146388.88888888891</v>
      </c>
      <c r="BA42" s="161">
        <f t="shared" si="142"/>
        <v>132222.22222222225</v>
      </c>
      <c r="BB42" s="161">
        <f t="shared" si="142"/>
        <v>146388.88888888891</v>
      </c>
      <c r="BC42" s="161">
        <f t="shared" si="142"/>
        <v>141666.66666666669</v>
      </c>
      <c r="BD42" s="161">
        <f t="shared" si="142"/>
        <v>146388.88888888891</v>
      </c>
      <c r="BE42" s="161">
        <f t="shared" si="142"/>
        <v>141666.66666666669</v>
      </c>
      <c r="BF42" s="161">
        <f t="shared" si="142"/>
        <v>146388.88888888891</v>
      </c>
      <c r="BG42" s="161">
        <f t="shared" si="142"/>
        <v>146388.88888888891</v>
      </c>
      <c r="BH42" s="161">
        <f t="shared" si="142"/>
        <v>141666.66666666669</v>
      </c>
      <c r="BI42" s="161">
        <f t="shared" si="143"/>
        <v>146388.88888888891</v>
      </c>
      <c r="BJ42" s="161">
        <f t="shared" si="143"/>
        <v>141666.66666666669</v>
      </c>
      <c r="BK42" s="161">
        <f t="shared" si="143"/>
        <v>146388.88888888891</v>
      </c>
      <c r="BL42" s="161">
        <f t="shared" si="143"/>
        <v>146388.88888888891</v>
      </c>
      <c r="BM42" s="161">
        <f t="shared" si="143"/>
        <v>136944.44444444447</v>
      </c>
      <c r="BN42" s="161">
        <f t="shared" si="143"/>
        <v>146388.88888888891</v>
      </c>
      <c r="BO42" s="161">
        <f t="shared" si="143"/>
        <v>141666.66666666669</v>
      </c>
      <c r="BP42" s="161">
        <f t="shared" si="143"/>
        <v>146388.88888888891</v>
      </c>
      <c r="BQ42" s="161">
        <f t="shared" si="143"/>
        <v>141666.66666666669</v>
      </c>
      <c r="BR42" s="161">
        <f t="shared" si="143"/>
        <v>146388.88888888891</v>
      </c>
      <c r="BS42" s="161">
        <f t="shared" si="143"/>
        <v>146388.88888888891</v>
      </c>
      <c r="BT42" s="161">
        <f t="shared" si="143"/>
        <v>0</v>
      </c>
      <c r="BU42" s="161">
        <f t="shared" si="143"/>
        <v>0</v>
      </c>
      <c r="BV42" s="161">
        <f t="shared" si="143"/>
        <v>0</v>
      </c>
      <c r="BW42" s="161">
        <f t="shared" si="143"/>
        <v>0</v>
      </c>
      <c r="BX42" s="161">
        <f t="shared" si="143"/>
        <v>0</v>
      </c>
      <c r="BY42" s="161">
        <f t="shared" si="143"/>
        <v>0</v>
      </c>
      <c r="BZ42" s="161">
        <f t="shared" si="143"/>
        <v>0</v>
      </c>
      <c r="CA42" s="161">
        <f t="shared" si="143"/>
        <v>0</v>
      </c>
      <c r="CB42" s="161">
        <f t="shared" si="143"/>
        <v>0</v>
      </c>
      <c r="CC42" s="161">
        <f t="shared" si="143"/>
        <v>0</v>
      </c>
      <c r="CD42" s="161">
        <f t="shared" si="150"/>
        <v>0</v>
      </c>
      <c r="CE42" s="161">
        <f t="shared" si="150"/>
        <v>0</v>
      </c>
      <c r="CF42" s="161">
        <f t="shared" si="150"/>
        <v>0</v>
      </c>
      <c r="CG42" s="161">
        <f t="shared" si="150"/>
        <v>0</v>
      </c>
      <c r="CH42" s="161">
        <f t="shared" si="150"/>
        <v>0</v>
      </c>
      <c r="CI42" s="161">
        <f t="shared" si="150"/>
        <v>0</v>
      </c>
      <c r="CJ42" s="161">
        <f t="shared" si="150"/>
        <v>0</v>
      </c>
      <c r="CK42" s="161">
        <f t="shared" si="150"/>
        <v>0</v>
      </c>
      <c r="CL42" s="161">
        <f t="shared" si="150"/>
        <v>0</v>
      </c>
      <c r="CM42" s="161">
        <f t="shared" si="144"/>
        <v>0</v>
      </c>
      <c r="CN42" s="161">
        <f t="shared" si="144"/>
        <v>0</v>
      </c>
      <c r="CO42" s="161">
        <f t="shared" si="144"/>
        <v>0</v>
      </c>
      <c r="CP42" s="161">
        <f t="shared" si="144"/>
        <v>0</v>
      </c>
      <c r="CQ42" s="161">
        <f t="shared" si="144"/>
        <v>0</v>
      </c>
      <c r="CR42" s="161">
        <f t="shared" si="144"/>
        <v>0</v>
      </c>
      <c r="CS42" s="161">
        <f t="shared" si="144"/>
        <v>0</v>
      </c>
      <c r="CT42" s="161">
        <f t="shared" si="144"/>
        <v>0</v>
      </c>
      <c r="CU42" s="161">
        <f t="shared" si="144"/>
        <v>0</v>
      </c>
      <c r="CV42" s="161">
        <f t="shared" si="144"/>
        <v>0</v>
      </c>
      <c r="CW42" s="161">
        <f t="shared" si="145"/>
        <v>0</v>
      </c>
      <c r="CX42" s="161">
        <f t="shared" si="145"/>
        <v>0</v>
      </c>
      <c r="CY42" s="161">
        <f t="shared" si="145"/>
        <v>0</v>
      </c>
      <c r="CZ42" s="161">
        <f t="shared" si="145"/>
        <v>0</v>
      </c>
      <c r="DA42" s="161">
        <f t="shared" si="145"/>
        <v>0</v>
      </c>
      <c r="DB42" s="161">
        <f t="shared" si="145"/>
        <v>0</v>
      </c>
      <c r="DC42" s="161">
        <f t="shared" si="145"/>
        <v>0</v>
      </c>
      <c r="DD42" s="161">
        <f t="shared" si="145"/>
        <v>0</v>
      </c>
      <c r="DE42" s="161">
        <f t="shared" si="145"/>
        <v>0</v>
      </c>
      <c r="DF42" s="161">
        <f t="shared" si="145"/>
        <v>0</v>
      </c>
      <c r="DG42" s="161">
        <f t="shared" si="146"/>
        <v>0</v>
      </c>
      <c r="DH42" s="161">
        <f t="shared" si="146"/>
        <v>0</v>
      </c>
      <c r="DI42" s="161">
        <f t="shared" si="146"/>
        <v>0</v>
      </c>
      <c r="DJ42" s="161">
        <f t="shared" si="146"/>
        <v>0</v>
      </c>
      <c r="DK42" s="161">
        <f t="shared" si="146"/>
        <v>0</v>
      </c>
      <c r="DL42" s="161">
        <f t="shared" si="146"/>
        <v>0</v>
      </c>
      <c r="DM42" s="161">
        <f t="shared" si="146"/>
        <v>0</v>
      </c>
      <c r="DN42" s="161">
        <f t="shared" si="146"/>
        <v>0</v>
      </c>
      <c r="DO42" s="161">
        <f t="shared" si="146"/>
        <v>0</v>
      </c>
      <c r="DP42" s="161">
        <f t="shared" si="146"/>
        <v>0</v>
      </c>
      <c r="DQ42" s="161">
        <f t="shared" si="147"/>
        <v>0</v>
      </c>
      <c r="DR42" s="161">
        <f t="shared" si="147"/>
        <v>0</v>
      </c>
      <c r="DS42" s="161">
        <f t="shared" si="147"/>
        <v>0</v>
      </c>
      <c r="DT42" s="161">
        <f t="shared" si="147"/>
        <v>0</v>
      </c>
      <c r="DU42" s="161">
        <f t="shared" si="147"/>
        <v>0</v>
      </c>
      <c r="DV42" s="161">
        <f t="shared" si="147"/>
        <v>0</v>
      </c>
      <c r="DW42" s="161">
        <f t="shared" si="147"/>
        <v>0</v>
      </c>
      <c r="DX42" s="161">
        <f t="shared" si="147"/>
        <v>0</v>
      </c>
      <c r="DY42" s="161">
        <f t="shared" si="147"/>
        <v>0</v>
      </c>
      <c r="DZ42" s="161">
        <f t="shared" si="147"/>
        <v>0</v>
      </c>
      <c r="EA42" s="161">
        <f t="shared" si="147"/>
        <v>0</v>
      </c>
    </row>
    <row r="43" spans="1:131" hidden="1" outlineLevel="1" x14ac:dyDescent="0.2">
      <c r="A43" s="151">
        <f>ROW()</f>
        <v>43</v>
      </c>
      <c r="D43" s="511" t="str">
        <f>'A&amp;R'!B42</f>
        <v>Mezz B</v>
      </c>
      <c r="E43" s="512">
        <f>'A&amp;R'!C42</f>
        <v>60000000</v>
      </c>
      <c r="F43" s="513">
        <f>'A&amp;R'!D42</f>
        <v>0</v>
      </c>
      <c r="J43" s="161">
        <f t="shared" si="148"/>
        <v>0</v>
      </c>
      <c r="L43" s="161">
        <f t="shared" si="149"/>
        <v>0</v>
      </c>
      <c r="M43" s="161">
        <f t="shared" si="149"/>
        <v>0</v>
      </c>
      <c r="N43" s="161">
        <f t="shared" si="149"/>
        <v>0</v>
      </c>
      <c r="O43" s="161">
        <f t="shared" si="149"/>
        <v>0</v>
      </c>
      <c r="P43" s="161">
        <f t="shared" si="149"/>
        <v>0</v>
      </c>
      <c r="Q43" s="161">
        <f t="shared" si="149"/>
        <v>0</v>
      </c>
      <c r="R43" s="161">
        <f t="shared" si="149"/>
        <v>0</v>
      </c>
      <c r="S43" s="161">
        <f t="shared" si="149"/>
        <v>0</v>
      </c>
      <c r="T43" s="161">
        <f t="shared" si="149"/>
        <v>0</v>
      </c>
      <c r="U43" s="161">
        <f t="shared" si="149"/>
        <v>0</v>
      </c>
      <c r="V43" s="161">
        <f t="shared" si="140"/>
        <v>0</v>
      </c>
      <c r="W43" s="161">
        <f t="shared" si="140"/>
        <v>0</v>
      </c>
      <c r="X43" s="161">
        <f t="shared" si="140"/>
        <v>0</v>
      </c>
      <c r="Y43" s="161">
        <f t="shared" si="140"/>
        <v>0</v>
      </c>
      <c r="Z43" s="161">
        <f t="shared" si="140"/>
        <v>0</v>
      </c>
      <c r="AA43" s="161">
        <f t="shared" si="140"/>
        <v>0</v>
      </c>
      <c r="AB43" s="161">
        <f t="shared" si="140"/>
        <v>0</v>
      </c>
      <c r="AC43" s="161">
        <f t="shared" si="141"/>
        <v>0</v>
      </c>
      <c r="AD43" s="161">
        <f t="shared" si="141"/>
        <v>0</v>
      </c>
      <c r="AE43" s="161">
        <f t="shared" si="141"/>
        <v>0</v>
      </c>
      <c r="AF43" s="161">
        <f t="shared" si="141"/>
        <v>0</v>
      </c>
      <c r="AG43" s="161">
        <f t="shared" si="141"/>
        <v>0</v>
      </c>
      <c r="AH43" s="161">
        <f t="shared" si="141"/>
        <v>0</v>
      </c>
      <c r="AI43" s="161">
        <f t="shared" si="141"/>
        <v>0</v>
      </c>
      <c r="AJ43" s="161">
        <f t="shared" si="141"/>
        <v>0</v>
      </c>
      <c r="AK43" s="161">
        <f t="shared" si="141"/>
        <v>0</v>
      </c>
      <c r="AL43" s="161">
        <f t="shared" si="141"/>
        <v>0</v>
      </c>
      <c r="AM43" s="161">
        <f t="shared" si="141"/>
        <v>0</v>
      </c>
      <c r="AN43" s="161">
        <f t="shared" si="141"/>
        <v>0</v>
      </c>
      <c r="AO43" s="161">
        <f t="shared" si="141"/>
        <v>0</v>
      </c>
      <c r="AP43" s="161">
        <f t="shared" si="141"/>
        <v>0</v>
      </c>
      <c r="AQ43" s="161">
        <f t="shared" si="141"/>
        <v>0</v>
      </c>
      <c r="AR43" s="161">
        <f t="shared" si="141"/>
        <v>0</v>
      </c>
      <c r="AS43" s="161">
        <f t="shared" si="142"/>
        <v>0</v>
      </c>
      <c r="AT43" s="161">
        <f t="shared" si="142"/>
        <v>0</v>
      </c>
      <c r="AU43" s="161">
        <f t="shared" si="142"/>
        <v>0</v>
      </c>
      <c r="AV43" s="161">
        <f t="shared" si="142"/>
        <v>0</v>
      </c>
      <c r="AW43" s="161">
        <f t="shared" si="142"/>
        <v>0</v>
      </c>
      <c r="AX43" s="161">
        <f t="shared" si="142"/>
        <v>0</v>
      </c>
      <c r="AY43" s="161">
        <f t="shared" si="142"/>
        <v>0</v>
      </c>
      <c r="AZ43" s="161">
        <f t="shared" si="142"/>
        <v>0</v>
      </c>
      <c r="BA43" s="161">
        <f t="shared" si="142"/>
        <v>0</v>
      </c>
      <c r="BB43" s="161">
        <f t="shared" si="142"/>
        <v>0</v>
      </c>
      <c r="BC43" s="161">
        <f t="shared" si="142"/>
        <v>0</v>
      </c>
      <c r="BD43" s="161">
        <f t="shared" si="142"/>
        <v>0</v>
      </c>
      <c r="BE43" s="161">
        <f t="shared" si="142"/>
        <v>0</v>
      </c>
      <c r="BF43" s="161">
        <f t="shared" si="142"/>
        <v>0</v>
      </c>
      <c r="BG43" s="161">
        <f t="shared" si="142"/>
        <v>0</v>
      </c>
      <c r="BH43" s="161">
        <f t="shared" si="142"/>
        <v>0</v>
      </c>
      <c r="BI43" s="161">
        <f t="shared" si="143"/>
        <v>0</v>
      </c>
      <c r="BJ43" s="161">
        <f t="shared" si="143"/>
        <v>0</v>
      </c>
      <c r="BK43" s="161">
        <f t="shared" si="143"/>
        <v>0</v>
      </c>
      <c r="BL43" s="161">
        <f t="shared" si="143"/>
        <v>0</v>
      </c>
      <c r="BM43" s="161">
        <f t="shared" si="143"/>
        <v>0</v>
      </c>
      <c r="BN43" s="161">
        <f t="shared" si="143"/>
        <v>0</v>
      </c>
      <c r="BO43" s="161">
        <f t="shared" si="143"/>
        <v>0</v>
      </c>
      <c r="BP43" s="161">
        <f t="shared" si="143"/>
        <v>0</v>
      </c>
      <c r="BQ43" s="187">
        <f t="shared" si="143"/>
        <v>0</v>
      </c>
      <c r="BR43" s="161">
        <f t="shared" si="143"/>
        <v>0</v>
      </c>
      <c r="BS43" s="161">
        <f t="shared" si="143"/>
        <v>0</v>
      </c>
      <c r="BT43" s="161">
        <f t="shared" si="143"/>
        <v>0</v>
      </c>
      <c r="BU43" s="161">
        <f t="shared" si="143"/>
        <v>0</v>
      </c>
      <c r="BV43" s="161">
        <f t="shared" si="143"/>
        <v>0</v>
      </c>
      <c r="BW43" s="161">
        <f t="shared" si="143"/>
        <v>0</v>
      </c>
      <c r="BX43" s="161">
        <f t="shared" si="143"/>
        <v>0</v>
      </c>
      <c r="BY43" s="161">
        <f t="shared" si="143"/>
        <v>0</v>
      </c>
      <c r="BZ43" s="161">
        <f t="shared" si="143"/>
        <v>0</v>
      </c>
      <c r="CA43" s="161">
        <f t="shared" si="143"/>
        <v>0</v>
      </c>
      <c r="CB43" s="161">
        <f t="shared" si="143"/>
        <v>0</v>
      </c>
      <c r="CC43" s="161">
        <f t="shared" si="143"/>
        <v>0</v>
      </c>
      <c r="CD43" s="161">
        <f t="shared" si="150"/>
        <v>0</v>
      </c>
      <c r="CE43" s="161">
        <f t="shared" si="150"/>
        <v>0</v>
      </c>
      <c r="CF43" s="161">
        <f t="shared" si="150"/>
        <v>0</v>
      </c>
      <c r="CG43" s="161">
        <f t="shared" si="150"/>
        <v>0</v>
      </c>
      <c r="CH43" s="161">
        <f t="shared" si="150"/>
        <v>0</v>
      </c>
      <c r="CI43" s="161">
        <f t="shared" si="150"/>
        <v>0</v>
      </c>
      <c r="CJ43" s="161">
        <f t="shared" si="150"/>
        <v>0</v>
      </c>
      <c r="CK43" s="161">
        <f t="shared" si="150"/>
        <v>0</v>
      </c>
      <c r="CL43" s="161">
        <f t="shared" si="150"/>
        <v>0</v>
      </c>
      <c r="CM43" s="161">
        <f t="shared" si="144"/>
        <v>0</v>
      </c>
      <c r="CN43" s="161">
        <f t="shared" si="144"/>
        <v>0</v>
      </c>
      <c r="CO43" s="161">
        <f t="shared" si="144"/>
        <v>0</v>
      </c>
      <c r="CP43" s="161">
        <f t="shared" si="144"/>
        <v>0</v>
      </c>
      <c r="CQ43" s="161">
        <f t="shared" si="144"/>
        <v>0</v>
      </c>
      <c r="CR43" s="161">
        <f t="shared" si="144"/>
        <v>0</v>
      </c>
      <c r="CS43" s="161">
        <f t="shared" si="144"/>
        <v>0</v>
      </c>
      <c r="CT43" s="161">
        <f t="shared" si="144"/>
        <v>0</v>
      </c>
      <c r="CU43" s="161">
        <f t="shared" si="144"/>
        <v>0</v>
      </c>
      <c r="CV43" s="161">
        <f t="shared" si="144"/>
        <v>0</v>
      </c>
      <c r="CW43" s="161">
        <f t="shared" si="145"/>
        <v>0</v>
      </c>
      <c r="CX43" s="161">
        <f t="shared" si="145"/>
        <v>0</v>
      </c>
      <c r="CY43" s="161">
        <f t="shared" si="145"/>
        <v>0</v>
      </c>
      <c r="CZ43" s="161">
        <f t="shared" si="145"/>
        <v>0</v>
      </c>
      <c r="DA43" s="161">
        <f t="shared" si="145"/>
        <v>0</v>
      </c>
      <c r="DB43" s="161">
        <f t="shared" si="145"/>
        <v>0</v>
      </c>
      <c r="DC43" s="161">
        <f t="shared" si="145"/>
        <v>0</v>
      </c>
      <c r="DD43" s="161">
        <f t="shared" si="145"/>
        <v>0</v>
      </c>
      <c r="DE43" s="161">
        <f t="shared" si="145"/>
        <v>0</v>
      </c>
      <c r="DF43" s="161">
        <f t="shared" si="145"/>
        <v>0</v>
      </c>
      <c r="DG43" s="161">
        <f t="shared" si="146"/>
        <v>0</v>
      </c>
      <c r="DH43" s="161">
        <f t="shared" si="146"/>
        <v>0</v>
      </c>
      <c r="DI43" s="161">
        <f t="shared" si="146"/>
        <v>0</v>
      </c>
      <c r="DJ43" s="161">
        <f t="shared" si="146"/>
        <v>0</v>
      </c>
      <c r="DK43" s="161">
        <f t="shared" si="146"/>
        <v>0</v>
      </c>
      <c r="DL43" s="161">
        <f t="shared" si="146"/>
        <v>0</v>
      </c>
      <c r="DM43" s="161">
        <f t="shared" si="146"/>
        <v>0</v>
      </c>
      <c r="DN43" s="161">
        <f t="shared" si="146"/>
        <v>0</v>
      </c>
      <c r="DO43" s="161">
        <f t="shared" si="146"/>
        <v>0</v>
      </c>
      <c r="DP43" s="161">
        <f t="shared" si="146"/>
        <v>0</v>
      </c>
      <c r="DQ43" s="161">
        <f t="shared" si="147"/>
        <v>0</v>
      </c>
      <c r="DR43" s="161">
        <f t="shared" si="147"/>
        <v>0</v>
      </c>
      <c r="DS43" s="161">
        <f t="shared" si="147"/>
        <v>0</v>
      </c>
      <c r="DT43" s="161">
        <f t="shared" si="147"/>
        <v>0</v>
      </c>
      <c r="DU43" s="161">
        <f t="shared" si="147"/>
        <v>0</v>
      </c>
      <c r="DV43" s="161">
        <f t="shared" si="147"/>
        <v>0</v>
      </c>
      <c r="DW43" s="161">
        <f t="shared" si="147"/>
        <v>0</v>
      </c>
      <c r="DX43" s="161">
        <f t="shared" si="147"/>
        <v>0</v>
      </c>
      <c r="DY43" s="161">
        <f t="shared" si="147"/>
        <v>0</v>
      </c>
      <c r="DZ43" s="161">
        <f t="shared" si="147"/>
        <v>0</v>
      </c>
      <c r="EA43" s="161">
        <f t="shared" si="147"/>
        <v>0</v>
      </c>
    </row>
    <row r="44" spans="1:131" hidden="1" outlineLevel="1" x14ac:dyDescent="0.2">
      <c r="F44" s="161"/>
    </row>
    <row r="45" spans="1:131" hidden="1" outlineLevel="1" x14ac:dyDescent="0.2">
      <c r="I45" s="427" t="str">
        <f>$D$40&amp;" 전 CF"</f>
        <v>Mortgage 전 CF</v>
      </c>
      <c r="J45" s="160"/>
      <c r="K45" s="160"/>
      <c r="L45" s="167">
        <f t="shared" ref="L45:AQ45" si="151">L25</f>
        <v>3762136.0483696666</v>
      </c>
      <c r="M45" s="167">
        <f t="shared" si="151"/>
        <v>3762136.0483696666</v>
      </c>
      <c r="N45" s="167">
        <f t="shared" si="151"/>
        <v>3762136.0483696666</v>
      </c>
      <c r="O45" s="167">
        <f t="shared" si="151"/>
        <v>3762136.0483696666</v>
      </c>
      <c r="P45" s="167">
        <f t="shared" si="151"/>
        <v>3903345.2283696663</v>
      </c>
      <c r="Q45" s="167">
        <f t="shared" si="151"/>
        <v>3903345.2283696663</v>
      </c>
      <c r="R45" s="167">
        <f t="shared" si="151"/>
        <v>3903345.2283696663</v>
      </c>
      <c r="S45" s="167">
        <f t="shared" si="151"/>
        <v>3903345.2283696663</v>
      </c>
      <c r="T45" s="167">
        <f t="shared" si="151"/>
        <v>3903345.2283696663</v>
      </c>
      <c r="U45" s="167">
        <f t="shared" si="151"/>
        <v>3903345.2283696663</v>
      </c>
      <c r="V45" s="167">
        <f t="shared" si="151"/>
        <v>3802198.4483696669</v>
      </c>
      <c r="W45" s="167">
        <f t="shared" si="151"/>
        <v>3802198.4483696669</v>
      </c>
      <c r="X45" s="167">
        <f t="shared" si="151"/>
        <v>3665795.8087098328</v>
      </c>
      <c r="Y45" s="167">
        <f t="shared" si="151"/>
        <v>3665795.8087098328</v>
      </c>
      <c r="Z45" s="167">
        <f t="shared" si="151"/>
        <v>3736443.8877679948</v>
      </c>
      <c r="AA45" s="167">
        <f t="shared" si="151"/>
        <v>3736443.8877679948</v>
      </c>
      <c r="AB45" s="167">
        <f t="shared" si="151"/>
        <v>3869886.5677679945</v>
      </c>
      <c r="AC45" s="167">
        <f t="shared" si="151"/>
        <v>3869886.5677679945</v>
      </c>
      <c r="AD45" s="167">
        <f t="shared" si="151"/>
        <v>3869886.5677679945</v>
      </c>
      <c r="AE45" s="167">
        <f t="shared" si="151"/>
        <v>3869886.5677679945</v>
      </c>
      <c r="AF45" s="167">
        <f t="shared" si="151"/>
        <v>3869886.5677679945</v>
      </c>
      <c r="AG45" s="167">
        <f t="shared" si="151"/>
        <v>3869886.5677679949</v>
      </c>
      <c r="AH45" s="167">
        <f t="shared" si="151"/>
        <v>3482528.1199013307</v>
      </c>
      <c r="AI45" s="167">
        <f t="shared" si="151"/>
        <v>3663081.794434661</v>
      </c>
      <c r="AJ45" s="167">
        <f t="shared" si="151"/>
        <v>4340175.5992363477</v>
      </c>
      <c r="AK45" s="167">
        <f t="shared" si="151"/>
        <v>4340175.5992363477</v>
      </c>
      <c r="AL45" s="167">
        <f t="shared" si="151"/>
        <v>4340175.5992363477</v>
      </c>
      <c r="AM45" s="167">
        <f t="shared" si="151"/>
        <v>4380661.3592363475</v>
      </c>
      <c r="AN45" s="167">
        <f t="shared" si="151"/>
        <v>4503047.6792363478</v>
      </c>
      <c r="AO45" s="167">
        <f t="shared" si="151"/>
        <v>4503047.6792363478</v>
      </c>
      <c r="AP45" s="167">
        <f t="shared" si="151"/>
        <v>4503047.6792363478</v>
      </c>
      <c r="AQ45" s="167">
        <f t="shared" si="151"/>
        <v>4503047.6792363478</v>
      </c>
      <c r="AR45" s="167">
        <f t="shared" ref="AR45:BW45" si="152">AR25</f>
        <v>4503047.6792363478</v>
      </c>
      <c r="AS45" s="167">
        <f t="shared" si="152"/>
        <v>4709852.4525696812</v>
      </c>
      <c r="AT45" s="167">
        <f t="shared" si="152"/>
        <v>4868034.3246266311</v>
      </c>
      <c r="AU45" s="167">
        <f t="shared" si="152"/>
        <v>4868034.3246266311</v>
      </c>
      <c r="AV45" s="167">
        <f t="shared" si="152"/>
        <v>4861441.3198666144</v>
      </c>
      <c r="AW45" s="167">
        <f t="shared" si="152"/>
        <v>4861441.3198666144</v>
      </c>
      <c r="AX45" s="167">
        <f t="shared" si="152"/>
        <v>4861441.3198666144</v>
      </c>
      <c r="AY45" s="167">
        <f t="shared" si="152"/>
        <v>4861441.3198666144</v>
      </c>
      <c r="AZ45" s="167">
        <f t="shared" si="152"/>
        <v>4969549.0398666142</v>
      </c>
      <c r="BA45" s="167">
        <f t="shared" si="152"/>
        <v>4969549.0398666142</v>
      </c>
      <c r="BB45" s="167">
        <f t="shared" si="152"/>
        <v>4969549.0398666142</v>
      </c>
      <c r="BC45" s="167">
        <f t="shared" si="152"/>
        <v>4969549.0398666142</v>
      </c>
      <c r="BD45" s="167">
        <f t="shared" si="152"/>
        <v>4969549.0398666142</v>
      </c>
      <c r="BE45" s="167">
        <f t="shared" si="152"/>
        <v>4969549.0398666142</v>
      </c>
      <c r="BF45" s="167">
        <f t="shared" si="152"/>
        <v>4994333.8207452735</v>
      </c>
      <c r="BG45" s="167">
        <f t="shared" si="152"/>
        <v>4994333.8207452735</v>
      </c>
      <c r="BH45" s="167">
        <f t="shared" si="152"/>
        <v>4984073.9732538778</v>
      </c>
      <c r="BI45" s="167">
        <f t="shared" si="152"/>
        <v>4984073.9732538778</v>
      </c>
      <c r="BJ45" s="167">
        <f t="shared" si="152"/>
        <v>4984073.9732538778</v>
      </c>
      <c r="BK45" s="167">
        <f t="shared" si="152"/>
        <v>4951057.7732538767</v>
      </c>
      <c r="BL45" s="167">
        <f t="shared" si="152"/>
        <v>5041867.5132538769</v>
      </c>
      <c r="BM45" s="167">
        <f t="shared" si="152"/>
        <v>5020978.8731808774</v>
      </c>
      <c r="BN45" s="167">
        <f t="shared" si="152"/>
        <v>4972420.9340401664</v>
      </c>
      <c r="BO45" s="167">
        <f t="shared" si="152"/>
        <v>5176765.6340401657</v>
      </c>
      <c r="BP45" s="167">
        <f t="shared" si="152"/>
        <v>4693019.0140401665</v>
      </c>
      <c r="BQ45" s="167">
        <f t="shared" si="152"/>
        <v>4693771.2403232176</v>
      </c>
      <c r="BR45" s="167">
        <f t="shared" si="152"/>
        <v>4453326.4797521811</v>
      </c>
      <c r="BS45" s="167">
        <f t="shared" si="152"/>
        <v>3742527.1451062486</v>
      </c>
      <c r="BT45" s="167">
        <f t="shared" si="152"/>
        <v>3699259.2914629006</v>
      </c>
      <c r="BU45" s="167">
        <f t="shared" si="152"/>
        <v>3699259.2914629006</v>
      </c>
      <c r="BV45" s="167">
        <f t="shared" si="152"/>
        <v>3723551.9219148983</v>
      </c>
      <c r="BW45" s="167">
        <f t="shared" si="152"/>
        <v>3769252.9790418283</v>
      </c>
      <c r="BX45" s="167">
        <f t="shared" ref="BX45:DC45" si="153">BX25</f>
        <v>3840085.4190418296</v>
      </c>
      <c r="BY45" s="167">
        <f t="shared" si="153"/>
        <v>3840085.4190418296</v>
      </c>
      <c r="BZ45" s="167">
        <f t="shared" si="153"/>
        <v>3890100.0963567621</v>
      </c>
      <c r="CA45" s="167">
        <f t="shared" si="153"/>
        <v>3890100.0963567621</v>
      </c>
      <c r="CB45" s="167">
        <f t="shared" si="153"/>
        <v>4568898.8294557165</v>
      </c>
      <c r="CC45" s="167">
        <f t="shared" si="153"/>
        <v>4568898.8294557165</v>
      </c>
      <c r="CD45" s="167">
        <f t="shared" si="153"/>
        <v>4595604.0171572827</v>
      </c>
      <c r="CE45" s="167">
        <f t="shared" si="153"/>
        <v>5327727.3318425929</v>
      </c>
      <c r="CF45" s="167">
        <f t="shared" si="153"/>
        <v>5310122.3930692105</v>
      </c>
      <c r="CG45" s="167">
        <f t="shared" si="153"/>
        <v>5310122.3930692105</v>
      </c>
      <c r="CH45" s="167">
        <f t="shared" si="153"/>
        <v>5235539.2186447112</v>
      </c>
      <c r="CI45" s="167">
        <f t="shared" si="153"/>
        <v>5235539.2186447112</v>
      </c>
      <c r="CJ45" s="167">
        <f t="shared" si="153"/>
        <v>5308496.2986447113</v>
      </c>
      <c r="CK45" s="167">
        <f t="shared" si="153"/>
        <v>5308496.2986447113</v>
      </c>
      <c r="CL45" s="167">
        <f t="shared" si="153"/>
        <v>5308496.2986447113</v>
      </c>
      <c r="CM45" s="167">
        <f t="shared" si="153"/>
        <v>5308496.2986447113</v>
      </c>
      <c r="CN45" s="167">
        <f t="shared" si="153"/>
        <v>5308496.2986447113</v>
      </c>
      <c r="CO45" s="167">
        <f t="shared" si="153"/>
        <v>5308496.2986447113</v>
      </c>
      <c r="CP45" s="167">
        <f t="shared" si="153"/>
        <v>5357966.3414178854</v>
      </c>
      <c r="CQ45" s="167">
        <f t="shared" si="153"/>
        <v>5357966.3414178854</v>
      </c>
      <c r="CR45" s="167">
        <f t="shared" si="153"/>
        <v>5346569.6639483599</v>
      </c>
      <c r="CS45" s="167">
        <f t="shared" si="153"/>
        <v>5346569.6639483599</v>
      </c>
      <c r="CT45" s="167">
        <f t="shared" si="153"/>
        <v>5346569.6639483599</v>
      </c>
      <c r="CU45" s="167">
        <f t="shared" si="153"/>
        <v>5346569.6639483599</v>
      </c>
      <c r="CV45" s="167">
        <f t="shared" si="153"/>
        <v>5424982.4039483601</v>
      </c>
      <c r="CW45" s="167">
        <f t="shared" si="153"/>
        <v>5424982.4039483601</v>
      </c>
      <c r="CX45" s="167">
        <f t="shared" si="153"/>
        <v>5424982.4039483601</v>
      </c>
      <c r="CY45" s="167">
        <f t="shared" si="153"/>
        <v>5424982.4039483601</v>
      </c>
      <c r="CZ45" s="167">
        <f t="shared" si="153"/>
        <v>5424982.4039483601</v>
      </c>
      <c r="DA45" s="167">
        <f t="shared" si="153"/>
        <v>5424982.4039483601</v>
      </c>
      <c r="DB45" s="167">
        <f t="shared" si="153"/>
        <v>5475936.5480047297</v>
      </c>
      <c r="DC45" s="167">
        <f t="shared" si="153"/>
        <v>5475936.5480047297</v>
      </c>
      <c r="DD45" s="167">
        <f t="shared" ref="DD45:EA45" si="154">DD25</f>
        <v>5468565.1010065461</v>
      </c>
      <c r="DE45" s="167">
        <f t="shared" si="154"/>
        <v>5468565.1010065461</v>
      </c>
      <c r="DF45" s="167">
        <f t="shared" si="154"/>
        <v>5468565.1010065461</v>
      </c>
      <c r="DG45" s="167">
        <f t="shared" si="154"/>
        <v>5468565.1010065461</v>
      </c>
      <c r="DH45" s="167">
        <f t="shared" si="154"/>
        <v>5542698.1810065452</v>
      </c>
      <c r="DI45" s="167">
        <f t="shared" si="154"/>
        <v>5542698.1810065452</v>
      </c>
      <c r="DJ45" s="167">
        <f t="shared" si="154"/>
        <v>5542698.1810065452</v>
      </c>
      <c r="DK45" s="167">
        <f t="shared" si="154"/>
        <v>5542698.1810065452</v>
      </c>
      <c r="DL45" s="167">
        <f t="shared" si="154"/>
        <v>5542698.1810065452</v>
      </c>
      <c r="DM45" s="167">
        <f t="shared" si="154"/>
        <v>5542698.1810065452</v>
      </c>
      <c r="DN45" s="167">
        <f t="shared" si="154"/>
        <v>5595180.9493846064</v>
      </c>
      <c r="DO45" s="167">
        <f t="shared" si="154"/>
        <v>5595180.9493846064</v>
      </c>
      <c r="DP45" s="167">
        <f t="shared" si="154"/>
        <v>5587563.4743903168</v>
      </c>
      <c r="DQ45" s="167">
        <f t="shared" si="154"/>
        <v>5587563.4743903168</v>
      </c>
      <c r="DR45" s="167">
        <f t="shared" si="154"/>
        <v>5587563.4743903168</v>
      </c>
      <c r="DS45" s="167">
        <f t="shared" si="154"/>
        <v>5587563.4743903168</v>
      </c>
      <c r="DT45" s="167">
        <f t="shared" si="154"/>
        <v>5667285.4943903154</v>
      </c>
      <c r="DU45" s="167">
        <f t="shared" si="154"/>
        <v>5667285.4943903154</v>
      </c>
      <c r="DV45" s="167">
        <f t="shared" si="154"/>
        <v>5667285.4943903154</v>
      </c>
      <c r="DW45" s="167">
        <f t="shared" si="154"/>
        <v>5667285.4943903154</v>
      </c>
      <c r="DX45" s="167">
        <f t="shared" si="154"/>
        <v>5667285.4943903154</v>
      </c>
      <c r="DY45" s="167">
        <f t="shared" si="154"/>
        <v>5667285.4943903154</v>
      </c>
      <c r="DZ45" s="167">
        <f t="shared" si="154"/>
        <v>3269205.3658197164</v>
      </c>
      <c r="EA45" s="167">
        <f t="shared" si="154"/>
        <v>3269205.3658197164</v>
      </c>
    </row>
    <row r="46" spans="1:131" hidden="1" outlineLevel="1" x14ac:dyDescent="0.2">
      <c r="I46" s="152" t="s">
        <v>138</v>
      </c>
      <c r="J46" s="161">
        <f>L46</f>
        <v>0</v>
      </c>
      <c r="L46" s="161">
        <v>0</v>
      </c>
      <c r="M46" s="161">
        <f>L49</f>
        <v>0</v>
      </c>
      <c r="N46" s="161">
        <f t="shared" ref="N46:BY46" si="155">M49</f>
        <v>0</v>
      </c>
      <c r="O46" s="161">
        <f t="shared" si="155"/>
        <v>0</v>
      </c>
      <c r="P46" s="161">
        <f t="shared" si="155"/>
        <v>0</v>
      </c>
      <c r="Q46" s="161">
        <f t="shared" si="155"/>
        <v>0</v>
      </c>
      <c r="R46" s="161">
        <f t="shared" si="155"/>
        <v>0</v>
      </c>
      <c r="S46" s="161">
        <f t="shared" si="155"/>
        <v>0</v>
      </c>
      <c r="T46" s="161">
        <f t="shared" si="155"/>
        <v>0</v>
      </c>
      <c r="U46" s="161">
        <f t="shared" si="155"/>
        <v>0</v>
      </c>
      <c r="V46" s="161">
        <f t="shared" si="155"/>
        <v>0</v>
      </c>
      <c r="W46" s="161">
        <f t="shared" si="155"/>
        <v>0</v>
      </c>
      <c r="X46" s="161">
        <f t="shared" si="155"/>
        <v>0</v>
      </c>
      <c r="Y46" s="161">
        <f t="shared" si="155"/>
        <v>0</v>
      </c>
      <c r="Z46" s="161">
        <f t="shared" si="155"/>
        <v>0</v>
      </c>
      <c r="AA46" s="161">
        <f t="shared" si="155"/>
        <v>0</v>
      </c>
      <c r="AB46" s="161">
        <f t="shared" si="155"/>
        <v>0</v>
      </c>
      <c r="AC46" s="161">
        <f t="shared" si="155"/>
        <v>0</v>
      </c>
      <c r="AD46" s="161">
        <f t="shared" si="155"/>
        <v>0</v>
      </c>
      <c r="AE46" s="161">
        <f t="shared" si="155"/>
        <v>0</v>
      </c>
      <c r="AF46" s="161">
        <f t="shared" si="155"/>
        <v>0</v>
      </c>
      <c r="AG46" s="161">
        <f t="shared" si="155"/>
        <v>0</v>
      </c>
      <c r="AH46" s="161">
        <f t="shared" si="155"/>
        <v>0</v>
      </c>
      <c r="AI46" s="161">
        <f t="shared" si="155"/>
        <v>0</v>
      </c>
      <c r="AJ46" s="161">
        <f t="shared" si="155"/>
        <v>0</v>
      </c>
      <c r="AK46" s="161">
        <f t="shared" si="155"/>
        <v>0</v>
      </c>
      <c r="AL46" s="161">
        <f t="shared" si="155"/>
        <v>0</v>
      </c>
      <c r="AM46" s="161">
        <f t="shared" si="155"/>
        <v>0</v>
      </c>
      <c r="AN46" s="161">
        <f t="shared" si="155"/>
        <v>0</v>
      </c>
      <c r="AO46" s="161">
        <f t="shared" si="155"/>
        <v>0</v>
      </c>
      <c r="AP46" s="161">
        <f t="shared" si="155"/>
        <v>0</v>
      </c>
      <c r="AQ46" s="161">
        <f t="shared" si="155"/>
        <v>0</v>
      </c>
      <c r="AR46" s="161">
        <f t="shared" si="155"/>
        <v>0</v>
      </c>
      <c r="AS46" s="161">
        <f t="shared" si="155"/>
        <v>0</v>
      </c>
      <c r="AT46" s="161">
        <f t="shared" si="155"/>
        <v>0</v>
      </c>
      <c r="AU46" s="161">
        <f t="shared" si="155"/>
        <v>0</v>
      </c>
      <c r="AV46" s="161">
        <f t="shared" si="155"/>
        <v>0</v>
      </c>
      <c r="AW46" s="161">
        <f t="shared" si="155"/>
        <v>0</v>
      </c>
      <c r="AX46" s="161">
        <f t="shared" si="155"/>
        <v>0</v>
      </c>
      <c r="AY46" s="161">
        <f t="shared" si="155"/>
        <v>0</v>
      </c>
      <c r="AZ46" s="161">
        <f t="shared" si="155"/>
        <v>0</v>
      </c>
      <c r="BA46" s="161">
        <f t="shared" si="155"/>
        <v>0</v>
      </c>
      <c r="BB46" s="161">
        <f t="shared" si="155"/>
        <v>0</v>
      </c>
      <c r="BC46" s="161">
        <f t="shared" si="155"/>
        <v>0</v>
      </c>
      <c r="BD46" s="161">
        <f t="shared" si="155"/>
        <v>0</v>
      </c>
      <c r="BE46" s="161">
        <f t="shared" si="155"/>
        <v>0</v>
      </c>
      <c r="BF46" s="161">
        <f t="shared" si="155"/>
        <v>0</v>
      </c>
      <c r="BG46" s="161">
        <f t="shared" si="155"/>
        <v>0</v>
      </c>
      <c r="BH46" s="161">
        <f t="shared" si="155"/>
        <v>0</v>
      </c>
      <c r="BI46" s="161">
        <f t="shared" si="155"/>
        <v>0</v>
      </c>
      <c r="BJ46" s="161">
        <f t="shared" si="155"/>
        <v>0</v>
      </c>
      <c r="BK46" s="161">
        <f t="shared" si="155"/>
        <v>0</v>
      </c>
      <c r="BL46" s="161">
        <f t="shared" si="155"/>
        <v>0</v>
      </c>
      <c r="BM46" s="161">
        <f t="shared" si="155"/>
        <v>0</v>
      </c>
      <c r="BN46" s="161">
        <f t="shared" si="155"/>
        <v>0</v>
      </c>
      <c r="BO46" s="161">
        <f t="shared" si="155"/>
        <v>0</v>
      </c>
      <c r="BP46" s="161">
        <f t="shared" si="155"/>
        <v>0</v>
      </c>
      <c r="BQ46" s="161">
        <f t="shared" si="155"/>
        <v>0</v>
      </c>
      <c r="BR46" s="161">
        <f t="shared" si="155"/>
        <v>0</v>
      </c>
      <c r="BS46" s="161">
        <f t="shared" si="155"/>
        <v>0</v>
      </c>
      <c r="BT46" s="161">
        <f t="shared" si="155"/>
        <v>0</v>
      </c>
      <c r="BU46" s="161">
        <f t="shared" si="155"/>
        <v>0</v>
      </c>
      <c r="BV46" s="161">
        <f t="shared" si="155"/>
        <v>0</v>
      </c>
      <c r="BW46" s="161">
        <f t="shared" si="155"/>
        <v>0</v>
      </c>
      <c r="BX46" s="161">
        <f t="shared" si="155"/>
        <v>0</v>
      </c>
      <c r="BY46" s="161">
        <f t="shared" si="155"/>
        <v>0</v>
      </c>
      <c r="BZ46" s="161">
        <f t="shared" ref="BZ46:CC46" si="156">BY49</f>
        <v>0</v>
      </c>
      <c r="CA46" s="161">
        <f t="shared" si="156"/>
        <v>0</v>
      </c>
      <c r="CB46" s="161">
        <f t="shared" si="156"/>
        <v>0</v>
      </c>
      <c r="CC46" s="161">
        <f t="shared" si="156"/>
        <v>0</v>
      </c>
      <c r="CD46" s="161">
        <f t="shared" ref="CD46" si="157">CC49</f>
        <v>0</v>
      </c>
      <c r="CE46" s="161">
        <f t="shared" ref="CE46" si="158">CD49</f>
        <v>0</v>
      </c>
      <c r="CF46" s="161">
        <f t="shared" ref="CF46" si="159">CE49</f>
        <v>0</v>
      </c>
      <c r="CG46" s="161">
        <f t="shared" ref="CG46" si="160">CF49</f>
        <v>0</v>
      </c>
      <c r="CH46" s="161">
        <f t="shared" ref="CH46" si="161">CG49</f>
        <v>0</v>
      </c>
      <c r="CI46" s="161">
        <f t="shared" ref="CI46" si="162">CH49</f>
        <v>0</v>
      </c>
      <c r="CJ46" s="161">
        <f t="shared" ref="CJ46" si="163">CI49</f>
        <v>0</v>
      </c>
      <c r="CK46" s="161">
        <f t="shared" ref="CK46" si="164">CJ49</f>
        <v>0</v>
      </c>
      <c r="CL46" s="161">
        <f t="shared" ref="CL46" si="165">CK49</f>
        <v>0</v>
      </c>
      <c r="CM46" s="161">
        <f t="shared" ref="CM46" si="166">CL49</f>
        <v>0</v>
      </c>
      <c r="CN46" s="161">
        <f t="shared" ref="CN46" si="167">CM49</f>
        <v>0</v>
      </c>
      <c r="CO46" s="161">
        <f t="shared" ref="CO46" si="168">CN49</f>
        <v>0</v>
      </c>
      <c r="CP46" s="161">
        <f t="shared" ref="CP46" si="169">CO49</f>
        <v>0</v>
      </c>
      <c r="CQ46" s="161">
        <f t="shared" ref="CQ46" si="170">CP49</f>
        <v>0</v>
      </c>
      <c r="CR46" s="161">
        <f t="shared" ref="CR46" si="171">CQ49</f>
        <v>0</v>
      </c>
      <c r="CS46" s="161">
        <f t="shared" ref="CS46" si="172">CR49</f>
        <v>0</v>
      </c>
      <c r="CT46" s="161">
        <f t="shared" ref="CT46" si="173">CS49</f>
        <v>0</v>
      </c>
      <c r="CU46" s="161">
        <f t="shared" ref="CU46" si="174">CT49</f>
        <v>0</v>
      </c>
      <c r="CV46" s="161">
        <f t="shared" ref="CV46" si="175">CU49</f>
        <v>0</v>
      </c>
      <c r="CW46" s="161">
        <f t="shared" ref="CW46" si="176">CV49</f>
        <v>0</v>
      </c>
      <c r="CX46" s="161">
        <f t="shared" ref="CX46" si="177">CW49</f>
        <v>0</v>
      </c>
      <c r="CY46" s="161">
        <f t="shared" ref="CY46" si="178">CX49</f>
        <v>0</v>
      </c>
      <c r="CZ46" s="161">
        <f t="shared" ref="CZ46" si="179">CY49</f>
        <v>0</v>
      </c>
      <c r="DA46" s="161">
        <f t="shared" ref="DA46" si="180">CZ49</f>
        <v>0</v>
      </c>
      <c r="DB46" s="161">
        <f t="shared" ref="DB46" si="181">DA49</f>
        <v>0</v>
      </c>
      <c r="DC46" s="161">
        <f t="shared" ref="DC46" si="182">DB49</f>
        <v>0</v>
      </c>
      <c r="DD46" s="161">
        <f t="shared" ref="DD46" si="183">DC49</f>
        <v>0</v>
      </c>
      <c r="DE46" s="161">
        <f t="shared" ref="DE46" si="184">DD49</f>
        <v>0</v>
      </c>
      <c r="DF46" s="161">
        <f t="shared" ref="DF46" si="185">DE49</f>
        <v>0</v>
      </c>
      <c r="DG46" s="161">
        <f t="shared" ref="DG46" si="186">DF49</f>
        <v>0</v>
      </c>
      <c r="DH46" s="161">
        <f t="shared" ref="DH46" si="187">DG49</f>
        <v>0</v>
      </c>
      <c r="DI46" s="161">
        <f t="shared" ref="DI46" si="188">DH49</f>
        <v>0</v>
      </c>
      <c r="DJ46" s="161">
        <f t="shared" ref="DJ46" si="189">DI49</f>
        <v>0</v>
      </c>
      <c r="DK46" s="161">
        <f t="shared" ref="DK46" si="190">DJ49</f>
        <v>0</v>
      </c>
      <c r="DL46" s="161">
        <f t="shared" ref="DL46" si="191">DK49</f>
        <v>0</v>
      </c>
      <c r="DM46" s="161">
        <f t="shared" ref="DM46" si="192">DL49</f>
        <v>0</v>
      </c>
      <c r="DN46" s="161">
        <f t="shared" ref="DN46" si="193">DM49</f>
        <v>0</v>
      </c>
      <c r="DO46" s="161">
        <f t="shared" ref="DO46" si="194">DN49</f>
        <v>0</v>
      </c>
      <c r="DP46" s="161">
        <f t="shared" ref="DP46" si="195">DO49</f>
        <v>0</v>
      </c>
      <c r="DQ46" s="161">
        <f t="shared" ref="DQ46" si="196">DP49</f>
        <v>0</v>
      </c>
      <c r="DR46" s="161">
        <f t="shared" ref="DR46" si="197">DQ49</f>
        <v>0</v>
      </c>
      <c r="DS46" s="161">
        <f t="shared" ref="DS46" si="198">DR49</f>
        <v>0</v>
      </c>
      <c r="DT46" s="161">
        <f t="shared" ref="DT46" si="199">DS49</f>
        <v>0</v>
      </c>
      <c r="DU46" s="161">
        <f t="shared" ref="DU46" si="200">DT49</f>
        <v>0</v>
      </c>
      <c r="DV46" s="161">
        <f t="shared" ref="DV46" si="201">DU49</f>
        <v>0</v>
      </c>
      <c r="DW46" s="161">
        <f t="shared" ref="DW46" si="202">DV49</f>
        <v>0</v>
      </c>
      <c r="DX46" s="161">
        <f t="shared" ref="DX46" si="203">DW49</f>
        <v>0</v>
      </c>
      <c r="DY46" s="161">
        <f t="shared" ref="DY46" si="204">DX49</f>
        <v>0</v>
      </c>
      <c r="DZ46" s="161">
        <f t="shared" ref="DZ46" si="205">DY49</f>
        <v>0</v>
      </c>
      <c r="EA46" s="161">
        <f t="shared" ref="EA46" si="206">DZ49</f>
        <v>0</v>
      </c>
    </row>
    <row r="47" spans="1:131" hidden="1" outlineLevel="1" x14ac:dyDescent="0.2">
      <c r="I47" s="152" t="s">
        <v>139</v>
      </c>
      <c r="J47" s="161">
        <f t="shared" ref="J47:J48" si="207">SUM(K47:AY47)</f>
        <v>77816666.666666687</v>
      </c>
      <c r="L47" s="187">
        <f>L40</f>
        <v>1916666.666666667</v>
      </c>
      <c r="M47" s="187">
        <f t="shared" ref="M47:BX47" si="208">M40</f>
        <v>1980555.555555556</v>
      </c>
      <c r="N47" s="187">
        <f t="shared" si="208"/>
        <v>1916666.666666667</v>
      </c>
      <c r="O47" s="187">
        <f t="shared" si="208"/>
        <v>1980555.555555556</v>
      </c>
      <c r="P47" s="187">
        <f t="shared" si="208"/>
        <v>1980555.555555556</v>
      </c>
      <c r="Q47" s="187">
        <f t="shared" si="208"/>
        <v>1852777.7777777782</v>
      </c>
      <c r="R47" s="187">
        <f t="shared" si="208"/>
        <v>1980555.555555556</v>
      </c>
      <c r="S47" s="187">
        <f t="shared" si="208"/>
        <v>1916666.666666667</v>
      </c>
      <c r="T47" s="187">
        <f t="shared" si="208"/>
        <v>1980555.555555556</v>
      </c>
      <c r="U47" s="187">
        <f t="shared" si="208"/>
        <v>1916666.666666667</v>
      </c>
      <c r="V47" s="187">
        <f t="shared" si="208"/>
        <v>1980555.555555556</v>
      </c>
      <c r="W47" s="187">
        <f t="shared" si="208"/>
        <v>1980555.555555556</v>
      </c>
      <c r="X47" s="187">
        <f t="shared" si="208"/>
        <v>1916666.666666667</v>
      </c>
      <c r="Y47" s="187">
        <f t="shared" si="208"/>
        <v>1980555.555555556</v>
      </c>
      <c r="Z47" s="187">
        <f t="shared" si="208"/>
        <v>1916666.666666667</v>
      </c>
      <c r="AA47" s="187">
        <f t="shared" si="208"/>
        <v>1980555.555555556</v>
      </c>
      <c r="AB47" s="187">
        <f t="shared" si="208"/>
        <v>1980555.555555556</v>
      </c>
      <c r="AC47" s="187">
        <f t="shared" si="208"/>
        <v>1788888.8888888892</v>
      </c>
      <c r="AD47" s="187">
        <f t="shared" si="208"/>
        <v>1980555.555555556</v>
      </c>
      <c r="AE47" s="187">
        <f t="shared" si="208"/>
        <v>1916666.666666667</v>
      </c>
      <c r="AF47" s="187">
        <f t="shared" si="208"/>
        <v>1980555.555555556</v>
      </c>
      <c r="AG47" s="187">
        <f t="shared" si="208"/>
        <v>1916666.666666667</v>
      </c>
      <c r="AH47" s="187">
        <f t="shared" si="208"/>
        <v>1980555.555555556</v>
      </c>
      <c r="AI47" s="187">
        <f t="shared" si="208"/>
        <v>1980555.555555556</v>
      </c>
      <c r="AJ47" s="187">
        <f t="shared" si="208"/>
        <v>1916666.666666667</v>
      </c>
      <c r="AK47" s="187">
        <f t="shared" si="208"/>
        <v>1980555.555555556</v>
      </c>
      <c r="AL47" s="187">
        <f t="shared" si="208"/>
        <v>1916666.666666667</v>
      </c>
      <c r="AM47" s="187">
        <f t="shared" si="208"/>
        <v>1980555.555555556</v>
      </c>
      <c r="AN47" s="187">
        <f t="shared" si="208"/>
        <v>1980555.555555556</v>
      </c>
      <c r="AO47" s="187">
        <f t="shared" si="208"/>
        <v>1788888.8888888892</v>
      </c>
      <c r="AP47" s="187">
        <f t="shared" si="208"/>
        <v>1980555.555555556</v>
      </c>
      <c r="AQ47" s="187">
        <f t="shared" si="208"/>
        <v>1916666.666666667</v>
      </c>
      <c r="AR47" s="187">
        <f t="shared" si="208"/>
        <v>1980555.555555556</v>
      </c>
      <c r="AS47" s="187">
        <f t="shared" si="208"/>
        <v>1916666.666666667</v>
      </c>
      <c r="AT47" s="187">
        <f t="shared" si="208"/>
        <v>1980555.555555556</v>
      </c>
      <c r="AU47" s="187">
        <f t="shared" si="208"/>
        <v>1980555.555555556</v>
      </c>
      <c r="AV47" s="187">
        <f t="shared" si="208"/>
        <v>1916666.666666667</v>
      </c>
      <c r="AW47" s="187">
        <f t="shared" si="208"/>
        <v>1980555.555555556</v>
      </c>
      <c r="AX47" s="187">
        <f t="shared" si="208"/>
        <v>1916666.666666667</v>
      </c>
      <c r="AY47" s="187">
        <f t="shared" si="208"/>
        <v>1980555.555555556</v>
      </c>
      <c r="AZ47" s="187">
        <f t="shared" si="208"/>
        <v>1980555.555555556</v>
      </c>
      <c r="BA47" s="187">
        <f t="shared" si="208"/>
        <v>1788888.8888888892</v>
      </c>
      <c r="BB47" s="187">
        <f t="shared" si="208"/>
        <v>1980555.555555556</v>
      </c>
      <c r="BC47" s="187">
        <f t="shared" si="208"/>
        <v>1916666.666666667</v>
      </c>
      <c r="BD47" s="187">
        <f t="shared" si="208"/>
        <v>1980555.555555556</v>
      </c>
      <c r="BE47" s="187">
        <f t="shared" si="208"/>
        <v>1916666.666666667</v>
      </c>
      <c r="BF47" s="187">
        <f t="shared" si="208"/>
        <v>1980555.555555556</v>
      </c>
      <c r="BG47" s="187">
        <f t="shared" si="208"/>
        <v>1980555.555555556</v>
      </c>
      <c r="BH47" s="187">
        <f t="shared" si="208"/>
        <v>1916666.666666667</v>
      </c>
      <c r="BI47" s="187">
        <f t="shared" si="208"/>
        <v>1980555.555555556</v>
      </c>
      <c r="BJ47" s="187">
        <f t="shared" si="208"/>
        <v>1916666.666666667</v>
      </c>
      <c r="BK47" s="187">
        <f t="shared" si="208"/>
        <v>1980555.555555556</v>
      </c>
      <c r="BL47" s="187">
        <f t="shared" si="208"/>
        <v>1980555.555555556</v>
      </c>
      <c r="BM47" s="187">
        <f t="shared" si="208"/>
        <v>1852777.7777777782</v>
      </c>
      <c r="BN47" s="187">
        <f t="shared" si="208"/>
        <v>1980555.555555556</v>
      </c>
      <c r="BO47" s="187">
        <f t="shared" si="208"/>
        <v>1916666.666666667</v>
      </c>
      <c r="BP47" s="187">
        <f t="shared" si="208"/>
        <v>1980555.555555556</v>
      </c>
      <c r="BQ47" s="187">
        <f t="shared" si="208"/>
        <v>1916666.666666667</v>
      </c>
      <c r="BR47" s="187">
        <f t="shared" si="208"/>
        <v>1980555.555555556</v>
      </c>
      <c r="BS47" s="187">
        <f t="shared" si="208"/>
        <v>1980555.555555556</v>
      </c>
      <c r="BT47" s="187">
        <f t="shared" si="208"/>
        <v>0</v>
      </c>
      <c r="BU47" s="187">
        <f t="shared" si="208"/>
        <v>0</v>
      </c>
      <c r="BV47" s="187">
        <f t="shared" si="208"/>
        <v>0</v>
      </c>
      <c r="BW47" s="187">
        <f t="shared" si="208"/>
        <v>0</v>
      </c>
      <c r="BX47" s="187">
        <f t="shared" si="208"/>
        <v>0</v>
      </c>
      <c r="BY47" s="187">
        <f t="shared" ref="BY47:CC47" si="209">BY40</f>
        <v>0</v>
      </c>
      <c r="BZ47" s="187">
        <f t="shared" si="209"/>
        <v>0</v>
      </c>
      <c r="CA47" s="187">
        <f t="shared" si="209"/>
        <v>0</v>
      </c>
      <c r="CB47" s="187">
        <f t="shared" si="209"/>
        <v>0</v>
      </c>
      <c r="CC47" s="187">
        <f t="shared" si="209"/>
        <v>0</v>
      </c>
      <c r="CD47" s="187">
        <f t="shared" ref="CD47:EA47" si="210">CD40</f>
        <v>0</v>
      </c>
      <c r="CE47" s="187">
        <f t="shared" si="210"/>
        <v>0</v>
      </c>
      <c r="CF47" s="187">
        <f t="shared" si="210"/>
        <v>0</v>
      </c>
      <c r="CG47" s="187">
        <f t="shared" si="210"/>
        <v>0</v>
      </c>
      <c r="CH47" s="187">
        <f t="shared" si="210"/>
        <v>0</v>
      </c>
      <c r="CI47" s="187">
        <f t="shared" si="210"/>
        <v>0</v>
      </c>
      <c r="CJ47" s="187">
        <f t="shared" si="210"/>
        <v>0</v>
      </c>
      <c r="CK47" s="187">
        <f t="shared" si="210"/>
        <v>0</v>
      </c>
      <c r="CL47" s="187">
        <f t="shared" si="210"/>
        <v>0</v>
      </c>
      <c r="CM47" s="187">
        <f t="shared" si="210"/>
        <v>0</v>
      </c>
      <c r="CN47" s="187">
        <f t="shared" si="210"/>
        <v>0</v>
      </c>
      <c r="CO47" s="187">
        <f t="shared" si="210"/>
        <v>0</v>
      </c>
      <c r="CP47" s="187">
        <f t="shared" si="210"/>
        <v>0</v>
      </c>
      <c r="CQ47" s="187">
        <f t="shared" si="210"/>
        <v>0</v>
      </c>
      <c r="CR47" s="187">
        <f t="shared" si="210"/>
        <v>0</v>
      </c>
      <c r="CS47" s="187">
        <f t="shared" si="210"/>
        <v>0</v>
      </c>
      <c r="CT47" s="187">
        <f t="shared" si="210"/>
        <v>0</v>
      </c>
      <c r="CU47" s="187">
        <f t="shared" si="210"/>
        <v>0</v>
      </c>
      <c r="CV47" s="187">
        <f t="shared" si="210"/>
        <v>0</v>
      </c>
      <c r="CW47" s="187">
        <f t="shared" si="210"/>
        <v>0</v>
      </c>
      <c r="CX47" s="187">
        <f t="shared" si="210"/>
        <v>0</v>
      </c>
      <c r="CY47" s="187">
        <f t="shared" si="210"/>
        <v>0</v>
      </c>
      <c r="CZ47" s="187">
        <f t="shared" si="210"/>
        <v>0</v>
      </c>
      <c r="DA47" s="187">
        <f t="shared" si="210"/>
        <v>0</v>
      </c>
      <c r="DB47" s="187">
        <f t="shared" si="210"/>
        <v>0</v>
      </c>
      <c r="DC47" s="187">
        <f t="shared" si="210"/>
        <v>0</v>
      </c>
      <c r="DD47" s="187">
        <f t="shared" si="210"/>
        <v>0</v>
      </c>
      <c r="DE47" s="187">
        <f t="shared" si="210"/>
        <v>0</v>
      </c>
      <c r="DF47" s="187">
        <f t="shared" si="210"/>
        <v>0</v>
      </c>
      <c r="DG47" s="187">
        <f t="shared" si="210"/>
        <v>0</v>
      </c>
      <c r="DH47" s="187">
        <f t="shared" si="210"/>
        <v>0</v>
      </c>
      <c r="DI47" s="187">
        <f t="shared" si="210"/>
        <v>0</v>
      </c>
      <c r="DJ47" s="187">
        <f t="shared" si="210"/>
        <v>0</v>
      </c>
      <c r="DK47" s="187">
        <f t="shared" si="210"/>
        <v>0</v>
      </c>
      <c r="DL47" s="187">
        <f t="shared" si="210"/>
        <v>0</v>
      </c>
      <c r="DM47" s="187">
        <f t="shared" si="210"/>
        <v>0</v>
      </c>
      <c r="DN47" s="187">
        <f t="shared" si="210"/>
        <v>0</v>
      </c>
      <c r="DO47" s="187">
        <f t="shared" si="210"/>
        <v>0</v>
      </c>
      <c r="DP47" s="187">
        <f t="shared" si="210"/>
        <v>0</v>
      </c>
      <c r="DQ47" s="187">
        <f t="shared" si="210"/>
        <v>0</v>
      </c>
      <c r="DR47" s="187">
        <f t="shared" si="210"/>
        <v>0</v>
      </c>
      <c r="DS47" s="187">
        <f t="shared" si="210"/>
        <v>0</v>
      </c>
      <c r="DT47" s="187">
        <f t="shared" si="210"/>
        <v>0</v>
      </c>
      <c r="DU47" s="187">
        <f t="shared" si="210"/>
        <v>0</v>
      </c>
      <c r="DV47" s="187">
        <f t="shared" si="210"/>
        <v>0</v>
      </c>
      <c r="DW47" s="187">
        <f t="shared" si="210"/>
        <v>0</v>
      </c>
      <c r="DX47" s="187">
        <f t="shared" si="210"/>
        <v>0</v>
      </c>
      <c r="DY47" s="187">
        <f t="shared" si="210"/>
        <v>0</v>
      </c>
      <c r="DZ47" s="187">
        <f t="shared" si="210"/>
        <v>0</v>
      </c>
      <c r="EA47" s="187">
        <f t="shared" si="210"/>
        <v>0</v>
      </c>
    </row>
    <row r="48" spans="1:131" hidden="1" outlineLevel="1" x14ac:dyDescent="0.2">
      <c r="I48" s="166" t="s">
        <v>140</v>
      </c>
      <c r="J48" s="167">
        <f t="shared" si="207"/>
        <v>-77816666.666666687</v>
      </c>
      <c r="K48" s="160"/>
      <c r="L48" s="167">
        <f>-MAX(MIN(L45,SUM(L46:L47)),0)</f>
        <v>-1916666.666666667</v>
      </c>
      <c r="M48" s="167">
        <f t="shared" ref="M48:BX48" si="211">-MAX(MIN(M45,SUM(M46:M47)),0)</f>
        <v>-1980555.555555556</v>
      </c>
      <c r="N48" s="167">
        <f t="shared" si="211"/>
        <v>-1916666.666666667</v>
      </c>
      <c r="O48" s="167">
        <f t="shared" si="211"/>
        <v>-1980555.555555556</v>
      </c>
      <c r="P48" s="167">
        <f t="shared" si="211"/>
        <v>-1980555.555555556</v>
      </c>
      <c r="Q48" s="167">
        <f t="shared" si="211"/>
        <v>-1852777.7777777782</v>
      </c>
      <c r="R48" s="167">
        <f t="shared" si="211"/>
        <v>-1980555.555555556</v>
      </c>
      <c r="S48" s="167">
        <f t="shared" si="211"/>
        <v>-1916666.666666667</v>
      </c>
      <c r="T48" s="167">
        <f t="shared" si="211"/>
        <v>-1980555.555555556</v>
      </c>
      <c r="U48" s="167">
        <f t="shared" si="211"/>
        <v>-1916666.666666667</v>
      </c>
      <c r="V48" s="167">
        <f t="shared" si="211"/>
        <v>-1980555.555555556</v>
      </c>
      <c r="W48" s="167">
        <f t="shared" si="211"/>
        <v>-1980555.555555556</v>
      </c>
      <c r="X48" s="167">
        <f t="shared" si="211"/>
        <v>-1916666.666666667</v>
      </c>
      <c r="Y48" s="167">
        <f t="shared" si="211"/>
        <v>-1980555.555555556</v>
      </c>
      <c r="Z48" s="167">
        <f t="shared" si="211"/>
        <v>-1916666.666666667</v>
      </c>
      <c r="AA48" s="167">
        <f t="shared" si="211"/>
        <v>-1980555.555555556</v>
      </c>
      <c r="AB48" s="167">
        <f t="shared" si="211"/>
        <v>-1980555.555555556</v>
      </c>
      <c r="AC48" s="167">
        <f t="shared" si="211"/>
        <v>-1788888.8888888892</v>
      </c>
      <c r="AD48" s="167">
        <f t="shared" si="211"/>
        <v>-1980555.555555556</v>
      </c>
      <c r="AE48" s="167">
        <f t="shared" si="211"/>
        <v>-1916666.666666667</v>
      </c>
      <c r="AF48" s="167">
        <f t="shared" si="211"/>
        <v>-1980555.555555556</v>
      </c>
      <c r="AG48" s="167">
        <f t="shared" si="211"/>
        <v>-1916666.666666667</v>
      </c>
      <c r="AH48" s="167">
        <f t="shared" si="211"/>
        <v>-1980555.555555556</v>
      </c>
      <c r="AI48" s="167">
        <f t="shared" si="211"/>
        <v>-1980555.555555556</v>
      </c>
      <c r="AJ48" s="167">
        <f t="shared" si="211"/>
        <v>-1916666.666666667</v>
      </c>
      <c r="AK48" s="167">
        <f t="shared" si="211"/>
        <v>-1980555.555555556</v>
      </c>
      <c r="AL48" s="167">
        <f t="shared" si="211"/>
        <v>-1916666.666666667</v>
      </c>
      <c r="AM48" s="167">
        <f t="shared" si="211"/>
        <v>-1980555.555555556</v>
      </c>
      <c r="AN48" s="167">
        <f t="shared" si="211"/>
        <v>-1980555.555555556</v>
      </c>
      <c r="AO48" s="167">
        <f t="shared" si="211"/>
        <v>-1788888.8888888892</v>
      </c>
      <c r="AP48" s="167">
        <f t="shared" si="211"/>
        <v>-1980555.555555556</v>
      </c>
      <c r="AQ48" s="167">
        <f t="shared" si="211"/>
        <v>-1916666.666666667</v>
      </c>
      <c r="AR48" s="167">
        <f t="shared" si="211"/>
        <v>-1980555.555555556</v>
      </c>
      <c r="AS48" s="167">
        <f t="shared" si="211"/>
        <v>-1916666.666666667</v>
      </c>
      <c r="AT48" s="167">
        <f t="shared" si="211"/>
        <v>-1980555.555555556</v>
      </c>
      <c r="AU48" s="167">
        <f t="shared" si="211"/>
        <v>-1980555.555555556</v>
      </c>
      <c r="AV48" s="167">
        <f t="shared" si="211"/>
        <v>-1916666.666666667</v>
      </c>
      <c r="AW48" s="167">
        <f t="shared" si="211"/>
        <v>-1980555.555555556</v>
      </c>
      <c r="AX48" s="167">
        <f t="shared" si="211"/>
        <v>-1916666.666666667</v>
      </c>
      <c r="AY48" s="167">
        <f t="shared" si="211"/>
        <v>-1980555.555555556</v>
      </c>
      <c r="AZ48" s="167">
        <f t="shared" si="211"/>
        <v>-1980555.555555556</v>
      </c>
      <c r="BA48" s="167">
        <f t="shared" si="211"/>
        <v>-1788888.8888888892</v>
      </c>
      <c r="BB48" s="167">
        <f t="shared" si="211"/>
        <v>-1980555.555555556</v>
      </c>
      <c r="BC48" s="167">
        <f t="shared" si="211"/>
        <v>-1916666.666666667</v>
      </c>
      <c r="BD48" s="167">
        <f t="shared" si="211"/>
        <v>-1980555.555555556</v>
      </c>
      <c r="BE48" s="167">
        <f t="shared" si="211"/>
        <v>-1916666.666666667</v>
      </c>
      <c r="BF48" s="167">
        <f t="shared" si="211"/>
        <v>-1980555.555555556</v>
      </c>
      <c r="BG48" s="167">
        <f t="shared" si="211"/>
        <v>-1980555.555555556</v>
      </c>
      <c r="BH48" s="167">
        <f t="shared" si="211"/>
        <v>-1916666.666666667</v>
      </c>
      <c r="BI48" s="167">
        <f t="shared" si="211"/>
        <v>-1980555.555555556</v>
      </c>
      <c r="BJ48" s="167">
        <f t="shared" si="211"/>
        <v>-1916666.666666667</v>
      </c>
      <c r="BK48" s="167">
        <f t="shared" si="211"/>
        <v>-1980555.555555556</v>
      </c>
      <c r="BL48" s="167">
        <f t="shared" si="211"/>
        <v>-1980555.555555556</v>
      </c>
      <c r="BM48" s="167">
        <f t="shared" si="211"/>
        <v>-1852777.7777777782</v>
      </c>
      <c r="BN48" s="167">
        <f t="shared" si="211"/>
        <v>-1980555.555555556</v>
      </c>
      <c r="BO48" s="167">
        <f t="shared" si="211"/>
        <v>-1916666.666666667</v>
      </c>
      <c r="BP48" s="167">
        <f t="shared" si="211"/>
        <v>-1980555.555555556</v>
      </c>
      <c r="BQ48" s="167">
        <f t="shared" si="211"/>
        <v>-1916666.666666667</v>
      </c>
      <c r="BR48" s="167">
        <f t="shared" si="211"/>
        <v>-1980555.555555556</v>
      </c>
      <c r="BS48" s="167">
        <f t="shared" si="211"/>
        <v>-1980555.555555556</v>
      </c>
      <c r="BT48" s="167">
        <f t="shared" si="211"/>
        <v>0</v>
      </c>
      <c r="BU48" s="167">
        <f t="shared" si="211"/>
        <v>0</v>
      </c>
      <c r="BV48" s="167">
        <f t="shared" si="211"/>
        <v>0</v>
      </c>
      <c r="BW48" s="167">
        <f t="shared" si="211"/>
        <v>0</v>
      </c>
      <c r="BX48" s="167">
        <f t="shared" si="211"/>
        <v>0</v>
      </c>
      <c r="BY48" s="167">
        <f t="shared" ref="BY48:CC48" si="212">-MAX(MIN(BY45,SUM(BY46:BY47)),0)</f>
        <v>0</v>
      </c>
      <c r="BZ48" s="167">
        <f t="shared" si="212"/>
        <v>0</v>
      </c>
      <c r="CA48" s="167">
        <f t="shared" si="212"/>
        <v>0</v>
      </c>
      <c r="CB48" s="167">
        <f t="shared" si="212"/>
        <v>0</v>
      </c>
      <c r="CC48" s="167">
        <f t="shared" si="212"/>
        <v>0</v>
      </c>
      <c r="CD48" s="167">
        <f t="shared" ref="CD48:EA48" si="213">-MAX(MIN(CD45,SUM(CD46:CD47)),0)</f>
        <v>0</v>
      </c>
      <c r="CE48" s="167">
        <f t="shared" si="213"/>
        <v>0</v>
      </c>
      <c r="CF48" s="167">
        <f t="shared" si="213"/>
        <v>0</v>
      </c>
      <c r="CG48" s="167">
        <f t="shared" si="213"/>
        <v>0</v>
      </c>
      <c r="CH48" s="167">
        <f t="shared" si="213"/>
        <v>0</v>
      </c>
      <c r="CI48" s="167">
        <f t="shared" si="213"/>
        <v>0</v>
      </c>
      <c r="CJ48" s="167">
        <f t="shared" si="213"/>
        <v>0</v>
      </c>
      <c r="CK48" s="167">
        <f t="shared" si="213"/>
        <v>0</v>
      </c>
      <c r="CL48" s="167">
        <f t="shared" si="213"/>
        <v>0</v>
      </c>
      <c r="CM48" s="167">
        <f t="shared" si="213"/>
        <v>0</v>
      </c>
      <c r="CN48" s="167">
        <f t="shared" si="213"/>
        <v>0</v>
      </c>
      <c r="CO48" s="167">
        <f t="shared" si="213"/>
        <v>0</v>
      </c>
      <c r="CP48" s="167">
        <f t="shared" si="213"/>
        <v>0</v>
      </c>
      <c r="CQ48" s="167">
        <f t="shared" si="213"/>
        <v>0</v>
      </c>
      <c r="CR48" s="167">
        <f t="shared" si="213"/>
        <v>0</v>
      </c>
      <c r="CS48" s="167">
        <f t="shared" si="213"/>
        <v>0</v>
      </c>
      <c r="CT48" s="167">
        <f t="shared" si="213"/>
        <v>0</v>
      </c>
      <c r="CU48" s="167">
        <f t="shared" si="213"/>
        <v>0</v>
      </c>
      <c r="CV48" s="167">
        <f t="shared" si="213"/>
        <v>0</v>
      </c>
      <c r="CW48" s="167">
        <f t="shared" si="213"/>
        <v>0</v>
      </c>
      <c r="CX48" s="167">
        <f t="shared" si="213"/>
        <v>0</v>
      </c>
      <c r="CY48" s="167">
        <f t="shared" si="213"/>
        <v>0</v>
      </c>
      <c r="CZ48" s="167">
        <f t="shared" si="213"/>
        <v>0</v>
      </c>
      <c r="DA48" s="167">
        <f t="shared" si="213"/>
        <v>0</v>
      </c>
      <c r="DB48" s="167">
        <f t="shared" si="213"/>
        <v>0</v>
      </c>
      <c r="DC48" s="167">
        <f t="shared" si="213"/>
        <v>0</v>
      </c>
      <c r="DD48" s="167">
        <f t="shared" si="213"/>
        <v>0</v>
      </c>
      <c r="DE48" s="167">
        <f t="shared" si="213"/>
        <v>0</v>
      </c>
      <c r="DF48" s="167">
        <f t="shared" si="213"/>
        <v>0</v>
      </c>
      <c r="DG48" s="167">
        <f t="shared" si="213"/>
        <v>0</v>
      </c>
      <c r="DH48" s="167">
        <f t="shared" si="213"/>
        <v>0</v>
      </c>
      <c r="DI48" s="167">
        <f t="shared" si="213"/>
        <v>0</v>
      </c>
      <c r="DJ48" s="167">
        <f t="shared" si="213"/>
        <v>0</v>
      </c>
      <c r="DK48" s="167">
        <f t="shared" si="213"/>
        <v>0</v>
      </c>
      <c r="DL48" s="167">
        <f t="shared" si="213"/>
        <v>0</v>
      </c>
      <c r="DM48" s="167">
        <f t="shared" si="213"/>
        <v>0</v>
      </c>
      <c r="DN48" s="167">
        <f t="shared" si="213"/>
        <v>0</v>
      </c>
      <c r="DO48" s="167">
        <f t="shared" si="213"/>
        <v>0</v>
      </c>
      <c r="DP48" s="167">
        <f t="shared" si="213"/>
        <v>0</v>
      </c>
      <c r="DQ48" s="167">
        <f t="shared" si="213"/>
        <v>0</v>
      </c>
      <c r="DR48" s="167">
        <f t="shared" si="213"/>
        <v>0</v>
      </c>
      <c r="DS48" s="167">
        <f t="shared" si="213"/>
        <v>0</v>
      </c>
      <c r="DT48" s="167">
        <f t="shared" si="213"/>
        <v>0</v>
      </c>
      <c r="DU48" s="167">
        <f t="shared" si="213"/>
        <v>0</v>
      </c>
      <c r="DV48" s="167">
        <f t="shared" si="213"/>
        <v>0</v>
      </c>
      <c r="DW48" s="167">
        <f t="shared" si="213"/>
        <v>0</v>
      </c>
      <c r="DX48" s="167">
        <f t="shared" si="213"/>
        <v>0</v>
      </c>
      <c r="DY48" s="167">
        <f t="shared" si="213"/>
        <v>0</v>
      </c>
      <c r="DZ48" s="167">
        <f t="shared" si="213"/>
        <v>0</v>
      </c>
      <c r="EA48" s="167">
        <f t="shared" si="213"/>
        <v>0</v>
      </c>
    </row>
    <row r="49" spans="9:131" hidden="1" outlineLevel="1" x14ac:dyDescent="0.2">
      <c r="I49" s="168" t="s">
        <v>141</v>
      </c>
      <c r="J49" s="161">
        <f>SUM(J46:J48)</f>
        <v>0</v>
      </c>
      <c r="L49" s="161">
        <f>SUM(L46:L48)</f>
        <v>0</v>
      </c>
      <c r="M49" s="161">
        <f>SUM(M46:M48)</f>
        <v>0</v>
      </c>
      <c r="N49" s="161">
        <f t="shared" ref="N49:BY49" si="214">SUM(N46:N48)</f>
        <v>0</v>
      </c>
      <c r="O49" s="161">
        <f t="shared" si="214"/>
        <v>0</v>
      </c>
      <c r="P49" s="161">
        <f t="shared" si="214"/>
        <v>0</v>
      </c>
      <c r="Q49" s="161">
        <f t="shared" si="214"/>
        <v>0</v>
      </c>
      <c r="R49" s="161">
        <f t="shared" si="214"/>
        <v>0</v>
      </c>
      <c r="S49" s="161">
        <f t="shared" si="214"/>
        <v>0</v>
      </c>
      <c r="T49" s="161">
        <f t="shared" si="214"/>
        <v>0</v>
      </c>
      <c r="U49" s="161">
        <f t="shared" si="214"/>
        <v>0</v>
      </c>
      <c r="V49" s="161">
        <f t="shared" si="214"/>
        <v>0</v>
      </c>
      <c r="W49" s="161">
        <f t="shared" si="214"/>
        <v>0</v>
      </c>
      <c r="X49" s="161">
        <f t="shared" si="214"/>
        <v>0</v>
      </c>
      <c r="Y49" s="161">
        <f t="shared" si="214"/>
        <v>0</v>
      </c>
      <c r="Z49" s="161">
        <f t="shared" si="214"/>
        <v>0</v>
      </c>
      <c r="AA49" s="161">
        <f t="shared" si="214"/>
        <v>0</v>
      </c>
      <c r="AB49" s="161">
        <f t="shared" si="214"/>
        <v>0</v>
      </c>
      <c r="AC49" s="161">
        <f t="shared" si="214"/>
        <v>0</v>
      </c>
      <c r="AD49" s="161">
        <f t="shared" si="214"/>
        <v>0</v>
      </c>
      <c r="AE49" s="161">
        <f t="shared" si="214"/>
        <v>0</v>
      </c>
      <c r="AF49" s="161">
        <f t="shared" si="214"/>
        <v>0</v>
      </c>
      <c r="AG49" s="161">
        <f t="shared" si="214"/>
        <v>0</v>
      </c>
      <c r="AH49" s="161">
        <f t="shared" si="214"/>
        <v>0</v>
      </c>
      <c r="AI49" s="161">
        <f t="shared" si="214"/>
        <v>0</v>
      </c>
      <c r="AJ49" s="161">
        <f t="shared" si="214"/>
        <v>0</v>
      </c>
      <c r="AK49" s="161">
        <f t="shared" si="214"/>
        <v>0</v>
      </c>
      <c r="AL49" s="161">
        <f t="shared" si="214"/>
        <v>0</v>
      </c>
      <c r="AM49" s="161">
        <f t="shared" si="214"/>
        <v>0</v>
      </c>
      <c r="AN49" s="161">
        <f t="shared" si="214"/>
        <v>0</v>
      </c>
      <c r="AO49" s="161">
        <f t="shared" si="214"/>
        <v>0</v>
      </c>
      <c r="AP49" s="161">
        <f t="shared" si="214"/>
        <v>0</v>
      </c>
      <c r="AQ49" s="161">
        <f t="shared" si="214"/>
        <v>0</v>
      </c>
      <c r="AR49" s="161">
        <f t="shared" si="214"/>
        <v>0</v>
      </c>
      <c r="AS49" s="161">
        <f t="shared" si="214"/>
        <v>0</v>
      </c>
      <c r="AT49" s="161">
        <f t="shared" si="214"/>
        <v>0</v>
      </c>
      <c r="AU49" s="161">
        <f t="shared" si="214"/>
        <v>0</v>
      </c>
      <c r="AV49" s="161">
        <f t="shared" si="214"/>
        <v>0</v>
      </c>
      <c r="AW49" s="161">
        <f t="shared" si="214"/>
        <v>0</v>
      </c>
      <c r="AX49" s="161">
        <f t="shared" si="214"/>
        <v>0</v>
      </c>
      <c r="AY49" s="161">
        <f t="shared" si="214"/>
        <v>0</v>
      </c>
      <c r="AZ49" s="161">
        <f t="shared" si="214"/>
        <v>0</v>
      </c>
      <c r="BA49" s="161">
        <f t="shared" si="214"/>
        <v>0</v>
      </c>
      <c r="BB49" s="161">
        <f t="shared" si="214"/>
        <v>0</v>
      </c>
      <c r="BC49" s="161">
        <f t="shared" si="214"/>
        <v>0</v>
      </c>
      <c r="BD49" s="161">
        <f t="shared" si="214"/>
        <v>0</v>
      </c>
      <c r="BE49" s="161">
        <f t="shared" si="214"/>
        <v>0</v>
      </c>
      <c r="BF49" s="161">
        <f t="shared" si="214"/>
        <v>0</v>
      </c>
      <c r="BG49" s="161">
        <f t="shared" si="214"/>
        <v>0</v>
      </c>
      <c r="BH49" s="161">
        <f t="shared" si="214"/>
        <v>0</v>
      </c>
      <c r="BI49" s="161">
        <f t="shared" si="214"/>
        <v>0</v>
      </c>
      <c r="BJ49" s="161">
        <f t="shared" si="214"/>
        <v>0</v>
      </c>
      <c r="BK49" s="161">
        <f t="shared" si="214"/>
        <v>0</v>
      </c>
      <c r="BL49" s="161">
        <f t="shared" si="214"/>
        <v>0</v>
      </c>
      <c r="BM49" s="161">
        <f t="shared" si="214"/>
        <v>0</v>
      </c>
      <c r="BN49" s="161">
        <f t="shared" si="214"/>
        <v>0</v>
      </c>
      <c r="BO49" s="161">
        <f t="shared" si="214"/>
        <v>0</v>
      </c>
      <c r="BP49" s="161">
        <f t="shared" si="214"/>
        <v>0</v>
      </c>
      <c r="BQ49" s="161">
        <f t="shared" si="214"/>
        <v>0</v>
      </c>
      <c r="BR49" s="161">
        <f t="shared" si="214"/>
        <v>0</v>
      </c>
      <c r="BS49" s="161">
        <f t="shared" si="214"/>
        <v>0</v>
      </c>
      <c r="BT49" s="161">
        <f t="shared" si="214"/>
        <v>0</v>
      </c>
      <c r="BU49" s="161">
        <f t="shared" si="214"/>
        <v>0</v>
      </c>
      <c r="BV49" s="161">
        <f t="shared" si="214"/>
        <v>0</v>
      </c>
      <c r="BW49" s="161">
        <f t="shared" si="214"/>
        <v>0</v>
      </c>
      <c r="BX49" s="161">
        <f t="shared" si="214"/>
        <v>0</v>
      </c>
      <c r="BY49" s="161">
        <f t="shared" si="214"/>
        <v>0</v>
      </c>
      <c r="BZ49" s="161">
        <f t="shared" ref="BZ49:CC49" si="215">SUM(BZ46:BZ48)</f>
        <v>0</v>
      </c>
      <c r="CA49" s="161">
        <f t="shared" si="215"/>
        <v>0</v>
      </c>
      <c r="CB49" s="161">
        <f t="shared" si="215"/>
        <v>0</v>
      </c>
      <c r="CC49" s="161">
        <f t="shared" si="215"/>
        <v>0</v>
      </c>
      <c r="CD49" s="161">
        <f t="shared" ref="CD49:EA49" si="216">SUM(CD46:CD48)</f>
        <v>0</v>
      </c>
      <c r="CE49" s="161">
        <f t="shared" si="216"/>
        <v>0</v>
      </c>
      <c r="CF49" s="161">
        <f t="shared" si="216"/>
        <v>0</v>
      </c>
      <c r="CG49" s="161">
        <f t="shared" si="216"/>
        <v>0</v>
      </c>
      <c r="CH49" s="161">
        <f t="shared" si="216"/>
        <v>0</v>
      </c>
      <c r="CI49" s="161">
        <f t="shared" si="216"/>
        <v>0</v>
      </c>
      <c r="CJ49" s="161">
        <f t="shared" si="216"/>
        <v>0</v>
      </c>
      <c r="CK49" s="161">
        <f t="shared" si="216"/>
        <v>0</v>
      </c>
      <c r="CL49" s="161">
        <f t="shared" si="216"/>
        <v>0</v>
      </c>
      <c r="CM49" s="161">
        <f t="shared" si="216"/>
        <v>0</v>
      </c>
      <c r="CN49" s="161">
        <f t="shared" si="216"/>
        <v>0</v>
      </c>
      <c r="CO49" s="161">
        <f t="shared" si="216"/>
        <v>0</v>
      </c>
      <c r="CP49" s="161">
        <f t="shared" si="216"/>
        <v>0</v>
      </c>
      <c r="CQ49" s="161">
        <f t="shared" si="216"/>
        <v>0</v>
      </c>
      <c r="CR49" s="161">
        <f t="shared" si="216"/>
        <v>0</v>
      </c>
      <c r="CS49" s="161">
        <f t="shared" si="216"/>
        <v>0</v>
      </c>
      <c r="CT49" s="161">
        <f t="shared" si="216"/>
        <v>0</v>
      </c>
      <c r="CU49" s="161">
        <f t="shared" si="216"/>
        <v>0</v>
      </c>
      <c r="CV49" s="161">
        <f t="shared" si="216"/>
        <v>0</v>
      </c>
      <c r="CW49" s="161">
        <f t="shared" si="216"/>
        <v>0</v>
      </c>
      <c r="CX49" s="161">
        <f t="shared" si="216"/>
        <v>0</v>
      </c>
      <c r="CY49" s="161">
        <f t="shared" si="216"/>
        <v>0</v>
      </c>
      <c r="CZ49" s="161">
        <f t="shared" si="216"/>
        <v>0</v>
      </c>
      <c r="DA49" s="161">
        <f t="shared" si="216"/>
        <v>0</v>
      </c>
      <c r="DB49" s="161">
        <f t="shared" si="216"/>
        <v>0</v>
      </c>
      <c r="DC49" s="161">
        <f t="shared" si="216"/>
        <v>0</v>
      </c>
      <c r="DD49" s="161">
        <f t="shared" si="216"/>
        <v>0</v>
      </c>
      <c r="DE49" s="161">
        <f t="shared" si="216"/>
        <v>0</v>
      </c>
      <c r="DF49" s="161">
        <f t="shared" si="216"/>
        <v>0</v>
      </c>
      <c r="DG49" s="161">
        <f t="shared" si="216"/>
        <v>0</v>
      </c>
      <c r="DH49" s="161">
        <f t="shared" si="216"/>
        <v>0</v>
      </c>
      <c r="DI49" s="161">
        <f t="shared" si="216"/>
        <v>0</v>
      </c>
      <c r="DJ49" s="161">
        <f t="shared" si="216"/>
        <v>0</v>
      </c>
      <c r="DK49" s="161">
        <f t="shared" si="216"/>
        <v>0</v>
      </c>
      <c r="DL49" s="161">
        <f t="shared" si="216"/>
        <v>0</v>
      </c>
      <c r="DM49" s="161">
        <f t="shared" si="216"/>
        <v>0</v>
      </c>
      <c r="DN49" s="161">
        <f t="shared" si="216"/>
        <v>0</v>
      </c>
      <c r="DO49" s="161">
        <f t="shared" si="216"/>
        <v>0</v>
      </c>
      <c r="DP49" s="161">
        <f t="shared" si="216"/>
        <v>0</v>
      </c>
      <c r="DQ49" s="161">
        <f t="shared" si="216"/>
        <v>0</v>
      </c>
      <c r="DR49" s="161">
        <f t="shared" si="216"/>
        <v>0</v>
      </c>
      <c r="DS49" s="161">
        <f t="shared" si="216"/>
        <v>0</v>
      </c>
      <c r="DT49" s="161">
        <f t="shared" si="216"/>
        <v>0</v>
      </c>
      <c r="DU49" s="161">
        <f t="shared" si="216"/>
        <v>0</v>
      </c>
      <c r="DV49" s="161">
        <f t="shared" si="216"/>
        <v>0</v>
      </c>
      <c r="DW49" s="161">
        <f t="shared" si="216"/>
        <v>0</v>
      </c>
      <c r="DX49" s="161">
        <f t="shared" si="216"/>
        <v>0</v>
      </c>
      <c r="DY49" s="161">
        <f t="shared" si="216"/>
        <v>0</v>
      </c>
      <c r="DZ49" s="161">
        <f t="shared" si="216"/>
        <v>0</v>
      </c>
      <c r="EA49" s="161">
        <f t="shared" si="216"/>
        <v>0</v>
      </c>
    </row>
    <row r="50" spans="9:131" hidden="1" outlineLevel="1" x14ac:dyDescent="0.2"/>
    <row r="51" spans="9:131" hidden="1" outlineLevel="1" x14ac:dyDescent="0.2">
      <c r="I51" s="427" t="str">
        <f>$D$41&amp;" 전 CF"</f>
        <v>Mezz A1 전 CF</v>
      </c>
      <c r="J51" s="160"/>
      <c r="K51" s="160"/>
      <c r="L51" s="167">
        <f>L45+L48</f>
        <v>1845469.3817029996</v>
      </c>
      <c r="M51" s="167">
        <f t="shared" ref="M51:BX51" si="217">M45+M48</f>
        <v>1781580.4928141106</v>
      </c>
      <c r="N51" s="167">
        <f t="shared" si="217"/>
        <v>1845469.3817029996</v>
      </c>
      <c r="O51" s="167">
        <f t="shared" si="217"/>
        <v>1781580.4928141106</v>
      </c>
      <c r="P51" s="167">
        <f t="shared" si="217"/>
        <v>1922789.6728141103</v>
      </c>
      <c r="Q51" s="167">
        <f t="shared" si="217"/>
        <v>2050567.450591888</v>
      </c>
      <c r="R51" s="167">
        <f t="shared" si="217"/>
        <v>1922789.6728141103</v>
      </c>
      <c r="S51" s="167">
        <f t="shared" si="217"/>
        <v>1986678.5617029993</v>
      </c>
      <c r="T51" s="167">
        <f t="shared" si="217"/>
        <v>1922789.6728141103</v>
      </c>
      <c r="U51" s="167">
        <f t="shared" si="217"/>
        <v>1986678.5617029993</v>
      </c>
      <c r="V51" s="167">
        <f t="shared" si="217"/>
        <v>1821642.892814111</v>
      </c>
      <c r="W51" s="167">
        <f t="shared" si="217"/>
        <v>1821642.892814111</v>
      </c>
      <c r="X51" s="167">
        <f t="shared" si="217"/>
        <v>1749129.1420431659</v>
      </c>
      <c r="Y51" s="167">
        <f t="shared" si="217"/>
        <v>1685240.2531542769</v>
      </c>
      <c r="Z51" s="167">
        <f t="shared" si="217"/>
        <v>1819777.2211013278</v>
      </c>
      <c r="AA51" s="167">
        <f t="shared" si="217"/>
        <v>1755888.3322124388</v>
      </c>
      <c r="AB51" s="167">
        <f t="shared" si="217"/>
        <v>1889331.0122124385</v>
      </c>
      <c r="AC51" s="167">
        <f t="shared" si="217"/>
        <v>2080997.6788791053</v>
      </c>
      <c r="AD51" s="167">
        <f t="shared" si="217"/>
        <v>1889331.0122124385</v>
      </c>
      <c r="AE51" s="167">
        <f t="shared" si="217"/>
        <v>1953219.9011013275</v>
      </c>
      <c r="AF51" s="167">
        <f t="shared" si="217"/>
        <v>1889331.0122124385</v>
      </c>
      <c r="AG51" s="167">
        <f t="shared" si="217"/>
        <v>1953219.901101328</v>
      </c>
      <c r="AH51" s="167">
        <f t="shared" si="217"/>
        <v>1501972.5643457747</v>
      </c>
      <c r="AI51" s="167">
        <f t="shared" si="217"/>
        <v>1682526.2388791051</v>
      </c>
      <c r="AJ51" s="167">
        <f t="shared" si="217"/>
        <v>2423508.9325696807</v>
      </c>
      <c r="AK51" s="167">
        <f t="shared" si="217"/>
        <v>2359620.0436807917</v>
      </c>
      <c r="AL51" s="167">
        <f t="shared" si="217"/>
        <v>2423508.9325696807</v>
      </c>
      <c r="AM51" s="167">
        <f t="shared" si="217"/>
        <v>2400105.8036807915</v>
      </c>
      <c r="AN51" s="167">
        <f t="shared" si="217"/>
        <v>2522492.1236807918</v>
      </c>
      <c r="AO51" s="167">
        <f t="shared" si="217"/>
        <v>2714158.7903474588</v>
      </c>
      <c r="AP51" s="167">
        <f t="shared" si="217"/>
        <v>2522492.1236807918</v>
      </c>
      <c r="AQ51" s="167">
        <f t="shared" si="217"/>
        <v>2586381.0125696808</v>
      </c>
      <c r="AR51" s="167">
        <f t="shared" si="217"/>
        <v>2522492.1236807918</v>
      </c>
      <c r="AS51" s="167">
        <f t="shared" si="217"/>
        <v>2793185.7859030142</v>
      </c>
      <c r="AT51" s="167">
        <f t="shared" si="217"/>
        <v>2887478.7690710751</v>
      </c>
      <c r="AU51" s="167">
        <f t="shared" si="217"/>
        <v>2887478.7690710751</v>
      </c>
      <c r="AV51" s="167">
        <f t="shared" si="217"/>
        <v>2944774.6531999474</v>
      </c>
      <c r="AW51" s="167">
        <f t="shared" si="217"/>
        <v>2880885.7643110584</v>
      </c>
      <c r="AX51" s="167">
        <f t="shared" si="217"/>
        <v>2944774.6531999474</v>
      </c>
      <c r="AY51" s="167">
        <f t="shared" si="217"/>
        <v>2880885.7643110584</v>
      </c>
      <c r="AZ51" s="167">
        <f t="shared" si="217"/>
        <v>2988993.4843110582</v>
      </c>
      <c r="BA51" s="167">
        <f t="shared" si="217"/>
        <v>3180660.1509777252</v>
      </c>
      <c r="BB51" s="167">
        <f t="shared" si="217"/>
        <v>2988993.4843110582</v>
      </c>
      <c r="BC51" s="167">
        <f t="shared" si="217"/>
        <v>3052882.3731999472</v>
      </c>
      <c r="BD51" s="167">
        <f t="shared" si="217"/>
        <v>2988993.4843110582</v>
      </c>
      <c r="BE51" s="167">
        <f t="shared" si="217"/>
        <v>3052882.3731999472</v>
      </c>
      <c r="BF51" s="167">
        <f t="shared" si="217"/>
        <v>3013778.2651897175</v>
      </c>
      <c r="BG51" s="167">
        <f t="shared" si="217"/>
        <v>3013778.2651897175</v>
      </c>
      <c r="BH51" s="167">
        <f t="shared" si="217"/>
        <v>3067407.3065872109</v>
      </c>
      <c r="BI51" s="167">
        <f t="shared" si="217"/>
        <v>3003518.4176983219</v>
      </c>
      <c r="BJ51" s="167">
        <f t="shared" si="217"/>
        <v>3067407.3065872109</v>
      </c>
      <c r="BK51" s="167">
        <f t="shared" si="217"/>
        <v>2970502.2176983207</v>
      </c>
      <c r="BL51" s="167">
        <f t="shared" si="217"/>
        <v>3061311.957698321</v>
      </c>
      <c r="BM51" s="167">
        <f t="shared" si="217"/>
        <v>3168201.0954030994</v>
      </c>
      <c r="BN51" s="167">
        <f t="shared" si="217"/>
        <v>2991865.3784846105</v>
      </c>
      <c r="BO51" s="167">
        <f t="shared" si="217"/>
        <v>3260098.9673734987</v>
      </c>
      <c r="BP51" s="167">
        <f t="shared" si="217"/>
        <v>2712463.4584846105</v>
      </c>
      <c r="BQ51" s="167">
        <f t="shared" si="217"/>
        <v>2777104.5736565506</v>
      </c>
      <c r="BR51" s="167">
        <f t="shared" si="217"/>
        <v>2472770.9241966251</v>
      </c>
      <c r="BS51" s="167">
        <f t="shared" si="217"/>
        <v>1761971.5895506926</v>
      </c>
      <c r="BT51" s="167">
        <f t="shared" si="217"/>
        <v>3699259.2914629006</v>
      </c>
      <c r="BU51" s="167">
        <f t="shared" si="217"/>
        <v>3699259.2914629006</v>
      </c>
      <c r="BV51" s="167">
        <f t="shared" si="217"/>
        <v>3723551.9219148983</v>
      </c>
      <c r="BW51" s="167">
        <f t="shared" si="217"/>
        <v>3769252.9790418283</v>
      </c>
      <c r="BX51" s="167">
        <f t="shared" si="217"/>
        <v>3840085.4190418296</v>
      </c>
      <c r="BY51" s="167">
        <f t="shared" ref="BY51:CC51" si="218">BY45+BY48</f>
        <v>3840085.4190418296</v>
      </c>
      <c r="BZ51" s="167">
        <f t="shared" si="218"/>
        <v>3890100.0963567621</v>
      </c>
      <c r="CA51" s="167">
        <f t="shared" si="218"/>
        <v>3890100.0963567621</v>
      </c>
      <c r="CB51" s="167">
        <f t="shared" si="218"/>
        <v>4568898.8294557165</v>
      </c>
      <c r="CC51" s="167">
        <f t="shared" si="218"/>
        <v>4568898.8294557165</v>
      </c>
      <c r="CD51" s="167">
        <f t="shared" ref="CD51:EA51" si="219">CD45+CD48</f>
        <v>4595604.0171572827</v>
      </c>
      <c r="CE51" s="167">
        <f t="shared" si="219"/>
        <v>5327727.3318425929</v>
      </c>
      <c r="CF51" s="167">
        <f t="shared" si="219"/>
        <v>5310122.3930692105</v>
      </c>
      <c r="CG51" s="167">
        <f t="shared" si="219"/>
        <v>5310122.3930692105</v>
      </c>
      <c r="CH51" s="167">
        <f t="shared" si="219"/>
        <v>5235539.2186447112</v>
      </c>
      <c r="CI51" s="167">
        <f t="shared" si="219"/>
        <v>5235539.2186447112</v>
      </c>
      <c r="CJ51" s="167">
        <f t="shared" si="219"/>
        <v>5308496.2986447113</v>
      </c>
      <c r="CK51" s="167">
        <f t="shared" si="219"/>
        <v>5308496.2986447113</v>
      </c>
      <c r="CL51" s="167">
        <f t="shared" si="219"/>
        <v>5308496.2986447113</v>
      </c>
      <c r="CM51" s="167">
        <f t="shared" si="219"/>
        <v>5308496.2986447113</v>
      </c>
      <c r="CN51" s="167">
        <f t="shared" si="219"/>
        <v>5308496.2986447113</v>
      </c>
      <c r="CO51" s="167">
        <f t="shared" si="219"/>
        <v>5308496.2986447113</v>
      </c>
      <c r="CP51" s="167">
        <f t="shared" si="219"/>
        <v>5357966.3414178854</v>
      </c>
      <c r="CQ51" s="167">
        <f t="shared" si="219"/>
        <v>5357966.3414178854</v>
      </c>
      <c r="CR51" s="167">
        <f t="shared" si="219"/>
        <v>5346569.6639483599</v>
      </c>
      <c r="CS51" s="167">
        <f t="shared" si="219"/>
        <v>5346569.6639483599</v>
      </c>
      <c r="CT51" s="167">
        <f t="shared" si="219"/>
        <v>5346569.6639483599</v>
      </c>
      <c r="CU51" s="167">
        <f t="shared" si="219"/>
        <v>5346569.6639483599</v>
      </c>
      <c r="CV51" s="167">
        <f t="shared" si="219"/>
        <v>5424982.4039483601</v>
      </c>
      <c r="CW51" s="167">
        <f t="shared" si="219"/>
        <v>5424982.4039483601</v>
      </c>
      <c r="CX51" s="167">
        <f t="shared" si="219"/>
        <v>5424982.4039483601</v>
      </c>
      <c r="CY51" s="167">
        <f t="shared" si="219"/>
        <v>5424982.4039483601</v>
      </c>
      <c r="CZ51" s="167">
        <f t="shared" si="219"/>
        <v>5424982.4039483601</v>
      </c>
      <c r="DA51" s="167">
        <f t="shared" si="219"/>
        <v>5424982.4039483601</v>
      </c>
      <c r="DB51" s="167">
        <f t="shared" si="219"/>
        <v>5475936.5480047297</v>
      </c>
      <c r="DC51" s="167">
        <f t="shared" si="219"/>
        <v>5475936.5480047297</v>
      </c>
      <c r="DD51" s="167">
        <f t="shared" si="219"/>
        <v>5468565.1010065461</v>
      </c>
      <c r="DE51" s="167">
        <f t="shared" si="219"/>
        <v>5468565.1010065461</v>
      </c>
      <c r="DF51" s="167">
        <f t="shared" si="219"/>
        <v>5468565.1010065461</v>
      </c>
      <c r="DG51" s="167">
        <f t="shared" si="219"/>
        <v>5468565.1010065461</v>
      </c>
      <c r="DH51" s="167">
        <f t="shared" si="219"/>
        <v>5542698.1810065452</v>
      </c>
      <c r="DI51" s="167">
        <f t="shared" si="219"/>
        <v>5542698.1810065452</v>
      </c>
      <c r="DJ51" s="167">
        <f t="shared" si="219"/>
        <v>5542698.1810065452</v>
      </c>
      <c r="DK51" s="167">
        <f t="shared" si="219"/>
        <v>5542698.1810065452</v>
      </c>
      <c r="DL51" s="167">
        <f t="shared" si="219"/>
        <v>5542698.1810065452</v>
      </c>
      <c r="DM51" s="167">
        <f t="shared" si="219"/>
        <v>5542698.1810065452</v>
      </c>
      <c r="DN51" s="167">
        <f t="shared" si="219"/>
        <v>5595180.9493846064</v>
      </c>
      <c r="DO51" s="167">
        <f t="shared" si="219"/>
        <v>5595180.9493846064</v>
      </c>
      <c r="DP51" s="167">
        <f t="shared" si="219"/>
        <v>5587563.4743903168</v>
      </c>
      <c r="DQ51" s="167">
        <f t="shared" si="219"/>
        <v>5587563.4743903168</v>
      </c>
      <c r="DR51" s="167">
        <f t="shared" si="219"/>
        <v>5587563.4743903168</v>
      </c>
      <c r="DS51" s="167">
        <f t="shared" si="219"/>
        <v>5587563.4743903168</v>
      </c>
      <c r="DT51" s="167">
        <f t="shared" si="219"/>
        <v>5667285.4943903154</v>
      </c>
      <c r="DU51" s="167">
        <f t="shared" si="219"/>
        <v>5667285.4943903154</v>
      </c>
      <c r="DV51" s="167">
        <f t="shared" si="219"/>
        <v>5667285.4943903154</v>
      </c>
      <c r="DW51" s="167">
        <f t="shared" si="219"/>
        <v>5667285.4943903154</v>
      </c>
      <c r="DX51" s="167">
        <f t="shared" si="219"/>
        <v>5667285.4943903154</v>
      </c>
      <c r="DY51" s="167">
        <f t="shared" si="219"/>
        <v>5667285.4943903154</v>
      </c>
      <c r="DZ51" s="167">
        <f t="shared" si="219"/>
        <v>3269205.3658197164</v>
      </c>
      <c r="EA51" s="167">
        <f t="shared" si="219"/>
        <v>3269205.3658197164</v>
      </c>
    </row>
    <row r="52" spans="9:131" hidden="1" outlineLevel="1" x14ac:dyDescent="0.2">
      <c r="I52" s="152" t="s">
        <v>138</v>
      </c>
      <c r="J52" s="161">
        <f>L52</f>
        <v>0</v>
      </c>
      <c r="L52" s="161">
        <v>0</v>
      </c>
      <c r="M52" s="161">
        <f>L55</f>
        <v>0</v>
      </c>
      <c r="N52" s="161">
        <f t="shared" ref="N52:BY52" si="220">M55</f>
        <v>0</v>
      </c>
      <c r="O52" s="161">
        <f t="shared" si="220"/>
        <v>0</v>
      </c>
      <c r="P52" s="161">
        <f t="shared" si="220"/>
        <v>0</v>
      </c>
      <c r="Q52" s="161">
        <f t="shared" si="220"/>
        <v>0</v>
      </c>
      <c r="R52" s="161">
        <f t="shared" si="220"/>
        <v>0</v>
      </c>
      <c r="S52" s="161">
        <f t="shared" si="220"/>
        <v>0</v>
      </c>
      <c r="T52" s="161">
        <f t="shared" si="220"/>
        <v>0</v>
      </c>
      <c r="U52" s="161">
        <f t="shared" si="220"/>
        <v>0</v>
      </c>
      <c r="V52" s="161">
        <f t="shared" si="220"/>
        <v>0</v>
      </c>
      <c r="W52" s="161">
        <f t="shared" si="220"/>
        <v>0</v>
      </c>
      <c r="X52" s="161">
        <f t="shared" si="220"/>
        <v>0</v>
      </c>
      <c r="Y52" s="161">
        <f t="shared" si="220"/>
        <v>0</v>
      </c>
      <c r="Z52" s="161">
        <f t="shared" si="220"/>
        <v>0</v>
      </c>
      <c r="AA52" s="161">
        <f t="shared" si="220"/>
        <v>0</v>
      </c>
      <c r="AB52" s="161">
        <f t="shared" si="220"/>
        <v>0</v>
      </c>
      <c r="AC52" s="161">
        <f t="shared" si="220"/>
        <v>0</v>
      </c>
      <c r="AD52" s="161">
        <f t="shared" si="220"/>
        <v>0</v>
      </c>
      <c r="AE52" s="161">
        <f t="shared" si="220"/>
        <v>0</v>
      </c>
      <c r="AF52" s="161">
        <f t="shared" si="220"/>
        <v>0</v>
      </c>
      <c r="AG52" s="161">
        <f t="shared" si="220"/>
        <v>0</v>
      </c>
      <c r="AH52" s="161">
        <f t="shared" si="220"/>
        <v>0</v>
      </c>
      <c r="AI52" s="161">
        <f t="shared" si="220"/>
        <v>0</v>
      </c>
      <c r="AJ52" s="161">
        <f t="shared" si="220"/>
        <v>0</v>
      </c>
      <c r="AK52" s="161">
        <f t="shared" si="220"/>
        <v>0</v>
      </c>
      <c r="AL52" s="161">
        <f t="shared" si="220"/>
        <v>0</v>
      </c>
      <c r="AM52" s="161">
        <f t="shared" si="220"/>
        <v>0</v>
      </c>
      <c r="AN52" s="161">
        <f t="shared" si="220"/>
        <v>0</v>
      </c>
      <c r="AO52" s="161">
        <f t="shared" si="220"/>
        <v>0</v>
      </c>
      <c r="AP52" s="161">
        <f t="shared" si="220"/>
        <v>0</v>
      </c>
      <c r="AQ52" s="161">
        <f t="shared" si="220"/>
        <v>0</v>
      </c>
      <c r="AR52" s="161">
        <f t="shared" si="220"/>
        <v>0</v>
      </c>
      <c r="AS52" s="161">
        <f t="shared" si="220"/>
        <v>0</v>
      </c>
      <c r="AT52" s="161">
        <f t="shared" si="220"/>
        <v>0</v>
      </c>
      <c r="AU52" s="161">
        <f t="shared" si="220"/>
        <v>0</v>
      </c>
      <c r="AV52" s="161">
        <f t="shared" si="220"/>
        <v>0</v>
      </c>
      <c r="AW52" s="161">
        <f t="shared" si="220"/>
        <v>0</v>
      </c>
      <c r="AX52" s="161">
        <f t="shared" si="220"/>
        <v>0</v>
      </c>
      <c r="AY52" s="161">
        <f t="shared" si="220"/>
        <v>0</v>
      </c>
      <c r="AZ52" s="161">
        <f t="shared" si="220"/>
        <v>0</v>
      </c>
      <c r="BA52" s="161">
        <f t="shared" si="220"/>
        <v>0</v>
      </c>
      <c r="BB52" s="161">
        <f t="shared" si="220"/>
        <v>0</v>
      </c>
      <c r="BC52" s="161">
        <f t="shared" si="220"/>
        <v>0</v>
      </c>
      <c r="BD52" s="161">
        <f t="shared" si="220"/>
        <v>0</v>
      </c>
      <c r="BE52" s="161">
        <f t="shared" si="220"/>
        <v>0</v>
      </c>
      <c r="BF52" s="161">
        <f t="shared" si="220"/>
        <v>0</v>
      </c>
      <c r="BG52" s="161">
        <f t="shared" si="220"/>
        <v>0</v>
      </c>
      <c r="BH52" s="161">
        <f t="shared" si="220"/>
        <v>0</v>
      </c>
      <c r="BI52" s="161">
        <f t="shared" si="220"/>
        <v>0</v>
      </c>
      <c r="BJ52" s="161">
        <f t="shared" si="220"/>
        <v>0</v>
      </c>
      <c r="BK52" s="161">
        <f t="shared" si="220"/>
        <v>0</v>
      </c>
      <c r="BL52" s="161">
        <f t="shared" si="220"/>
        <v>0</v>
      </c>
      <c r="BM52" s="161">
        <f t="shared" si="220"/>
        <v>0</v>
      </c>
      <c r="BN52" s="161">
        <f t="shared" si="220"/>
        <v>0</v>
      </c>
      <c r="BO52" s="161">
        <f t="shared" si="220"/>
        <v>0</v>
      </c>
      <c r="BP52" s="161">
        <f t="shared" si="220"/>
        <v>0</v>
      </c>
      <c r="BQ52" s="161">
        <f t="shared" si="220"/>
        <v>0</v>
      </c>
      <c r="BR52" s="161">
        <f t="shared" si="220"/>
        <v>0</v>
      </c>
      <c r="BS52" s="161">
        <f t="shared" si="220"/>
        <v>0</v>
      </c>
      <c r="BT52" s="161">
        <f t="shared" si="220"/>
        <v>0</v>
      </c>
      <c r="BU52" s="161">
        <f t="shared" si="220"/>
        <v>0</v>
      </c>
      <c r="BV52" s="161">
        <f t="shared" si="220"/>
        <v>0</v>
      </c>
      <c r="BW52" s="161">
        <f t="shared" si="220"/>
        <v>0</v>
      </c>
      <c r="BX52" s="161">
        <f t="shared" si="220"/>
        <v>0</v>
      </c>
      <c r="BY52" s="161">
        <f t="shared" si="220"/>
        <v>0</v>
      </c>
      <c r="BZ52" s="161">
        <f t="shared" ref="BZ52:CC52" si="221">BY55</f>
        <v>0</v>
      </c>
      <c r="CA52" s="161">
        <f t="shared" si="221"/>
        <v>0</v>
      </c>
      <c r="CB52" s="161">
        <f t="shared" si="221"/>
        <v>0</v>
      </c>
      <c r="CC52" s="161">
        <f t="shared" si="221"/>
        <v>0</v>
      </c>
      <c r="CD52" s="161">
        <f t="shared" ref="CD52" si="222">CC55</f>
        <v>0</v>
      </c>
      <c r="CE52" s="161">
        <f t="shared" ref="CE52" si="223">CD55</f>
        <v>0</v>
      </c>
      <c r="CF52" s="161">
        <f t="shared" ref="CF52" si="224">CE55</f>
        <v>0</v>
      </c>
      <c r="CG52" s="161">
        <f t="shared" ref="CG52" si="225">CF55</f>
        <v>0</v>
      </c>
      <c r="CH52" s="161">
        <f t="shared" ref="CH52" si="226">CG55</f>
        <v>0</v>
      </c>
      <c r="CI52" s="161">
        <f t="shared" ref="CI52" si="227">CH55</f>
        <v>0</v>
      </c>
      <c r="CJ52" s="161">
        <f t="shared" ref="CJ52" si="228">CI55</f>
        <v>0</v>
      </c>
      <c r="CK52" s="161">
        <f t="shared" ref="CK52" si="229">CJ55</f>
        <v>0</v>
      </c>
      <c r="CL52" s="161">
        <f t="shared" ref="CL52" si="230">CK55</f>
        <v>0</v>
      </c>
      <c r="CM52" s="161">
        <f t="shared" ref="CM52" si="231">CL55</f>
        <v>0</v>
      </c>
      <c r="CN52" s="161">
        <f t="shared" ref="CN52" si="232">CM55</f>
        <v>0</v>
      </c>
      <c r="CO52" s="161">
        <f t="shared" ref="CO52" si="233">CN55</f>
        <v>0</v>
      </c>
      <c r="CP52" s="161">
        <f t="shared" ref="CP52" si="234">CO55</f>
        <v>0</v>
      </c>
      <c r="CQ52" s="161">
        <f t="shared" ref="CQ52" si="235">CP55</f>
        <v>0</v>
      </c>
      <c r="CR52" s="161">
        <f t="shared" ref="CR52" si="236">CQ55</f>
        <v>0</v>
      </c>
      <c r="CS52" s="161">
        <f t="shared" ref="CS52" si="237">CR55</f>
        <v>0</v>
      </c>
      <c r="CT52" s="161">
        <f t="shared" ref="CT52" si="238">CS55</f>
        <v>0</v>
      </c>
      <c r="CU52" s="161">
        <f t="shared" ref="CU52" si="239">CT55</f>
        <v>0</v>
      </c>
      <c r="CV52" s="161">
        <f t="shared" ref="CV52" si="240">CU55</f>
        <v>0</v>
      </c>
      <c r="CW52" s="161">
        <f t="shared" ref="CW52" si="241">CV55</f>
        <v>0</v>
      </c>
      <c r="CX52" s="161">
        <f t="shared" ref="CX52" si="242">CW55</f>
        <v>0</v>
      </c>
      <c r="CY52" s="161">
        <f t="shared" ref="CY52" si="243">CX55</f>
        <v>0</v>
      </c>
      <c r="CZ52" s="161">
        <f t="shared" ref="CZ52" si="244">CY55</f>
        <v>0</v>
      </c>
      <c r="DA52" s="161">
        <f t="shared" ref="DA52" si="245">CZ55</f>
        <v>0</v>
      </c>
      <c r="DB52" s="161">
        <f t="shared" ref="DB52" si="246">DA55</f>
        <v>0</v>
      </c>
      <c r="DC52" s="161">
        <f t="shared" ref="DC52" si="247">DB55</f>
        <v>0</v>
      </c>
      <c r="DD52" s="161">
        <f t="shared" ref="DD52" si="248">DC55</f>
        <v>0</v>
      </c>
      <c r="DE52" s="161">
        <f t="shared" ref="DE52" si="249">DD55</f>
        <v>0</v>
      </c>
      <c r="DF52" s="161">
        <f t="shared" ref="DF52" si="250">DE55</f>
        <v>0</v>
      </c>
      <c r="DG52" s="161">
        <f t="shared" ref="DG52" si="251">DF55</f>
        <v>0</v>
      </c>
      <c r="DH52" s="161">
        <f t="shared" ref="DH52" si="252">DG55</f>
        <v>0</v>
      </c>
      <c r="DI52" s="161">
        <f t="shared" ref="DI52" si="253">DH55</f>
        <v>0</v>
      </c>
      <c r="DJ52" s="161">
        <f t="shared" ref="DJ52" si="254">DI55</f>
        <v>0</v>
      </c>
      <c r="DK52" s="161">
        <f t="shared" ref="DK52" si="255">DJ55</f>
        <v>0</v>
      </c>
      <c r="DL52" s="161">
        <f t="shared" ref="DL52" si="256">DK55</f>
        <v>0</v>
      </c>
      <c r="DM52" s="161">
        <f t="shared" ref="DM52" si="257">DL55</f>
        <v>0</v>
      </c>
      <c r="DN52" s="161">
        <f t="shared" ref="DN52" si="258">DM55</f>
        <v>0</v>
      </c>
      <c r="DO52" s="161">
        <f t="shared" ref="DO52" si="259">DN55</f>
        <v>0</v>
      </c>
      <c r="DP52" s="161">
        <f t="shared" ref="DP52" si="260">DO55</f>
        <v>0</v>
      </c>
      <c r="DQ52" s="161">
        <f t="shared" ref="DQ52" si="261">DP55</f>
        <v>0</v>
      </c>
      <c r="DR52" s="161">
        <f t="shared" ref="DR52" si="262">DQ55</f>
        <v>0</v>
      </c>
      <c r="DS52" s="161">
        <f t="shared" ref="DS52" si="263">DR55</f>
        <v>0</v>
      </c>
      <c r="DT52" s="161">
        <f t="shared" ref="DT52" si="264">DS55</f>
        <v>0</v>
      </c>
      <c r="DU52" s="161">
        <f t="shared" ref="DU52" si="265">DT55</f>
        <v>0</v>
      </c>
      <c r="DV52" s="161">
        <f t="shared" ref="DV52" si="266">DU55</f>
        <v>0</v>
      </c>
      <c r="DW52" s="161">
        <f t="shared" ref="DW52" si="267">DV55</f>
        <v>0</v>
      </c>
      <c r="DX52" s="161">
        <f t="shared" ref="DX52" si="268">DW55</f>
        <v>0</v>
      </c>
      <c r="DY52" s="161">
        <f t="shared" ref="DY52" si="269">DX55</f>
        <v>0</v>
      </c>
      <c r="DZ52" s="161">
        <f t="shared" ref="DZ52" si="270">DY55</f>
        <v>0</v>
      </c>
      <c r="EA52" s="161">
        <f t="shared" ref="EA52" si="271">DZ55</f>
        <v>0</v>
      </c>
    </row>
    <row r="53" spans="9:131" hidden="1" outlineLevel="1" x14ac:dyDescent="0.2">
      <c r="I53" s="152" t="s">
        <v>139</v>
      </c>
      <c r="J53" s="161">
        <f t="shared" ref="J53:J54" si="272">SUM(K53:AY53)</f>
        <v>17661000</v>
      </c>
      <c r="L53" s="413">
        <f>L41</f>
        <v>435000</v>
      </c>
      <c r="M53" s="413">
        <f t="shared" ref="M53:BX53" si="273">M41</f>
        <v>449500</v>
      </c>
      <c r="N53" s="413">
        <f t="shared" si="273"/>
        <v>435000</v>
      </c>
      <c r="O53" s="413">
        <f t="shared" si="273"/>
        <v>449500</v>
      </c>
      <c r="P53" s="413">
        <f t="shared" si="273"/>
        <v>449500</v>
      </c>
      <c r="Q53" s="413">
        <f t="shared" si="273"/>
        <v>420500</v>
      </c>
      <c r="R53" s="413">
        <f t="shared" si="273"/>
        <v>449500</v>
      </c>
      <c r="S53" s="413">
        <f t="shared" si="273"/>
        <v>435000</v>
      </c>
      <c r="T53" s="413">
        <f t="shared" si="273"/>
        <v>449500</v>
      </c>
      <c r="U53" s="413">
        <f t="shared" si="273"/>
        <v>435000</v>
      </c>
      <c r="V53" s="413">
        <f t="shared" si="273"/>
        <v>449500</v>
      </c>
      <c r="W53" s="413">
        <f t="shared" si="273"/>
        <v>449500</v>
      </c>
      <c r="X53" s="413">
        <f t="shared" si="273"/>
        <v>435000</v>
      </c>
      <c r="Y53" s="413">
        <f t="shared" si="273"/>
        <v>449500</v>
      </c>
      <c r="Z53" s="413">
        <f t="shared" si="273"/>
        <v>435000</v>
      </c>
      <c r="AA53" s="413">
        <f t="shared" si="273"/>
        <v>449500</v>
      </c>
      <c r="AB53" s="413">
        <f t="shared" si="273"/>
        <v>449500</v>
      </c>
      <c r="AC53" s="413">
        <f t="shared" si="273"/>
        <v>406000</v>
      </c>
      <c r="AD53" s="413">
        <f t="shared" si="273"/>
        <v>449500</v>
      </c>
      <c r="AE53" s="413">
        <f t="shared" si="273"/>
        <v>435000</v>
      </c>
      <c r="AF53" s="413">
        <f t="shared" si="273"/>
        <v>449500</v>
      </c>
      <c r="AG53" s="413">
        <f t="shared" si="273"/>
        <v>435000</v>
      </c>
      <c r="AH53" s="413">
        <f t="shared" si="273"/>
        <v>449500</v>
      </c>
      <c r="AI53" s="413">
        <f t="shared" si="273"/>
        <v>449500</v>
      </c>
      <c r="AJ53" s="413">
        <f t="shared" si="273"/>
        <v>435000</v>
      </c>
      <c r="AK53" s="413">
        <f t="shared" si="273"/>
        <v>449500</v>
      </c>
      <c r="AL53" s="413">
        <f t="shared" si="273"/>
        <v>435000</v>
      </c>
      <c r="AM53" s="413">
        <f t="shared" si="273"/>
        <v>449500</v>
      </c>
      <c r="AN53" s="413">
        <f t="shared" si="273"/>
        <v>449500</v>
      </c>
      <c r="AO53" s="413">
        <f t="shared" si="273"/>
        <v>406000</v>
      </c>
      <c r="AP53" s="413">
        <f t="shared" si="273"/>
        <v>449500</v>
      </c>
      <c r="AQ53" s="413">
        <f t="shared" si="273"/>
        <v>435000</v>
      </c>
      <c r="AR53" s="413">
        <f t="shared" si="273"/>
        <v>449500</v>
      </c>
      <c r="AS53" s="413">
        <f t="shared" si="273"/>
        <v>435000</v>
      </c>
      <c r="AT53" s="413">
        <f t="shared" si="273"/>
        <v>449500</v>
      </c>
      <c r="AU53" s="413">
        <f t="shared" si="273"/>
        <v>449500</v>
      </c>
      <c r="AV53" s="413">
        <f t="shared" si="273"/>
        <v>435000</v>
      </c>
      <c r="AW53" s="413">
        <f t="shared" si="273"/>
        <v>449500</v>
      </c>
      <c r="AX53" s="413">
        <f t="shared" si="273"/>
        <v>435000</v>
      </c>
      <c r="AY53" s="413">
        <f t="shared" si="273"/>
        <v>449500</v>
      </c>
      <c r="AZ53" s="413">
        <f t="shared" si="273"/>
        <v>449500</v>
      </c>
      <c r="BA53" s="413">
        <f t="shared" si="273"/>
        <v>406000</v>
      </c>
      <c r="BB53" s="413">
        <f t="shared" si="273"/>
        <v>449500</v>
      </c>
      <c r="BC53" s="413">
        <f t="shared" si="273"/>
        <v>435000</v>
      </c>
      <c r="BD53" s="413">
        <f t="shared" si="273"/>
        <v>449500</v>
      </c>
      <c r="BE53" s="413">
        <f t="shared" si="273"/>
        <v>435000</v>
      </c>
      <c r="BF53" s="413">
        <f t="shared" si="273"/>
        <v>449500</v>
      </c>
      <c r="BG53" s="413">
        <f t="shared" si="273"/>
        <v>449500</v>
      </c>
      <c r="BH53" s="413">
        <f t="shared" si="273"/>
        <v>435000</v>
      </c>
      <c r="BI53" s="413">
        <f t="shared" si="273"/>
        <v>449500</v>
      </c>
      <c r="BJ53" s="413">
        <f t="shared" si="273"/>
        <v>435000</v>
      </c>
      <c r="BK53" s="413">
        <f t="shared" si="273"/>
        <v>449500</v>
      </c>
      <c r="BL53" s="413">
        <f t="shared" si="273"/>
        <v>449500</v>
      </c>
      <c r="BM53" s="413">
        <f t="shared" si="273"/>
        <v>420500</v>
      </c>
      <c r="BN53" s="413">
        <f t="shared" si="273"/>
        <v>449500</v>
      </c>
      <c r="BO53" s="413">
        <f t="shared" si="273"/>
        <v>435000</v>
      </c>
      <c r="BP53" s="413">
        <f t="shared" si="273"/>
        <v>449500</v>
      </c>
      <c r="BQ53" s="413">
        <f t="shared" si="273"/>
        <v>435000</v>
      </c>
      <c r="BR53" s="413">
        <f t="shared" si="273"/>
        <v>449500</v>
      </c>
      <c r="BS53" s="413">
        <f t="shared" si="273"/>
        <v>449500</v>
      </c>
      <c r="BT53" s="413">
        <f t="shared" si="273"/>
        <v>0</v>
      </c>
      <c r="BU53" s="413">
        <f t="shared" si="273"/>
        <v>0</v>
      </c>
      <c r="BV53" s="413">
        <f t="shared" si="273"/>
        <v>0</v>
      </c>
      <c r="BW53" s="413">
        <f t="shared" si="273"/>
        <v>0</v>
      </c>
      <c r="BX53" s="413">
        <f t="shared" si="273"/>
        <v>0</v>
      </c>
      <c r="BY53" s="413">
        <f t="shared" ref="BY53:CC53" si="274">BY41</f>
        <v>0</v>
      </c>
      <c r="BZ53" s="413">
        <f t="shared" si="274"/>
        <v>0</v>
      </c>
      <c r="CA53" s="413">
        <f t="shared" si="274"/>
        <v>0</v>
      </c>
      <c r="CB53" s="413">
        <f t="shared" si="274"/>
        <v>0</v>
      </c>
      <c r="CC53" s="413">
        <f t="shared" si="274"/>
        <v>0</v>
      </c>
      <c r="CD53" s="413">
        <f t="shared" ref="CD53:EA53" si="275">CD41</f>
        <v>0</v>
      </c>
      <c r="CE53" s="413">
        <f t="shared" si="275"/>
        <v>0</v>
      </c>
      <c r="CF53" s="413">
        <f t="shared" si="275"/>
        <v>0</v>
      </c>
      <c r="CG53" s="413">
        <f t="shared" si="275"/>
        <v>0</v>
      </c>
      <c r="CH53" s="413">
        <f t="shared" si="275"/>
        <v>0</v>
      </c>
      <c r="CI53" s="413">
        <f t="shared" si="275"/>
        <v>0</v>
      </c>
      <c r="CJ53" s="413">
        <f t="shared" si="275"/>
        <v>0</v>
      </c>
      <c r="CK53" s="413">
        <f t="shared" si="275"/>
        <v>0</v>
      </c>
      <c r="CL53" s="413">
        <f t="shared" si="275"/>
        <v>0</v>
      </c>
      <c r="CM53" s="413">
        <f t="shared" si="275"/>
        <v>0</v>
      </c>
      <c r="CN53" s="413">
        <f t="shared" si="275"/>
        <v>0</v>
      </c>
      <c r="CO53" s="413">
        <f t="shared" si="275"/>
        <v>0</v>
      </c>
      <c r="CP53" s="413">
        <f t="shared" si="275"/>
        <v>0</v>
      </c>
      <c r="CQ53" s="413">
        <f t="shared" si="275"/>
        <v>0</v>
      </c>
      <c r="CR53" s="413">
        <f t="shared" si="275"/>
        <v>0</v>
      </c>
      <c r="CS53" s="413">
        <f t="shared" si="275"/>
        <v>0</v>
      </c>
      <c r="CT53" s="413">
        <f t="shared" si="275"/>
        <v>0</v>
      </c>
      <c r="CU53" s="413">
        <f t="shared" si="275"/>
        <v>0</v>
      </c>
      <c r="CV53" s="413">
        <f t="shared" si="275"/>
        <v>0</v>
      </c>
      <c r="CW53" s="413">
        <f t="shared" si="275"/>
        <v>0</v>
      </c>
      <c r="CX53" s="413">
        <f t="shared" si="275"/>
        <v>0</v>
      </c>
      <c r="CY53" s="413">
        <f t="shared" si="275"/>
        <v>0</v>
      </c>
      <c r="CZ53" s="413">
        <f t="shared" si="275"/>
        <v>0</v>
      </c>
      <c r="DA53" s="413">
        <f t="shared" si="275"/>
        <v>0</v>
      </c>
      <c r="DB53" s="413">
        <f t="shared" si="275"/>
        <v>0</v>
      </c>
      <c r="DC53" s="413">
        <f t="shared" si="275"/>
        <v>0</v>
      </c>
      <c r="DD53" s="413">
        <f t="shared" si="275"/>
        <v>0</v>
      </c>
      <c r="DE53" s="413">
        <f t="shared" si="275"/>
        <v>0</v>
      </c>
      <c r="DF53" s="413">
        <f t="shared" si="275"/>
        <v>0</v>
      </c>
      <c r="DG53" s="413">
        <f t="shared" si="275"/>
        <v>0</v>
      </c>
      <c r="DH53" s="413">
        <f t="shared" si="275"/>
        <v>0</v>
      </c>
      <c r="DI53" s="413">
        <f t="shared" si="275"/>
        <v>0</v>
      </c>
      <c r="DJ53" s="413">
        <f t="shared" si="275"/>
        <v>0</v>
      </c>
      <c r="DK53" s="413">
        <f t="shared" si="275"/>
        <v>0</v>
      </c>
      <c r="DL53" s="413">
        <f t="shared" si="275"/>
        <v>0</v>
      </c>
      <c r="DM53" s="413">
        <f t="shared" si="275"/>
        <v>0</v>
      </c>
      <c r="DN53" s="413">
        <f t="shared" si="275"/>
        <v>0</v>
      </c>
      <c r="DO53" s="413">
        <f t="shared" si="275"/>
        <v>0</v>
      </c>
      <c r="DP53" s="413">
        <f t="shared" si="275"/>
        <v>0</v>
      </c>
      <c r="DQ53" s="413">
        <f t="shared" si="275"/>
        <v>0</v>
      </c>
      <c r="DR53" s="413">
        <f t="shared" si="275"/>
        <v>0</v>
      </c>
      <c r="DS53" s="413">
        <f t="shared" si="275"/>
        <v>0</v>
      </c>
      <c r="DT53" s="413">
        <f t="shared" si="275"/>
        <v>0</v>
      </c>
      <c r="DU53" s="413">
        <f t="shared" si="275"/>
        <v>0</v>
      </c>
      <c r="DV53" s="413">
        <f t="shared" si="275"/>
        <v>0</v>
      </c>
      <c r="DW53" s="413">
        <f t="shared" si="275"/>
        <v>0</v>
      </c>
      <c r="DX53" s="413">
        <f t="shared" si="275"/>
        <v>0</v>
      </c>
      <c r="DY53" s="413">
        <f t="shared" si="275"/>
        <v>0</v>
      </c>
      <c r="DZ53" s="413">
        <f t="shared" si="275"/>
        <v>0</v>
      </c>
      <c r="EA53" s="413">
        <f t="shared" si="275"/>
        <v>0</v>
      </c>
    </row>
    <row r="54" spans="9:131" hidden="1" outlineLevel="1" x14ac:dyDescent="0.2">
      <c r="I54" s="166" t="s">
        <v>140</v>
      </c>
      <c r="J54" s="167">
        <f t="shared" si="272"/>
        <v>-17661000</v>
      </c>
      <c r="K54" s="160"/>
      <c r="L54" s="167">
        <f>-MAX(MIN(L51,SUM(L52:L53)),0)</f>
        <v>-435000</v>
      </c>
      <c r="M54" s="167">
        <f t="shared" ref="M54:BX54" si="276">-MAX(MIN(M51,SUM(M52:M53)),0)</f>
        <v>-449500</v>
      </c>
      <c r="N54" s="167">
        <f t="shared" si="276"/>
        <v>-435000</v>
      </c>
      <c r="O54" s="167">
        <f t="shared" si="276"/>
        <v>-449500</v>
      </c>
      <c r="P54" s="167">
        <f t="shared" si="276"/>
        <v>-449500</v>
      </c>
      <c r="Q54" s="167">
        <f t="shared" si="276"/>
        <v>-420500</v>
      </c>
      <c r="R54" s="167">
        <f t="shared" si="276"/>
        <v>-449500</v>
      </c>
      <c r="S54" s="167">
        <f t="shared" si="276"/>
        <v>-435000</v>
      </c>
      <c r="T54" s="167">
        <f t="shared" si="276"/>
        <v>-449500</v>
      </c>
      <c r="U54" s="167">
        <f t="shared" si="276"/>
        <v>-435000</v>
      </c>
      <c r="V54" s="167">
        <f t="shared" si="276"/>
        <v>-449500</v>
      </c>
      <c r="W54" s="167">
        <f t="shared" si="276"/>
        <v>-449500</v>
      </c>
      <c r="X54" s="167">
        <f t="shared" si="276"/>
        <v>-435000</v>
      </c>
      <c r="Y54" s="167">
        <f t="shared" si="276"/>
        <v>-449500</v>
      </c>
      <c r="Z54" s="167">
        <f t="shared" si="276"/>
        <v>-435000</v>
      </c>
      <c r="AA54" s="167">
        <f t="shared" si="276"/>
        <v>-449500</v>
      </c>
      <c r="AB54" s="167">
        <f t="shared" si="276"/>
        <v>-449500</v>
      </c>
      <c r="AC54" s="167">
        <f t="shared" si="276"/>
        <v>-406000</v>
      </c>
      <c r="AD54" s="167">
        <f t="shared" si="276"/>
        <v>-449500</v>
      </c>
      <c r="AE54" s="167">
        <f t="shared" si="276"/>
        <v>-435000</v>
      </c>
      <c r="AF54" s="167">
        <f t="shared" si="276"/>
        <v>-449500</v>
      </c>
      <c r="AG54" s="167">
        <f t="shared" si="276"/>
        <v>-435000</v>
      </c>
      <c r="AH54" s="167">
        <f t="shared" si="276"/>
        <v>-449500</v>
      </c>
      <c r="AI54" s="167">
        <f t="shared" si="276"/>
        <v>-449500</v>
      </c>
      <c r="AJ54" s="167">
        <f t="shared" si="276"/>
        <v>-435000</v>
      </c>
      <c r="AK54" s="167">
        <f t="shared" si="276"/>
        <v>-449500</v>
      </c>
      <c r="AL54" s="167">
        <f t="shared" si="276"/>
        <v>-435000</v>
      </c>
      <c r="AM54" s="167">
        <f t="shared" si="276"/>
        <v>-449500</v>
      </c>
      <c r="AN54" s="167">
        <f t="shared" si="276"/>
        <v>-449500</v>
      </c>
      <c r="AO54" s="167">
        <f t="shared" si="276"/>
        <v>-406000</v>
      </c>
      <c r="AP54" s="167">
        <f t="shared" si="276"/>
        <v>-449500</v>
      </c>
      <c r="AQ54" s="167">
        <f t="shared" si="276"/>
        <v>-435000</v>
      </c>
      <c r="AR54" s="167">
        <f t="shared" si="276"/>
        <v>-449500</v>
      </c>
      <c r="AS54" s="167">
        <f t="shared" si="276"/>
        <v>-435000</v>
      </c>
      <c r="AT54" s="167">
        <f t="shared" si="276"/>
        <v>-449500</v>
      </c>
      <c r="AU54" s="167">
        <f t="shared" si="276"/>
        <v>-449500</v>
      </c>
      <c r="AV54" s="167">
        <f t="shared" si="276"/>
        <v>-435000</v>
      </c>
      <c r="AW54" s="167">
        <f t="shared" si="276"/>
        <v>-449500</v>
      </c>
      <c r="AX54" s="167">
        <f t="shared" si="276"/>
        <v>-435000</v>
      </c>
      <c r="AY54" s="167">
        <f t="shared" si="276"/>
        <v>-449500</v>
      </c>
      <c r="AZ54" s="167">
        <f t="shared" si="276"/>
        <v>-449500</v>
      </c>
      <c r="BA54" s="167">
        <f t="shared" si="276"/>
        <v>-406000</v>
      </c>
      <c r="BB54" s="167">
        <f t="shared" si="276"/>
        <v>-449500</v>
      </c>
      <c r="BC54" s="167">
        <f t="shared" si="276"/>
        <v>-435000</v>
      </c>
      <c r="BD54" s="167">
        <f t="shared" si="276"/>
        <v>-449500</v>
      </c>
      <c r="BE54" s="167">
        <f t="shared" si="276"/>
        <v>-435000</v>
      </c>
      <c r="BF54" s="167">
        <f t="shared" si="276"/>
        <v>-449500</v>
      </c>
      <c r="BG54" s="167">
        <f t="shared" si="276"/>
        <v>-449500</v>
      </c>
      <c r="BH54" s="167">
        <f t="shared" si="276"/>
        <v>-435000</v>
      </c>
      <c r="BI54" s="167">
        <f t="shared" si="276"/>
        <v>-449500</v>
      </c>
      <c r="BJ54" s="167">
        <f t="shared" si="276"/>
        <v>-435000</v>
      </c>
      <c r="BK54" s="167">
        <f t="shared" si="276"/>
        <v>-449500</v>
      </c>
      <c r="BL54" s="167">
        <f t="shared" si="276"/>
        <v>-449500</v>
      </c>
      <c r="BM54" s="167">
        <f t="shared" si="276"/>
        <v>-420500</v>
      </c>
      <c r="BN54" s="167">
        <f t="shared" si="276"/>
        <v>-449500</v>
      </c>
      <c r="BO54" s="167">
        <f t="shared" si="276"/>
        <v>-435000</v>
      </c>
      <c r="BP54" s="167">
        <f t="shared" si="276"/>
        <v>-449500</v>
      </c>
      <c r="BQ54" s="167">
        <f t="shared" si="276"/>
        <v>-435000</v>
      </c>
      <c r="BR54" s="167">
        <f t="shared" si="276"/>
        <v>-449500</v>
      </c>
      <c r="BS54" s="167">
        <f t="shared" si="276"/>
        <v>-449500</v>
      </c>
      <c r="BT54" s="167">
        <f t="shared" si="276"/>
        <v>0</v>
      </c>
      <c r="BU54" s="167">
        <f t="shared" si="276"/>
        <v>0</v>
      </c>
      <c r="BV54" s="167">
        <f t="shared" si="276"/>
        <v>0</v>
      </c>
      <c r="BW54" s="167">
        <f t="shared" si="276"/>
        <v>0</v>
      </c>
      <c r="BX54" s="167">
        <f t="shared" si="276"/>
        <v>0</v>
      </c>
      <c r="BY54" s="167">
        <f t="shared" ref="BY54:CC54" si="277">-MAX(MIN(BY51,SUM(BY52:BY53)),0)</f>
        <v>0</v>
      </c>
      <c r="BZ54" s="167">
        <f t="shared" si="277"/>
        <v>0</v>
      </c>
      <c r="CA54" s="167">
        <f t="shared" si="277"/>
        <v>0</v>
      </c>
      <c r="CB54" s="167">
        <f t="shared" si="277"/>
        <v>0</v>
      </c>
      <c r="CC54" s="167">
        <f t="shared" si="277"/>
        <v>0</v>
      </c>
      <c r="CD54" s="167">
        <f t="shared" ref="CD54:EA54" si="278">-MAX(MIN(CD51,SUM(CD52:CD53)),0)</f>
        <v>0</v>
      </c>
      <c r="CE54" s="167">
        <f t="shared" si="278"/>
        <v>0</v>
      </c>
      <c r="CF54" s="167">
        <f t="shared" si="278"/>
        <v>0</v>
      </c>
      <c r="CG54" s="167">
        <f t="shared" si="278"/>
        <v>0</v>
      </c>
      <c r="CH54" s="167">
        <f t="shared" si="278"/>
        <v>0</v>
      </c>
      <c r="CI54" s="167">
        <f t="shared" si="278"/>
        <v>0</v>
      </c>
      <c r="CJ54" s="167">
        <f t="shared" si="278"/>
        <v>0</v>
      </c>
      <c r="CK54" s="167">
        <f t="shared" si="278"/>
        <v>0</v>
      </c>
      <c r="CL54" s="167">
        <f t="shared" si="278"/>
        <v>0</v>
      </c>
      <c r="CM54" s="167">
        <f t="shared" si="278"/>
        <v>0</v>
      </c>
      <c r="CN54" s="167">
        <f t="shared" si="278"/>
        <v>0</v>
      </c>
      <c r="CO54" s="167">
        <f t="shared" si="278"/>
        <v>0</v>
      </c>
      <c r="CP54" s="167">
        <f t="shared" si="278"/>
        <v>0</v>
      </c>
      <c r="CQ54" s="167">
        <f t="shared" si="278"/>
        <v>0</v>
      </c>
      <c r="CR54" s="167">
        <f t="shared" si="278"/>
        <v>0</v>
      </c>
      <c r="CS54" s="167">
        <f t="shared" si="278"/>
        <v>0</v>
      </c>
      <c r="CT54" s="167">
        <f t="shared" si="278"/>
        <v>0</v>
      </c>
      <c r="CU54" s="167">
        <f t="shared" si="278"/>
        <v>0</v>
      </c>
      <c r="CV54" s="167">
        <f t="shared" si="278"/>
        <v>0</v>
      </c>
      <c r="CW54" s="167">
        <f t="shared" si="278"/>
        <v>0</v>
      </c>
      <c r="CX54" s="167">
        <f t="shared" si="278"/>
        <v>0</v>
      </c>
      <c r="CY54" s="167">
        <f t="shared" si="278"/>
        <v>0</v>
      </c>
      <c r="CZ54" s="167">
        <f t="shared" si="278"/>
        <v>0</v>
      </c>
      <c r="DA54" s="167">
        <f t="shared" si="278"/>
        <v>0</v>
      </c>
      <c r="DB54" s="167">
        <f t="shared" si="278"/>
        <v>0</v>
      </c>
      <c r="DC54" s="167">
        <f t="shared" si="278"/>
        <v>0</v>
      </c>
      <c r="DD54" s="167">
        <f t="shared" si="278"/>
        <v>0</v>
      </c>
      <c r="DE54" s="167">
        <f t="shared" si="278"/>
        <v>0</v>
      </c>
      <c r="DF54" s="167">
        <f t="shared" si="278"/>
        <v>0</v>
      </c>
      <c r="DG54" s="167">
        <f t="shared" si="278"/>
        <v>0</v>
      </c>
      <c r="DH54" s="167">
        <f t="shared" si="278"/>
        <v>0</v>
      </c>
      <c r="DI54" s="167">
        <f t="shared" si="278"/>
        <v>0</v>
      </c>
      <c r="DJ54" s="167">
        <f t="shared" si="278"/>
        <v>0</v>
      </c>
      <c r="DK54" s="167">
        <f t="shared" si="278"/>
        <v>0</v>
      </c>
      <c r="DL54" s="167">
        <f t="shared" si="278"/>
        <v>0</v>
      </c>
      <c r="DM54" s="167">
        <f t="shared" si="278"/>
        <v>0</v>
      </c>
      <c r="DN54" s="167">
        <f t="shared" si="278"/>
        <v>0</v>
      </c>
      <c r="DO54" s="167">
        <f t="shared" si="278"/>
        <v>0</v>
      </c>
      <c r="DP54" s="167">
        <f t="shared" si="278"/>
        <v>0</v>
      </c>
      <c r="DQ54" s="167">
        <f t="shared" si="278"/>
        <v>0</v>
      </c>
      <c r="DR54" s="167">
        <f t="shared" si="278"/>
        <v>0</v>
      </c>
      <c r="DS54" s="167">
        <f t="shared" si="278"/>
        <v>0</v>
      </c>
      <c r="DT54" s="167">
        <f t="shared" si="278"/>
        <v>0</v>
      </c>
      <c r="DU54" s="167">
        <f t="shared" si="278"/>
        <v>0</v>
      </c>
      <c r="DV54" s="167">
        <f t="shared" si="278"/>
        <v>0</v>
      </c>
      <c r="DW54" s="167">
        <f t="shared" si="278"/>
        <v>0</v>
      </c>
      <c r="DX54" s="167">
        <f t="shared" si="278"/>
        <v>0</v>
      </c>
      <c r="DY54" s="167">
        <f t="shared" si="278"/>
        <v>0</v>
      </c>
      <c r="DZ54" s="167">
        <f t="shared" si="278"/>
        <v>0</v>
      </c>
      <c r="EA54" s="167">
        <f t="shared" si="278"/>
        <v>0</v>
      </c>
    </row>
    <row r="55" spans="9:131" hidden="1" outlineLevel="1" x14ac:dyDescent="0.2">
      <c r="I55" s="168" t="s">
        <v>141</v>
      </c>
      <c r="J55" s="161">
        <f>SUM(J52:J54)</f>
        <v>0</v>
      </c>
      <c r="L55" s="161">
        <f>SUM(L52:L54)</f>
        <v>0</v>
      </c>
      <c r="M55" s="161">
        <f>SUM(M52:M54)</f>
        <v>0</v>
      </c>
      <c r="N55" s="161">
        <f t="shared" ref="N55:BY55" si="279">SUM(N52:N54)</f>
        <v>0</v>
      </c>
      <c r="O55" s="161">
        <f t="shared" si="279"/>
        <v>0</v>
      </c>
      <c r="P55" s="161">
        <f t="shared" si="279"/>
        <v>0</v>
      </c>
      <c r="Q55" s="161">
        <f t="shared" si="279"/>
        <v>0</v>
      </c>
      <c r="R55" s="161">
        <f t="shared" si="279"/>
        <v>0</v>
      </c>
      <c r="S55" s="161">
        <f t="shared" si="279"/>
        <v>0</v>
      </c>
      <c r="T55" s="161">
        <f t="shared" si="279"/>
        <v>0</v>
      </c>
      <c r="U55" s="161">
        <f t="shared" si="279"/>
        <v>0</v>
      </c>
      <c r="V55" s="161">
        <f t="shared" si="279"/>
        <v>0</v>
      </c>
      <c r="W55" s="161">
        <f t="shared" si="279"/>
        <v>0</v>
      </c>
      <c r="X55" s="161">
        <f t="shared" si="279"/>
        <v>0</v>
      </c>
      <c r="Y55" s="161">
        <f t="shared" si="279"/>
        <v>0</v>
      </c>
      <c r="Z55" s="161">
        <f t="shared" si="279"/>
        <v>0</v>
      </c>
      <c r="AA55" s="161">
        <f t="shared" si="279"/>
        <v>0</v>
      </c>
      <c r="AB55" s="161">
        <f t="shared" si="279"/>
        <v>0</v>
      </c>
      <c r="AC55" s="161">
        <f t="shared" si="279"/>
        <v>0</v>
      </c>
      <c r="AD55" s="161">
        <f t="shared" si="279"/>
        <v>0</v>
      </c>
      <c r="AE55" s="161">
        <f t="shared" si="279"/>
        <v>0</v>
      </c>
      <c r="AF55" s="161">
        <f t="shared" si="279"/>
        <v>0</v>
      </c>
      <c r="AG55" s="161">
        <f t="shared" si="279"/>
        <v>0</v>
      </c>
      <c r="AH55" s="161">
        <f t="shared" si="279"/>
        <v>0</v>
      </c>
      <c r="AI55" s="161">
        <f t="shared" si="279"/>
        <v>0</v>
      </c>
      <c r="AJ55" s="161">
        <f t="shared" si="279"/>
        <v>0</v>
      </c>
      <c r="AK55" s="161">
        <f t="shared" si="279"/>
        <v>0</v>
      </c>
      <c r="AL55" s="161">
        <f t="shared" si="279"/>
        <v>0</v>
      </c>
      <c r="AM55" s="161">
        <f t="shared" si="279"/>
        <v>0</v>
      </c>
      <c r="AN55" s="161">
        <f t="shared" si="279"/>
        <v>0</v>
      </c>
      <c r="AO55" s="161">
        <f t="shared" si="279"/>
        <v>0</v>
      </c>
      <c r="AP55" s="161">
        <f t="shared" si="279"/>
        <v>0</v>
      </c>
      <c r="AQ55" s="161">
        <f t="shared" si="279"/>
        <v>0</v>
      </c>
      <c r="AR55" s="161">
        <f t="shared" si="279"/>
        <v>0</v>
      </c>
      <c r="AS55" s="161">
        <f t="shared" si="279"/>
        <v>0</v>
      </c>
      <c r="AT55" s="161">
        <f t="shared" si="279"/>
        <v>0</v>
      </c>
      <c r="AU55" s="161">
        <f t="shared" si="279"/>
        <v>0</v>
      </c>
      <c r="AV55" s="161">
        <f t="shared" si="279"/>
        <v>0</v>
      </c>
      <c r="AW55" s="161">
        <f t="shared" si="279"/>
        <v>0</v>
      </c>
      <c r="AX55" s="161">
        <f t="shared" si="279"/>
        <v>0</v>
      </c>
      <c r="AY55" s="161">
        <f t="shared" si="279"/>
        <v>0</v>
      </c>
      <c r="AZ55" s="161">
        <f t="shared" si="279"/>
        <v>0</v>
      </c>
      <c r="BA55" s="161">
        <f t="shared" si="279"/>
        <v>0</v>
      </c>
      <c r="BB55" s="161">
        <f t="shared" si="279"/>
        <v>0</v>
      </c>
      <c r="BC55" s="161">
        <f t="shared" si="279"/>
        <v>0</v>
      </c>
      <c r="BD55" s="161">
        <f t="shared" si="279"/>
        <v>0</v>
      </c>
      <c r="BE55" s="161">
        <f t="shared" si="279"/>
        <v>0</v>
      </c>
      <c r="BF55" s="161">
        <f t="shared" si="279"/>
        <v>0</v>
      </c>
      <c r="BG55" s="161">
        <f t="shared" si="279"/>
        <v>0</v>
      </c>
      <c r="BH55" s="161">
        <f t="shared" si="279"/>
        <v>0</v>
      </c>
      <c r="BI55" s="161">
        <f t="shared" si="279"/>
        <v>0</v>
      </c>
      <c r="BJ55" s="161">
        <f t="shared" si="279"/>
        <v>0</v>
      </c>
      <c r="BK55" s="161">
        <f t="shared" si="279"/>
        <v>0</v>
      </c>
      <c r="BL55" s="161">
        <f t="shared" si="279"/>
        <v>0</v>
      </c>
      <c r="BM55" s="161">
        <f t="shared" si="279"/>
        <v>0</v>
      </c>
      <c r="BN55" s="161">
        <f t="shared" si="279"/>
        <v>0</v>
      </c>
      <c r="BO55" s="161">
        <f t="shared" si="279"/>
        <v>0</v>
      </c>
      <c r="BP55" s="161">
        <f t="shared" si="279"/>
        <v>0</v>
      </c>
      <c r="BQ55" s="161">
        <f t="shared" si="279"/>
        <v>0</v>
      </c>
      <c r="BR55" s="161">
        <f t="shared" si="279"/>
        <v>0</v>
      </c>
      <c r="BS55" s="161">
        <f t="shared" si="279"/>
        <v>0</v>
      </c>
      <c r="BT55" s="161">
        <f t="shared" si="279"/>
        <v>0</v>
      </c>
      <c r="BU55" s="161">
        <f t="shared" si="279"/>
        <v>0</v>
      </c>
      <c r="BV55" s="161">
        <f t="shared" si="279"/>
        <v>0</v>
      </c>
      <c r="BW55" s="161">
        <f t="shared" si="279"/>
        <v>0</v>
      </c>
      <c r="BX55" s="161">
        <f t="shared" si="279"/>
        <v>0</v>
      </c>
      <c r="BY55" s="161">
        <f t="shared" si="279"/>
        <v>0</v>
      </c>
      <c r="BZ55" s="161">
        <f t="shared" ref="BZ55:CC55" si="280">SUM(BZ52:BZ54)</f>
        <v>0</v>
      </c>
      <c r="CA55" s="161">
        <f t="shared" si="280"/>
        <v>0</v>
      </c>
      <c r="CB55" s="161">
        <f t="shared" si="280"/>
        <v>0</v>
      </c>
      <c r="CC55" s="161">
        <f t="shared" si="280"/>
        <v>0</v>
      </c>
      <c r="CD55" s="161">
        <f t="shared" ref="CD55:EA55" si="281">SUM(CD52:CD54)</f>
        <v>0</v>
      </c>
      <c r="CE55" s="161">
        <f t="shared" si="281"/>
        <v>0</v>
      </c>
      <c r="CF55" s="161">
        <f t="shared" si="281"/>
        <v>0</v>
      </c>
      <c r="CG55" s="161">
        <f t="shared" si="281"/>
        <v>0</v>
      </c>
      <c r="CH55" s="161">
        <f t="shared" si="281"/>
        <v>0</v>
      </c>
      <c r="CI55" s="161">
        <f t="shared" si="281"/>
        <v>0</v>
      </c>
      <c r="CJ55" s="161">
        <f t="shared" si="281"/>
        <v>0</v>
      </c>
      <c r="CK55" s="161">
        <f t="shared" si="281"/>
        <v>0</v>
      </c>
      <c r="CL55" s="161">
        <f t="shared" si="281"/>
        <v>0</v>
      </c>
      <c r="CM55" s="161">
        <f t="shared" si="281"/>
        <v>0</v>
      </c>
      <c r="CN55" s="161">
        <f t="shared" si="281"/>
        <v>0</v>
      </c>
      <c r="CO55" s="161">
        <f t="shared" si="281"/>
        <v>0</v>
      </c>
      <c r="CP55" s="161">
        <f t="shared" si="281"/>
        <v>0</v>
      </c>
      <c r="CQ55" s="161">
        <f t="shared" si="281"/>
        <v>0</v>
      </c>
      <c r="CR55" s="161">
        <f t="shared" si="281"/>
        <v>0</v>
      </c>
      <c r="CS55" s="161">
        <f t="shared" si="281"/>
        <v>0</v>
      </c>
      <c r="CT55" s="161">
        <f t="shared" si="281"/>
        <v>0</v>
      </c>
      <c r="CU55" s="161">
        <f t="shared" si="281"/>
        <v>0</v>
      </c>
      <c r="CV55" s="161">
        <f t="shared" si="281"/>
        <v>0</v>
      </c>
      <c r="CW55" s="161">
        <f t="shared" si="281"/>
        <v>0</v>
      </c>
      <c r="CX55" s="161">
        <f t="shared" si="281"/>
        <v>0</v>
      </c>
      <c r="CY55" s="161">
        <f t="shared" si="281"/>
        <v>0</v>
      </c>
      <c r="CZ55" s="161">
        <f t="shared" si="281"/>
        <v>0</v>
      </c>
      <c r="DA55" s="161">
        <f t="shared" si="281"/>
        <v>0</v>
      </c>
      <c r="DB55" s="161">
        <f t="shared" si="281"/>
        <v>0</v>
      </c>
      <c r="DC55" s="161">
        <f t="shared" si="281"/>
        <v>0</v>
      </c>
      <c r="DD55" s="161">
        <f t="shared" si="281"/>
        <v>0</v>
      </c>
      <c r="DE55" s="161">
        <f t="shared" si="281"/>
        <v>0</v>
      </c>
      <c r="DF55" s="161">
        <f t="shared" si="281"/>
        <v>0</v>
      </c>
      <c r="DG55" s="161">
        <f t="shared" si="281"/>
        <v>0</v>
      </c>
      <c r="DH55" s="161">
        <f t="shared" si="281"/>
        <v>0</v>
      </c>
      <c r="DI55" s="161">
        <f t="shared" si="281"/>
        <v>0</v>
      </c>
      <c r="DJ55" s="161">
        <f t="shared" si="281"/>
        <v>0</v>
      </c>
      <c r="DK55" s="161">
        <f t="shared" si="281"/>
        <v>0</v>
      </c>
      <c r="DL55" s="161">
        <f t="shared" si="281"/>
        <v>0</v>
      </c>
      <c r="DM55" s="161">
        <f t="shared" si="281"/>
        <v>0</v>
      </c>
      <c r="DN55" s="161">
        <f t="shared" si="281"/>
        <v>0</v>
      </c>
      <c r="DO55" s="161">
        <f t="shared" si="281"/>
        <v>0</v>
      </c>
      <c r="DP55" s="161">
        <f t="shared" si="281"/>
        <v>0</v>
      </c>
      <c r="DQ55" s="161">
        <f t="shared" si="281"/>
        <v>0</v>
      </c>
      <c r="DR55" s="161">
        <f t="shared" si="281"/>
        <v>0</v>
      </c>
      <c r="DS55" s="161">
        <f t="shared" si="281"/>
        <v>0</v>
      </c>
      <c r="DT55" s="161">
        <f t="shared" si="281"/>
        <v>0</v>
      </c>
      <c r="DU55" s="161">
        <f t="shared" si="281"/>
        <v>0</v>
      </c>
      <c r="DV55" s="161">
        <f t="shared" si="281"/>
        <v>0</v>
      </c>
      <c r="DW55" s="161">
        <f t="shared" si="281"/>
        <v>0</v>
      </c>
      <c r="DX55" s="161">
        <f t="shared" si="281"/>
        <v>0</v>
      </c>
      <c r="DY55" s="161">
        <f t="shared" si="281"/>
        <v>0</v>
      </c>
      <c r="DZ55" s="161">
        <f t="shared" si="281"/>
        <v>0</v>
      </c>
      <c r="EA55" s="161">
        <f t="shared" si="281"/>
        <v>0</v>
      </c>
    </row>
    <row r="56" spans="9:131" hidden="1" outlineLevel="1" x14ac:dyDescent="0.2"/>
    <row r="57" spans="9:131" hidden="1" outlineLevel="1" x14ac:dyDescent="0.2">
      <c r="I57" s="427" t="str">
        <f>$D$42&amp;" 전 CF"</f>
        <v>Mezz A2 전 CF</v>
      </c>
      <c r="J57" s="160"/>
      <c r="K57" s="160"/>
      <c r="L57" s="167">
        <f>L51+L54</f>
        <v>1410469.3817029996</v>
      </c>
      <c r="M57" s="167">
        <f t="shared" ref="M57:BX57" si="282">M51+M54</f>
        <v>1332080.4928141106</v>
      </c>
      <c r="N57" s="167">
        <f t="shared" si="282"/>
        <v>1410469.3817029996</v>
      </c>
      <c r="O57" s="167">
        <f t="shared" si="282"/>
        <v>1332080.4928141106</v>
      </c>
      <c r="P57" s="167">
        <f t="shared" si="282"/>
        <v>1473289.6728141103</v>
      </c>
      <c r="Q57" s="167">
        <f t="shared" si="282"/>
        <v>1630067.450591888</v>
      </c>
      <c r="R57" s="167">
        <f t="shared" si="282"/>
        <v>1473289.6728141103</v>
      </c>
      <c r="S57" s="167">
        <f t="shared" si="282"/>
        <v>1551678.5617029993</v>
      </c>
      <c r="T57" s="167">
        <f t="shared" si="282"/>
        <v>1473289.6728141103</v>
      </c>
      <c r="U57" s="167">
        <f t="shared" si="282"/>
        <v>1551678.5617029993</v>
      </c>
      <c r="V57" s="167">
        <f t="shared" si="282"/>
        <v>1372142.892814111</v>
      </c>
      <c r="W57" s="167">
        <f t="shared" si="282"/>
        <v>1372142.892814111</v>
      </c>
      <c r="X57" s="167">
        <f t="shared" si="282"/>
        <v>1314129.1420431659</v>
      </c>
      <c r="Y57" s="167">
        <f t="shared" si="282"/>
        <v>1235740.2531542769</v>
      </c>
      <c r="Z57" s="167">
        <f t="shared" si="282"/>
        <v>1384777.2211013278</v>
      </c>
      <c r="AA57" s="167">
        <f t="shared" si="282"/>
        <v>1306388.3322124388</v>
      </c>
      <c r="AB57" s="167">
        <f t="shared" si="282"/>
        <v>1439831.0122124385</v>
      </c>
      <c r="AC57" s="167">
        <f t="shared" si="282"/>
        <v>1674997.6788791053</v>
      </c>
      <c r="AD57" s="167">
        <f t="shared" si="282"/>
        <v>1439831.0122124385</v>
      </c>
      <c r="AE57" s="167">
        <f t="shared" si="282"/>
        <v>1518219.9011013275</v>
      </c>
      <c r="AF57" s="167">
        <f t="shared" si="282"/>
        <v>1439831.0122124385</v>
      </c>
      <c r="AG57" s="167">
        <f t="shared" si="282"/>
        <v>1518219.901101328</v>
      </c>
      <c r="AH57" s="167">
        <f t="shared" si="282"/>
        <v>1052472.5643457747</v>
      </c>
      <c r="AI57" s="167">
        <f t="shared" si="282"/>
        <v>1233026.2388791051</v>
      </c>
      <c r="AJ57" s="167">
        <f t="shared" si="282"/>
        <v>1988508.9325696807</v>
      </c>
      <c r="AK57" s="167">
        <f t="shared" si="282"/>
        <v>1910120.0436807917</v>
      </c>
      <c r="AL57" s="167">
        <f t="shared" si="282"/>
        <v>1988508.9325696807</v>
      </c>
      <c r="AM57" s="167">
        <f t="shared" si="282"/>
        <v>1950605.8036807915</v>
      </c>
      <c r="AN57" s="167">
        <f t="shared" si="282"/>
        <v>2072992.1236807918</v>
      </c>
      <c r="AO57" s="167">
        <f t="shared" si="282"/>
        <v>2308158.7903474588</v>
      </c>
      <c r="AP57" s="167">
        <f t="shared" si="282"/>
        <v>2072992.1236807918</v>
      </c>
      <c r="AQ57" s="167">
        <f t="shared" si="282"/>
        <v>2151381.0125696808</v>
      </c>
      <c r="AR57" s="167">
        <f t="shared" si="282"/>
        <v>2072992.1236807918</v>
      </c>
      <c r="AS57" s="167">
        <f t="shared" si="282"/>
        <v>2358185.7859030142</v>
      </c>
      <c r="AT57" s="167">
        <f t="shared" si="282"/>
        <v>2437978.7690710751</v>
      </c>
      <c r="AU57" s="167">
        <f t="shared" si="282"/>
        <v>2437978.7690710751</v>
      </c>
      <c r="AV57" s="167">
        <f t="shared" si="282"/>
        <v>2509774.6531999474</v>
      </c>
      <c r="AW57" s="167">
        <f t="shared" si="282"/>
        <v>2431385.7643110584</v>
      </c>
      <c r="AX57" s="167">
        <f t="shared" si="282"/>
        <v>2509774.6531999474</v>
      </c>
      <c r="AY57" s="167">
        <f t="shared" si="282"/>
        <v>2431385.7643110584</v>
      </c>
      <c r="AZ57" s="167">
        <f t="shared" si="282"/>
        <v>2539493.4843110582</v>
      </c>
      <c r="BA57" s="167">
        <f t="shared" si="282"/>
        <v>2774660.1509777252</v>
      </c>
      <c r="BB57" s="167">
        <f t="shared" si="282"/>
        <v>2539493.4843110582</v>
      </c>
      <c r="BC57" s="167">
        <f t="shared" si="282"/>
        <v>2617882.3731999472</v>
      </c>
      <c r="BD57" s="167">
        <f t="shared" si="282"/>
        <v>2539493.4843110582</v>
      </c>
      <c r="BE57" s="167">
        <f t="shared" si="282"/>
        <v>2617882.3731999472</v>
      </c>
      <c r="BF57" s="167">
        <f t="shared" si="282"/>
        <v>2564278.2651897175</v>
      </c>
      <c r="BG57" s="167">
        <f t="shared" si="282"/>
        <v>2564278.2651897175</v>
      </c>
      <c r="BH57" s="167">
        <f t="shared" si="282"/>
        <v>2632407.3065872109</v>
      </c>
      <c r="BI57" s="167">
        <f t="shared" si="282"/>
        <v>2554018.4176983219</v>
      </c>
      <c r="BJ57" s="167">
        <f t="shared" si="282"/>
        <v>2632407.3065872109</v>
      </c>
      <c r="BK57" s="167">
        <f t="shared" si="282"/>
        <v>2521002.2176983207</v>
      </c>
      <c r="BL57" s="167">
        <f t="shared" si="282"/>
        <v>2611811.957698321</v>
      </c>
      <c r="BM57" s="167">
        <f t="shared" si="282"/>
        <v>2747701.0954030994</v>
      </c>
      <c r="BN57" s="167">
        <f t="shared" si="282"/>
        <v>2542365.3784846105</v>
      </c>
      <c r="BO57" s="167">
        <f t="shared" si="282"/>
        <v>2825098.9673734987</v>
      </c>
      <c r="BP57" s="167">
        <f t="shared" si="282"/>
        <v>2262963.4584846105</v>
      </c>
      <c r="BQ57" s="167">
        <f t="shared" si="282"/>
        <v>2342104.5736565506</v>
      </c>
      <c r="BR57" s="167">
        <f t="shared" si="282"/>
        <v>2023270.9241966251</v>
      </c>
      <c r="BS57" s="167">
        <f t="shared" si="282"/>
        <v>1312471.5895506926</v>
      </c>
      <c r="BT57" s="167">
        <f t="shared" si="282"/>
        <v>3699259.2914629006</v>
      </c>
      <c r="BU57" s="167">
        <f t="shared" si="282"/>
        <v>3699259.2914629006</v>
      </c>
      <c r="BV57" s="167">
        <f t="shared" si="282"/>
        <v>3723551.9219148983</v>
      </c>
      <c r="BW57" s="167">
        <f t="shared" si="282"/>
        <v>3769252.9790418283</v>
      </c>
      <c r="BX57" s="167">
        <f t="shared" si="282"/>
        <v>3840085.4190418296</v>
      </c>
      <c r="BY57" s="167">
        <f t="shared" ref="BY57:CC57" si="283">BY51+BY54</f>
        <v>3840085.4190418296</v>
      </c>
      <c r="BZ57" s="167">
        <f t="shared" si="283"/>
        <v>3890100.0963567621</v>
      </c>
      <c r="CA57" s="167">
        <f t="shared" si="283"/>
        <v>3890100.0963567621</v>
      </c>
      <c r="CB57" s="167">
        <f t="shared" si="283"/>
        <v>4568898.8294557165</v>
      </c>
      <c r="CC57" s="167">
        <f t="shared" si="283"/>
        <v>4568898.8294557165</v>
      </c>
      <c r="CD57" s="167">
        <f t="shared" ref="CD57:EA57" si="284">CD51+CD54</f>
        <v>4595604.0171572827</v>
      </c>
      <c r="CE57" s="167">
        <f t="shared" si="284"/>
        <v>5327727.3318425929</v>
      </c>
      <c r="CF57" s="167">
        <f t="shared" si="284"/>
        <v>5310122.3930692105</v>
      </c>
      <c r="CG57" s="167">
        <f t="shared" si="284"/>
        <v>5310122.3930692105</v>
      </c>
      <c r="CH57" s="167">
        <f t="shared" si="284"/>
        <v>5235539.2186447112</v>
      </c>
      <c r="CI57" s="167">
        <f t="shared" si="284"/>
        <v>5235539.2186447112</v>
      </c>
      <c r="CJ57" s="167">
        <f t="shared" si="284"/>
        <v>5308496.2986447113</v>
      </c>
      <c r="CK57" s="167">
        <f t="shared" si="284"/>
        <v>5308496.2986447113</v>
      </c>
      <c r="CL57" s="167">
        <f t="shared" si="284"/>
        <v>5308496.2986447113</v>
      </c>
      <c r="CM57" s="167">
        <f t="shared" si="284"/>
        <v>5308496.2986447113</v>
      </c>
      <c r="CN57" s="167">
        <f t="shared" si="284"/>
        <v>5308496.2986447113</v>
      </c>
      <c r="CO57" s="167">
        <f t="shared" si="284"/>
        <v>5308496.2986447113</v>
      </c>
      <c r="CP57" s="167">
        <f t="shared" si="284"/>
        <v>5357966.3414178854</v>
      </c>
      <c r="CQ57" s="167">
        <f t="shared" si="284"/>
        <v>5357966.3414178854</v>
      </c>
      <c r="CR57" s="167">
        <f t="shared" si="284"/>
        <v>5346569.6639483599</v>
      </c>
      <c r="CS57" s="167">
        <f t="shared" si="284"/>
        <v>5346569.6639483599</v>
      </c>
      <c r="CT57" s="167">
        <f t="shared" si="284"/>
        <v>5346569.6639483599</v>
      </c>
      <c r="CU57" s="167">
        <f t="shared" si="284"/>
        <v>5346569.6639483599</v>
      </c>
      <c r="CV57" s="167">
        <f t="shared" si="284"/>
        <v>5424982.4039483601</v>
      </c>
      <c r="CW57" s="167">
        <f t="shared" si="284"/>
        <v>5424982.4039483601</v>
      </c>
      <c r="CX57" s="167">
        <f t="shared" si="284"/>
        <v>5424982.4039483601</v>
      </c>
      <c r="CY57" s="167">
        <f t="shared" si="284"/>
        <v>5424982.4039483601</v>
      </c>
      <c r="CZ57" s="167">
        <f t="shared" si="284"/>
        <v>5424982.4039483601</v>
      </c>
      <c r="DA57" s="167">
        <f t="shared" si="284"/>
        <v>5424982.4039483601</v>
      </c>
      <c r="DB57" s="167">
        <f t="shared" si="284"/>
        <v>5475936.5480047297</v>
      </c>
      <c r="DC57" s="167">
        <f t="shared" si="284"/>
        <v>5475936.5480047297</v>
      </c>
      <c r="DD57" s="167">
        <f t="shared" si="284"/>
        <v>5468565.1010065461</v>
      </c>
      <c r="DE57" s="167">
        <f t="shared" si="284"/>
        <v>5468565.1010065461</v>
      </c>
      <c r="DF57" s="167">
        <f t="shared" si="284"/>
        <v>5468565.1010065461</v>
      </c>
      <c r="DG57" s="167">
        <f t="shared" si="284"/>
        <v>5468565.1010065461</v>
      </c>
      <c r="DH57" s="167">
        <f t="shared" si="284"/>
        <v>5542698.1810065452</v>
      </c>
      <c r="DI57" s="167">
        <f t="shared" si="284"/>
        <v>5542698.1810065452</v>
      </c>
      <c r="DJ57" s="167">
        <f t="shared" si="284"/>
        <v>5542698.1810065452</v>
      </c>
      <c r="DK57" s="167">
        <f t="shared" si="284"/>
        <v>5542698.1810065452</v>
      </c>
      <c r="DL57" s="167">
        <f t="shared" si="284"/>
        <v>5542698.1810065452</v>
      </c>
      <c r="DM57" s="167">
        <f t="shared" si="284"/>
        <v>5542698.1810065452</v>
      </c>
      <c r="DN57" s="167">
        <f t="shared" si="284"/>
        <v>5595180.9493846064</v>
      </c>
      <c r="DO57" s="167">
        <f t="shared" si="284"/>
        <v>5595180.9493846064</v>
      </c>
      <c r="DP57" s="167">
        <f t="shared" si="284"/>
        <v>5587563.4743903168</v>
      </c>
      <c r="DQ57" s="167">
        <f t="shared" si="284"/>
        <v>5587563.4743903168</v>
      </c>
      <c r="DR57" s="167">
        <f t="shared" si="284"/>
        <v>5587563.4743903168</v>
      </c>
      <c r="DS57" s="167">
        <f t="shared" si="284"/>
        <v>5587563.4743903168</v>
      </c>
      <c r="DT57" s="167">
        <f t="shared" si="284"/>
        <v>5667285.4943903154</v>
      </c>
      <c r="DU57" s="167">
        <f t="shared" si="284"/>
        <v>5667285.4943903154</v>
      </c>
      <c r="DV57" s="167">
        <f t="shared" si="284"/>
        <v>5667285.4943903154</v>
      </c>
      <c r="DW57" s="167">
        <f t="shared" si="284"/>
        <v>5667285.4943903154</v>
      </c>
      <c r="DX57" s="167">
        <f t="shared" si="284"/>
        <v>5667285.4943903154</v>
      </c>
      <c r="DY57" s="167">
        <f t="shared" si="284"/>
        <v>5667285.4943903154</v>
      </c>
      <c r="DZ57" s="167">
        <f t="shared" si="284"/>
        <v>3269205.3658197164</v>
      </c>
      <c r="EA57" s="167">
        <f t="shared" si="284"/>
        <v>3269205.3658197164</v>
      </c>
    </row>
    <row r="58" spans="9:131" hidden="1" outlineLevel="1" x14ac:dyDescent="0.2">
      <c r="I58" s="152" t="s">
        <v>138</v>
      </c>
      <c r="J58" s="161">
        <f>L58</f>
        <v>0</v>
      </c>
      <c r="L58" s="161">
        <v>0</v>
      </c>
      <c r="M58" s="161">
        <f>L61</f>
        <v>0</v>
      </c>
      <c r="N58" s="161">
        <f t="shared" ref="N58:BY58" si="285">M61</f>
        <v>0</v>
      </c>
      <c r="O58" s="161">
        <f t="shared" si="285"/>
        <v>0</v>
      </c>
      <c r="P58" s="161">
        <f t="shared" si="285"/>
        <v>0</v>
      </c>
      <c r="Q58" s="161">
        <f t="shared" si="285"/>
        <v>0</v>
      </c>
      <c r="R58" s="161">
        <f t="shared" si="285"/>
        <v>0</v>
      </c>
      <c r="S58" s="161">
        <f t="shared" si="285"/>
        <v>0</v>
      </c>
      <c r="T58" s="161">
        <f t="shared" si="285"/>
        <v>0</v>
      </c>
      <c r="U58" s="161">
        <f t="shared" si="285"/>
        <v>0</v>
      </c>
      <c r="V58" s="161">
        <f t="shared" si="285"/>
        <v>0</v>
      </c>
      <c r="W58" s="161">
        <f t="shared" si="285"/>
        <v>0</v>
      </c>
      <c r="X58" s="161">
        <f t="shared" si="285"/>
        <v>0</v>
      </c>
      <c r="Y58" s="161">
        <f t="shared" si="285"/>
        <v>0</v>
      </c>
      <c r="Z58" s="161">
        <f t="shared" si="285"/>
        <v>0</v>
      </c>
      <c r="AA58" s="161">
        <f t="shared" si="285"/>
        <v>0</v>
      </c>
      <c r="AB58" s="161">
        <f t="shared" si="285"/>
        <v>0</v>
      </c>
      <c r="AC58" s="161">
        <f t="shared" si="285"/>
        <v>0</v>
      </c>
      <c r="AD58" s="161">
        <f t="shared" si="285"/>
        <v>0</v>
      </c>
      <c r="AE58" s="161">
        <f t="shared" si="285"/>
        <v>0</v>
      </c>
      <c r="AF58" s="161">
        <f t="shared" si="285"/>
        <v>0</v>
      </c>
      <c r="AG58" s="161">
        <f t="shared" si="285"/>
        <v>0</v>
      </c>
      <c r="AH58" s="161">
        <f t="shared" si="285"/>
        <v>0</v>
      </c>
      <c r="AI58" s="161">
        <f t="shared" si="285"/>
        <v>0</v>
      </c>
      <c r="AJ58" s="161">
        <f t="shared" si="285"/>
        <v>0</v>
      </c>
      <c r="AK58" s="161">
        <f t="shared" si="285"/>
        <v>0</v>
      </c>
      <c r="AL58" s="161">
        <f t="shared" si="285"/>
        <v>0</v>
      </c>
      <c r="AM58" s="161">
        <f t="shared" si="285"/>
        <v>0</v>
      </c>
      <c r="AN58" s="161">
        <f t="shared" si="285"/>
        <v>0</v>
      </c>
      <c r="AO58" s="161">
        <f t="shared" si="285"/>
        <v>0</v>
      </c>
      <c r="AP58" s="161">
        <f t="shared" si="285"/>
        <v>0</v>
      </c>
      <c r="AQ58" s="161">
        <f t="shared" si="285"/>
        <v>0</v>
      </c>
      <c r="AR58" s="161">
        <f t="shared" si="285"/>
        <v>0</v>
      </c>
      <c r="AS58" s="161">
        <f t="shared" si="285"/>
        <v>0</v>
      </c>
      <c r="AT58" s="161">
        <f t="shared" si="285"/>
        <v>0</v>
      </c>
      <c r="AU58" s="161">
        <f t="shared" si="285"/>
        <v>0</v>
      </c>
      <c r="AV58" s="161">
        <f t="shared" si="285"/>
        <v>0</v>
      </c>
      <c r="AW58" s="161">
        <f t="shared" si="285"/>
        <v>0</v>
      </c>
      <c r="AX58" s="161">
        <f t="shared" si="285"/>
        <v>0</v>
      </c>
      <c r="AY58" s="161">
        <f t="shared" si="285"/>
        <v>0</v>
      </c>
      <c r="AZ58" s="161">
        <f t="shared" si="285"/>
        <v>0</v>
      </c>
      <c r="BA58" s="161">
        <f t="shared" si="285"/>
        <v>0</v>
      </c>
      <c r="BB58" s="161">
        <f t="shared" si="285"/>
        <v>0</v>
      </c>
      <c r="BC58" s="161">
        <f t="shared" si="285"/>
        <v>0</v>
      </c>
      <c r="BD58" s="161">
        <f t="shared" si="285"/>
        <v>0</v>
      </c>
      <c r="BE58" s="161">
        <f t="shared" si="285"/>
        <v>0</v>
      </c>
      <c r="BF58" s="161">
        <f t="shared" si="285"/>
        <v>0</v>
      </c>
      <c r="BG58" s="161">
        <f t="shared" si="285"/>
        <v>0</v>
      </c>
      <c r="BH58" s="161">
        <f t="shared" si="285"/>
        <v>0</v>
      </c>
      <c r="BI58" s="161">
        <f t="shared" si="285"/>
        <v>0</v>
      </c>
      <c r="BJ58" s="161">
        <f t="shared" si="285"/>
        <v>0</v>
      </c>
      <c r="BK58" s="161">
        <f t="shared" si="285"/>
        <v>0</v>
      </c>
      <c r="BL58" s="161">
        <f t="shared" si="285"/>
        <v>0</v>
      </c>
      <c r="BM58" s="161">
        <f t="shared" si="285"/>
        <v>0</v>
      </c>
      <c r="BN58" s="161">
        <f t="shared" si="285"/>
        <v>0</v>
      </c>
      <c r="BO58" s="161">
        <f t="shared" si="285"/>
        <v>0</v>
      </c>
      <c r="BP58" s="161">
        <f t="shared" si="285"/>
        <v>0</v>
      </c>
      <c r="BQ58" s="161">
        <f t="shared" si="285"/>
        <v>0</v>
      </c>
      <c r="BR58" s="161">
        <f t="shared" si="285"/>
        <v>0</v>
      </c>
      <c r="BS58" s="161">
        <f t="shared" si="285"/>
        <v>0</v>
      </c>
      <c r="BT58" s="161">
        <f t="shared" si="285"/>
        <v>0</v>
      </c>
      <c r="BU58" s="161">
        <f t="shared" si="285"/>
        <v>0</v>
      </c>
      <c r="BV58" s="161">
        <f t="shared" si="285"/>
        <v>0</v>
      </c>
      <c r="BW58" s="161">
        <f t="shared" si="285"/>
        <v>0</v>
      </c>
      <c r="BX58" s="161">
        <f t="shared" si="285"/>
        <v>0</v>
      </c>
      <c r="BY58" s="161">
        <f t="shared" si="285"/>
        <v>0</v>
      </c>
      <c r="BZ58" s="161">
        <f t="shared" ref="BZ58:CC58" si="286">BY61</f>
        <v>0</v>
      </c>
      <c r="CA58" s="161">
        <f t="shared" si="286"/>
        <v>0</v>
      </c>
      <c r="CB58" s="161">
        <f t="shared" si="286"/>
        <v>0</v>
      </c>
      <c r="CC58" s="161">
        <f t="shared" si="286"/>
        <v>0</v>
      </c>
      <c r="CD58" s="161">
        <f t="shared" ref="CD58" si="287">CC61</f>
        <v>0</v>
      </c>
      <c r="CE58" s="161">
        <f t="shared" ref="CE58" si="288">CD61</f>
        <v>0</v>
      </c>
      <c r="CF58" s="161">
        <f t="shared" ref="CF58" si="289">CE61</f>
        <v>0</v>
      </c>
      <c r="CG58" s="161">
        <f t="shared" ref="CG58" si="290">CF61</f>
        <v>0</v>
      </c>
      <c r="CH58" s="161">
        <f t="shared" ref="CH58" si="291">CG61</f>
        <v>0</v>
      </c>
      <c r="CI58" s="161">
        <f t="shared" ref="CI58" si="292">CH61</f>
        <v>0</v>
      </c>
      <c r="CJ58" s="161">
        <f t="shared" ref="CJ58" si="293">CI61</f>
        <v>0</v>
      </c>
      <c r="CK58" s="161">
        <f t="shared" ref="CK58" si="294">CJ61</f>
        <v>0</v>
      </c>
      <c r="CL58" s="161">
        <f t="shared" ref="CL58" si="295">CK61</f>
        <v>0</v>
      </c>
      <c r="CM58" s="161">
        <f t="shared" ref="CM58" si="296">CL61</f>
        <v>0</v>
      </c>
      <c r="CN58" s="161">
        <f t="shared" ref="CN58" si="297">CM61</f>
        <v>0</v>
      </c>
      <c r="CO58" s="161">
        <f t="shared" ref="CO58" si="298">CN61</f>
        <v>0</v>
      </c>
      <c r="CP58" s="161">
        <f t="shared" ref="CP58" si="299">CO61</f>
        <v>0</v>
      </c>
      <c r="CQ58" s="161">
        <f t="shared" ref="CQ58" si="300">CP61</f>
        <v>0</v>
      </c>
      <c r="CR58" s="161">
        <f t="shared" ref="CR58" si="301">CQ61</f>
        <v>0</v>
      </c>
      <c r="CS58" s="161">
        <f t="shared" ref="CS58" si="302">CR61</f>
        <v>0</v>
      </c>
      <c r="CT58" s="161">
        <f t="shared" ref="CT58" si="303">CS61</f>
        <v>0</v>
      </c>
      <c r="CU58" s="161">
        <f t="shared" ref="CU58" si="304">CT61</f>
        <v>0</v>
      </c>
      <c r="CV58" s="161">
        <f t="shared" ref="CV58" si="305">CU61</f>
        <v>0</v>
      </c>
      <c r="CW58" s="161">
        <f t="shared" ref="CW58" si="306">CV61</f>
        <v>0</v>
      </c>
      <c r="CX58" s="161">
        <f t="shared" ref="CX58" si="307">CW61</f>
        <v>0</v>
      </c>
      <c r="CY58" s="161">
        <f t="shared" ref="CY58" si="308">CX61</f>
        <v>0</v>
      </c>
      <c r="CZ58" s="161">
        <f t="shared" ref="CZ58" si="309">CY61</f>
        <v>0</v>
      </c>
      <c r="DA58" s="161">
        <f t="shared" ref="DA58" si="310">CZ61</f>
        <v>0</v>
      </c>
      <c r="DB58" s="161">
        <f t="shared" ref="DB58" si="311">DA61</f>
        <v>0</v>
      </c>
      <c r="DC58" s="161">
        <f t="shared" ref="DC58" si="312">DB61</f>
        <v>0</v>
      </c>
      <c r="DD58" s="161">
        <f t="shared" ref="DD58" si="313">DC61</f>
        <v>0</v>
      </c>
      <c r="DE58" s="161">
        <f t="shared" ref="DE58" si="314">DD61</f>
        <v>0</v>
      </c>
      <c r="DF58" s="161">
        <f t="shared" ref="DF58" si="315">DE61</f>
        <v>0</v>
      </c>
      <c r="DG58" s="161">
        <f t="shared" ref="DG58" si="316">DF61</f>
        <v>0</v>
      </c>
      <c r="DH58" s="161">
        <f t="shared" ref="DH58" si="317">DG61</f>
        <v>0</v>
      </c>
      <c r="DI58" s="161">
        <f t="shared" ref="DI58" si="318">DH61</f>
        <v>0</v>
      </c>
      <c r="DJ58" s="161">
        <f t="shared" ref="DJ58" si="319">DI61</f>
        <v>0</v>
      </c>
      <c r="DK58" s="161">
        <f t="shared" ref="DK58" si="320">DJ61</f>
        <v>0</v>
      </c>
      <c r="DL58" s="161">
        <f t="shared" ref="DL58" si="321">DK61</f>
        <v>0</v>
      </c>
      <c r="DM58" s="161">
        <f t="shared" ref="DM58" si="322">DL61</f>
        <v>0</v>
      </c>
      <c r="DN58" s="161">
        <f t="shared" ref="DN58" si="323">DM61</f>
        <v>0</v>
      </c>
      <c r="DO58" s="161">
        <f t="shared" ref="DO58" si="324">DN61</f>
        <v>0</v>
      </c>
      <c r="DP58" s="161">
        <f t="shared" ref="DP58" si="325">DO61</f>
        <v>0</v>
      </c>
      <c r="DQ58" s="161">
        <f t="shared" ref="DQ58" si="326">DP61</f>
        <v>0</v>
      </c>
      <c r="DR58" s="161">
        <f t="shared" ref="DR58" si="327">DQ61</f>
        <v>0</v>
      </c>
      <c r="DS58" s="161">
        <f t="shared" ref="DS58" si="328">DR61</f>
        <v>0</v>
      </c>
      <c r="DT58" s="161">
        <f t="shared" ref="DT58" si="329">DS61</f>
        <v>0</v>
      </c>
      <c r="DU58" s="161">
        <f t="shared" ref="DU58" si="330">DT61</f>
        <v>0</v>
      </c>
      <c r="DV58" s="161">
        <f t="shared" ref="DV58" si="331">DU61</f>
        <v>0</v>
      </c>
      <c r="DW58" s="161">
        <f t="shared" ref="DW58" si="332">DV61</f>
        <v>0</v>
      </c>
      <c r="DX58" s="161">
        <f t="shared" ref="DX58" si="333">DW61</f>
        <v>0</v>
      </c>
      <c r="DY58" s="161">
        <f t="shared" ref="DY58" si="334">DX61</f>
        <v>0</v>
      </c>
      <c r="DZ58" s="161">
        <f t="shared" ref="DZ58" si="335">DY61</f>
        <v>0</v>
      </c>
      <c r="EA58" s="161">
        <f t="shared" ref="EA58" si="336">DZ61</f>
        <v>0</v>
      </c>
    </row>
    <row r="59" spans="9:131" hidden="1" outlineLevel="1" x14ac:dyDescent="0.2">
      <c r="I59" s="152" t="s">
        <v>139</v>
      </c>
      <c r="J59" s="161">
        <f t="shared" ref="J59:J60" si="337">SUM(K59:AY59)</f>
        <v>5751666.6666666698</v>
      </c>
      <c r="L59" s="413">
        <f>L42</f>
        <v>141666.66666666669</v>
      </c>
      <c r="M59" s="413">
        <f t="shared" ref="M59:BX59" si="338">M42</f>
        <v>146388.88888888891</v>
      </c>
      <c r="N59" s="413">
        <f t="shared" si="338"/>
        <v>141666.66666666669</v>
      </c>
      <c r="O59" s="413">
        <f t="shared" si="338"/>
        <v>146388.88888888891</v>
      </c>
      <c r="P59" s="413">
        <f t="shared" si="338"/>
        <v>146388.88888888891</v>
      </c>
      <c r="Q59" s="413">
        <f t="shared" si="338"/>
        <v>136944.44444444447</v>
      </c>
      <c r="R59" s="413">
        <f t="shared" si="338"/>
        <v>146388.88888888891</v>
      </c>
      <c r="S59" s="413">
        <f t="shared" si="338"/>
        <v>141666.66666666669</v>
      </c>
      <c r="T59" s="413">
        <f t="shared" si="338"/>
        <v>146388.88888888891</v>
      </c>
      <c r="U59" s="413">
        <f t="shared" si="338"/>
        <v>141666.66666666669</v>
      </c>
      <c r="V59" s="413">
        <f t="shared" si="338"/>
        <v>146388.88888888891</v>
      </c>
      <c r="W59" s="413">
        <f t="shared" si="338"/>
        <v>146388.88888888891</v>
      </c>
      <c r="X59" s="413">
        <f t="shared" si="338"/>
        <v>141666.66666666669</v>
      </c>
      <c r="Y59" s="413">
        <f t="shared" si="338"/>
        <v>146388.88888888891</v>
      </c>
      <c r="Z59" s="413">
        <f t="shared" si="338"/>
        <v>141666.66666666669</v>
      </c>
      <c r="AA59" s="413">
        <f t="shared" si="338"/>
        <v>146388.88888888891</v>
      </c>
      <c r="AB59" s="413">
        <f t="shared" si="338"/>
        <v>146388.88888888891</v>
      </c>
      <c r="AC59" s="413">
        <f t="shared" si="338"/>
        <v>132222.22222222225</v>
      </c>
      <c r="AD59" s="413">
        <f t="shared" si="338"/>
        <v>146388.88888888891</v>
      </c>
      <c r="AE59" s="413">
        <f t="shared" si="338"/>
        <v>141666.66666666669</v>
      </c>
      <c r="AF59" s="413">
        <f t="shared" si="338"/>
        <v>146388.88888888891</v>
      </c>
      <c r="AG59" s="413">
        <f t="shared" si="338"/>
        <v>141666.66666666669</v>
      </c>
      <c r="AH59" s="413">
        <f t="shared" si="338"/>
        <v>146388.88888888891</v>
      </c>
      <c r="AI59" s="413">
        <f t="shared" si="338"/>
        <v>146388.88888888891</v>
      </c>
      <c r="AJ59" s="413">
        <f t="shared" si="338"/>
        <v>141666.66666666669</v>
      </c>
      <c r="AK59" s="413">
        <f t="shared" si="338"/>
        <v>146388.88888888891</v>
      </c>
      <c r="AL59" s="413">
        <f t="shared" si="338"/>
        <v>141666.66666666669</v>
      </c>
      <c r="AM59" s="413">
        <f t="shared" si="338"/>
        <v>146388.88888888891</v>
      </c>
      <c r="AN59" s="413">
        <f t="shared" si="338"/>
        <v>146388.88888888891</v>
      </c>
      <c r="AO59" s="413">
        <f t="shared" si="338"/>
        <v>132222.22222222225</v>
      </c>
      <c r="AP59" s="413">
        <f t="shared" si="338"/>
        <v>146388.88888888891</v>
      </c>
      <c r="AQ59" s="413">
        <f t="shared" si="338"/>
        <v>141666.66666666669</v>
      </c>
      <c r="AR59" s="413">
        <f t="shared" si="338"/>
        <v>146388.88888888891</v>
      </c>
      <c r="AS59" s="413">
        <f t="shared" si="338"/>
        <v>141666.66666666669</v>
      </c>
      <c r="AT59" s="413">
        <f t="shared" si="338"/>
        <v>146388.88888888891</v>
      </c>
      <c r="AU59" s="413">
        <f t="shared" si="338"/>
        <v>146388.88888888891</v>
      </c>
      <c r="AV59" s="413">
        <f t="shared" si="338"/>
        <v>141666.66666666669</v>
      </c>
      <c r="AW59" s="413">
        <f t="shared" si="338"/>
        <v>146388.88888888891</v>
      </c>
      <c r="AX59" s="413">
        <f t="shared" si="338"/>
        <v>141666.66666666669</v>
      </c>
      <c r="AY59" s="413">
        <f t="shared" si="338"/>
        <v>146388.88888888891</v>
      </c>
      <c r="AZ59" s="413">
        <f t="shared" si="338"/>
        <v>146388.88888888891</v>
      </c>
      <c r="BA59" s="413">
        <f t="shared" si="338"/>
        <v>132222.22222222225</v>
      </c>
      <c r="BB59" s="413">
        <f t="shared" si="338"/>
        <v>146388.88888888891</v>
      </c>
      <c r="BC59" s="413">
        <f t="shared" si="338"/>
        <v>141666.66666666669</v>
      </c>
      <c r="BD59" s="413">
        <f t="shared" si="338"/>
        <v>146388.88888888891</v>
      </c>
      <c r="BE59" s="413">
        <f t="shared" si="338"/>
        <v>141666.66666666669</v>
      </c>
      <c r="BF59" s="413">
        <f t="shared" si="338"/>
        <v>146388.88888888891</v>
      </c>
      <c r="BG59" s="413">
        <f t="shared" si="338"/>
        <v>146388.88888888891</v>
      </c>
      <c r="BH59" s="413">
        <f t="shared" si="338"/>
        <v>141666.66666666669</v>
      </c>
      <c r="BI59" s="413">
        <f t="shared" si="338"/>
        <v>146388.88888888891</v>
      </c>
      <c r="BJ59" s="413">
        <f t="shared" si="338"/>
        <v>141666.66666666669</v>
      </c>
      <c r="BK59" s="413">
        <f t="shared" si="338"/>
        <v>146388.88888888891</v>
      </c>
      <c r="BL59" s="413">
        <f t="shared" si="338"/>
        <v>146388.88888888891</v>
      </c>
      <c r="BM59" s="413">
        <f t="shared" si="338"/>
        <v>136944.44444444447</v>
      </c>
      <c r="BN59" s="413">
        <f t="shared" si="338"/>
        <v>146388.88888888891</v>
      </c>
      <c r="BO59" s="413">
        <f t="shared" si="338"/>
        <v>141666.66666666669</v>
      </c>
      <c r="BP59" s="413">
        <f t="shared" si="338"/>
        <v>146388.88888888891</v>
      </c>
      <c r="BQ59" s="413">
        <f t="shared" si="338"/>
        <v>141666.66666666669</v>
      </c>
      <c r="BR59" s="413">
        <f t="shared" si="338"/>
        <v>146388.88888888891</v>
      </c>
      <c r="BS59" s="413">
        <f t="shared" si="338"/>
        <v>146388.88888888891</v>
      </c>
      <c r="BT59" s="413">
        <f t="shared" si="338"/>
        <v>0</v>
      </c>
      <c r="BU59" s="413">
        <f t="shared" si="338"/>
        <v>0</v>
      </c>
      <c r="BV59" s="413">
        <f t="shared" si="338"/>
        <v>0</v>
      </c>
      <c r="BW59" s="413">
        <f t="shared" si="338"/>
        <v>0</v>
      </c>
      <c r="BX59" s="413">
        <f t="shared" si="338"/>
        <v>0</v>
      </c>
      <c r="BY59" s="413">
        <f t="shared" ref="BY59:CC59" si="339">BY42</f>
        <v>0</v>
      </c>
      <c r="BZ59" s="413">
        <f t="shared" si="339"/>
        <v>0</v>
      </c>
      <c r="CA59" s="413">
        <f t="shared" si="339"/>
        <v>0</v>
      </c>
      <c r="CB59" s="413">
        <f t="shared" si="339"/>
        <v>0</v>
      </c>
      <c r="CC59" s="413">
        <f t="shared" si="339"/>
        <v>0</v>
      </c>
      <c r="CD59" s="413">
        <f t="shared" ref="CD59:EA59" si="340">CD42</f>
        <v>0</v>
      </c>
      <c r="CE59" s="413">
        <f t="shared" si="340"/>
        <v>0</v>
      </c>
      <c r="CF59" s="413">
        <f t="shared" si="340"/>
        <v>0</v>
      </c>
      <c r="CG59" s="413">
        <f t="shared" si="340"/>
        <v>0</v>
      </c>
      <c r="CH59" s="413">
        <f t="shared" si="340"/>
        <v>0</v>
      </c>
      <c r="CI59" s="413">
        <f t="shared" si="340"/>
        <v>0</v>
      </c>
      <c r="CJ59" s="413">
        <f t="shared" si="340"/>
        <v>0</v>
      </c>
      <c r="CK59" s="413">
        <f t="shared" si="340"/>
        <v>0</v>
      </c>
      <c r="CL59" s="413">
        <f t="shared" si="340"/>
        <v>0</v>
      </c>
      <c r="CM59" s="413">
        <f t="shared" si="340"/>
        <v>0</v>
      </c>
      <c r="CN59" s="413">
        <f t="shared" si="340"/>
        <v>0</v>
      </c>
      <c r="CO59" s="413">
        <f t="shared" si="340"/>
        <v>0</v>
      </c>
      <c r="CP59" s="413">
        <f t="shared" si="340"/>
        <v>0</v>
      </c>
      <c r="CQ59" s="413">
        <f t="shared" si="340"/>
        <v>0</v>
      </c>
      <c r="CR59" s="413">
        <f t="shared" si="340"/>
        <v>0</v>
      </c>
      <c r="CS59" s="413">
        <f t="shared" si="340"/>
        <v>0</v>
      </c>
      <c r="CT59" s="413">
        <f t="shared" si="340"/>
        <v>0</v>
      </c>
      <c r="CU59" s="413">
        <f t="shared" si="340"/>
        <v>0</v>
      </c>
      <c r="CV59" s="413">
        <f t="shared" si="340"/>
        <v>0</v>
      </c>
      <c r="CW59" s="413">
        <f t="shared" si="340"/>
        <v>0</v>
      </c>
      <c r="CX59" s="413">
        <f t="shared" si="340"/>
        <v>0</v>
      </c>
      <c r="CY59" s="413">
        <f t="shared" si="340"/>
        <v>0</v>
      </c>
      <c r="CZ59" s="413">
        <f t="shared" si="340"/>
        <v>0</v>
      </c>
      <c r="DA59" s="413">
        <f t="shared" si="340"/>
        <v>0</v>
      </c>
      <c r="DB59" s="413">
        <f t="shared" si="340"/>
        <v>0</v>
      </c>
      <c r="DC59" s="413">
        <f t="shared" si="340"/>
        <v>0</v>
      </c>
      <c r="DD59" s="413">
        <f t="shared" si="340"/>
        <v>0</v>
      </c>
      <c r="DE59" s="413">
        <f t="shared" si="340"/>
        <v>0</v>
      </c>
      <c r="DF59" s="413">
        <f t="shared" si="340"/>
        <v>0</v>
      </c>
      <c r="DG59" s="413">
        <f t="shared" si="340"/>
        <v>0</v>
      </c>
      <c r="DH59" s="413">
        <f t="shared" si="340"/>
        <v>0</v>
      </c>
      <c r="DI59" s="413">
        <f t="shared" si="340"/>
        <v>0</v>
      </c>
      <c r="DJ59" s="413">
        <f t="shared" si="340"/>
        <v>0</v>
      </c>
      <c r="DK59" s="413">
        <f t="shared" si="340"/>
        <v>0</v>
      </c>
      <c r="DL59" s="413">
        <f t="shared" si="340"/>
        <v>0</v>
      </c>
      <c r="DM59" s="413">
        <f t="shared" si="340"/>
        <v>0</v>
      </c>
      <c r="DN59" s="413">
        <f t="shared" si="340"/>
        <v>0</v>
      </c>
      <c r="DO59" s="413">
        <f t="shared" si="340"/>
        <v>0</v>
      </c>
      <c r="DP59" s="413">
        <f t="shared" si="340"/>
        <v>0</v>
      </c>
      <c r="DQ59" s="413">
        <f t="shared" si="340"/>
        <v>0</v>
      </c>
      <c r="DR59" s="413">
        <f t="shared" si="340"/>
        <v>0</v>
      </c>
      <c r="DS59" s="413">
        <f t="shared" si="340"/>
        <v>0</v>
      </c>
      <c r="DT59" s="413">
        <f t="shared" si="340"/>
        <v>0</v>
      </c>
      <c r="DU59" s="413">
        <f t="shared" si="340"/>
        <v>0</v>
      </c>
      <c r="DV59" s="413">
        <f t="shared" si="340"/>
        <v>0</v>
      </c>
      <c r="DW59" s="413">
        <f t="shared" si="340"/>
        <v>0</v>
      </c>
      <c r="DX59" s="413">
        <f t="shared" si="340"/>
        <v>0</v>
      </c>
      <c r="DY59" s="413">
        <f t="shared" si="340"/>
        <v>0</v>
      </c>
      <c r="DZ59" s="413">
        <f t="shared" si="340"/>
        <v>0</v>
      </c>
      <c r="EA59" s="413">
        <f t="shared" si="340"/>
        <v>0</v>
      </c>
    </row>
    <row r="60" spans="9:131" hidden="1" outlineLevel="1" x14ac:dyDescent="0.2">
      <c r="I60" s="166" t="s">
        <v>140</v>
      </c>
      <c r="J60" s="167">
        <f t="shared" si="337"/>
        <v>-5751666.6666666698</v>
      </c>
      <c r="K60" s="160"/>
      <c r="L60" s="167">
        <f>-MAX(MIN(L57,SUM(L58:L59)),0)</f>
        <v>-141666.66666666669</v>
      </c>
      <c r="M60" s="167">
        <f t="shared" ref="M60:BX60" si="341">-MAX(MIN(M57,SUM(M58:M59)),0)</f>
        <v>-146388.88888888891</v>
      </c>
      <c r="N60" s="167">
        <f t="shared" si="341"/>
        <v>-141666.66666666669</v>
      </c>
      <c r="O60" s="167">
        <f t="shared" si="341"/>
        <v>-146388.88888888891</v>
      </c>
      <c r="P60" s="167">
        <f t="shared" si="341"/>
        <v>-146388.88888888891</v>
      </c>
      <c r="Q60" s="167">
        <f t="shared" si="341"/>
        <v>-136944.44444444447</v>
      </c>
      <c r="R60" s="167">
        <f t="shared" si="341"/>
        <v>-146388.88888888891</v>
      </c>
      <c r="S60" s="167">
        <f t="shared" si="341"/>
        <v>-141666.66666666669</v>
      </c>
      <c r="T60" s="167">
        <f t="shared" si="341"/>
        <v>-146388.88888888891</v>
      </c>
      <c r="U60" s="167">
        <f t="shared" si="341"/>
        <v>-141666.66666666669</v>
      </c>
      <c r="V60" s="167">
        <f t="shared" si="341"/>
        <v>-146388.88888888891</v>
      </c>
      <c r="W60" s="167">
        <f t="shared" si="341"/>
        <v>-146388.88888888891</v>
      </c>
      <c r="X60" s="167">
        <f t="shared" si="341"/>
        <v>-141666.66666666669</v>
      </c>
      <c r="Y60" s="167">
        <f t="shared" si="341"/>
        <v>-146388.88888888891</v>
      </c>
      <c r="Z60" s="167">
        <f t="shared" si="341"/>
        <v>-141666.66666666669</v>
      </c>
      <c r="AA60" s="167">
        <f t="shared" si="341"/>
        <v>-146388.88888888891</v>
      </c>
      <c r="AB60" s="167">
        <f t="shared" si="341"/>
        <v>-146388.88888888891</v>
      </c>
      <c r="AC60" s="167">
        <f t="shared" si="341"/>
        <v>-132222.22222222225</v>
      </c>
      <c r="AD60" s="167">
        <f t="shared" si="341"/>
        <v>-146388.88888888891</v>
      </c>
      <c r="AE60" s="167">
        <f t="shared" si="341"/>
        <v>-141666.66666666669</v>
      </c>
      <c r="AF60" s="167">
        <f t="shared" si="341"/>
        <v>-146388.88888888891</v>
      </c>
      <c r="AG60" s="167">
        <f t="shared" si="341"/>
        <v>-141666.66666666669</v>
      </c>
      <c r="AH60" s="167">
        <f t="shared" si="341"/>
        <v>-146388.88888888891</v>
      </c>
      <c r="AI60" s="167">
        <f t="shared" si="341"/>
        <v>-146388.88888888891</v>
      </c>
      <c r="AJ60" s="167">
        <f t="shared" si="341"/>
        <v>-141666.66666666669</v>
      </c>
      <c r="AK60" s="167">
        <f t="shared" si="341"/>
        <v>-146388.88888888891</v>
      </c>
      <c r="AL60" s="167">
        <f t="shared" si="341"/>
        <v>-141666.66666666669</v>
      </c>
      <c r="AM60" s="167">
        <f t="shared" si="341"/>
        <v>-146388.88888888891</v>
      </c>
      <c r="AN60" s="167">
        <f t="shared" si="341"/>
        <v>-146388.88888888891</v>
      </c>
      <c r="AO60" s="167">
        <f t="shared" si="341"/>
        <v>-132222.22222222225</v>
      </c>
      <c r="AP60" s="167">
        <f t="shared" si="341"/>
        <v>-146388.88888888891</v>
      </c>
      <c r="AQ60" s="167">
        <f t="shared" si="341"/>
        <v>-141666.66666666669</v>
      </c>
      <c r="AR60" s="167">
        <f t="shared" si="341"/>
        <v>-146388.88888888891</v>
      </c>
      <c r="AS60" s="167">
        <f t="shared" si="341"/>
        <v>-141666.66666666669</v>
      </c>
      <c r="AT60" s="167">
        <f t="shared" si="341"/>
        <v>-146388.88888888891</v>
      </c>
      <c r="AU60" s="167">
        <f t="shared" si="341"/>
        <v>-146388.88888888891</v>
      </c>
      <c r="AV60" s="167">
        <f t="shared" si="341"/>
        <v>-141666.66666666669</v>
      </c>
      <c r="AW60" s="167">
        <f t="shared" si="341"/>
        <v>-146388.88888888891</v>
      </c>
      <c r="AX60" s="167">
        <f t="shared" si="341"/>
        <v>-141666.66666666669</v>
      </c>
      <c r="AY60" s="167">
        <f t="shared" si="341"/>
        <v>-146388.88888888891</v>
      </c>
      <c r="AZ60" s="167">
        <f t="shared" si="341"/>
        <v>-146388.88888888891</v>
      </c>
      <c r="BA60" s="167">
        <f t="shared" si="341"/>
        <v>-132222.22222222225</v>
      </c>
      <c r="BB60" s="167">
        <f t="shared" si="341"/>
        <v>-146388.88888888891</v>
      </c>
      <c r="BC60" s="167">
        <f t="shared" si="341"/>
        <v>-141666.66666666669</v>
      </c>
      <c r="BD60" s="167">
        <f t="shared" si="341"/>
        <v>-146388.88888888891</v>
      </c>
      <c r="BE60" s="167">
        <f t="shared" si="341"/>
        <v>-141666.66666666669</v>
      </c>
      <c r="BF60" s="167">
        <f t="shared" si="341"/>
        <v>-146388.88888888891</v>
      </c>
      <c r="BG60" s="167">
        <f t="shared" si="341"/>
        <v>-146388.88888888891</v>
      </c>
      <c r="BH60" s="167">
        <f t="shared" si="341"/>
        <v>-141666.66666666669</v>
      </c>
      <c r="BI60" s="167">
        <f t="shared" si="341"/>
        <v>-146388.88888888891</v>
      </c>
      <c r="BJ60" s="167">
        <f t="shared" si="341"/>
        <v>-141666.66666666669</v>
      </c>
      <c r="BK60" s="167">
        <f t="shared" si="341"/>
        <v>-146388.88888888891</v>
      </c>
      <c r="BL60" s="167">
        <f t="shared" si="341"/>
        <v>-146388.88888888891</v>
      </c>
      <c r="BM60" s="167">
        <f t="shared" si="341"/>
        <v>-136944.44444444447</v>
      </c>
      <c r="BN60" s="167">
        <f t="shared" si="341"/>
        <v>-146388.88888888891</v>
      </c>
      <c r="BO60" s="167">
        <f t="shared" si="341"/>
        <v>-141666.66666666669</v>
      </c>
      <c r="BP60" s="167">
        <f t="shared" si="341"/>
        <v>-146388.88888888891</v>
      </c>
      <c r="BQ60" s="167">
        <f t="shared" si="341"/>
        <v>-141666.66666666669</v>
      </c>
      <c r="BR60" s="167">
        <f t="shared" si="341"/>
        <v>-146388.88888888891</v>
      </c>
      <c r="BS60" s="167">
        <f t="shared" si="341"/>
        <v>-146388.88888888891</v>
      </c>
      <c r="BT60" s="167">
        <f t="shared" si="341"/>
        <v>0</v>
      </c>
      <c r="BU60" s="167">
        <f t="shared" si="341"/>
        <v>0</v>
      </c>
      <c r="BV60" s="167">
        <f t="shared" si="341"/>
        <v>0</v>
      </c>
      <c r="BW60" s="167">
        <f t="shared" si="341"/>
        <v>0</v>
      </c>
      <c r="BX60" s="167">
        <f t="shared" si="341"/>
        <v>0</v>
      </c>
      <c r="BY60" s="167">
        <f t="shared" ref="BY60:CC60" si="342">-MAX(MIN(BY57,SUM(BY58:BY59)),0)</f>
        <v>0</v>
      </c>
      <c r="BZ60" s="167">
        <f t="shared" si="342"/>
        <v>0</v>
      </c>
      <c r="CA60" s="167">
        <f t="shared" si="342"/>
        <v>0</v>
      </c>
      <c r="CB60" s="167">
        <f t="shared" si="342"/>
        <v>0</v>
      </c>
      <c r="CC60" s="167">
        <f t="shared" si="342"/>
        <v>0</v>
      </c>
      <c r="CD60" s="167">
        <f t="shared" ref="CD60:EA60" si="343">-MAX(MIN(CD57,SUM(CD58:CD59)),0)</f>
        <v>0</v>
      </c>
      <c r="CE60" s="167">
        <f t="shared" si="343"/>
        <v>0</v>
      </c>
      <c r="CF60" s="167">
        <f t="shared" si="343"/>
        <v>0</v>
      </c>
      <c r="CG60" s="167">
        <f t="shared" si="343"/>
        <v>0</v>
      </c>
      <c r="CH60" s="167">
        <f t="shared" si="343"/>
        <v>0</v>
      </c>
      <c r="CI60" s="167">
        <f t="shared" si="343"/>
        <v>0</v>
      </c>
      <c r="CJ60" s="167">
        <f t="shared" si="343"/>
        <v>0</v>
      </c>
      <c r="CK60" s="167">
        <f t="shared" si="343"/>
        <v>0</v>
      </c>
      <c r="CL60" s="167">
        <f t="shared" si="343"/>
        <v>0</v>
      </c>
      <c r="CM60" s="167">
        <f t="shared" si="343"/>
        <v>0</v>
      </c>
      <c r="CN60" s="167">
        <f t="shared" si="343"/>
        <v>0</v>
      </c>
      <c r="CO60" s="167">
        <f t="shared" si="343"/>
        <v>0</v>
      </c>
      <c r="CP60" s="167">
        <f t="shared" si="343"/>
        <v>0</v>
      </c>
      <c r="CQ60" s="167">
        <f t="shared" si="343"/>
        <v>0</v>
      </c>
      <c r="CR60" s="167">
        <f t="shared" si="343"/>
        <v>0</v>
      </c>
      <c r="CS60" s="167">
        <f t="shared" si="343"/>
        <v>0</v>
      </c>
      <c r="CT60" s="167">
        <f t="shared" si="343"/>
        <v>0</v>
      </c>
      <c r="CU60" s="167">
        <f t="shared" si="343"/>
        <v>0</v>
      </c>
      <c r="CV60" s="167">
        <f t="shared" si="343"/>
        <v>0</v>
      </c>
      <c r="CW60" s="167">
        <f t="shared" si="343"/>
        <v>0</v>
      </c>
      <c r="CX60" s="167">
        <f t="shared" si="343"/>
        <v>0</v>
      </c>
      <c r="CY60" s="167">
        <f t="shared" si="343"/>
        <v>0</v>
      </c>
      <c r="CZ60" s="167">
        <f t="shared" si="343"/>
        <v>0</v>
      </c>
      <c r="DA60" s="167">
        <f t="shared" si="343"/>
        <v>0</v>
      </c>
      <c r="DB60" s="167">
        <f t="shared" si="343"/>
        <v>0</v>
      </c>
      <c r="DC60" s="167">
        <f t="shared" si="343"/>
        <v>0</v>
      </c>
      <c r="DD60" s="167">
        <f t="shared" si="343"/>
        <v>0</v>
      </c>
      <c r="DE60" s="167">
        <f t="shared" si="343"/>
        <v>0</v>
      </c>
      <c r="DF60" s="167">
        <f t="shared" si="343"/>
        <v>0</v>
      </c>
      <c r="DG60" s="167">
        <f t="shared" si="343"/>
        <v>0</v>
      </c>
      <c r="DH60" s="167">
        <f t="shared" si="343"/>
        <v>0</v>
      </c>
      <c r="DI60" s="167">
        <f t="shared" si="343"/>
        <v>0</v>
      </c>
      <c r="DJ60" s="167">
        <f t="shared" si="343"/>
        <v>0</v>
      </c>
      <c r="DK60" s="167">
        <f t="shared" si="343"/>
        <v>0</v>
      </c>
      <c r="DL60" s="167">
        <f t="shared" si="343"/>
        <v>0</v>
      </c>
      <c r="DM60" s="167">
        <f t="shared" si="343"/>
        <v>0</v>
      </c>
      <c r="DN60" s="167">
        <f t="shared" si="343"/>
        <v>0</v>
      </c>
      <c r="DO60" s="167">
        <f t="shared" si="343"/>
        <v>0</v>
      </c>
      <c r="DP60" s="167">
        <f t="shared" si="343"/>
        <v>0</v>
      </c>
      <c r="DQ60" s="167">
        <f t="shared" si="343"/>
        <v>0</v>
      </c>
      <c r="DR60" s="167">
        <f t="shared" si="343"/>
        <v>0</v>
      </c>
      <c r="DS60" s="167">
        <f t="shared" si="343"/>
        <v>0</v>
      </c>
      <c r="DT60" s="167">
        <f t="shared" si="343"/>
        <v>0</v>
      </c>
      <c r="DU60" s="167">
        <f t="shared" si="343"/>
        <v>0</v>
      </c>
      <c r="DV60" s="167">
        <f t="shared" si="343"/>
        <v>0</v>
      </c>
      <c r="DW60" s="167">
        <f t="shared" si="343"/>
        <v>0</v>
      </c>
      <c r="DX60" s="167">
        <f t="shared" si="343"/>
        <v>0</v>
      </c>
      <c r="DY60" s="167">
        <f t="shared" si="343"/>
        <v>0</v>
      </c>
      <c r="DZ60" s="167">
        <f t="shared" si="343"/>
        <v>0</v>
      </c>
      <c r="EA60" s="167">
        <f t="shared" si="343"/>
        <v>0</v>
      </c>
    </row>
    <row r="61" spans="9:131" hidden="1" outlineLevel="1" x14ac:dyDescent="0.2">
      <c r="I61" s="168" t="s">
        <v>141</v>
      </c>
      <c r="J61" s="161">
        <f>SUM(J58:J60)</f>
        <v>0</v>
      </c>
      <c r="L61" s="161">
        <f>SUM(L58:L60)</f>
        <v>0</v>
      </c>
      <c r="M61" s="161">
        <f>SUM(M58:M60)</f>
        <v>0</v>
      </c>
      <c r="N61" s="161">
        <f t="shared" ref="N61:BY61" si="344">SUM(N58:N60)</f>
        <v>0</v>
      </c>
      <c r="O61" s="161">
        <f t="shared" si="344"/>
        <v>0</v>
      </c>
      <c r="P61" s="161">
        <f t="shared" si="344"/>
        <v>0</v>
      </c>
      <c r="Q61" s="161">
        <f t="shared" si="344"/>
        <v>0</v>
      </c>
      <c r="R61" s="161">
        <f t="shared" si="344"/>
        <v>0</v>
      </c>
      <c r="S61" s="161">
        <f t="shared" si="344"/>
        <v>0</v>
      </c>
      <c r="T61" s="161">
        <f t="shared" si="344"/>
        <v>0</v>
      </c>
      <c r="U61" s="161">
        <f t="shared" si="344"/>
        <v>0</v>
      </c>
      <c r="V61" s="161">
        <f t="shared" si="344"/>
        <v>0</v>
      </c>
      <c r="W61" s="161">
        <f t="shared" si="344"/>
        <v>0</v>
      </c>
      <c r="X61" s="161">
        <f t="shared" si="344"/>
        <v>0</v>
      </c>
      <c r="Y61" s="161">
        <f t="shared" si="344"/>
        <v>0</v>
      </c>
      <c r="Z61" s="161">
        <f t="shared" si="344"/>
        <v>0</v>
      </c>
      <c r="AA61" s="161">
        <f t="shared" si="344"/>
        <v>0</v>
      </c>
      <c r="AB61" s="161">
        <f t="shared" si="344"/>
        <v>0</v>
      </c>
      <c r="AC61" s="161">
        <f t="shared" si="344"/>
        <v>0</v>
      </c>
      <c r="AD61" s="161">
        <f t="shared" si="344"/>
        <v>0</v>
      </c>
      <c r="AE61" s="161">
        <f t="shared" si="344"/>
        <v>0</v>
      </c>
      <c r="AF61" s="161">
        <f t="shared" si="344"/>
        <v>0</v>
      </c>
      <c r="AG61" s="161">
        <f t="shared" si="344"/>
        <v>0</v>
      </c>
      <c r="AH61" s="161">
        <f t="shared" si="344"/>
        <v>0</v>
      </c>
      <c r="AI61" s="161">
        <f t="shared" si="344"/>
        <v>0</v>
      </c>
      <c r="AJ61" s="161">
        <f t="shared" si="344"/>
        <v>0</v>
      </c>
      <c r="AK61" s="161">
        <f t="shared" si="344"/>
        <v>0</v>
      </c>
      <c r="AL61" s="161">
        <f t="shared" si="344"/>
        <v>0</v>
      </c>
      <c r="AM61" s="161">
        <f t="shared" si="344"/>
        <v>0</v>
      </c>
      <c r="AN61" s="161">
        <f t="shared" si="344"/>
        <v>0</v>
      </c>
      <c r="AO61" s="161">
        <f t="shared" si="344"/>
        <v>0</v>
      </c>
      <c r="AP61" s="161">
        <f t="shared" si="344"/>
        <v>0</v>
      </c>
      <c r="AQ61" s="161">
        <f t="shared" si="344"/>
        <v>0</v>
      </c>
      <c r="AR61" s="161">
        <f t="shared" si="344"/>
        <v>0</v>
      </c>
      <c r="AS61" s="161">
        <f t="shared" si="344"/>
        <v>0</v>
      </c>
      <c r="AT61" s="161">
        <f t="shared" si="344"/>
        <v>0</v>
      </c>
      <c r="AU61" s="161">
        <f t="shared" si="344"/>
        <v>0</v>
      </c>
      <c r="AV61" s="161">
        <f t="shared" si="344"/>
        <v>0</v>
      </c>
      <c r="AW61" s="161">
        <f t="shared" si="344"/>
        <v>0</v>
      </c>
      <c r="AX61" s="161">
        <f t="shared" si="344"/>
        <v>0</v>
      </c>
      <c r="AY61" s="161">
        <f t="shared" si="344"/>
        <v>0</v>
      </c>
      <c r="AZ61" s="161">
        <f t="shared" si="344"/>
        <v>0</v>
      </c>
      <c r="BA61" s="161">
        <f t="shared" si="344"/>
        <v>0</v>
      </c>
      <c r="BB61" s="161">
        <f t="shared" si="344"/>
        <v>0</v>
      </c>
      <c r="BC61" s="161">
        <f t="shared" si="344"/>
        <v>0</v>
      </c>
      <c r="BD61" s="161">
        <f t="shared" si="344"/>
        <v>0</v>
      </c>
      <c r="BE61" s="161">
        <f t="shared" si="344"/>
        <v>0</v>
      </c>
      <c r="BF61" s="161">
        <f t="shared" si="344"/>
        <v>0</v>
      </c>
      <c r="BG61" s="161">
        <f t="shared" si="344"/>
        <v>0</v>
      </c>
      <c r="BH61" s="161">
        <f t="shared" si="344"/>
        <v>0</v>
      </c>
      <c r="BI61" s="161">
        <f t="shared" si="344"/>
        <v>0</v>
      </c>
      <c r="BJ61" s="161">
        <f t="shared" si="344"/>
        <v>0</v>
      </c>
      <c r="BK61" s="161">
        <f t="shared" si="344"/>
        <v>0</v>
      </c>
      <c r="BL61" s="161">
        <f t="shared" si="344"/>
        <v>0</v>
      </c>
      <c r="BM61" s="161">
        <f t="shared" si="344"/>
        <v>0</v>
      </c>
      <c r="BN61" s="161">
        <f t="shared" si="344"/>
        <v>0</v>
      </c>
      <c r="BO61" s="161">
        <f t="shared" si="344"/>
        <v>0</v>
      </c>
      <c r="BP61" s="161">
        <f t="shared" si="344"/>
        <v>0</v>
      </c>
      <c r="BQ61" s="161">
        <f t="shared" si="344"/>
        <v>0</v>
      </c>
      <c r="BR61" s="161">
        <f t="shared" si="344"/>
        <v>0</v>
      </c>
      <c r="BS61" s="161">
        <f t="shared" si="344"/>
        <v>0</v>
      </c>
      <c r="BT61" s="161">
        <f t="shared" si="344"/>
        <v>0</v>
      </c>
      <c r="BU61" s="161">
        <f t="shared" si="344"/>
        <v>0</v>
      </c>
      <c r="BV61" s="161">
        <f t="shared" si="344"/>
        <v>0</v>
      </c>
      <c r="BW61" s="161">
        <f t="shared" si="344"/>
        <v>0</v>
      </c>
      <c r="BX61" s="161">
        <f t="shared" si="344"/>
        <v>0</v>
      </c>
      <c r="BY61" s="161">
        <f t="shared" si="344"/>
        <v>0</v>
      </c>
      <c r="BZ61" s="161">
        <f t="shared" ref="BZ61:CC61" si="345">SUM(BZ58:BZ60)</f>
        <v>0</v>
      </c>
      <c r="CA61" s="161">
        <f t="shared" si="345"/>
        <v>0</v>
      </c>
      <c r="CB61" s="161">
        <f t="shared" si="345"/>
        <v>0</v>
      </c>
      <c r="CC61" s="161">
        <f t="shared" si="345"/>
        <v>0</v>
      </c>
      <c r="CD61" s="161">
        <f t="shared" ref="CD61:EA61" si="346">SUM(CD58:CD60)</f>
        <v>0</v>
      </c>
      <c r="CE61" s="161">
        <f t="shared" si="346"/>
        <v>0</v>
      </c>
      <c r="CF61" s="161">
        <f t="shared" si="346"/>
        <v>0</v>
      </c>
      <c r="CG61" s="161">
        <f t="shared" si="346"/>
        <v>0</v>
      </c>
      <c r="CH61" s="161">
        <f t="shared" si="346"/>
        <v>0</v>
      </c>
      <c r="CI61" s="161">
        <f t="shared" si="346"/>
        <v>0</v>
      </c>
      <c r="CJ61" s="161">
        <f t="shared" si="346"/>
        <v>0</v>
      </c>
      <c r="CK61" s="161">
        <f t="shared" si="346"/>
        <v>0</v>
      </c>
      <c r="CL61" s="161">
        <f t="shared" si="346"/>
        <v>0</v>
      </c>
      <c r="CM61" s="161">
        <f t="shared" si="346"/>
        <v>0</v>
      </c>
      <c r="CN61" s="161">
        <f t="shared" si="346"/>
        <v>0</v>
      </c>
      <c r="CO61" s="161">
        <f t="shared" si="346"/>
        <v>0</v>
      </c>
      <c r="CP61" s="161">
        <f t="shared" si="346"/>
        <v>0</v>
      </c>
      <c r="CQ61" s="161">
        <f t="shared" si="346"/>
        <v>0</v>
      </c>
      <c r="CR61" s="161">
        <f t="shared" si="346"/>
        <v>0</v>
      </c>
      <c r="CS61" s="161">
        <f t="shared" si="346"/>
        <v>0</v>
      </c>
      <c r="CT61" s="161">
        <f t="shared" si="346"/>
        <v>0</v>
      </c>
      <c r="CU61" s="161">
        <f t="shared" si="346"/>
        <v>0</v>
      </c>
      <c r="CV61" s="161">
        <f t="shared" si="346"/>
        <v>0</v>
      </c>
      <c r="CW61" s="161">
        <f t="shared" si="346"/>
        <v>0</v>
      </c>
      <c r="CX61" s="161">
        <f t="shared" si="346"/>
        <v>0</v>
      </c>
      <c r="CY61" s="161">
        <f t="shared" si="346"/>
        <v>0</v>
      </c>
      <c r="CZ61" s="161">
        <f t="shared" si="346"/>
        <v>0</v>
      </c>
      <c r="DA61" s="161">
        <f t="shared" si="346"/>
        <v>0</v>
      </c>
      <c r="DB61" s="161">
        <f t="shared" si="346"/>
        <v>0</v>
      </c>
      <c r="DC61" s="161">
        <f t="shared" si="346"/>
        <v>0</v>
      </c>
      <c r="DD61" s="161">
        <f t="shared" si="346"/>
        <v>0</v>
      </c>
      <c r="DE61" s="161">
        <f t="shared" si="346"/>
        <v>0</v>
      </c>
      <c r="DF61" s="161">
        <f t="shared" si="346"/>
        <v>0</v>
      </c>
      <c r="DG61" s="161">
        <f t="shared" si="346"/>
        <v>0</v>
      </c>
      <c r="DH61" s="161">
        <f t="shared" si="346"/>
        <v>0</v>
      </c>
      <c r="DI61" s="161">
        <f t="shared" si="346"/>
        <v>0</v>
      </c>
      <c r="DJ61" s="161">
        <f t="shared" si="346"/>
        <v>0</v>
      </c>
      <c r="DK61" s="161">
        <f t="shared" si="346"/>
        <v>0</v>
      </c>
      <c r="DL61" s="161">
        <f t="shared" si="346"/>
        <v>0</v>
      </c>
      <c r="DM61" s="161">
        <f t="shared" si="346"/>
        <v>0</v>
      </c>
      <c r="DN61" s="161">
        <f t="shared" si="346"/>
        <v>0</v>
      </c>
      <c r="DO61" s="161">
        <f t="shared" si="346"/>
        <v>0</v>
      </c>
      <c r="DP61" s="161">
        <f t="shared" si="346"/>
        <v>0</v>
      </c>
      <c r="DQ61" s="161">
        <f t="shared" si="346"/>
        <v>0</v>
      </c>
      <c r="DR61" s="161">
        <f t="shared" si="346"/>
        <v>0</v>
      </c>
      <c r="DS61" s="161">
        <f t="shared" si="346"/>
        <v>0</v>
      </c>
      <c r="DT61" s="161">
        <f t="shared" si="346"/>
        <v>0</v>
      </c>
      <c r="DU61" s="161">
        <f t="shared" si="346"/>
        <v>0</v>
      </c>
      <c r="DV61" s="161">
        <f t="shared" si="346"/>
        <v>0</v>
      </c>
      <c r="DW61" s="161">
        <f t="shared" si="346"/>
        <v>0</v>
      </c>
      <c r="DX61" s="161">
        <f t="shared" si="346"/>
        <v>0</v>
      </c>
      <c r="DY61" s="161">
        <f t="shared" si="346"/>
        <v>0</v>
      </c>
      <c r="DZ61" s="161">
        <f t="shared" si="346"/>
        <v>0</v>
      </c>
      <c r="EA61" s="161">
        <f t="shared" si="346"/>
        <v>0</v>
      </c>
    </row>
    <row r="62" spans="9:131" hidden="1" outlineLevel="1" x14ac:dyDescent="0.2"/>
    <row r="63" spans="9:131" hidden="1" outlineLevel="1" x14ac:dyDescent="0.2">
      <c r="I63" s="427" t="str">
        <f>$D$43&amp;" 전 CF"</f>
        <v>Mezz B 전 CF</v>
      </c>
      <c r="J63" s="160"/>
      <c r="K63" s="160"/>
      <c r="L63" s="167">
        <f>L57+L60</f>
        <v>1268802.7150363328</v>
      </c>
      <c r="M63" s="167">
        <f t="shared" ref="M63:BX63" si="347">M57+M60</f>
        <v>1185691.6039252216</v>
      </c>
      <c r="N63" s="167">
        <f t="shared" si="347"/>
        <v>1268802.7150363328</v>
      </c>
      <c r="O63" s="167">
        <f t="shared" si="347"/>
        <v>1185691.6039252216</v>
      </c>
      <c r="P63" s="167">
        <f t="shared" si="347"/>
        <v>1326900.7839252213</v>
      </c>
      <c r="Q63" s="167">
        <f t="shared" si="347"/>
        <v>1493123.0061474435</v>
      </c>
      <c r="R63" s="167">
        <f t="shared" si="347"/>
        <v>1326900.7839252213</v>
      </c>
      <c r="S63" s="167">
        <f t="shared" si="347"/>
        <v>1410011.8950363325</v>
      </c>
      <c r="T63" s="167">
        <f t="shared" si="347"/>
        <v>1326900.7839252213</v>
      </c>
      <c r="U63" s="167">
        <f t="shared" si="347"/>
        <v>1410011.8950363325</v>
      </c>
      <c r="V63" s="167">
        <f t="shared" si="347"/>
        <v>1225754.003925222</v>
      </c>
      <c r="W63" s="167">
        <f t="shared" si="347"/>
        <v>1225754.003925222</v>
      </c>
      <c r="X63" s="167">
        <f t="shared" si="347"/>
        <v>1172462.4753764991</v>
      </c>
      <c r="Y63" s="167">
        <f t="shared" si="347"/>
        <v>1089351.3642653879</v>
      </c>
      <c r="Z63" s="167">
        <f t="shared" si="347"/>
        <v>1243110.5544346611</v>
      </c>
      <c r="AA63" s="167">
        <f t="shared" si="347"/>
        <v>1159999.4433235498</v>
      </c>
      <c r="AB63" s="167">
        <f t="shared" si="347"/>
        <v>1293442.1233235495</v>
      </c>
      <c r="AC63" s="167">
        <f t="shared" si="347"/>
        <v>1542775.456656883</v>
      </c>
      <c r="AD63" s="167">
        <f t="shared" si="347"/>
        <v>1293442.1233235495</v>
      </c>
      <c r="AE63" s="167">
        <f t="shared" si="347"/>
        <v>1376553.2344346608</v>
      </c>
      <c r="AF63" s="167">
        <f t="shared" si="347"/>
        <v>1293442.1233235495</v>
      </c>
      <c r="AG63" s="167">
        <f t="shared" si="347"/>
        <v>1376553.2344346612</v>
      </c>
      <c r="AH63" s="167">
        <f t="shared" si="347"/>
        <v>906083.67545688583</v>
      </c>
      <c r="AI63" s="167">
        <f t="shared" si="347"/>
        <v>1086637.3499902161</v>
      </c>
      <c r="AJ63" s="167">
        <f t="shared" si="347"/>
        <v>1846842.265903014</v>
      </c>
      <c r="AK63" s="167">
        <f t="shared" si="347"/>
        <v>1763731.1547919028</v>
      </c>
      <c r="AL63" s="167">
        <f t="shared" si="347"/>
        <v>1846842.265903014</v>
      </c>
      <c r="AM63" s="167">
        <f t="shared" si="347"/>
        <v>1804216.9147919025</v>
      </c>
      <c r="AN63" s="167">
        <f t="shared" si="347"/>
        <v>1926603.2347919028</v>
      </c>
      <c r="AO63" s="167">
        <f t="shared" si="347"/>
        <v>2175936.5681252368</v>
      </c>
      <c r="AP63" s="167">
        <f t="shared" si="347"/>
        <v>1926603.2347919028</v>
      </c>
      <c r="AQ63" s="167">
        <f t="shared" si="347"/>
        <v>2009714.3459030141</v>
      </c>
      <c r="AR63" s="167">
        <f t="shared" si="347"/>
        <v>1926603.2347919028</v>
      </c>
      <c r="AS63" s="167">
        <f t="shared" si="347"/>
        <v>2216519.1192363477</v>
      </c>
      <c r="AT63" s="167">
        <f t="shared" si="347"/>
        <v>2291589.8801821861</v>
      </c>
      <c r="AU63" s="167">
        <f t="shared" si="347"/>
        <v>2291589.8801821861</v>
      </c>
      <c r="AV63" s="167">
        <f t="shared" si="347"/>
        <v>2368107.9865332809</v>
      </c>
      <c r="AW63" s="167">
        <f t="shared" si="347"/>
        <v>2284996.8754221695</v>
      </c>
      <c r="AX63" s="167">
        <f t="shared" si="347"/>
        <v>2368107.9865332809</v>
      </c>
      <c r="AY63" s="167">
        <f t="shared" si="347"/>
        <v>2284996.8754221695</v>
      </c>
      <c r="AZ63" s="167">
        <f t="shared" si="347"/>
        <v>2393104.5954221692</v>
      </c>
      <c r="BA63" s="167">
        <f t="shared" si="347"/>
        <v>2642437.9287555031</v>
      </c>
      <c r="BB63" s="167">
        <f t="shared" si="347"/>
        <v>2393104.5954221692</v>
      </c>
      <c r="BC63" s="167">
        <f t="shared" si="347"/>
        <v>2476215.7065332807</v>
      </c>
      <c r="BD63" s="167">
        <f t="shared" si="347"/>
        <v>2393104.5954221692</v>
      </c>
      <c r="BE63" s="167">
        <f t="shared" si="347"/>
        <v>2476215.7065332807</v>
      </c>
      <c r="BF63" s="167">
        <f t="shared" si="347"/>
        <v>2417889.3763008285</v>
      </c>
      <c r="BG63" s="167">
        <f t="shared" si="347"/>
        <v>2417889.3763008285</v>
      </c>
      <c r="BH63" s="167">
        <f t="shared" si="347"/>
        <v>2490740.6399205443</v>
      </c>
      <c r="BI63" s="167">
        <f t="shared" si="347"/>
        <v>2407629.5288094329</v>
      </c>
      <c r="BJ63" s="167">
        <f t="shared" si="347"/>
        <v>2490740.6399205443</v>
      </c>
      <c r="BK63" s="167">
        <f t="shared" si="347"/>
        <v>2374613.3288094318</v>
      </c>
      <c r="BL63" s="167">
        <f t="shared" si="347"/>
        <v>2465423.068809432</v>
      </c>
      <c r="BM63" s="167">
        <f t="shared" si="347"/>
        <v>2610756.6509586549</v>
      </c>
      <c r="BN63" s="167">
        <f t="shared" si="347"/>
        <v>2395976.4895957215</v>
      </c>
      <c r="BO63" s="167">
        <f t="shared" si="347"/>
        <v>2683432.3007068322</v>
      </c>
      <c r="BP63" s="167">
        <f t="shared" si="347"/>
        <v>2116574.5695957216</v>
      </c>
      <c r="BQ63" s="167">
        <f t="shared" si="347"/>
        <v>2200437.9069898841</v>
      </c>
      <c r="BR63" s="167">
        <f t="shared" si="347"/>
        <v>1876882.0353077361</v>
      </c>
      <c r="BS63" s="167">
        <f t="shared" si="347"/>
        <v>1166082.7006618036</v>
      </c>
      <c r="BT63" s="167">
        <f t="shared" si="347"/>
        <v>3699259.2914629006</v>
      </c>
      <c r="BU63" s="167">
        <f t="shared" si="347"/>
        <v>3699259.2914629006</v>
      </c>
      <c r="BV63" s="167">
        <f t="shared" si="347"/>
        <v>3723551.9219148983</v>
      </c>
      <c r="BW63" s="167">
        <f t="shared" si="347"/>
        <v>3769252.9790418283</v>
      </c>
      <c r="BX63" s="167">
        <f t="shared" si="347"/>
        <v>3840085.4190418296</v>
      </c>
      <c r="BY63" s="167">
        <f t="shared" ref="BY63:CC63" si="348">BY57+BY60</f>
        <v>3840085.4190418296</v>
      </c>
      <c r="BZ63" s="167">
        <f t="shared" si="348"/>
        <v>3890100.0963567621</v>
      </c>
      <c r="CA63" s="167">
        <f t="shared" si="348"/>
        <v>3890100.0963567621</v>
      </c>
      <c r="CB63" s="167">
        <f t="shared" si="348"/>
        <v>4568898.8294557165</v>
      </c>
      <c r="CC63" s="167">
        <f t="shared" si="348"/>
        <v>4568898.8294557165</v>
      </c>
      <c r="CD63" s="167">
        <f t="shared" ref="CD63:EA63" si="349">CD57+CD60</f>
        <v>4595604.0171572827</v>
      </c>
      <c r="CE63" s="167">
        <f t="shared" si="349"/>
        <v>5327727.3318425929</v>
      </c>
      <c r="CF63" s="167">
        <f t="shared" si="349"/>
        <v>5310122.3930692105</v>
      </c>
      <c r="CG63" s="167">
        <f t="shared" si="349"/>
        <v>5310122.3930692105</v>
      </c>
      <c r="CH63" s="167">
        <f t="shared" si="349"/>
        <v>5235539.2186447112</v>
      </c>
      <c r="CI63" s="167">
        <f t="shared" si="349"/>
        <v>5235539.2186447112</v>
      </c>
      <c r="CJ63" s="167">
        <f t="shared" si="349"/>
        <v>5308496.2986447113</v>
      </c>
      <c r="CK63" s="167">
        <f t="shared" si="349"/>
        <v>5308496.2986447113</v>
      </c>
      <c r="CL63" s="167">
        <f t="shared" si="349"/>
        <v>5308496.2986447113</v>
      </c>
      <c r="CM63" s="167">
        <f t="shared" si="349"/>
        <v>5308496.2986447113</v>
      </c>
      <c r="CN63" s="167">
        <f t="shared" si="349"/>
        <v>5308496.2986447113</v>
      </c>
      <c r="CO63" s="167">
        <f t="shared" si="349"/>
        <v>5308496.2986447113</v>
      </c>
      <c r="CP63" s="167">
        <f t="shared" si="349"/>
        <v>5357966.3414178854</v>
      </c>
      <c r="CQ63" s="167">
        <f t="shared" si="349"/>
        <v>5357966.3414178854</v>
      </c>
      <c r="CR63" s="167">
        <f t="shared" si="349"/>
        <v>5346569.6639483599</v>
      </c>
      <c r="CS63" s="167">
        <f t="shared" si="349"/>
        <v>5346569.6639483599</v>
      </c>
      <c r="CT63" s="167">
        <f t="shared" si="349"/>
        <v>5346569.6639483599</v>
      </c>
      <c r="CU63" s="167">
        <f t="shared" si="349"/>
        <v>5346569.6639483599</v>
      </c>
      <c r="CV63" s="167">
        <f t="shared" si="349"/>
        <v>5424982.4039483601</v>
      </c>
      <c r="CW63" s="167">
        <f t="shared" si="349"/>
        <v>5424982.4039483601</v>
      </c>
      <c r="CX63" s="167">
        <f t="shared" si="349"/>
        <v>5424982.4039483601</v>
      </c>
      <c r="CY63" s="167">
        <f t="shared" si="349"/>
        <v>5424982.4039483601</v>
      </c>
      <c r="CZ63" s="167">
        <f t="shared" si="349"/>
        <v>5424982.4039483601</v>
      </c>
      <c r="DA63" s="167">
        <f t="shared" si="349"/>
        <v>5424982.4039483601</v>
      </c>
      <c r="DB63" s="167">
        <f t="shared" si="349"/>
        <v>5475936.5480047297</v>
      </c>
      <c r="DC63" s="167">
        <f t="shared" si="349"/>
        <v>5475936.5480047297</v>
      </c>
      <c r="DD63" s="167">
        <f t="shared" si="349"/>
        <v>5468565.1010065461</v>
      </c>
      <c r="DE63" s="167">
        <f t="shared" si="349"/>
        <v>5468565.1010065461</v>
      </c>
      <c r="DF63" s="167">
        <f t="shared" si="349"/>
        <v>5468565.1010065461</v>
      </c>
      <c r="DG63" s="167">
        <f t="shared" si="349"/>
        <v>5468565.1010065461</v>
      </c>
      <c r="DH63" s="167">
        <f t="shared" si="349"/>
        <v>5542698.1810065452</v>
      </c>
      <c r="DI63" s="167">
        <f t="shared" si="349"/>
        <v>5542698.1810065452</v>
      </c>
      <c r="DJ63" s="167">
        <f t="shared" si="349"/>
        <v>5542698.1810065452</v>
      </c>
      <c r="DK63" s="167">
        <f t="shared" si="349"/>
        <v>5542698.1810065452</v>
      </c>
      <c r="DL63" s="167">
        <f t="shared" si="349"/>
        <v>5542698.1810065452</v>
      </c>
      <c r="DM63" s="167">
        <f t="shared" si="349"/>
        <v>5542698.1810065452</v>
      </c>
      <c r="DN63" s="167">
        <f t="shared" si="349"/>
        <v>5595180.9493846064</v>
      </c>
      <c r="DO63" s="167">
        <f t="shared" si="349"/>
        <v>5595180.9493846064</v>
      </c>
      <c r="DP63" s="167">
        <f t="shared" si="349"/>
        <v>5587563.4743903168</v>
      </c>
      <c r="DQ63" s="167">
        <f t="shared" si="349"/>
        <v>5587563.4743903168</v>
      </c>
      <c r="DR63" s="167">
        <f t="shared" si="349"/>
        <v>5587563.4743903168</v>
      </c>
      <c r="DS63" s="167">
        <f t="shared" si="349"/>
        <v>5587563.4743903168</v>
      </c>
      <c r="DT63" s="167">
        <f t="shared" si="349"/>
        <v>5667285.4943903154</v>
      </c>
      <c r="DU63" s="167">
        <f t="shared" si="349"/>
        <v>5667285.4943903154</v>
      </c>
      <c r="DV63" s="167">
        <f t="shared" si="349"/>
        <v>5667285.4943903154</v>
      </c>
      <c r="DW63" s="167">
        <f t="shared" si="349"/>
        <v>5667285.4943903154</v>
      </c>
      <c r="DX63" s="167">
        <f t="shared" si="349"/>
        <v>5667285.4943903154</v>
      </c>
      <c r="DY63" s="167">
        <f t="shared" si="349"/>
        <v>5667285.4943903154</v>
      </c>
      <c r="DZ63" s="167">
        <f t="shared" si="349"/>
        <v>3269205.3658197164</v>
      </c>
      <c r="EA63" s="167">
        <f t="shared" si="349"/>
        <v>3269205.3658197164</v>
      </c>
    </row>
    <row r="64" spans="9:131" hidden="1" outlineLevel="1" x14ac:dyDescent="0.2">
      <c r="I64" s="152" t="s">
        <v>142</v>
      </c>
      <c r="J64" s="161">
        <f>L64</f>
        <v>0</v>
      </c>
      <c r="L64" s="161">
        <v>0</v>
      </c>
      <c r="M64" s="161">
        <f>L67</f>
        <v>0</v>
      </c>
      <c r="N64" s="161">
        <f t="shared" ref="N64:BY64" si="350">M67</f>
        <v>0</v>
      </c>
      <c r="O64" s="161">
        <f t="shared" si="350"/>
        <v>0</v>
      </c>
      <c r="P64" s="161">
        <f t="shared" si="350"/>
        <v>0</v>
      </c>
      <c r="Q64" s="161">
        <f t="shared" si="350"/>
        <v>0</v>
      </c>
      <c r="R64" s="161">
        <f t="shared" si="350"/>
        <v>0</v>
      </c>
      <c r="S64" s="161">
        <f t="shared" si="350"/>
        <v>0</v>
      </c>
      <c r="T64" s="161">
        <f t="shared" si="350"/>
        <v>0</v>
      </c>
      <c r="U64" s="161">
        <f t="shared" si="350"/>
        <v>0</v>
      </c>
      <c r="V64" s="161">
        <f t="shared" si="350"/>
        <v>0</v>
      </c>
      <c r="W64" s="161">
        <f t="shared" si="350"/>
        <v>0</v>
      </c>
      <c r="X64" s="161">
        <f t="shared" si="350"/>
        <v>0</v>
      </c>
      <c r="Y64" s="161">
        <f t="shared" si="350"/>
        <v>0</v>
      </c>
      <c r="Z64" s="161">
        <f t="shared" si="350"/>
        <v>0</v>
      </c>
      <c r="AA64" s="161">
        <f t="shared" si="350"/>
        <v>0</v>
      </c>
      <c r="AB64" s="161">
        <f t="shared" si="350"/>
        <v>0</v>
      </c>
      <c r="AC64" s="161">
        <f t="shared" si="350"/>
        <v>0</v>
      </c>
      <c r="AD64" s="161">
        <f t="shared" si="350"/>
        <v>0</v>
      </c>
      <c r="AE64" s="161">
        <f t="shared" si="350"/>
        <v>0</v>
      </c>
      <c r="AF64" s="161">
        <f t="shared" si="350"/>
        <v>0</v>
      </c>
      <c r="AG64" s="161">
        <f t="shared" si="350"/>
        <v>0</v>
      </c>
      <c r="AH64" s="161">
        <f t="shared" si="350"/>
        <v>0</v>
      </c>
      <c r="AI64" s="161">
        <f t="shared" si="350"/>
        <v>0</v>
      </c>
      <c r="AJ64" s="161">
        <f t="shared" si="350"/>
        <v>0</v>
      </c>
      <c r="AK64" s="161">
        <f t="shared" si="350"/>
        <v>0</v>
      </c>
      <c r="AL64" s="161">
        <f t="shared" si="350"/>
        <v>0</v>
      </c>
      <c r="AM64" s="161">
        <f t="shared" si="350"/>
        <v>0</v>
      </c>
      <c r="AN64" s="161">
        <f t="shared" si="350"/>
        <v>0</v>
      </c>
      <c r="AO64" s="161">
        <f t="shared" si="350"/>
        <v>0</v>
      </c>
      <c r="AP64" s="161">
        <f t="shared" si="350"/>
        <v>0</v>
      </c>
      <c r="AQ64" s="161">
        <f t="shared" si="350"/>
        <v>0</v>
      </c>
      <c r="AR64" s="161">
        <f t="shared" si="350"/>
        <v>0</v>
      </c>
      <c r="AS64" s="161">
        <f t="shared" si="350"/>
        <v>0</v>
      </c>
      <c r="AT64" s="161">
        <f t="shared" si="350"/>
        <v>0</v>
      </c>
      <c r="AU64" s="161">
        <f t="shared" si="350"/>
        <v>0</v>
      </c>
      <c r="AV64" s="161">
        <f t="shared" si="350"/>
        <v>0</v>
      </c>
      <c r="AW64" s="161">
        <f t="shared" si="350"/>
        <v>0</v>
      </c>
      <c r="AX64" s="161">
        <f t="shared" si="350"/>
        <v>0</v>
      </c>
      <c r="AY64" s="161">
        <f t="shared" si="350"/>
        <v>0</v>
      </c>
      <c r="AZ64" s="161">
        <f t="shared" si="350"/>
        <v>0</v>
      </c>
      <c r="BA64" s="161">
        <f t="shared" si="350"/>
        <v>0</v>
      </c>
      <c r="BB64" s="161">
        <f t="shared" si="350"/>
        <v>0</v>
      </c>
      <c r="BC64" s="161">
        <f t="shared" si="350"/>
        <v>0</v>
      </c>
      <c r="BD64" s="161">
        <f t="shared" si="350"/>
        <v>0</v>
      </c>
      <c r="BE64" s="161">
        <f t="shared" si="350"/>
        <v>0</v>
      </c>
      <c r="BF64" s="161">
        <f t="shared" si="350"/>
        <v>0</v>
      </c>
      <c r="BG64" s="161">
        <f t="shared" si="350"/>
        <v>0</v>
      </c>
      <c r="BH64" s="161">
        <f t="shared" si="350"/>
        <v>0</v>
      </c>
      <c r="BI64" s="161">
        <f t="shared" si="350"/>
        <v>0</v>
      </c>
      <c r="BJ64" s="161">
        <f t="shared" si="350"/>
        <v>0</v>
      </c>
      <c r="BK64" s="161">
        <f t="shared" si="350"/>
        <v>0</v>
      </c>
      <c r="BL64" s="161">
        <f t="shared" si="350"/>
        <v>0</v>
      </c>
      <c r="BM64" s="161">
        <f t="shared" si="350"/>
        <v>0</v>
      </c>
      <c r="BN64" s="161">
        <f t="shared" si="350"/>
        <v>0</v>
      </c>
      <c r="BO64" s="161">
        <f t="shared" si="350"/>
        <v>0</v>
      </c>
      <c r="BP64" s="161">
        <f t="shared" si="350"/>
        <v>0</v>
      </c>
      <c r="BQ64" s="161">
        <f t="shared" si="350"/>
        <v>0</v>
      </c>
      <c r="BR64" s="161">
        <f t="shared" si="350"/>
        <v>0</v>
      </c>
      <c r="BS64" s="161">
        <f t="shared" si="350"/>
        <v>0</v>
      </c>
      <c r="BT64" s="161">
        <f t="shared" si="350"/>
        <v>0</v>
      </c>
      <c r="BU64" s="161">
        <f t="shared" si="350"/>
        <v>0</v>
      </c>
      <c r="BV64" s="161">
        <f t="shared" si="350"/>
        <v>0</v>
      </c>
      <c r="BW64" s="161">
        <f t="shared" si="350"/>
        <v>0</v>
      </c>
      <c r="BX64" s="161">
        <f t="shared" si="350"/>
        <v>0</v>
      </c>
      <c r="BY64" s="161">
        <f t="shared" si="350"/>
        <v>0</v>
      </c>
      <c r="BZ64" s="161">
        <f t="shared" ref="BZ64:CC64" si="351">BY67</f>
        <v>0</v>
      </c>
      <c r="CA64" s="161">
        <f t="shared" si="351"/>
        <v>0</v>
      </c>
      <c r="CB64" s="161">
        <f t="shared" si="351"/>
        <v>0</v>
      </c>
      <c r="CC64" s="161">
        <f t="shared" si="351"/>
        <v>0</v>
      </c>
      <c r="CD64" s="161">
        <f t="shared" ref="CD64" si="352">CC67</f>
        <v>0</v>
      </c>
      <c r="CE64" s="161">
        <f t="shared" ref="CE64" si="353">CD67</f>
        <v>0</v>
      </c>
      <c r="CF64" s="161">
        <f t="shared" ref="CF64" si="354">CE67</f>
        <v>0</v>
      </c>
      <c r="CG64" s="161">
        <f t="shared" ref="CG64" si="355">CF67</f>
        <v>0</v>
      </c>
      <c r="CH64" s="161">
        <f t="shared" ref="CH64" si="356">CG67</f>
        <v>0</v>
      </c>
      <c r="CI64" s="161">
        <f t="shared" ref="CI64" si="357">CH67</f>
        <v>0</v>
      </c>
      <c r="CJ64" s="161">
        <f t="shared" ref="CJ64" si="358">CI67</f>
        <v>0</v>
      </c>
      <c r="CK64" s="161">
        <f t="shared" ref="CK64" si="359">CJ67</f>
        <v>0</v>
      </c>
      <c r="CL64" s="161">
        <f t="shared" ref="CL64" si="360">CK67</f>
        <v>0</v>
      </c>
      <c r="CM64" s="161">
        <f t="shared" ref="CM64" si="361">CL67</f>
        <v>0</v>
      </c>
      <c r="CN64" s="161">
        <f t="shared" ref="CN64" si="362">CM67</f>
        <v>0</v>
      </c>
      <c r="CO64" s="161">
        <f t="shared" ref="CO64" si="363">CN67</f>
        <v>0</v>
      </c>
      <c r="CP64" s="161">
        <f t="shared" ref="CP64" si="364">CO67</f>
        <v>0</v>
      </c>
      <c r="CQ64" s="161">
        <f t="shared" ref="CQ64" si="365">CP67</f>
        <v>0</v>
      </c>
      <c r="CR64" s="161">
        <f t="shared" ref="CR64" si="366">CQ67</f>
        <v>0</v>
      </c>
      <c r="CS64" s="161">
        <f t="shared" ref="CS64" si="367">CR67</f>
        <v>0</v>
      </c>
      <c r="CT64" s="161">
        <f t="shared" ref="CT64" si="368">CS67</f>
        <v>0</v>
      </c>
      <c r="CU64" s="161">
        <f t="shared" ref="CU64" si="369">CT67</f>
        <v>0</v>
      </c>
      <c r="CV64" s="161">
        <f t="shared" ref="CV64" si="370">CU67</f>
        <v>0</v>
      </c>
      <c r="CW64" s="161">
        <f t="shared" ref="CW64" si="371">CV67</f>
        <v>0</v>
      </c>
      <c r="CX64" s="161">
        <f t="shared" ref="CX64" si="372">CW67</f>
        <v>0</v>
      </c>
      <c r="CY64" s="161">
        <f t="shared" ref="CY64" si="373">CX67</f>
        <v>0</v>
      </c>
      <c r="CZ64" s="161">
        <f t="shared" ref="CZ64" si="374">CY67</f>
        <v>0</v>
      </c>
      <c r="DA64" s="161">
        <f t="shared" ref="DA64" si="375">CZ67</f>
        <v>0</v>
      </c>
      <c r="DB64" s="161">
        <f t="shared" ref="DB64" si="376">DA67</f>
        <v>0</v>
      </c>
      <c r="DC64" s="161">
        <f t="shared" ref="DC64" si="377">DB67</f>
        <v>0</v>
      </c>
      <c r="DD64" s="161">
        <f t="shared" ref="DD64" si="378">DC67</f>
        <v>0</v>
      </c>
      <c r="DE64" s="161">
        <f t="shared" ref="DE64" si="379">DD67</f>
        <v>0</v>
      </c>
      <c r="DF64" s="161">
        <f t="shared" ref="DF64" si="380">DE67</f>
        <v>0</v>
      </c>
      <c r="DG64" s="161">
        <f t="shared" ref="DG64" si="381">DF67</f>
        <v>0</v>
      </c>
      <c r="DH64" s="161">
        <f t="shared" ref="DH64" si="382">DG67</f>
        <v>0</v>
      </c>
      <c r="DI64" s="161">
        <f t="shared" ref="DI64" si="383">DH67</f>
        <v>0</v>
      </c>
      <c r="DJ64" s="161">
        <f t="shared" ref="DJ64" si="384">DI67</f>
        <v>0</v>
      </c>
      <c r="DK64" s="161">
        <f t="shared" ref="DK64" si="385">DJ67</f>
        <v>0</v>
      </c>
      <c r="DL64" s="161">
        <f t="shared" ref="DL64" si="386">DK67</f>
        <v>0</v>
      </c>
      <c r="DM64" s="161">
        <f t="shared" ref="DM64" si="387">DL67</f>
        <v>0</v>
      </c>
      <c r="DN64" s="161">
        <f t="shared" ref="DN64" si="388">DM67</f>
        <v>0</v>
      </c>
      <c r="DO64" s="161">
        <f t="shared" ref="DO64" si="389">DN67</f>
        <v>0</v>
      </c>
      <c r="DP64" s="161">
        <f t="shared" ref="DP64" si="390">DO67</f>
        <v>0</v>
      </c>
      <c r="DQ64" s="161">
        <f t="shared" ref="DQ64" si="391">DP67</f>
        <v>0</v>
      </c>
      <c r="DR64" s="161">
        <f t="shared" ref="DR64" si="392">DQ67</f>
        <v>0</v>
      </c>
      <c r="DS64" s="161">
        <f t="shared" ref="DS64" si="393">DR67</f>
        <v>0</v>
      </c>
      <c r="DT64" s="161">
        <f t="shared" ref="DT64" si="394">DS67</f>
        <v>0</v>
      </c>
      <c r="DU64" s="161">
        <f t="shared" ref="DU64" si="395">DT67</f>
        <v>0</v>
      </c>
      <c r="DV64" s="161">
        <f t="shared" ref="DV64" si="396">DU67</f>
        <v>0</v>
      </c>
      <c r="DW64" s="161">
        <f t="shared" ref="DW64" si="397">DV67</f>
        <v>0</v>
      </c>
      <c r="DX64" s="161">
        <f t="shared" ref="DX64" si="398">DW67</f>
        <v>0</v>
      </c>
      <c r="DY64" s="161">
        <f t="shared" ref="DY64" si="399">DX67</f>
        <v>0</v>
      </c>
      <c r="DZ64" s="161">
        <f t="shared" ref="DZ64" si="400">DY67</f>
        <v>0</v>
      </c>
      <c r="EA64" s="161">
        <f t="shared" ref="EA64" si="401">DZ67</f>
        <v>0</v>
      </c>
    </row>
    <row r="65" spans="1:131" hidden="1" outlineLevel="1" x14ac:dyDescent="0.2">
      <c r="I65" s="152" t="s">
        <v>143</v>
      </c>
      <c r="J65" s="161">
        <f t="shared" ref="J65:J66" si="402">SUM(K65:AY65)</f>
        <v>0</v>
      </c>
      <c r="L65" s="413">
        <f>L43</f>
        <v>0</v>
      </c>
      <c r="M65" s="413">
        <f>M43</f>
        <v>0</v>
      </c>
      <c r="N65" s="413">
        <f t="shared" ref="N65:BX65" si="403">N43</f>
        <v>0</v>
      </c>
      <c r="O65" s="413">
        <f t="shared" si="403"/>
        <v>0</v>
      </c>
      <c r="P65" s="413">
        <f t="shared" si="403"/>
        <v>0</v>
      </c>
      <c r="Q65" s="413">
        <f t="shared" si="403"/>
        <v>0</v>
      </c>
      <c r="R65" s="413">
        <f t="shared" si="403"/>
        <v>0</v>
      </c>
      <c r="S65" s="413">
        <f t="shared" si="403"/>
        <v>0</v>
      </c>
      <c r="T65" s="413">
        <f t="shared" si="403"/>
        <v>0</v>
      </c>
      <c r="U65" s="413">
        <f t="shared" si="403"/>
        <v>0</v>
      </c>
      <c r="V65" s="413">
        <f t="shared" si="403"/>
        <v>0</v>
      </c>
      <c r="W65" s="413">
        <f t="shared" si="403"/>
        <v>0</v>
      </c>
      <c r="X65" s="413">
        <f t="shared" si="403"/>
        <v>0</v>
      </c>
      <c r="Y65" s="413">
        <f t="shared" si="403"/>
        <v>0</v>
      </c>
      <c r="Z65" s="413">
        <f t="shared" si="403"/>
        <v>0</v>
      </c>
      <c r="AA65" s="413">
        <f t="shared" si="403"/>
        <v>0</v>
      </c>
      <c r="AB65" s="413">
        <f t="shared" si="403"/>
        <v>0</v>
      </c>
      <c r="AC65" s="413">
        <f t="shared" si="403"/>
        <v>0</v>
      </c>
      <c r="AD65" s="413">
        <f t="shared" si="403"/>
        <v>0</v>
      </c>
      <c r="AE65" s="413">
        <f t="shared" si="403"/>
        <v>0</v>
      </c>
      <c r="AF65" s="413">
        <f t="shared" si="403"/>
        <v>0</v>
      </c>
      <c r="AG65" s="413">
        <f t="shared" si="403"/>
        <v>0</v>
      </c>
      <c r="AH65" s="413">
        <f t="shared" si="403"/>
        <v>0</v>
      </c>
      <c r="AI65" s="413">
        <f t="shared" si="403"/>
        <v>0</v>
      </c>
      <c r="AJ65" s="413">
        <f t="shared" si="403"/>
        <v>0</v>
      </c>
      <c r="AK65" s="413">
        <f t="shared" si="403"/>
        <v>0</v>
      </c>
      <c r="AL65" s="413">
        <f t="shared" si="403"/>
        <v>0</v>
      </c>
      <c r="AM65" s="413">
        <f t="shared" si="403"/>
        <v>0</v>
      </c>
      <c r="AN65" s="413">
        <f t="shared" si="403"/>
        <v>0</v>
      </c>
      <c r="AO65" s="413">
        <f t="shared" si="403"/>
        <v>0</v>
      </c>
      <c r="AP65" s="413">
        <f t="shared" si="403"/>
        <v>0</v>
      </c>
      <c r="AQ65" s="413">
        <f t="shared" si="403"/>
        <v>0</v>
      </c>
      <c r="AR65" s="413">
        <f t="shared" si="403"/>
        <v>0</v>
      </c>
      <c r="AS65" s="413">
        <f t="shared" si="403"/>
        <v>0</v>
      </c>
      <c r="AT65" s="413">
        <f t="shared" si="403"/>
        <v>0</v>
      </c>
      <c r="AU65" s="413">
        <f t="shared" si="403"/>
        <v>0</v>
      </c>
      <c r="AV65" s="413">
        <f t="shared" si="403"/>
        <v>0</v>
      </c>
      <c r="AW65" s="413">
        <f t="shared" si="403"/>
        <v>0</v>
      </c>
      <c r="AX65" s="413">
        <f t="shared" si="403"/>
        <v>0</v>
      </c>
      <c r="AY65" s="413">
        <f t="shared" si="403"/>
        <v>0</v>
      </c>
      <c r="AZ65" s="413">
        <f t="shared" si="403"/>
        <v>0</v>
      </c>
      <c r="BA65" s="413">
        <f t="shared" si="403"/>
        <v>0</v>
      </c>
      <c r="BB65" s="413">
        <f t="shared" si="403"/>
        <v>0</v>
      </c>
      <c r="BC65" s="413">
        <f t="shared" si="403"/>
        <v>0</v>
      </c>
      <c r="BD65" s="413">
        <f t="shared" si="403"/>
        <v>0</v>
      </c>
      <c r="BE65" s="413">
        <f t="shared" si="403"/>
        <v>0</v>
      </c>
      <c r="BF65" s="413">
        <f t="shared" si="403"/>
        <v>0</v>
      </c>
      <c r="BG65" s="413">
        <f t="shared" si="403"/>
        <v>0</v>
      </c>
      <c r="BH65" s="413">
        <f t="shared" si="403"/>
        <v>0</v>
      </c>
      <c r="BI65" s="413">
        <f t="shared" si="403"/>
        <v>0</v>
      </c>
      <c r="BJ65" s="413">
        <f t="shared" si="403"/>
        <v>0</v>
      </c>
      <c r="BK65" s="413">
        <f t="shared" si="403"/>
        <v>0</v>
      </c>
      <c r="BL65" s="413">
        <f t="shared" si="403"/>
        <v>0</v>
      </c>
      <c r="BM65" s="413">
        <f t="shared" si="403"/>
        <v>0</v>
      </c>
      <c r="BN65" s="413">
        <f t="shared" si="403"/>
        <v>0</v>
      </c>
      <c r="BO65" s="413">
        <f t="shared" si="403"/>
        <v>0</v>
      </c>
      <c r="BP65" s="413">
        <f t="shared" si="403"/>
        <v>0</v>
      </c>
      <c r="BQ65" s="413">
        <f t="shared" si="403"/>
        <v>0</v>
      </c>
      <c r="BR65" s="413">
        <f t="shared" si="403"/>
        <v>0</v>
      </c>
      <c r="BS65" s="413">
        <f t="shared" si="403"/>
        <v>0</v>
      </c>
      <c r="BT65" s="413">
        <f t="shared" si="403"/>
        <v>0</v>
      </c>
      <c r="BU65" s="413">
        <f t="shared" si="403"/>
        <v>0</v>
      </c>
      <c r="BV65" s="413">
        <f t="shared" si="403"/>
        <v>0</v>
      </c>
      <c r="BW65" s="413">
        <f t="shared" si="403"/>
        <v>0</v>
      </c>
      <c r="BX65" s="413">
        <f t="shared" si="403"/>
        <v>0</v>
      </c>
      <c r="BY65" s="413">
        <f t="shared" ref="BY65:CC65" si="404">BY43</f>
        <v>0</v>
      </c>
      <c r="BZ65" s="413">
        <f t="shared" si="404"/>
        <v>0</v>
      </c>
      <c r="CA65" s="413">
        <f t="shared" si="404"/>
        <v>0</v>
      </c>
      <c r="CB65" s="413">
        <f t="shared" si="404"/>
        <v>0</v>
      </c>
      <c r="CC65" s="413">
        <f t="shared" si="404"/>
        <v>0</v>
      </c>
      <c r="CD65" s="413">
        <f t="shared" ref="CD65:EA65" si="405">CD43</f>
        <v>0</v>
      </c>
      <c r="CE65" s="413">
        <f t="shared" si="405"/>
        <v>0</v>
      </c>
      <c r="CF65" s="413">
        <f t="shared" si="405"/>
        <v>0</v>
      </c>
      <c r="CG65" s="413">
        <f t="shared" si="405"/>
        <v>0</v>
      </c>
      <c r="CH65" s="413">
        <f t="shared" si="405"/>
        <v>0</v>
      </c>
      <c r="CI65" s="413">
        <f t="shared" si="405"/>
        <v>0</v>
      </c>
      <c r="CJ65" s="413">
        <f t="shared" si="405"/>
        <v>0</v>
      </c>
      <c r="CK65" s="413">
        <f t="shared" si="405"/>
        <v>0</v>
      </c>
      <c r="CL65" s="413">
        <f t="shared" si="405"/>
        <v>0</v>
      </c>
      <c r="CM65" s="413">
        <f t="shared" si="405"/>
        <v>0</v>
      </c>
      <c r="CN65" s="413">
        <f t="shared" si="405"/>
        <v>0</v>
      </c>
      <c r="CO65" s="413">
        <f t="shared" si="405"/>
        <v>0</v>
      </c>
      <c r="CP65" s="413">
        <f t="shared" si="405"/>
        <v>0</v>
      </c>
      <c r="CQ65" s="413">
        <f t="shared" si="405"/>
        <v>0</v>
      </c>
      <c r="CR65" s="413">
        <f t="shared" si="405"/>
        <v>0</v>
      </c>
      <c r="CS65" s="413">
        <f t="shared" si="405"/>
        <v>0</v>
      </c>
      <c r="CT65" s="413">
        <f t="shared" si="405"/>
        <v>0</v>
      </c>
      <c r="CU65" s="413">
        <f t="shared" si="405"/>
        <v>0</v>
      </c>
      <c r="CV65" s="413">
        <f t="shared" si="405"/>
        <v>0</v>
      </c>
      <c r="CW65" s="413">
        <f t="shared" si="405"/>
        <v>0</v>
      </c>
      <c r="CX65" s="413">
        <f t="shared" si="405"/>
        <v>0</v>
      </c>
      <c r="CY65" s="413">
        <f t="shared" si="405"/>
        <v>0</v>
      </c>
      <c r="CZ65" s="413">
        <f t="shared" si="405"/>
        <v>0</v>
      </c>
      <c r="DA65" s="413">
        <f t="shared" si="405"/>
        <v>0</v>
      </c>
      <c r="DB65" s="413">
        <f t="shared" si="405"/>
        <v>0</v>
      </c>
      <c r="DC65" s="413">
        <f t="shared" si="405"/>
        <v>0</v>
      </c>
      <c r="DD65" s="413">
        <f t="shared" si="405"/>
        <v>0</v>
      </c>
      <c r="DE65" s="413">
        <f t="shared" si="405"/>
        <v>0</v>
      </c>
      <c r="DF65" s="413">
        <f t="shared" si="405"/>
        <v>0</v>
      </c>
      <c r="DG65" s="413">
        <f t="shared" si="405"/>
        <v>0</v>
      </c>
      <c r="DH65" s="413">
        <f t="shared" si="405"/>
        <v>0</v>
      </c>
      <c r="DI65" s="413">
        <f t="shared" si="405"/>
        <v>0</v>
      </c>
      <c r="DJ65" s="413">
        <f t="shared" si="405"/>
        <v>0</v>
      </c>
      <c r="DK65" s="413">
        <f t="shared" si="405"/>
        <v>0</v>
      </c>
      <c r="DL65" s="413">
        <f t="shared" si="405"/>
        <v>0</v>
      </c>
      <c r="DM65" s="413">
        <f t="shared" si="405"/>
        <v>0</v>
      </c>
      <c r="DN65" s="413">
        <f t="shared" si="405"/>
        <v>0</v>
      </c>
      <c r="DO65" s="413">
        <f t="shared" si="405"/>
        <v>0</v>
      </c>
      <c r="DP65" s="413">
        <f t="shared" si="405"/>
        <v>0</v>
      </c>
      <c r="DQ65" s="413">
        <f t="shared" si="405"/>
        <v>0</v>
      </c>
      <c r="DR65" s="413">
        <f t="shared" si="405"/>
        <v>0</v>
      </c>
      <c r="DS65" s="413">
        <f t="shared" si="405"/>
        <v>0</v>
      </c>
      <c r="DT65" s="413">
        <f t="shared" si="405"/>
        <v>0</v>
      </c>
      <c r="DU65" s="413">
        <f t="shared" si="405"/>
        <v>0</v>
      </c>
      <c r="DV65" s="413">
        <f t="shared" si="405"/>
        <v>0</v>
      </c>
      <c r="DW65" s="413">
        <f t="shared" si="405"/>
        <v>0</v>
      </c>
      <c r="DX65" s="413">
        <f t="shared" si="405"/>
        <v>0</v>
      </c>
      <c r="DY65" s="413">
        <f t="shared" si="405"/>
        <v>0</v>
      </c>
      <c r="DZ65" s="413">
        <f t="shared" si="405"/>
        <v>0</v>
      </c>
      <c r="EA65" s="413">
        <f t="shared" si="405"/>
        <v>0</v>
      </c>
    </row>
    <row r="66" spans="1:131" hidden="1" outlineLevel="1" x14ac:dyDescent="0.2">
      <c r="I66" s="166" t="s">
        <v>140</v>
      </c>
      <c r="J66" s="167">
        <f t="shared" si="402"/>
        <v>0</v>
      </c>
      <c r="K66" s="160"/>
      <c r="L66" s="167">
        <f>-MAX(MIN(L63,SUM(L64:L65)),0)</f>
        <v>0</v>
      </c>
      <c r="M66" s="167">
        <f t="shared" ref="M66:BX66" si="406">-MAX(MIN(M63,SUM(M64:M65)),0)</f>
        <v>0</v>
      </c>
      <c r="N66" s="167">
        <f t="shared" si="406"/>
        <v>0</v>
      </c>
      <c r="O66" s="167">
        <f t="shared" si="406"/>
        <v>0</v>
      </c>
      <c r="P66" s="167">
        <f t="shared" si="406"/>
        <v>0</v>
      </c>
      <c r="Q66" s="167">
        <f t="shared" si="406"/>
        <v>0</v>
      </c>
      <c r="R66" s="167">
        <f t="shared" si="406"/>
        <v>0</v>
      </c>
      <c r="S66" s="167">
        <f t="shared" si="406"/>
        <v>0</v>
      </c>
      <c r="T66" s="167">
        <f t="shared" si="406"/>
        <v>0</v>
      </c>
      <c r="U66" s="167">
        <f t="shared" si="406"/>
        <v>0</v>
      </c>
      <c r="V66" s="167">
        <f t="shared" si="406"/>
        <v>0</v>
      </c>
      <c r="W66" s="167">
        <f t="shared" si="406"/>
        <v>0</v>
      </c>
      <c r="X66" s="167">
        <f t="shared" si="406"/>
        <v>0</v>
      </c>
      <c r="Y66" s="167">
        <f t="shared" si="406"/>
        <v>0</v>
      </c>
      <c r="Z66" s="167">
        <f t="shared" si="406"/>
        <v>0</v>
      </c>
      <c r="AA66" s="167">
        <f t="shared" si="406"/>
        <v>0</v>
      </c>
      <c r="AB66" s="167">
        <f t="shared" si="406"/>
        <v>0</v>
      </c>
      <c r="AC66" s="167">
        <f t="shared" si="406"/>
        <v>0</v>
      </c>
      <c r="AD66" s="167">
        <f t="shared" si="406"/>
        <v>0</v>
      </c>
      <c r="AE66" s="167">
        <f t="shared" si="406"/>
        <v>0</v>
      </c>
      <c r="AF66" s="167">
        <f t="shared" si="406"/>
        <v>0</v>
      </c>
      <c r="AG66" s="167">
        <f t="shared" si="406"/>
        <v>0</v>
      </c>
      <c r="AH66" s="167">
        <f t="shared" si="406"/>
        <v>0</v>
      </c>
      <c r="AI66" s="167">
        <f t="shared" si="406"/>
        <v>0</v>
      </c>
      <c r="AJ66" s="167">
        <f t="shared" si="406"/>
        <v>0</v>
      </c>
      <c r="AK66" s="167">
        <f t="shared" si="406"/>
        <v>0</v>
      </c>
      <c r="AL66" s="167">
        <f t="shared" si="406"/>
        <v>0</v>
      </c>
      <c r="AM66" s="167">
        <f t="shared" si="406"/>
        <v>0</v>
      </c>
      <c r="AN66" s="167">
        <f t="shared" si="406"/>
        <v>0</v>
      </c>
      <c r="AO66" s="167">
        <f t="shared" si="406"/>
        <v>0</v>
      </c>
      <c r="AP66" s="167">
        <f t="shared" si="406"/>
        <v>0</v>
      </c>
      <c r="AQ66" s="167">
        <f t="shared" si="406"/>
        <v>0</v>
      </c>
      <c r="AR66" s="167">
        <f t="shared" si="406"/>
        <v>0</v>
      </c>
      <c r="AS66" s="167">
        <f t="shared" si="406"/>
        <v>0</v>
      </c>
      <c r="AT66" s="167">
        <f t="shared" si="406"/>
        <v>0</v>
      </c>
      <c r="AU66" s="167">
        <f t="shared" si="406"/>
        <v>0</v>
      </c>
      <c r="AV66" s="167">
        <f t="shared" si="406"/>
        <v>0</v>
      </c>
      <c r="AW66" s="167">
        <f t="shared" si="406"/>
        <v>0</v>
      </c>
      <c r="AX66" s="167">
        <f t="shared" si="406"/>
        <v>0</v>
      </c>
      <c r="AY66" s="167">
        <f t="shared" si="406"/>
        <v>0</v>
      </c>
      <c r="AZ66" s="167">
        <f t="shared" si="406"/>
        <v>0</v>
      </c>
      <c r="BA66" s="167">
        <f t="shared" si="406"/>
        <v>0</v>
      </c>
      <c r="BB66" s="167">
        <f t="shared" si="406"/>
        <v>0</v>
      </c>
      <c r="BC66" s="167">
        <f t="shared" si="406"/>
        <v>0</v>
      </c>
      <c r="BD66" s="167">
        <f t="shared" si="406"/>
        <v>0</v>
      </c>
      <c r="BE66" s="167">
        <f t="shared" si="406"/>
        <v>0</v>
      </c>
      <c r="BF66" s="167">
        <f t="shared" si="406"/>
        <v>0</v>
      </c>
      <c r="BG66" s="167">
        <f t="shared" si="406"/>
        <v>0</v>
      </c>
      <c r="BH66" s="167">
        <f t="shared" si="406"/>
        <v>0</v>
      </c>
      <c r="BI66" s="167">
        <f t="shared" si="406"/>
        <v>0</v>
      </c>
      <c r="BJ66" s="167">
        <f t="shared" si="406"/>
        <v>0</v>
      </c>
      <c r="BK66" s="167">
        <f t="shared" si="406"/>
        <v>0</v>
      </c>
      <c r="BL66" s="167">
        <f t="shared" si="406"/>
        <v>0</v>
      </c>
      <c r="BM66" s="167">
        <f t="shared" si="406"/>
        <v>0</v>
      </c>
      <c r="BN66" s="167">
        <f t="shared" si="406"/>
        <v>0</v>
      </c>
      <c r="BO66" s="167">
        <f t="shared" si="406"/>
        <v>0</v>
      </c>
      <c r="BP66" s="167">
        <f t="shared" si="406"/>
        <v>0</v>
      </c>
      <c r="BQ66" s="167">
        <f t="shared" si="406"/>
        <v>0</v>
      </c>
      <c r="BR66" s="167">
        <f t="shared" si="406"/>
        <v>0</v>
      </c>
      <c r="BS66" s="167">
        <f t="shared" si="406"/>
        <v>0</v>
      </c>
      <c r="BT66" s="167">
        <f t="shared" si="406"/>
        <v>0</v>
      </c>
      <c r="BU66" s="167">
        <f t="shared" si="406"/>
        <v>0</v>
      </c>
      <c r="BV66" s="167">
        <f t="shared" si="406"/>
        <v>0</v>
      </c>
      <c r="BW66" s="167">
        <f t="shared" si="406"/>
        <v>0</v>
      </c>
      <c r="BX66" s="167">
        <f t="shared" si="406"/>
        <v>0</v>
      </c>
      <c r="BY66" s="167">
        <f t="shared" ref="BY66:CC66" si="407">-MAX(MIN(BY63,SUM(BY64:BY65)),0)</f>
        <v>0</v>
      </c>
      <c r="BZ66" s="167">
        <f t="shared" si="407"/>
        <v>0</v>
      </c>
      <c r="CA66" s="167">
        <f t="shared" si="407"/>
        <v>0</v>
      </c>
      <c r="CB66" s="167">
        <f t="shared" si="407"/>
        <v>0</v>
      </c>
      <c r="CC66" s="167">
        <f t="shared" si="407"/>
        <v>0</v>
      </c>
      <c r="CD66" s="167">
        <f t="shared" ref="CD66:EA66" si="408">-MAX(MIN(CD63,SUM(CD64:CD65)),0)</f>
        <v>0</v>
      </c>
      <c r="CE66" s="167">
        <f t="shared" si="408"/>
        <v>0</v>
      </c>
      <c r="CF66" s="167">
        <f t="shared" si="408"/>
        <v>0</v>
      </c>
      <c r="CG66" s="167">
        <f t="shared" si="408"/>
        <v>0</v>
      </c>
      <c r="CH66" s="167">
        <f t="shared" si="408"/>
        <v>0</v>
      </c>
      <c r="CI66" s="167">
        <f t="shared" si="408"/>
        <v>0</v>
      </c>
      <c r="CJ66" s="167">
        <f t="shared" si="408"/>
        <v>0</v>
      </c>
      <c r="CK66" s="167">
        <f t="shared" si="408"/>
        <v>0</v>
      </c>
      <c r="CL66" s="167">
        <f t="shared" si="408"/>
        <v>0</v>
      </c>
      <c r="CM66" s="167">
        <f t="shared" si="408"/>
        <v>0</v>
      </c>
      <c r="CN66" s="167">
        <f t="shared" si="408"/>
        <v>0</v>
      </c>
      <c r="CO66" s="167">
        <f t="shared" si="408"/>
        <v>0</v>
      </c>
      <c r="CP66" s="167">
        <f t="shared" si="408"/>
        <v>0</v>
      </c>
      <c r="CQ66" s="167">
        <f t="shared" si="408"/>
        <v>0</v>
      </c>
      <c r="CR66" s="167">
        <f t="shared" si="408"/>
        <v>0</v>
      </c>
      <c r="CS66" s="167">
        <f t="shared" si="408"/>
        <v>0</v>
      </c>
      <c r="CT66" s="167">
        <f t="shared" si="408"/>
        <v>0</v>
      </c>
      <c r="CU66" s="167">
        <f t="shared" si="408"/>
        <v>0</v>
      </c>
      <c r="CV66" s="167">
        <f t="shared" si="408"/>
        <v>0</v>
      </c>
      <c r="CW66" s="167">
        <f t="shared" si="408"/>
        <v>0</v>
      </c>
      <c r="CX66" s="167">
        <f t="shared" si="408"/>
        <v>0</v>
      </c>
      <c r="CY66" s="167">
        <f t="shared" si="408"/>
        <v>0</v>
      </c>
      <c r="CZ66" s="167">
        <f t="shared" si="408"/>
        <v>0</v>
      </c>
      <c r="DA66" s="167">
        <f t="shared" si="408"/>
        <v>0</v>
      </c>
      <c r="DB66" s="167">
        <f t="shared" si="408"/>
        <v>0</v>
      </c>
      <c r="DC66" s="167">
        <f t="shared" si="408"/>
        <v>0</v>
      </c>
      <c r="DD66" s="167">
        <f t="shared" si="408"/>
        <v>0</v>
      </c>
      <c r="DE66" s="167">
        <f t="shared" si="408"/>
        <v>0</v>
      </c>
      <c r="DF66" s="167">
        <f t="shared" si="408"/>
        <v>0</v>
      </c>
      <c r="DG66" s="167">
        <f t="shared" si="408"/>
        <v>0</v>
      </c>
      <c r="DH66" s="167">
        <f t="shared" si="408"/>
        <v>0</v>
      </c>
      <c r="DI66" s="167">
        <f t="shared" si="408"/>
        <v>0</v>
      </c>
      <c r="DJ66" s="167">
        <f t="shared" si="408"/>
        <v>0</v>
      </c>
      <c r="DK66" s="167">
        <f t="shared" si="408"/>
        <v>0</v>
      </c>
      <c r="DL66" s="167">
        <f t="shared" si="408"/>
        <v>0</v>
      </c>
      <c r="DM66" s="167">
        <f t="shared" si="408"/>
        <v>0</v>
      </c>
      <c r="DN66" s="167">
        <f t="shared" si="408"/>
        <v>0</v>
      </c>
      <c r="DO66" s="167">
        <f t="shared" si="408"/>
        <v>0</v>
      </c>
      <c r="DP66" s="167">
        <f t="shared" si="408"/>
        <v>0</v>
      </c>
      <c r="DQ66" s="167">
        <f t="shared" si="408"/>
        <v>0</v>
      </c>
      <c r="DR66" s="167">
        <f t="shared" si="408"/>
        <v>0</v>
      </c>
      <c r="DS66" s="167">
        <f t="shared" si="408"/>
        <v>0</v>
      </c>
      <c r="DT66" s="167">
        <f t="shared" si="408"/>
        <v>0</v>
      </c>
      <c r="DU66" s="167">
        <f t="shared" si="408"/>
        <v>0</v>
      </c>
      <c r="DV66" s="167">
        <f t="shared" si="408"/>
        <v>0</v>
      </c>
      <c r="DW66" s="167">
        <f t="shared" si="408"/>
        <v>0</v>
      </c>
      <c r="DX66" s="167">
        <f t="shared" si="408"/>
        <v>0</v>
      </c>
      <c r="DY66" s="167">
        <f t="shared" si="408"/>
        <v>0</v>
      </c>
      <c r="DZ66" s="167">
        <f t="shared" si="408"/>
        <v>0</v>
      </c>
      <c r="EA66" s="167">
        <f t="shared" si="408"/>
        <v>0</v>
      </c>
    </row>
    <row r="67" spans="1:131" hidden="1" outlineLevel="1" x14ac:dyDescent="0.2">
      <c r="I67" s="168" t="s">
        <v>144</v>
      </c>
      <c r="J67" s="161">
        <f>SUM(J64:J66)</f>
        <v>0</v>
      </c>
      <c r="L67" s="161">
        <f>SUM(L64:L66)</f>
        <v>0</v>
      </c>
      <c r="M67" s="161">
        <f>SUM(M64:M66)</f>
        <v>0</v>
      </c>
      <c r="N67" s="161">
        <f t="shared" ref="N67:BY67" si="409">SUM(N64:N66)</f>
        <v>0</v>
      </c>
      <c r="O67" s="161">
        <f t="shared" si="409"/>
        <v>0</v>
      </c>
      <c r="P67" s="161">
        <f t="shared" si="409"/>
        <v>0</v>
      </c>
      <c r="Q67" s="161">
        <f t="shared" si="409"/>
        <v>0</v>
      </c>
      <c r="R67" s="161">
        <f t="shared" si="409"/>
        <v>0</v>
      </c>
      <c r="S67" s="161">
        <f t="shared" si="409"/>
        <v>0</v>
      </c>
      <c r="T67" s="161">
        <f t="shared" si="409"/>
        <v>0</v>
      </c>
      <c r="U67" s="161">
        <f t="shared" si="409"/>
        <v>0</v>
      </c>
      <c r="V67" s="161">
        <f t="shared" si="409"/>
        <v>0</v>
      </c>
      <c r="W67" s="161">
        <f t="shared" si="409"/>
        <v>0</v>
      </c>
      <c r="X67" s="161">
        <f t="shared" si="409"/>
        <v>0</v>
      </c>
      <c r="Y67" s="161">
        <f t="shared" si="409"/>
        <v>0</v>
      </c>
      <c r="Z67" s="161">
        <f t="shared" si="409"/>
        <v>0</v>
      </c>
      <c r="AA67" s="161">
        <f t="shared" si="409"/>
        <v>0</v>
      </c>
      <c r="AB67" s="161">
        <f t="shared" si="409"/>
        <v>0</v>
      </c>
      <c r="AC67" s="161">
        <f t="shared" si="409"/>
        <v>0</v>
      </c>
      <c r="AD67" s="161">
        <f t="shared" si="409"/>
        <v>0</v>
      </c>
      <c r="AE67" s="161">
        <f t="shared" si="409"/>
        <v>0</v>
      </c>
      <c r="AF67" s="161">
        <f t="shared" si="409"/>
        <v>0</v>
      </c>
      <c r="AG67" s="161">
        <f t="shared" si="409"/>
        <v>0</v>
      </c>
      <c r="AH67" s="161">
        <f t="shared" si="409"/>
        <v>0</v>
      </c>
      <c r="AI67" s="161">
        <f t="shared" si="409"/>
        <v>0</v>
      </c>
      <c r="AJ67" s="161">
        <f t="shared" si="409"/>
        <v>0</v>
      </c>
      <c r="AK67" s="161">
        <f t="shared" si="409"/>
        <v>0</v>
      </c>
      <c r="AL67" s="161">
        <f t="shared" si="409"/>
        <v>0</v>
      </c>
      <c r="AM67" s="161">
        <f t="shared" si="409"/>
        <v>0</v>
      </c>
      <c r="AN67" s="161">
        <f t="shared" si="409"/>
        <v>0</v>
      </c>
      <c r="AO67" s="161">
        <f t="shared" si="409"/>
        <v>0</v>
      </c>
      <c r="AP67" s="161">
        <f t="shared" si="409"/>
        <v>0</v>
      </c>
      <c r="AQ67" s="161">
        <f t="shared" si="409"/>
        <v>0</v>
      </c>
      <c r="AR67" s="161">
        <f t="shared" si="409"/>
        <v>0</v>
      </c>
      <c r="AS67" s="161">
        <f t="shared" si="409"/>
        <v>0</v>
      </c>
      <c r="AT67" s="161">
        <f t="shared" si="409"/>
        <v>0</v>
      </c>
      <c r="AU67" s="161">
        <f t="shared" si="409"/>
        <v>0</v>
      </c>
      <c r="AV67" s="161">
        <f t="shared" si="409"/>
        <v>0</v>
      </c>
      <c r="AW67" s="161">
        <f t="shared" si="409"/>
        <v>0</v>
      </c>
      <c r="AX67" s="161">
        <f t="shared" si="409"/>
        <v>0</v>
      </c>
      <c r="AY67" s="161">
        <f t="shared" si="409"/>
        <v>0</v>
      </c>
      <c r="AZ67" s="161">
        <f t="shared" si="409"/>
        <v>0</v>
      </c>
      <c r="BA67" s="161">
        <f t="shared" si="409"/>
        <v>0</v>
      </c>
      <c r="BB67" s="161">
        <f t="shared" si="409"/>
        <v>0</v>
      </c>
      <c r="BC67" s="161">
        <f t="shared" si="409"/>
        <v>0</v>
      </c>
      <c r="BD67" s="161">
        <f t="shared" si="409"/>
        <v>0</v>
      </c>
      <c r="BE67" s="161">
        <f t="shared" si="409"/>
        <v>0</v>
      </c>
      <c r="BF67" s="161">
        <f t="shared" si="409"/>
        <v>0</v>
      </c>
      <c r="BG67" s="161">
        <f t="shared" si="409"/>
        <v>0</v>
      </c>
      <c r="BH67" s="161">
        <f t="shared" si="409"/>
        <v>0</v>
      </c>
      <c r="BI67" s="161">
        <f t="shared" si="409"/>
        <v>0</v>
      </c>
      <c r="BJ67" s="161">
        <f t="shared" si="409"/>
        <v>0</v>
      </c>
      <c r="BK67" s="161">
        <f t="shared" si="409"/>
        <v>0</v>
      </c>
      <c r="BL67" s="161">
        <f t="shared" si="409"/>
        <v>0</v>
      </c>
      <c r="BM67" s="161">
        <f t="shared" si="409"/>
        <v>0</v>
      </c>
      <c r="BN67" s="161">
        <f t="shared" si="409"/>
        <v>0</v>
      </c>
      <c r="BO67" s="161">
        <f t="shared" si="409"/>
        <v>0</v>
      </c>
      <c r="BP67" s="161">
        <f t="shared" si="409"/>
        <v>0</v>
      </c>
      <c r="BQ67" s="161">
        <f t="shared" si="409"/>
        <v>0</v>
      </c>
      <c r="BR67" s="161">
        <f t="shared" si="409"/>
        <v>0</v>
      </c>
      <c r="BS67" s="161">
        <f t="shared" si="409"/>
        <v>0</v>
      </c>
      <c r="BT67" s="161">
        <f t="shared" si="409"/>
        <v>0</v>
      </c>
      <c r="BU67" s="161">
        <f t="shared" si="409"/>
        <v>0</v>
      </c>
      <c r="BV67" s="161">
        <f t="shared" si="409"/>
        <v>0</v>
      </c>
      <c r="BW67" s="161">
        <f t="shared" si="409"/>
        <v>0</v>
      </c>
      <c r="BX67" s="161">
        <f t="shared" si="409"/>
        <v>0</v>
      </c>
      <c r="BY67" s="161">
        <f t="shared" si="409"/>
        <v>0</v>
      </c>
      <c r="BZ67" s="161">
        <f t="shared" ref="BZ67:CC67" si="410">SUM(BZ64:BZ66)</f>
        <v>0</v>
      </c>
      <c r="CA67" s="161">
        <f t="shared" si="410"/>
        <v>0</v>
      </c>
      <c r="CB67" s="161">
        <f t="shared" si="410"/>
        <v>0</v>
      </c>
      <c r="CC67" s="161">
        <f t="shared" si="410"/>
        <v>0</v>
      </c>
      <c r="CD67" s="161">
        <f t="shared" ref="CD67:EA67" si="411">SUM(CD64:CD66)</f>
        <v>0</v>
      </c>
      <c r="CE67" s="161">
        <f t="shared" si="411"/>
        <v>0</v>
      </c>
      <c r="CF67" s="161">
        <f t="shared" si="411"/>
        <v>0</v>
      </c>
      <c r="CG67" s="161">
        <f t="shared" si="411"/>
        <v>0</v>
      </c>
      <c r="CH67" s="161">
        <f t="shared" si="411"/>
        <v>0</v>
      </c>
      <c r="CI67" s="161">
        <f t="shared" si="411"/>
        <v>0</v>
      </c>
      <c r="CJ67" s="161">
        <f t="shared" si="411"/>
        <v>0</v>
      </c>
      <c r="CK67" s="161">
        <f t="shared" si="411"/>
        <v>0</v>
      </c>
      <c r="CL67" s="161">
        <f t="shared" si="411"/>
        <v>0</v>
      </c>
      <c r="CM67" s="161">
        <f t="shared" si="411"/>
        <v>0</v>
      </c>
      <c r="CN67" s="161">
        <f t="shared" si="411"/>
        <v>0</v>
      </c>
      <c r="CO67" s="161">
        <f t="shared" si="411"/>
        <v>0</v>
      </c>
      <c r="CP67" s="161">
        <f t="shared" si="411"/>
        <v>0</v>
      </c>
      <c r="CQ67" s="161">
        <f t="shared" si="411"/>
        <v>0</v>
      </c>
      <c r="CR67" s="161">
        <f t="shared" si="411"/>
        <v>0</v>
      </c>
      <c r="CS67" s="161">
        <f t="shared" si="411"/>
        <v>0</v>
      </c>
      <c r="CT67" s="161">
        <f t="shared" si="411"/>
        <v>0</v>
      </c>
      <c r="CU67" s="161">
        <f t="shared" si="411"/>
        <v>0</v>
      </c>
      <c r="CV67" s="161">
        <f t="shared" si="411"/>
        <v>0</v>
      </c>
      <c r="CW67" s="161">
        <f t="shared" si="411"/>
        <v>0</v>
      </c>
      <c r="CX67" s="161">
        <f t="shared" si="411"/>
        <v>0</v>
      </c>
      <c r="CY67" s="161">
        <f t="shared" si="411"/>
        <v>0</v>
      </c>
      <c r="CZ67" s="161">
        <f t="shared" si="411"/>
        <v>0</v>
      </c>
      <c r="DA67" s="161">
        <f t="shared" si="411"/>
        <v>0</v>
      </c>
      <c r="DB67" s="161">
        <f t="shared" si="411"/>
        <v>0</v>
      </c>
      <c r="DC67" s="161">
        <f t="shared" si="411"/>
        <v>0</v>
      </c>
      <c r="DD67" s="161">
        <f t="shared" si="411"/>
        <v>0</v>
      </c>
      <c r="DE67" s="161">
        <f t="shared" si="411"/>
        <v>0</v>
      </c>
      <c r="DF67" s="161">
        <f t="shared" si="411"/>
        <v>0</v>
      </c>
      <c r="DG67" s="161">
        <f t="shared" si="411"/>
        <v>0</v>
      </c>
      <c r="DH67" s="161">
        <f t="shared" si="411"/>
        <v>0</v>
      </c>
      <c r="DI67" s="161">
        <f t="shared" si="411"/>
        <v>0</v>
      </c>
      <c r="DJ67" s="161">
        <f t="shared" si="411"/>
        <v>0</v>
      </c>
      <c r="DK67" s="161">
        <f t="shared" si="411"/>
        <v>0</v>
      </c>
      <c r="DL67" s="161">
        <f t="shared" si="411"/>
        <v>0</v>
      </c>
      <c r="DM67" s="161">
        <f t="shared" si="411"/>
        <v>0</v>
      </c>
      <c r="DN67" s="161">
        <f t="shared" si="411"/>
        <v>0</v>
      </c>
      <c r="DO67" s="161">
        <f t="shared" si="411"/>
        <v>0</v>
      </c>
      <c r="DP67" s="161">
        <f t="shared" si="411"/>
        <v>0</v>
      </c>
      <c r="DQ67" s="161">
        <f t="shared" si="411"/>
        <v>0</v>
      </c>
      <c r="DR67" s="161">
        <f t="shared" si="411"/>
        <v>0</v>
      </c>
      <c r="DS67" s="161">
        <f t="shared" si="411"/>
        <v>0</v>
      </c>
      <c r="DT67" s="161">
        <f t="shared" si="411"/>
        <v>0</v>
      </c>
      <c r="DU67" s="161">
        <f t="shared" si="411"/>
        <v>0</v>
      </c>
      <c r="DV67" s="161">
        <f t="shared" si="411"/>
        <v>0</v>
      </c>
      <c r="DW67" s="161">
        <f t="shared" si="411"/>
        <v>0</v>
      </c>
      <c r="DX67" s="161">
        <f t="shared" si="411"/>
        <v>0</v>
      </c>
      <c r="DY67" s="161">
        <f t="shared" si="411"/>
        <v>0</v>
      </c>
      <c r="DZ67" s="161">
        <f t="shared" si="411"/>
        <v>0</v>
      </c>
      <c r="EA67" s="161">
        <f t="shared" si="411"/>
        <v>0</v>
      </c>
    </row>
    <row r="68" spans="1:131" hidden="1" outlineLevel="1" x14ac:dyDescent="0.2"/>
    <row r="69" spans="1:131" hidden="1" outlineLevel="1" x14ac:dyDescent="0.2">
      <c r="I69" s="427" t="s">
        <v>145</v>
      </c>
      <c r="J69" s="160"/>
      <c r="K69" s="160"/>
      <c r="L69" s="167">
        <f>L63+L66</f>
        <v>1268802.7150363328</v>
      </c>
      <c r="M69" s="167">
        <f t="shared" ref="M69:BX69" si="412">M63+M66</f>
        <v>1185691.6039252216</v>
      </c>
      <c r="N69" s="167">
        <f t="shared" si="412"/>
        <v>1268802.7150363328</v>
      </c>
      <c r="O69" s="167">
        <f t="shared" si="412"/>
        <v>1185691.6039252216</v>
      </c>
      <c r="P69" s="167">
        <f t="shared" si="412"/>
        <v>1326900.7839252213</v>
      </c>
      <c r="Q69" s="167">
        <f t="shared" si="412"/>
        <v>1493123.0061474435</v>
      </c>
      <c r="R69" s="167">
        <f t="shared" si="412"/>
        <v>1326900.7839252213</v>
      </c>
      <c r="S69" s="167">
        <f t="shared" si="412"/>
        <v>1410011.8950363325</v>
      </c>
      <c r="T69" s="167">
        <f t="shared" si="412"/>
        <v>1326900.7839252213</v>
      </c>
      <c r="U69" s="167">
        <f t="shared" si="412"/>
        <v>1410011.8950363325</v>
      </c>
      <c r="V69" s="167">
        <f t="shared" si="412"/>
        <v>1225754.003925222</v>
      </c>
      <c r="W69" s="167">
        <f t="shared" si="412"/>
        <v>1225754.003925222</v>
      </c>
      <c r="X69" s="167">
        <f t="shared" si="412"/>
        <v>1172462.4753764991</v>
      </c>
      <c r="Y69" s="167">
        <f t="shared" si="412"/>
        <v>1089351.3642653879</v>
      </c>
      <c r="Z69" s="167">
        <f t="shared" si="412"/>
        <v>1243110.5544346611</v>
      </c>
      <c r="AA69" s="167">
        <f t="shared" si="412"/>
        <v>1159999.4433235498</v>
      </c>
      <c r="AB69" s="167">
        <f t="shared" si="412"/>
        <v>1293442.1233235495</v>
      </c>
      <c r="AC69" s="167">
        <f t="shared" si="412"/>
        <v>1542775.456656883</v>
      </c>
      <c r="AD69" s="167">
        <f t="shared" si="412"/>
        <v>1293442.1233235495</v>
      </c>
      <c r="AE69" s="167">
        <f t="shared" si="412"/>
        <v>1376553.2344346608</v>
      </c>
      <c r="AF69" s="167">
        <f t="shared" si="412"/>
        <v>1293442.1233235495</v>
      </c>
      <c r="AG69" s="167">
        <f t="shared" si="412"/>
        <v>1376553.2344346612</v>
      </c>
      <c r="AH69" s="167">
        <f t="shared" si="412"/>
        <v>906083.67545688583</v>
      </c>
      <c r="AI69" s="167">
        <f t="shared" si="412"/>
        <v>1086637.3499902161</v>
      </c>
      <c r="AJ69" s="167">
        <f t="shared" si="412"/>
        <v>1846842.265903014</v>
      </c>
      <c r="AK69" s="167">
        <f t="shared" si="412"/>
        <v>1763731.1547919028</v>
      </c>
      <c r="AL69" s="167">
        <f t="shared" si="412"/>
        <v>1846842.265903014</v>
      </c>
      <c r="AM69" s="167">
        <f t="shared" si="412"/>
        <v>1804216.9147919025</v>
      </c>
      <c r="AN69" s="167">
        <f t="shared" si="412"/>
        <v>1926603.2347919028</v>
      </c>
      <c r="AO69" s="167">
        <f t="shared" si="412"/>
        <v>2175936.5681252368</v>
      </c>
      <c r="AP69" s="167">
        <f t="shared" si="412"/>
        <v>1926603.2347919028</v>
      </c>
      <c r="AQ69" s="167">
        <f t="shared" si="412"/>
        <v>2009714.3459030141</v>
      </c>
      <c r="AR69" s="167">
        <f t="shared" si="412"/>
        <v>1926603.2347919028</v>
      </c>
      <c r="AS69" s="167">
        <f t="shared" si="412"/>
        <v>2216519.1192363477</v>
      </c>
      <c r="AT69" s="167">
        <f t="shared" si="412"/>
        <v>2291589.8801821861</v>
      </c>
      <c r="AU69" s="167">
        <f t="shared" si="412"/>
        <v>2291589.8801821861</v>
      </c>
      <c r="AV69" s="167">
        <f t="shared" si="412"/>
        <v>2368107.9865332809</v>
      </c>
      <c r="AW69" s="167">
        <f t="shared" si="412"/>
        <v>2284996.8754221695</v>
      </c>
      <c r="AX69" s="167">
        <f t="shared" si="412"/>
        <v>2368107.9865332809</v>
      </c>
      <c r="AY69" s="167">
        <f t="shared" si="412"/>
        <v>2284996.8754221695</v>
      </c>
      <c r="AZ69" s="167">
        <f t="shared" si="412"/>
        <v>2393104.5954221692</v>
      </c>
      <c r="BA69" s="167">
        <f t="shared" si="412"/>
        <v>2642437.9287555031</v>
      </c>
      <c r="BB69" s="167">
        <f t="shared" si="412"/>
        <v>2393104.5954221692</v>
      </c>
      <c r="BC69" s="167">
        <f t="shared" si="412"/>
        <v>2476215.7065332807</v>
      </c>
      <c r="BD69" s="167">
        <f t="shared" si="412"/>
        <v>2393104.5954221692</v>
      </c>
      <c r="BE69" s="167">
        <f t="shared" si="412"/>
        <v>2476215.7065332807</v>
      </c>
      <c r="BF69" s="167">
        <f t="shared" si="412"/>
        <v>2417889.3763008285</v>
      </c>
      <c r="BG69" s="167">
        <f t="shared" si="412"/>
        <v>2417889.3763008285</v>
      </c>
      <c r="BH69" s="167">
        <f t="shared" si="412"/>
        <v>2490740.6399205443</v>
      </c>
      <c r="BI69" s="167">
        <f t="shared" si="412"/>
        <v>2407629.5288094329</v>
      </c>
      <c r="BJ69" s="167">
        <f t="shared" si="412"/>
        <v>2490740.6399205443</v>
      </c>
      <c r="BK69" s="167">
        <f t="shared" si="412"/>
        <v>2374613.3288094318</v>
      </c>
      <c r="BL69" s="167">
        <f t="shared" si="412"/>
        <v>2465423.068809432</v>
      </c>
      <c r="BM69" s="167">
        <f t="shared" si="412"/>
        <v>2610756.6509586549</v>
      </c>
      <c r="BN69" s="167">
        <f t="shared" si="412"/>
        <v>2395976.4895957215</v>
      </c>
      <c r="BO69" s="167">
        <f t="shared" si="412"/>
        <v>2683432.3007068322</v>
      </c>
      <c r="BP69" s="167">
        <f t="shared" si="412"/>
        <v>2116574.5695957216</v>
      </c>
      <c r="BQ69" s="167">
        <f t="shared" si="412"/>
        <v>2200437.9069898841</v>
      </c>
      <c r="BR69" s="167">
        <f t="shared" si="412"/>
        <v>1876882.0353077361</v>
      </c>
      <c r="BS69" s="167">
        <f t="shared" si="412"/>
        <v>1166082.7006618036</v>
      </c>
      <c r="BT69" s="167">
        <f t="shared" si="412"/>
        <v>3699259.2914629006</v>
      </c>
      <c r="BU69" s="167">
        <f t="shared" si="412"/>
        <v>3699259.2914629006</v>
      </c>
      <c r="BV69" s="167">
        <f t="shared" si="412"/>
        <v>3723551.9219148983</v>
      </c>
      <c r="BW69" s="167">
        <f t="shared" si="412"/>
        <v>3769252.9790418283</v>
      </c>
      <c r="BX69" s="167">
        <f t="shared" si="412"/>
        <v>3840085.4190418296</v>
      </c>
      <c r="BY69" s="167">
        <f t="shared" ref="BY69:CC69" si="413">BY63+BY66</f>
        <v>3840085.4190418296</v>
      </c>
      <c r="BZ69" s="167">
        <f t="shared" si="413"/>
        <v>3890100.0963567621</v>
      </c>
      <c r="CA69" s="167">
        <f t="shared" si="413"/>
        <v>3890100.0963567621</v>
      </c>
      <c r="CB69" s="167">
        <f t="shared" si="413"/>
        <v>4568898.8294557165</v>
      </c>
      <c r="CC69" s="167">
        <f t="shared" si="413"/>
        <v>4568898.8294557165</v>
      </c>
      <c r="CD69" s="167">
        <f t="shared" ref="CD69:EA69" si="414">CD63+CD66</f>
        <v>4595604.0171572827</v>
      </c>
      <c r="CE69" s="167">
        <f t="shared" si="414"/>
        <v>5327727.3318425929</v>
      </c>
      <c r="CF69" s="167">
        <f t="shared" si="414"/>
        <v>5310122.3930692105</v>
      </c>
      <c r="CG69" s="167">
        <f t="shared" si="414"/>
        <v>5310122.3930692105</v>
      </c>
      <c r="CH69" s="167">
        <f t="shared" si="414"/>
        <v>5235539.2186447112</v>
      </c>
      <c r="CI69" s="167">
        <f t="shared" si="414"/>
        <v>5235539.2186447112</v>
      </c>
      <c r="CJ69" s="167">
        <f t="shared" si="414"/>
        <v>5308496.2986447113</v>
      </c>
      <c r="CK69" s="167">
        <f t="shared" si="414"/>
        <v>5308496.2986447113</v>
      </c>
      <c r="CL69" s="167">
        <f t="shared" si="414"/>
        <v>5308496.2986447113</v>
      </c>
      <c r="CM69" s="167">
        <f t="shared" si="414"/>
        <v>5308496.2986447113</v>
      </c>
      <c r="CN69" s="167">
        <f t="shared" si="414"/>
        <v>5308496.2986447113</v>
      </c>
      <c r="CO69" s="167">
        <f t="shared" si="414"/>
        <v>5308496.2986447113</v>
      </c>
      <c r="CP69" s="167">
        <f t="shared" si="414"/>
        <v>5357966.3414178854</v>
      </c>
      <c r="CQ69" s="167">
        <f t="shared" si="414"/>
        <v>5357966.3414178854</v>
      </c>
      <c r="CR69" s="167">
        <f t="shared" si="414"/>
        <v>5346569.6639483599</v>
      </c>
      <c r="CS69" s="167">
        <f t="shared" si="414"/>
        <v>5346569.6639483599</v>
      </c>
      <c r="CT69" s="167">
        <f t="shared" si="414"/>
        <v>5346569.6639483599</v>
      </c>
      <c r="CU69" s="167">
        <f t="shared" si="414"/>
        <v>5346569.6639483599</v>
      </c>
      <c r="CV69" s="167">
        <f t="shared" si="414"/>
        <v>5424982.4039483601</v>
      </c>
      <c r="CW69" s="167">
        <f t="shared" si="414"/>
        <v>5424982.4039483601</v>
      </c>
      <c r="CX69" s="167">
        <f t="shared" si="414"/>
        <v>5424982.4039483601</v>
      </c>
      <c r="CY69" s="167">
        <f t="shared" si="414"/>
        <v>5424982.4039483601</v>
      </c>
      <c r="CZ69" s="167">
        <f t="shared" si="414"/>
        <v>5424982.4039483601</v>
      </c>
      <c r="DA69" s="167">
        <f t="shared" si="414"/>
        <v>5424982.4039483601</v>
      </c>
      <c r="DB69" s="167">
        <f t="shared" si="414"/>
        <v>5475936.5480047297</v>
      </c>
      <c r="DC69" s="167">
        <f t="shared" si="414"/>
        <v>5475936.5480047297</v>
      </c>
      <c r="DD69" s="167">
        <f t="shared" si="414"/>
        <v>5468565.1010065461</v>
      </c>
      <c r="DE69" s="167">
        <f t="shared" si="414"/>
        <v>5468565.1010065461</v>
      </c>
      <c r="DF69" s="167">
        <f t="shared" si="414"/>
        <v>5468565.1010065461</v>
      </c>
      <c r="DG69" s="167">
        <f t="shared" si="414"/>
        <v>5468565.1010065461</v>
      </c>
      <c r="DH69" s="167">
        <f t="shared" si="414"/>
        <v>5542698.1810065452</v>
      </c>
      <c r="DI69" s="167">
        <f t="shared" si="414"/>
        <v>5542698.1810065452</v>
      </c>
      <c r="DJ69" s="167">
        <f t="shared" si="414"/>
        <v>5542698.1810065452</v>
      </c>
      <c r="DK69" s="167">
        <f t="shared" si="414"/>
        <v>5542698.1810065452</v>
      </c>
      <c r="DL69" s="167">
        <f t="shared" si="414"/>
        <v>5542698.1810065452</v>
      </c>
      <c r="DM69" s="167">
        <f t="shared" si="414"/>
        <v>5542698.1810065452</v>
      </c>
      <c r="DN69" s="167">
        <f t="shared" si="414"/>
        <v>5595180.9493846064</v>
      </c>
      <c r="DO69" s="167">
        <f t="shared" si="414"/>
        <v>5595180.9493846064</v>
      </c>
      <c r="DP69" s="167">
        <f t="shared" si="414"/>
        <v>5587563.4743903168</v>
      </c>
      <c r="DQ69" s="167">
        <f t="shared" si="414"/>
        <v>5587563.4743903168</v>
      </c>
      <c r="DR69" s="167">
        <f t="shared" si="414"/>
        <v>5587563.4743903168</v>
      </c>
      <c r="DS69" s="167">
        <f t="shared" si="414"/>
        <v>5587563.4743903168</v>
      </c>
      <c r="DT69" s="167">
        <f t="shared" si="414"/>
        <v>5667285.4943903154</v>
      </c>
      <c r="DU69" s="167">
        <f t="shared" si="414"/>
        <v>5667285.4943903154</v>
      </c>
      <c r="DV69" s="167">
        <f t="shared" si="414"/>
        <v>5667285.4943903154</v>
      </c>
      <c r="DW69" s="167">
        <f t="shared" si="414"/>
        <v>5667285.4943903154</v>
      </c>
      <c r="DX69" s="167">
        <f t="shared" si="414"/>
        <v>5667285.4943903154</v>
      </c>
      <c r="DY69" s="167">
        <f t="shared" si="414"/>
        <v>5667285.4943903154</v>
      </c>
      <c r="DZ69" s="167">
        <f t="shared" si="414"/>
        <v>3269205.3658197164</v>
      </c>
      <c r="EA69" s="167">
        <f t="shared" si="414"/>
        <v>3269205.3658197164</v>
      </c>
    </row>
    <row r="70" spans="1:131" hidden="1" outlineLevel="1" x14ac:dyDescent="0.2">
      <c r="I70" s="152" t="s">
        <v>146</v>
      </c>
      <c r="J70" s="161">
        <f>L70</f>
        <v>0</v>
      </c>
      <c r="L70" s="161">
        <v>0</v>
      </c>
      <c r="M70" s="161">
        <f>L73</f>
        <v>0</v>
      </c>
      <c r="N70" s="161">
        <f t="shared" ref="N70:BY70" si="415">M73</f>
        <v>0</v>
      </c>
      <c r="O70" s="161">
        <f t="shared" si="415"/>
        <v>0</v>
      </c>
      <c r="P70" s="161">
        <f t="shared" si="415"/>
        <v>0</v>
      </c>
      <c r="Q70" s="161">
        <f t="shared" si="415"/>
        <v>0</v>
      </c>
      <c r="R70" s="161">
        <f t="shared" si="415"/>
        <v>0</v>
      </c>
      <c r="S70" s="161">
        <f t="shared" si="415"/>
        <v>0</v>
      </c>
      <c r="T70" s="161">
        <f t="shared" si="415"/>
        <v>0</v>
      </c>
      <c r="U70" s="161">
        <f t="shared" si="415"/>
        <v>0</v>
      </c>
      <c r="V70" s="161">
        <f t="shared" si="415"/>
        <v>0</v>
      </c>
      <c r="W70" s="161">
        <f t="shared" si="415"/>
        <v>0</v>
      </c>
      <c r="X70" s="161">
        <f t="shared" si="415"/>
        <v>0</v>
      </c>
      <c r="Y70" s="161">
        <f t="shared" si="415"/>
        <v>0</v>
      </c>
      <c r="Z70" s="161">
        <f t="shared" si="415"/>
        <v>0</v>
      </c>
      <c r="AA70" s="161">
        <f t="shared" si="415"/>
        <v>0</v>
      </c>
      <c r="AB70" s="161">
        <f t="shared" si="415"/>
        <v>0</v>
      </c>
      <c r="AC70" s="161">
        <f t="shared" si="415"/>
        <v>0</v>
      </c>
      <c r="AD70" s="161">
        <f t="shared" si="415"/>
        <v>0</v>
      </c>
      <c r="AE70" s="161">
        <f t="shared" si="415"/>
        <v>0</v>
      </c>
      <c r="AF70" s="161">
        <f t="shared" si="415"/>
        <v>0</v>
      </c>
      <c r="AG70" s="161">
        <f t="shared" si="415"/>
        <v>0</v>
      </c>
      <c r="AH70" s="161">
        <f t="shared" si="415"/>
        <v>0</v>
      </c>
      <c r="AI70" s="161">
        <f t="shared" si="415"/>
        <v>0</v>
      </c>
      <c r="AJ70" s="161">
        <f t="shared" si="415"/>
        <v>0</v>
      </c>
      <c r="AK70" s="161">
        <f t="shared" si="415"/>
        <v>0</v>
      </c>
      <c r="AL70" s="161">
        <f t="shared" si="415"/>
        <v>0</v>
      </c>
      <c r="AM70" s="161">
        <f t="shared" si="415"/>
        <v>0</v>
      </c>
      <c r="AN70" s="161">
        <f t="shared" si="415"/>
        <v>0</v>
      </c>
      <c r="AO70" s="161">
        <f t="shared" si="415"/>
        <v>0</v>
      </c>
      <c r="AP70" s="161">
        <f t="shared" si="415"/>
        <v>0</v>
      </c>
      <c r="AQ70" s="161">
        <f t="shared" si="415"/>
        <v>0</v>
      </c>
      <c r="AR70" s="161">
        <f t="shared" si="415"/>
        <v>0</v>
      </c>
      <c r="AS70" s="161">
        <f t="shared" si="415"/>
        <v>0</v>
      </c>
      <c r="AT70" s="161">
        <f t="shared" si="415"/>
        <v>0</v>
      </c>
      <c r="AU70" s="161">
        <f t="shared" si="415"/>
        <v>0</v>
      </c>
      <c r="AV70" s="161">
        <f t="shared" si="415"/>
        <v>0</v>
      </c>
      <c r="AW70" s="161">
        <f t="shared" si="415"/>
        <v>0</v>
      </c>
      <c r="AX70" s="161">
        <f t="shared" si="415"/>
        <v>0</v>
      </c>
      <c r="AY70" s="161">
        <f t="shared" si="415"/>
        <v>0</v>
      </c>
      <c r="AZ70" s="161">
        <f t="shared" si="415"/>
        <v>0</v>
      </c>
      <c r="BA70" s="161">
        <f t="shared" si="415"/>
        <v>0</v>
      </c>
      <c r="BB70" s="161">
        <f t="shared" si="415"/>
        <v>0</v>
      </c>
      <c r="BC70" s="161">
        <f t="shared" si="415"/>
        <v>0</v>
      </c>
      <c r="BD70" s="161">
        <f t="shared" si="415"/>
        <v>0</v>
      </c>
      <c r="BE70" s="161">
        <f t="shared" si="415"/>
        <v>0</v>
      </c>
      <c r="BF70" s="161">
        <f t="shared" si="415"/>
        <v>0</v>
      </c>
      <c r="BG70" s="161">
        <f t="shared" si="415"/>
        <v>0</v>
      </c>
      <c r="BH70" s="161">
        <f t="shared" si="415"/>
        <v>0</v>
      </c>
      <c r="BI70" s="161">
        <f t="shared" si="415"/>
        <v>0</v>
      </c>
      <c r="BJ70" s="161">
        <f t="shared" si="415"/>
        <v>0</v>
      </c>
      <c r="BK70" s="161">
        <f t="shared" si="415"/>
        <v>0</v>
      </c>
      <c r="BL70" s="161">
        <f t="shared" si="415"/>
        <v>0</v>
      </c>
      <c r="BM70" s="161">
        <f t="shared" si="415"/>
        <v>0</v>
      </c>
      <c r="BN70" s="161">
        <f t="shared" si="415"/>
        <v>0</v>
      </c>
      <c r="BO70" s="161">
        <f t="shared" si="415"/>
        <v>0</v>
      </c>
      <c r="BP70" s="161">
        <f t="shared" si="415"/>
        <v>0</v>
      </c>
      <c r="BQ70" s="161">
        <f t="shared" si="415"/>
        <v>0</v>
      </c>
      <c r="BR70" s="161">
        <f t="shared" si="415"/>
        <v>0</v>
      </c>
      <c r="BS70" s="161">
        <f t="shared" si="415"/>
        <v>0</v>
      </c>
      <c r="BT70" s="161">
        <f t="shared" si="415"/>
        <v>0</v>
      </c>
      <c r="BU70" s="161">
        <f t="shared" si="415"/>
        <v>0</v>
      </c>
      <c r="BV70" s="161">
        <f t="shared" si="415"/>
        <v>0</v>
      </c>
      <c r="BW70" s="161">
        <f t="shared" si="415"/>
        <v>0</v>
      </c>
      <c r="BX70" s="161">
        <f t="shared" si="415"/>
        <v>0</v>
      </c>
      <c r="BY70" s="161">
        <f t="shared" si="415"/>
        <v>0</v>
      </c>
      <c r="BZ70" s="161">
        <f t="shared" ref="BZ70:CC70" si="416">BY73</f>
        <v>0</v>
      </c>
      <c r="CA70" s="161">
        <f t="shared" si="416"/>
        <v>0</v>
      </c>
      <c r="CB70" s="161">
        <f t="shared" si="416"/>
        <v>0</v>
      </c>
      <c r="CC70" s="161">
        <f t="shared" si="416"/>
        <v>0</v>
      </c>
      <c r="CD70" s="161">
        <f t="shared" ref="CD70" si="417">CC73</f>
        <v>0</v>
      </c>
      <c r="CE70" s="161">
        <f t="shared" ref="CE70" si="418">CD73</f>
        <v>0</v>
      </c>
      <c r="CF70" s="161">
        <f t="shared" ref="CF70" si="419">CE73</f>
        <v>0</v>
      </c>
      <c r="CG70" s="161">
        <f t="shared" ref="CG70" si="420">CF73</f>
        <v>0</v>
      </c>
      <c r="CH70" s="161">
        <f t="shared" ref="CH70" si="421">CG73</f>
        <v>0</v>
      </c>
      <c r="CI70" s="161">
        <f t="shared" ref="CI70" si="422">CH73</f>
        <v>0</v>
      </c>
      <c r="CJ70" s="161">
        <f t="shared" ref="CJ70" si="423">CI73</f>
        <v>0</v>
      </c>
      <c r="CK70" s="161">
        <f t="shared" ref="CK70" si="424">CJ73</f>
        <v>0</v>
      </c>
      <c r="CL70" s="161">
        <f t="shared" ref="CL70" si="425">CK73</f>
        <v>0</v>
      </c>
      <c r="CM70" s="161">
        <f t="shared" ref="CM70" si="426">CL73</f>
        <v>0</v>
      </c>
      <c r="CN70" s="161">
        <f t="shared" ref="CN70" si="427">CM73</f>
        <v>0</v>
      </c>
      <c r="CO70" s="161">
        <f t="shared" ref="CO70" si="428">CN73</f>
        <v>0</v>
      </c>
      <c r="CP70" s="161">
        <f t="shared" ref="CP70" si="429">CO73</f>
        <v>0</v>
      </c>
      <c r="CQ70" s="161">
        <f t="shared" ref="CQ70" si="430">CP73</f>
        <v>0</v>
      </c>
      <c r="CR70" s="161">
        <f t="shared" ref="CR70" si="431">CQ73</f>
        <v>0</v>
      </c>
      <c r="CS70" s="161">
        <f t="shared" ref="CS70" si="432">CR73</f>
        <v>0</v>
      </c>
      <c r="CT70" s="161">
        <f t="shared" ref="CT70" si="433">CS73</f>
        <v>0</v>
      </c>
      <c r="CU70" s="161">
        <f t="shared" ref="CU70" si="434">CT73</f>
        <v>0</v>
      </c>
      <c r="CV70" s="161">
        <f t="shared" ref="CV70" si="435">CU73</f>
        <v>0</v>
      </c>
      <c r="CW70" s="161">
        <f t="shared" ref="CW70" si="436">CV73</f>
        <v>0</v>
      </c>
      <c r="CX70" s="161">
        <f t="shared" ref="CX70" si="437">CW73</f>
        <v>0</v>
      </c>
      <c r="CY70" s="161">
        <f t="shared" ref="CY70" si="438">CX73</f>
        <v>0</v>
      </c>
      <c r="CZ70" s="161">
        <f t="shared" ref="CZ70" si="439">CY73</f>
        <v>0</v>
      </c>
      <c r="DA70" s="161">
        <f t="shared" ref="DA70" si="440">CZ73</f>
        <v>0</v>
      </c>
      <c r="DB70" s="161">
        <f t="shared" ref="DB70" si="441">DA73</f>
        <v>0</v>
      </c>
      <c r="DC70" s="161">
        <f t="shared" ref="DC70" si="442">DB73</f>
        <v>0</v>
      </c>
      <c r="DD70" s="161">
        <f t="shared" ref="DD70" si="443">DC73</f>
        <v>0</v>
      </c>
      <c r="DE70" s="161">
        <f t="shared" ref="DE70" si="444">DD73</f>
        <v>0</v>
      </c>
      <c r="DF70" s="161">
        <f t="shared" ref="DF70" si="445">DE73</f>
        <v>0</v>
      </c>
      <c r="DG70" s="161">
        <f t="shared" ref="DG70" si="446">DF73</f>
        <v>0</v>
      </c>
      <c r="DH70" s="161">
        <f t="shared" ref="DH70" si="447">DG73</f>
        <v>0</v>
      </c>
      <c r="DI70" s="161">
        <f t="shared" ref="DI70" si="448">DH73</f>
        <v>0</v>
      </c>
      <c r="DJ70" s="161">
        <f t="shared" ref="DJ70" si="449">DI73</f>
        <v>0</v>
      </c>
      <c r="DK70" s="161">
        <f t="shared" ref="DK70" si="450">DJ73</f>
        <v>0</v>
      </c>
      <c r="DL70" s="161">
        <f t="shared" ref="DL70" si="451">DK73</f>
        <v>0</v>
      </c>
      <c r="DM70" s="161">
        <f t="shared" ref="DM70" si="452">DL73</f>
        <v>0</v>
      </c>
      <c r="DN70" s="161">
        <f t="shared" ref="DN70" si="453">DM73</f>
        <v>0</v>
      </c>
      <c r="DO70" s="161">
        <f t="shared" ref="DO70" si="454">DN73</f>
        <v>0</v>
      </c>
      <c r="DP70" s="161">
        <f t="shared" ref="DP70" si="455">DO73</f>
        <v>0</v>
      </c>
      <c r="DQ70" s="161">
        <f t="shared" ref="DQ70" si="456">DP73</f>
        <v>0</v>
      </c>
      <c r="DR70" s="161">
        <f t="shared" ref="DR70" si="457">DQ73</f>
        <v>0</v>
      </c>
      <c r="DS70" s="161">
        <f t="shared" ref="DS70" si="458">DR73</f>
        <v>0</v>
      </c>
      <c r="DT70" s="161">
        <f t="shared" ref="DT70" si="459">DS73</f>
        <v>0</v>
      </c>
      <c r="DU70" s="161">
        <f t="shared" ref="DU70" si="460">DT73</f>
        <v>0</v>
      </c>
      <c r="DV70" s="161">
        <f t="shared" ref="DV70" si="461">DU73</f>
        <v>0</v>
      </c>
      <c r="DW70" s="161">
        <f t="shared" ref="DW70" si="462">DV73</f>
        <v>0</v>
      </c>
      <c r="DX70" s="161">
        <f t="shared" ref="DX70" si="463">DW73</f>
        <v>0</v>
      </c>
      <c r="DY70" s="161">
        <f t="shared" ref="DY70" si="464">DX73</f>
        <v>0</v>
      </c>
      <c r="DZ70" s="161">
        <f t="shared" ref="DZ70" si="465">DY73</f>
        <v>0</v>
      </c>
      <c r="EA70" s="161">
        <f t="shared" ref="EA70" si="466">DZ73</f>
        <v>0</v>
      </c>
    </row>
    <row r="71" spans="1:131" hidden="1" outlineLevel="1" x14ac:dyDescent="0.2">
      <c r="E71" s="151" t="s">
        <v>147</v>
      </c>
      <c r="F71" s="512"/>
      <c r="G71" s="161">
        <f>F71/12</f>
        <v>0</v>
      </c>
      <c r="I71" s="152" t="s">
        <v>143</v>
      </c>
      <c r="J71" s="161">
        <f t="shared" ref="J71:J72" si="467">SUM(K71:AY71)</f>
        <v>0</v>
      </c>
      <c r="L71" s="413">
        <f>$G71</f>
        <v>0</v>
      </c>
      <c r="M71" s="413">
        <f t="shared" ref="M71:BX71" si="468">$G71</f>
        <v>0</v>
      </c>
      <c r="N71" s="413">
        <f t="shared" si="468"/>
        <v>0</v>
      </c>
      <c r="O71" s="413">
        <f t="shared" si="468"/>
        <v>0</v>
      </c>
      <c r="P71" s="413">
        <f t="shared" si="468"/>
        <v>0</v>
      </c>
      <c r="Q71" s="413">
        <f t="shared" si="468"/>
        <v>0</v>
      </c>
      <c r="R71" s="413">
        <f t="shared" si="468"/>
        <v>0</v>
      </c>
      <c r="S71" s="413">
        <f t="shared" si="468"/>
        <v>0</v>
      </c>
      <c r="T71" s="413">
        <f t="shared" si="468"/>
        <v>0</v>
      </c>
      <c r="U71" s="413">
        <f t="shared" si="468"/>
        <v>0</v>
      </c>
      <c r="V71" s="413">
        <f t="shared" si="468"/>
        <v>0</v>
      </c>
      <c r="W71" s="413">
        <f t="shared" si="468"/>
        <v>0</v>
      </c>
      <c r="X71" s="413">
        <f t="shared" si="468"/>
        <v>0</v>
      </c>
      <c r="Y71" s="413">
        <f t="shared" si="468"/>
        <v>0</v>
      </c>
      <c r="Z71" s="413">
        <f t="shared" si="468"/>
        <v>0</v>
      </c>
      <c r="AA71" s="413">
        <f t="shared" si="468"/>
        <v>0</v>
      </c>
      <c r="AB71" s="413">
        <f t="shared" si="468"/>
        <v>0</v>
      </c>
      <c r="AC71" s="413">
        <f t="shared" si="468"/>
        <v>0</v>
      </c>
      <c r="AD71" s="413">
        <f t="shared" si="468"/>
        <v>0</v>
      </c>
      <c r="AE71" s="413">
        <f t="shared" si="468"/>
        <v>0</v>
      </c>
      <c r="AF71" s="413">
        <f t="shared" si="468"/>
        <v>0</v>
      </c>
      <c r="AG71" s="413">
        <f t="shared" si="468"/>
        <v>0</v>
      </c>
      <c r="AH71" s="413">
        <f t="shared" si="468"/>
        <v>0</v>
      </c>
      <c r="AI71" s="413">
        <f t="shared" si="468"/>
        <v>0</v>
      </c>
      <c r="AJ71" s="413">
        <f t="shared" si="468"/>
        <v>0</v>
      </c>
      <c r="AK71" s="413">
        <f t="shared" si="468"/>
        <v>0</v>
      </c>
      <c r="AL71" s="413">
        <f t="shared" si="468"/>
        <v>0</v>
      </c>
      <c r="AM71" s="413">
        <f t="shared" si="468"/>
        <v>0</v>
      </c>
      <c r="AN71" s="413">
        <f t="shared" si="468"/>
        <v>0</v>
      </c>
      <c r="AO71" s="413">
        <f t="shared" si="468"/>
        <v>0</v>
      </c>
      <c r="AP71" s="413">
        <f t="shared" si="468"/>
        <v>0</v>
      </c>
      <c r="AQ71" s="413">
        <f t="shared" si="468"/>
        <v>0</v>
      </c>
      <c r="AR71" s="413">
        <f t="shared" si="468"/>
        <v>0</v>
      </c>
      <c r="AS71" s="413">
        <f t="shared" si="468"/>
        <v>0</v>
      </c>
      <c r="AT71" s="413">
        <f t="shared" si="468"/>
        <v>0</v>
      </c>
      <c r="AU71" s="413">
        <f t="shared" si="468"/>
        <v>0</v>
      </c>
      <c r="AV71" s="413">
        <f t="shared" si="468"/>
        <v>0</v>
      </c>
      <c r="AW71" s="413">
        <f t="shared" si="468"/>
        <v>0</v>
      </c>
      <c r="AX71" s="413">
        <f t="shared" si="468"/>
        <v>0</v>
      </c>
      <c r="AY71" s="413">
        <f t="shared" si="468"/>
        <v>0</v>
      </c>
      <c r="AZ71" s="413">
        <f t="shared" si="468"/>
        <v>0</v>
      </c>
      <c r="BA71" s="413">
        <f t="shared" si="468"/>
        <v>0</v>
      </c>
      <c r="BB71" s="413">
        <f t="shared" si="468"/>
        <v>0</v>
      </c>
      <c r="BC71" s="413">
        <f t="shared" si="468"/>
        <v>0</v>
      </c>
      <c r="BD71" s="413">
        <f t="shared" si="468"/>
        <v>0</v>
      </c>
      <c r="BE71" s="413">
        <f t="shared" si="468"/>
        <v>0</v>
      </c>
      <c r="BF71" s="413">
        <f t="shared" si="468"/>
        <v>0</v>
      </c>
      <c r="BG71" s="413">
        <f t="shared" si="468"/>
        <v>0</v>
      </c>
      <c r="BH71" s="413">
        <f t="shared" si="468"/>
        <v>0</v>
      </c>
      <c r="BI71" s="413">
        <f t="shared" si="468"/>
        <v>0</v>
      </c>
      <c r="BJ71" s="413">
        <f t="shared" si="468"/>
        <v>0</v>
      </c>
      <c r="BK71" s="413">
        <f t="shared" si="468"/>
        <v>0</v>
      </c>
      <c r="BL71" s="413">
        <f t="shared" si="468"/>
        <v>0</v>
      </c>
      <c r="BM71" s="413">
        <f t="shared" si="468"/>
        <v>0</v>
      </c>
      <c r="BN71" s="413">
        <f t="shared" si="468"/>
        <v>0</v>
      </c>
      <c r="BO71" s="413">
        <f t="shared" si="468"/>
        <v>0</v>
      </c>
      <c r="BP71" s="413">
        <f t="shared" si="468"/>
        <v>0</v>
      </c>
      <c r="BQ71" s="413">
        <f t="shared" si="468"/>
        <v>0</v>
      </c>
      <c r="BR71" s="413">
        <f t="shared" si="468"/>
        <v>0</v>
      </c>
      <c r="BS71" s="413">
        <f t="shared" si="468"/>
        <v>0</v>
      </c>
      <c r="BT71" s="413">
        <f t="shared" si="468"/>
        <v>0</v>
      </c>
      <c r="BU71" s="413">
        <f t="shared" si="468"/>
        <v>0</v>
      </c>
      <c r="BV71" s="413">
        <f t="shared" si="468"/>
        <v>0</v>
      </c>
      <c r="BW71" s="413">
        <f t="shared" si="468"/>
        <v>0</v>
      </c>
      <c r="BX71" s="413">
        <f t="shared" si="468"/>
        <v>0</v>
      </c>
      <c r="BY71" s="413">
        <f t="shared" ref="BY71:EA71" si="469">$G71</f>
        <v>0</v>
      </c>
      <c r="BZ71" s="413">
        <f t="shared" si="469"/>
        <v>0</v>
      </c>
      <c r="CA71" s="413">
        <f t="shared" si="469"/>
        <v>0</v>
      </c>
      <c r="CB71" s="413">
        <f t="shared" si="469"/>
        <v>0</v>
      </c>
      <c r="CC71" s="413">
        <f t="shared" si="469"/>
        <v>0</v>
      </c>
      <c r="CD71" s="413">
        <f t="shared" si="469"/>
        <v>0</v>
      </c>
      <c r="CE71" s="413">
        <f t="shared" si="469"/>
        <v>0</v>
      </c>
      <c r="CF71" s="413">
        <f t="shared" si="469"/>
        <v>0</v>
      </c>
      <c r="CG71" s="413">
        <f t="shared" si="469"/>
        <v>0</v>
      </c>
      <c r="CH71" s="413">
        <f t="shared" si="469"/>
        <v>0</v>
      </c>
      <c r="CI71" s="413">
        <f t="shared" si="469"/>
        <v>0</v>
      </c>
      <c r="CJ71" s="413">
        <f t="shared" si="469"/>
        <v>0</v>
      </c>
      <c r="CK71" s="413">
        <f t="shared" si="469"/>
        <v>0</v>
      </c>
      <c r="CL71" s="413">
        <f t="shared" si="469"/>
        <v>0</v>
      </c>
      <c r="CM71" s="413">
        <f t="shared" si="469"/>
        <v>0</v>
      </c>
      <c r="CN71" s="413">
        <f t="shared" si="469"/>
        <v>0</v>
      </c>
      <c r="CO71" s="413">
        <f t="shared" si="469"/>
        <v>0</v>
      </c>
      <c r="CP71" s="413">
        <f t="shared" si="469"/>
        <v>0</v>
      </c>
      <c r="CQ71" s="413">
        <f t="shared" si="469"/>
        <v>0</v>
      </c>
      <c r="CR71" s="413">
        <f t="shared" si="469"/>
        <v>0</v>
      </c>
      <c r="CS71" s="413">
        <f t="shared" si="469"/>
        <v>0</v>
      </c>
      <c r="CT71" s="413">
        <f t="shared" si="469"/>
        <v>0</v>
      </c>
      <c r="CU71" s="413">
        <f t="shared" si="469"/>
        <v>0</v>
      </c>
      <c r="CV71" s="413">
        <f t="shared" si="469"/>
        <v>0</v>
      </c>
      <c r="CW71" s="413">
        <f t="shared" si="469"/>
        <v>0</v>
      </c>
      <c r="CX71" s="413">
        <f t="shared" si="469"/>
        <v>0</v>
      </c>
      <c r="CY71" s="413">
        <f t="shared" si="469"/>
        <v>0</v>
      </c>
      <c r="CZ71" s="413">
        <f t="shared" si="469"/>
        <v>0</v>
      </c>
      <c r="DA71" s="413">
        <f t="shared" si="469"/>
        <v>0</v>
      </c>
      <c r="DB71" s="413">
        <f t="shared" si="469"/>
        <v>0</v>
      </c>
      <c r="DC71" s="413">
        <f t="shared" si="469"/>
        <v>0</v>
      </c>
      <c r="DD71" s="413">
        <f t="shared" si="469"/>
        <v>0</v>
      </c>
      <c r="DE71" s="413">
        <f t="shared" si="469"/>
        <v>0</v>
      </c>
      <c r="DF71" s="413">
        <f t="shared" si="469"/>
        <v>0</v>
      </c>
      <c r="DG71" s="413">
        <f t="shared" si="469"/>
        <v>0</v>
      </c>
      <c r="DH71" s="413">
        <f t="shared" si="469"/>
        <v>0</v>
      </c>
      <c r="DI71" s="413">
        <f t="shared" si="469"/>
        <v>0</v>
      </c>
      <c r="DJ71" s="413">
        <f t="shared" si="469"/>
        <v>0</v>
      </c>
      <c r="DK71" s="413">
        <f t="shared" si="469"/>
        <v>0</v>
      </c>
      <c r="DL71" s="413">
        <f t="shared" si="469"/>
        <v>0</v>
      </c>
      <c r="DM71" s="413">
        <f t="shared" si="469"/>
        <v>0</v>
      </c>
      <c r="DN71" s="413">
        <f t="shared" si="469"/>
        <v>0</v>
      </c>
      <c r="DO71" s="413">
        <f t="shared" si="469"/>
        <v>0</v>
      </c>
      <c r="DP71" s="413">
        <f t="shared" si="469"/>
        <v>0</v>
      </c>
      <c r="DQ71" s="413">
        <f t="shared" si="469"/>
        <v>0</v>
      </c>
      <c r="DR71" s="413">
        <f t="shared" si="469"/>
        <v>0</v>
      </c>
      <c r="DS71" s="413">
        <f t="shared" si="469"/>
        <v>0</v>
      </c>
      <c r="DT71" s="413">
        <f t="shared" si="469"/>
        <v>0</v>
      </c>
      <c r="DU71" s="413">
        <f t="shared" si="469"/>
        <v>0</v>
      </c>
      <c r="DV71" s="413">
        <f t="shared" si="469"/>
        <v>0</v>
      </c>
      <c r="DW71" s="413">
        <f t="shared" si="469"/>
        <v>0</v>
      </c>
      <c r="DX71" s="413">
        <f t="shared" si="469"/>
        <v>0</v>
      </c>
      <c r="DY71" s="413">
        <f t="shared" si="469"/>
        <v>0</v>
      </c>
      <c r="DZ71" s="413">
        <f t="shared" si="469"/>
        <v>0</v>
      </c>
      <c r="EA71" s="413">
        <f t="shared" si="469"/>
        <v>0</v>
      </c>
    </row>
    <row r="72" spans="1:131" hidden="1" outlineLevel="1" x14ac:dyDescent="0.2">
      <c r="I72" s="166" t="s">
        <v>148</v>
      </c>
      <c r="J72" s="167">
        <f t="shared" si="467"/>
        <v>0</v>
      </c>
      <c r="K72" s="160"/>
      <c r="L72" s="167">
        <f>-MAX(MIN(L69,SUM(L70:L71)),0)</f>
        <v>0</v>
      </c>
      <c r="M72" s="167">
        <f t="shared" ref="M72:BX72" si="470">-MAX(MIN(M69,SUM(M70:M71)),0)</f>
        <v>0</v>
      </c>
      <c r="N72" s="167">
        <f t="shared" si="470"/>
        <v>0</v>
      </c>
      <c r="O72" s="167">
        <f t="shared" si="470"/>
        <v>0</v>
      </c>
      <c r="P72" s="167">
        <f t="shared" si="470"/>
        <v>0</v>
      </c>
      <c r="Q72" s="167">
        <f t="shared" si="470"/>
        <v>0</v>
      </c>
      <c r="R72" s="167">
        <f t="shared" si="470"/>
        <v>0</v>
      </c>
      <c r="S72" s="167">
        <f t="shared" si="470"/>
        <v>0</v>
      </c>
      <c r="T72" s="167">
        <f t="shared" si="470"/>
        <v>0</v>
      </c>
      <c r="U72" s="167">
        <f t="shared" si="470"/>
        <v>0</v>
      </c>
      <c r="V72" s="167">
        <f t="shared" si="470"/>
        <v>0</v>
      </c>
      <c r="W72" s="167">
        <f t="shared" si="470"/>
        <v>0</v>
      </c>
      <c r="X72" s="167">
        <f t="shared" si="470"/>
        <v>0</v>
      </c>
      <c r="Y72" s="167">
        <f t="shared" si="470"/>
        <v>0</v>
      </c>
      <c r="Z72" s="167">
        <f t="shared" si="470"/>
        <v>0</v>
      </c>
      <c r="AA72" s="167">
        <f t="shared" si="470"/>
        <v>0</v>
      </c>
      <c r="AB72" s="167">
        <f t="shared" si="470"/>
        <v>0</v>
      </c>
      <c r="AC72" s="167">
        <f t="shared" si="470"/>
        <v>0</v>
      </c>
      <c r="AD72" s="167">
        <f t="shared" si="470"/>
        <v>0</v>
      </c>
      <c r="AE72" s="167">
        <f t="shared" si="470"/>
        <v>0</v>
      </c>
      <c r="AF72" s="167">
        <f t="shared" si="470"/>
        <v>0</v>
      </c>
      <c r="AG72" s="167">
        <f t="shared" si="470"/>
        <v>0</v>
      </c>
      <c r="AH72" s="167">
        <f t="shared" si="470"/>
        <v>0</v>
      </c>
      <c r="AI72" s="167">
        <f t="shared" si="470"/>
        <v>0</v>
      </c>
      <c r="AJ72" s="167">
        <f t="shared" si="470"/>
        <v>0</v>
      </c>
      <c r="AK72" s="167">
        <f t="shared" si="470"/>
        <v>0</v>
      </c>
      <c r="AL72" s="167">
        <f t="shared" si="470"/>
        <v>0</v>
      </c>
      <c r="AM72" s="167">
        <f t="shared" si="470"/>
        <v>0</v>
      </c>
      <c r="AN72" s="167">
        <f t="shared" si="470"/>
        <v>0</v>
      </c>
      <c r="AO72" s="167">
        <f t="shared" si="470"/>
        <v>0</v>
      </c>
      <c r="AP72" s="167">
        <f t="shared" si="470"/>
        <v>0</v>
      </c>
      <c r="AQ72" s="167">
        <f t="shared" si="470"/>
        <v>0</v>
      </c>
      <c r="AR72" s="167">
        <f t="shared" si="470"/>
        <v>0</v>
      </c>
      <c r="AS72" s="167">
        <f t="shared" si="470"/>
        <v>0</v>
      </c>
      <c r="AT72" s="167">
        <f t="shared" si="470"/>
        <v>0</v>
      </c>
      <c r="AU72" s="167">
        <f t="shared" si="470"/>
        <v>0</v>
      </c>
      <c r="AV72" s="167">
        <f t="shared" si="470"/>
        <v>0</v>
      </c>
      <c r="AW72" s="167">
        <f t="shared" si="470"/>
        <v>0</v>
      </c>
      <c r="AX72" s="167">
        <f t="shared" si="470"/>
        <v>0</v>
      </c>
      <c r="AY72" s="167">
        <f t="shared" si="470"/>
        <v>0</v>
      </c>
      <c r="AZ72" s="167">
        <f t="shared" si="470"/>
        <v>0</v>
      </c>
      <c r="BA72" s="167">
        <f t="shared" si="470"/>
        <v>0</v>
      </c>
      <c r="BB72" s="167">
        <f t="shared" si="470"/>
        <v>0</v>
      </c>
      <c r="BC72" s="167">
        <f t="shared" si="470"/>
        <v>0</v>
      </c>
      <c r="BD72" s="167">
        <f t="shared" si="470"/>
        <v>0</v>
      </c>
      <c r="BE72" s="167">
        <f t="shared" si="470"/>
        <v>0</v>
      </c>
      <c r="BF72" s="167">
        <f t="shared" si="470"/>
        <v>0</v>
      </c>
      <c r="BG72" s="167">
        <f t="shared" si="470"/>
        <v>0</v>
      </c>
      <c r="BH72" s="167">
        <f t="shared" si="470"/>
        <v>0</v>
      </c>
      <c r="BI72" s="167">
        <f t="shared" si="470"/>
        <v>0</v>
      </c>
      <c r="BJ72" s="167">
        <f t="shared" si="470"/>
        <v>0</v>
      </c>
      <c r="BK72" s="167">
        <f t="shared" si="470"/>
        <v>0</v>
      </c>
      <c r="BL72" s="167">
        <f t="shared" si="470"/>
        <v>0</v>
      </c>
      <c r="BM72" s="167">
        <f t="shared" si="470"/>
        <v>0</v>
      </c>
      <c r="BN72" s="167">
        <f t="shared" si="470"/>
        <v>0</v>
      </c>
      <c r="BO72" s="167">
        <f t="shared" si="470"/>
        <v>0</v>
      </c>
      <c r="BP72" s="167">
        <f t="shared" si="470"/>
        <v>0</v>
      </c>
      <c r="BQ72" s="167">
        <f t="shared" si="470"/>
        <v>0</v>
      </c>
      <c r="BR72" s="167">
        <f t="shared" si="470"/>
        <v>0</v>
      </c>
      <c r="BS72" s="167">
        <f t="shared" si="470"/>
        <v>0</v>
      </c>
      <c r="BT72" s="167">
        <f t="shared" si="470"/>
        <v>0</v>
      </c>
      <c r="BU72" s="167">
        <f t="shared" si="470"/>
        <v>0</v>
      </c>
      <c r="BV72" s="167">
        <f t="shared" si="470"/>
        <v>0</v>
      </c>
      <c r="BW72" s="167">
        <f t="shared" si="470"/>
        <v>0</v>
      </c>
      <c r="BX72" s="167">
        <f t="shared" si="470"/>
        <v>0</v>
      </c>
      <c r="BY72" s="167">
        <f t="shared" ref="BY72:CC72" si="471">-MAX(MIN(BY69,SUM(BY70:BY71)),0)</f>
        <v>0</v>
      </c>
      <c r="BZ72" s="167">
        <f t="shared" si="471"/>
        <v>0</v>
      </c>
      <c r="CA72" s="167">
        <f t="shared" si="471"/>
        <v>0</v>
      </c>
      <c r="CB72" s="167">
        <f t="shared" si="471"/>
        <v>0</v>
      </c>
      <c r="CC72" s="167">
        <f t="shared" si="471"/>
        <v>0</v>
      </c>
      <c r="CD72" s="167">
        <f t="shared" ref="CD72:EA72" si="472">-MAX(MIN(CD69,SUM(CD70:CD71)),0)</f>
        <v>0</v>
      </c>
      <c r="CE72" s="167">
        <f t="shared" si="472"/>
        <v>0</v>
      </c>
      <c r="CF72" s="167">
        <f t="shared" si="472"/>
        <v>0</v>
      </c>
      <c r="CG72" s="167">
        <f t="shared" si="472"/>
        <v>0</v>
      </c>
      <c r="CH72" s="167">
        <f t="shared" si="472"/>
        <v>0</v>
      </c>
      <c r="CI72" s="167">
        <f t="shared" si="472"/>
        <v>0</v>
      </c>
      <c r="CJ72" s="167">
        <f t="shared" si="472"/>
        <v>0</v>
      </c>
      <c r="CK72" s="167">
        <f t="shared" si="472"/>
        <v>0</v>
      </c>
      <c r="CL72" s="167">
        <f t="shared" si="472"/>
        <v>0</v>
      </c>
      <c r="CM72" s="167">
        <f t="shared" si="472"/>
        <v>0</v>
      </c>
      <c r="CN72" s="167">
        <f t="shared" si="472"/>
        <v>0</v>
      </c>
      <c r="CO72" s="167">
        <f t="shared" si="472"/>
        <v>0</v>
      </c>
      <c r="CP72" s="167">
        <f t="shared" si="472"/>
        <v>0</v>
      </c>
      <c r="CQ72" s="167">
        <f t="shared" si="472"/>
        <v>0</v>
      </c>
      <c r="CR72" s="167">
        <f t="shared" si="472"/>
        <v>0</v>
      </c>
      <c r="CS72" s="167">
        <f t="shared" si="472"/>
        <v>0</v>
      </c>
      <c r="CT72" s="167">
        <f t="shared" si="472"/>
        <v>0</v>
      </c>
      <c r="CU72" s="167">
        <f t="shared" si="472"/>
        <v>0</v>
      </c>
      <c r="CV72" s="167">
        <f t="shared" si="472"/>
        <v>0</v>
      </c>
      <c r="CW72" s="167">
        <f t="shared" si="472"/>
        <v>0</v>
      </c>
      <c r="CX72" s="167">
        <f t="shared" si="472"/>
        <v>0</v>
      </c>
      <c r="CY72" s="167">
        <f t="shared" si="472"/>
        <v>0</v>
      </c>
      <c r="CZ72" s="167">
        <f t="shared" si="472"/>
        <v>0</v>
      </c>
      <c r="DA72" s="167">
        <f t="shared" si="472"/>
        <v>0</v>
      </c>
      <c r="DB72" s="167">
        <f t="shared" si="472"/>
        <v>0</v>
      </c>
      <c r="DC72" s="167">
        <f t="shared" si="472"/>
        <v>0</v>
      </c>
      <c r="DD72" s="167">
        <f t="shared" si="472"/>
        <v>0</v>
      </c>
      <c r="DE72" s="167">
        <f t="shared" si="472"/>
        <v>0</v>
      </c>
      <c r="DF72" s="167">
        <f t="shared" si="472"/>
        <v>0</v>
      </c>
      <c r="DG72" s="167">
        <f t="shared" si="472"/>
        <v>0</v>
      </c>
      <c r="DH72" s="167">
        <f t="shared" si="472"/>
        <v>0</v>
      </c>
      <c r="DI72" s="167">
        <f t="shared" si="472"/>
        <v>0</v>
      </c>
      <c r="DJ72" s="167">
        <f t="shared" si="472"/>
        <v>0</v>
      </c>
      <c r="DK72" s="167">
        <f t="shared" si="472"/>
        <v>0</v>
      </c>
      <c r="DL72" s="167">
        <f t="shared" si="472"/>
        <v>0</v>
      </c>
      <c r="DM72" s="167">
        <f t="shared" si="472"/>
        <v>0</v>
      </c>
      <c r="DN72" s="167">
        <f t="shared" si="472"/>
        <v>0</v>
      </c>
      <c r="DO72" s="167">
        <f t="shared" si="472"/>
        <v>0</v>
      </c>
      <c r="DP72" s="167">
        <f t="shared" si="472"/>
        <v>0</v>
      </c>
      <c r="DQ72" s="167">
        <f t="shared" si="472"/>
        <v>0</v>
      </c>
      <c r="DR72" s="167">
        <f t="shared" si="472"/>
        <v>0</v>
      </c>
      <c r="DS72" s="167">
        <f t="shared" si="472"/>
        <v>0</v>
      </c>
      <c r="DT72" s="167">
        <f t="shared" si="472"/>
        <v>0</v>
      </c>
      <c r="DU72" s="167">
        <f t="shared" si="472"/>
        <v>0</v>
      </c>
      <c r="DV72" s="167">
        <f t="shared" si="472"/>
        <v>0</v>
      </c>
      <c r="DW72" s="167">
        <f t="shared" si="472"/>
        <v>0</v>
      </c>
      <c r="DX72" s="167">
        <f t="shared" si="472"/>
        <v>0</v>
      </c>
      <c r="DY72" s="167">
        <f t="shared" si="472"/>
        <v>0</v>
      </c>
      <c r="DZ72" s="167">
        <f t="shared" si="472"/>
        <v>0</v>
      </c>
      <c r="EA72" s="167">
        <f t="shared" si="472"/>
        <v>0</v>
      </c>
    </row>
    <row r="73" spans="1:131" hidden="1" outlineLevel="1" x14ac:dyDescent="0.2">
      <c r="I73" s="168" t="s">
        <v>144</v>
      </c>
      <c r="J73" s="161">
        <f>SUM(J70:J72)</f>
        <v>0</v>
      </c>
      <c r="L73" s="161">
        <f>SUM(L70:L72)</f>
        <v>0</v>
      </c>
      <c r="M73" s="161">
        <f>SUM(M70:M72)</f>
        <v>0</v>
      </c>
      <c r="N73" s="161">
        <f t="shared" ref="N73:BY73" si="473">SUM(N70:N72)</f>
        <v>0</v>
      </c>
      <c r="O73" s="161">
        <f t="shared" si="473"/>
        <v>0</v>
      </c>
      <c r="P73" s="161">
        <f t="shared" si="473"/>
        <v>0</v>
      </c>
      <c r="Q73" s="161">
        <f t="shared" si="473"/>
        <v>0</v>
      </c>
      <c r="R73" s="161">
        <f t="shared" si="473"/>
        <v>0</v>
      </c>
      <c r="S73" s="161">
        <f t="shared" si="473"/>
        <v>0</v>
      </c>
      <c r="T73" s="161">
        <f t="shared" si="473"/>
        <v>0</v>
      </c>
      <c r="U73" s="161">
        <f t="shared" si="473"/>
        <v>0</v>
      </c>
      <c r="V73" s="161">
        <f t="shared" si="473"/>
        <v>0</v>
      </c>
      <c r="W73" s="161">
        <f t="shared" si="473"/>
        <v>0</v>
      </c>
      <c r="X73" s="161">
        <f t="shared" si="473"/>
        <v>0</v>
      </c>
      <c r="Y73" s="161">
        <f t="shared" si="473"/>
        <v>0</v>
      </c>
      <c r="Z73" s="161">
        <f t="shared" si="473"/>
        <v>0</v>
      </c>
      <c r="AA73" s="161">
        <f t="shared" si="473"/>
        <v>0</v>
      </c>
      <c r="AB73" s="161">
        <f t="shared" si="473"/>
        <v>0</v>
      </c>
      <c r="AC73" s="161">
        <f t="shared" si="473"/>
        <v>0</v>
      </c>
      <c r="AD73" s="161">
        <f t="shared" si="473"/>
        <v>0</v>
      </c>
      <c r="AE73" s="161">
        <f t="shared" si="473"/>
        <v>0</v>
      </c>
      <c r="AF73" s="161">
        <f t="shared" si="473"/>
        <v>0</v>
      </c>
      <c r="AG73" s="161">
        <f t="shared" si="473"/>
        <v>0</v>
      </c>
      <c r="AH73" s="161">
        <f t="shared" si="473"/>
        <v>0</v>
      </c>
      <c r="AI73" s="161">
        <f t="shared" si="473"/>
        <v>0</v>
      </c>
      <c r="AJ73" s="161">
        <f t="shared" si="473"/>
        <v>0</v>
      </c>
      <c r="AK73" s="161">
        <f t="shared" si="473"/>
        <v>0</v>
      </c>
      <c r="AL73" s="161">
        <f t="shared" si="473"/>
        <v>0</v>
      </c>
      <c r="AM73" s="161">
        <f t="shared" si="473"/>
        <v>0</v>
      </c>
      <c r="AN73" s="161">
        <f t="shared" si="473"/>
        <v>0</v>
      </c>
      <c r="AO73" s="161">
        <f t="shared" si="473"/>
        <v>0</v>
      </c>
      <c r="AP73" s="161">
        <f t="shared" si="473"/>
        <v>0</v>
      </c>
      <c r="AQ73" s="161">
        <f t="shared" si="473"/>
        <v>0</v>
      </c>
      <c r="AR73" s="161">
        <f t="shared" si="473"/>
        <v>0</v>
      </c>
      <c r="AS73" s="161">
        <f t="shared" si="473"/>
        <v>0</v>
      </c>
      <c r="AT73" s="161">
        <f t="shared" si="473"/>
        <v>0</v>
      </c>
      <c r="AU73" s="161">
        <f t="shared" si="473"/>
        <v>0</v>
      </c>
      <c r="AV73" s="161">
        <f t="shared" si="473"/>
        <v>0</v>
      </c>
      <c r="AW73" s="161">
        <f t="shared" si="473"/>
        <v>0</v>
      </c>
      <c r="AX73" s="161">
        <f t="shared" si="473"/>
        <v>0</v>
      </c>
      <c r="AY73" s="161">
        <f t="shared" si="473"/>
        <v>0</v>
      </c>
      <c r="AZ73" s="161">
        <f t="shared" si="473"/>
        <v>0</v>
      </c>
      <c r="BA73" s="161">
        <f t="shared" si="473"/>
        <v>0</v>
      </c>
      <c r="BB73" s="161">
        <f t="shared" si="473"/>
        <v>0</v>
      </c>
      <c r="BC73" s="161">
        <f t="shared" si="473"/>
        <v>0</v>
      </c>
      <c r="BD73" s="161">
        <f t="shared" si="473"/>
        <v>0</v>
      </c>
      <c r="BE73" s="161">
        <f t="shared" si="473"/>
        <v>0</v>
      </c>
      <c r="BF73" s="161">
        <f t="shared" si="473"/>
        <v>0</v>
      </c>
      <c r="BG73" s="161">
        <f t="shared" si="473"/>
        <v>0</v>
      </c>
      <c r="BH73" s="161">
        <f t="shared" si="473"/>
        <v>0</v>
      </c>
      <c r="BI73" s="161">
        <f t="shared" si="473"/>
        <v>0</v>
      </c>
      <c r="BJ73" s="161">
        <f t="shared" si="473"/>
        <v>0</v>
      </c>
      <c r="BK73" s="161">
        <f t="shared" si="473"/>
        <v>0</v>
      </c>
      <c r="BL73" s="161">
        <f t="shared" si="473"/>
        <v>0</v>
      </c>
      <c r="BM73" s="161">
        <f t="shared" si="473"/>
        <v>0</v>
      </c>
      <c r="BN73" s="161">
        <f t="shared" si="473"/>
        <v>0</v>
      </c>
      <c r="BO73" s="161">
        <f t="shared" si="473"/>
        <v>0</v>
      </c>
      <c r="BP73" s="161">
        <f t="shared" si="473"/>
        <v>0</v>
      </c>
      <c r="BQ73" s="161">
        <f t="shared" si="473"/>
        <v>0</v>
      </c>
      <c r="BR73" s="161">
        <f t="shared" si="473"/>
        <v>0</v>
      </c>
      <c r="BS73" s="161">
        <f t="shared" si="473"/>
        <v>0</v>
      </c>
      <c r="BT73" s="161">
        <f t="shared" si="473"/>
        <v>0</v>
      </c>
      <c r="BU73" s="161">
        <f t="shared" si="473"/>
        <v>0</v>
      </c>
      <c r="BV73" s="161">
        <f t="shared" si="473"/>
        <v>0</v>
      </c>
      <c r="BW73" s="161">
        <f t="shared" si="473"/>
        <v>0</v>
      </c>
      <c r="BX73" s="161">
        <f t="shared" si="473"/>
        <v>0</v>
      </c>
      <c r="BY73" s="161">
        <f t="shared" si="473"/>
        <v>0</v>
      </c>
      <c r="BZ73" s="161">
        <f t="shared" ref="BZ73:CC73" si="474">SUM(BZ70:BZ72)</f>
        <v>0</v>
      </c>
      <c r="CA73" s="161">
        <f t="shared" si="474"/>
        <v>0</v>
      </c>
      <c r="CB73" s="161">
        <f t="shared" si="474"/>
        <v>0</v>
      </c>
      <c r="CC73" s="161">
        <f t="shared" si="474"/>
        <v>0</v>
      </c>
      <c r="CD73" s="161">
        <f t="shared" ref="CD73:EA73" si="475">SUM(CD70:CD72)</f>
        <v>0</v>
      </c>
      <c r="CE73" s="161">
        <f t="shared" si="475"/>
        <v>0</v>
      </c>
      <c r="CF73" s="161">
        <f t="shared" si="475"/>
        <v>0</v>
      </c>
      <c r="CG73" s="161">
        <f t="shared" si="475"/>
        <v>0</v>
      </c>
      <c r="CH73" s="161">
        <f t="shared" si="475"/>
        <v>0</v>
      </c>
      <c r="CI73" s="161">
        <f t="shared" si="475"/>
        <v>0</v>
      </c>
      <c r="CJ73" s="161">
        <f t="shared" si="475"/>
        <v>0</v>
      </c>
      <c r="CK73" s="161">
        <f t="shared" si="475"/>
        <v>0</v>
      </c>
      <c r="CL73" s="161">
        <f t="shared" si="475"/>
        <v>0</v>
      </c>
      <c r="CM73" s="161">
        <f t="shared" si="475"/>
        <v>0</v>
      </c>
      <c r="CN73" s="161">
        <f t="shared" si="475"/>
        <v>0</v>
      </c>
      <c r="CO73" s="161">
        <f t="shared" si="475"/>
        <v>0</v>
      </c>
      <c r="CP73" s="161">
        <f t="shared" si="475"/>
        <v>0</v>
      </c>
      <c r="CQ73" s="161">
        <f t="shared" si="475"/>
        <v>0</v>
      </c>
      <c r="CR73" s="161">
        <f t="shared" si="475"/>
        <v>0</v>
      </c>
      <c r="CS73" s="161">
        <f t="shared" si="475"/>
        <v>0</v>
      </c>
      <c r="CT73" s="161">
        <f t="shared" si="475"/>
        <v>0</v>
      </c>
      <c r="CU73" s="161">
        <f t="shared" si="475"/>
        <v>0</v>
      </c>
      <c r="CV73" s="161">
        <f t="shared" si="475"/>
        <v>0</v>
      </c>
      <c r="CW73" s="161">
        <f t="shared" si="475"/>
        <v>0</v>
      </c>
      <c r="CX73" s="161">
        <f t="shared" si="475"/>
        <v>0</v>
      </c>
      <c r="CY73" s="161">
        <f t="shared" si="475"/>
        <v>0</v>
      </c>
      <c r="CZ73" s="161">
        <f t="shared" si="475"/>
        <v>0</v>
      </c>
      <c r="DA73" s="161">
        <f t="shared" si="475"/>
        <v>0</v>
      </c>
      <c r="DB73" s="161">
        <f t="shared" si="475"/>
        <v>0</v>
      </c>
      <c r="DC73" s="161">
        <f t="shared" si="475"/>
        <v>0</v>
      </c>
      <c r="DD73" s="161">
        <f t="shared" si="475"/>
        <v>0</v>
      </c>
      <c r="DE73" s="161">
        <f t="shared" si="475"/>
        <v>0</v>
      </c>
      <c r="DF73" s="161">
        <f t="shared" si="475"/>
        <v>0</v>
      </c>
      <c r="DG73" s="161">
        <f t="shared" si="475"/>
        <v>0</v>
      </c>
      <c r="DH73" s="161">
        <f t="shared" si="475"/>
        <v>0</v>
      </c>
      <c r="DI73" s="161">
        <f t="shared" si="475"/>
        <v>0</v>
      </c>
      <c r="DJ73" s="161">
        <f t="shared" si="475"/>
        <v>0</v>
      </c>
      <c r="DK73" s="161">
        <f t="shared" si="475"/>
        <v>0</v>
      </c>
      <c r="DL73" s="161">
        <f t="shared" si="475"/>
        <v>0</v>
      </c>
      <c r="DM73" s="161">
        <f t="shared" si="475"/>
        <v>0</v>
      </c>
      <c r="DN73" s="161">
        <f t="shared" si="475"/>
        <v>0</v>
      </c>
      <c r="DO73" s="161">
        <f t="shared" si="475"/>
        <v>0</v>
      </c>
      <c r="DP73" s="161">
        <f t="shared" si="475"/>
        <v>0</v>
      </c>
      <c r="DQ73" s="161">
        <f t="shared" si="475"/>
        <v>0</v>
      </c>
      <c r="DR73" s="161">
        <f t="shared" si="475"/>
        <v>0</v>
      </c>
      <c r="DS73" s="161">
        <f t="shared" si="475"/>
        <v>0</v>
      </c>
      <c r="DT73" s="161">
        <f t="shared" si="475"/>
        <v>0</v>
      </c>
      <c r="DU73" s="161">
        <f t="shared" si="475"/>
        <v>0</v>
      </c>
      <c r="DV73" s="161">
        <f t="shared" si="475"/>
        <v>0</v>
      </c>
      <c r="DW73" s="161">
        <f t="shared" si="475"/>
        <v>0</v>
      </c>
      <c r="DX73" s="161">
        <f t="shared" si="475"/>
        <v>0</v>
      </c>
      <c r="DY73" s="161">
        <f t="shared" si="475"/>
        <v>0</v>
      </c>
      <c r="DZ73" s="161">
        <f t="shared" si="475"/>
        <v>0</v>
      </c>
      <c r="EA73" s="161">
        <f t="shared" si="475"/>
        <v>0</v>
      </c>
    </row>
    <row r="74" spans="1:131" hidden="1" outlineLevel="1" x14ac:dyDescent="0.2"/>
    <row r="75" spans="1:131" hidden="1" outlineLevel="1" x14ac:dyDescent="0.2"/>
    <row r="76" spans="1:131" hidden="1" outlineLevel="1" x14ac:dyDescent="0.2"/>
    <row r="77" spans="1:131" collapsed="1" x14ac:dyDescent="0.2"/>
    <row r="78" spans="1:131" x14ac:dyDescent="0.2">
      <c r="B78" s="150" t="s">
        <v>60</v>
      </c>
      <c r="C78" s="150"/>
      <c r="J78" s="412">
        <v>1</v>
      </c>
    </row>
    <row r="79" spans="1:131" hidden="1" outlineLevel="1" x14ac:dyDescent="0.2">
      <c r="I79" s="152" t="s">
        <v>149</v>
      </c>
      <c r="J79" s="147">
        <f>SUM(L79:EA79)</f>
        <v>1827</v>
      </c>
      <c r="L79" s="178">
        <f>L38</f>
        <v>30</v>
      </c>
      <c r="M79" s="151">
        <f t="shared" ref="M79:AR79" si="476">(M$12-L$12)*M$9</f>
        <v>31</v>
      </c>
      <c r="N79" s="151">
        <f t="shared" si="476"/>
        <v>30</v>
      </c>
      <c r="O79" s="151">
        <f t="shared" si="476"/>
        <v>31</v>
      </c>
      <c r="P79" s="151">
        <f t="shared" si="476"/>
        <v>31</v>
      </c>
      <c r="Q79" s="151">
        <f t="shared" si="476"/>
        <v>29</v>
      </c>
      <c r="R79" s="151">
        <f t="shared" si="476"/>
        <v>31</v>
      </c>
      <c r="S79" s="151">
        <f t="shared" si="476"/>
        <v>30</v>
      </c>
      <c r="T79" s="151">
        <f t="shared" si="476"/>
        <v>31</v>
      </c>
      <c r="U79" s="151">
        <f t="shared" si="476"/>
        <v>30</v>
      </c>
      <c r="V79" s="151">
        <f t="shared" si="476"/>
        <v>31</v>
      </c>
      <c r="W79" s="151">
        <f t="shared" si="476"/>
        <v>31</v>
      </c>
      <c r="X79" s="151">
        <f t="shared" si="476"/>
        <v>30</v>
      </c>
      <c r="Y79" s="151">
        <f t="shared" si="476"/>
        <v>31</v>
      </c>
      <c r="Z79" s="151">
        <f t="shared" si="476"/>
        <v>30</v>
      </c>
      <c r="AA79" s="151">
        <f t="shared" si="476"/>
        <v>31</v>
      </c>
      <c r="AB79" s="151">
        <f t="shared" si="476"/>
        <v>31</v>
      </c>
      <c r="AC79" s="151">
        <f t="shared" si="476"/>
        <v>28</v>
      </c>
      <c r="AD79" s="151">
        <f t="shared" si="476"/>
        <v>31</v>
      </c>
      <c r="AE79" s="151">
        <f t="shared" si="476"/>
        <v>30</v>
      </c>
      <c r="AF79" s="151">
        <f t="shared" si="476"/>
        <v>31</v>
      </c>
      <c r="AG79" s="151">
        <f t="shared" si="476"/>
        <v>30</v>
      </c>
      <c r="AH79" s="151">
        <f t="shared" si="476"/>
        <v>31</v>
      </c>
      <c r="AI79" s="151">
        <f t="shared" si="476"/>
        <v>31</v>
      </c>
      <c r="AJ79" s="151">
        <f t="shared" si="476"/>
        <v>30</v>
      </c>
      <c r="AK79" s="151">
        <f t="shared" si="476"/>
        <v>31</v>
      </c>
      <c r="AL79" s="151">
        <f t="shared" si="476"/>
        <v>30</v>
      </c>
      <c r="AM79" s="151">
        <f t="shared" si="476"/>
        <v>31</v>
      </c>
      <c r="AN79" s="151">
        <f t="shared" si="476"/>
        <v>31</v>
      </c>
      <c r="AO79" s="151">
        <f t="shared" si="476"/>
        <v>28</v>
      </c>
      <c r="AP79" s="151">
        <f t="shared" si="476"/>
        <v>31</v>
      </c>
      <c r="AQ79" s="151">
        <f t="shared" si="476"/>
        <v>30</v>
      </c>
      <c r="AR79" s="151">
        <f t="shared" si="476"/>
        <v>31</v>
      </c>
      <c r="AS79" s="151">
        <f t="shared" ref="AS79:BX79" si="477">(AS$12-AR$12)*AS$9</f>
        <v>30</v>
      </c>
      <c r="AT79" s="151">
        <f t="shared" si="477"/>
        <v>31</v>
      </c>
      <c r="AU79" s="151">
        <f t="shared" si="477"/>
        <v>31</v>
      </c>
      <c r="AV79" s="151">
        <f t="shared" si="477"/>
        <v>30</v>
      </c>
      <c r="AW79" s="151">
        <f t="shared" si="477"/>
        <v>31</v>
      </c>
      <c r="AX79" s="151">
        <f t="shared" si="477"/>
        <v>30</v>
      </c>
      <c r="AY79" s="151">
        <f t="shared" si="477"/>
        <v>31</v>
      </c>
      <c r="AZ79" s="151">
        <f t="shared" si="477"/>
        <v>31</v>
      </c>
      <c r="BA79" s="151">
        <f t="shared" si="477"/>
        <v>28</v>
      </c>
      <c r="BB79" s="151">
        <f t="shared" si="477"/>
        <v>31</v>
      </c>
      <c r="BC79" s="151">
        <f t="shared" si="477"/>
        <v>30</v>
      </c>
      <c r="BD79" s="151">
        <f t="shared" si="477"/>
        <v>31</v>
      </c>
      <c r="BE79" s="151">
        <f t="shared" si="477"/>
        <v>30</v>
      </c>
      <c r="BF79" s="151">
        <f t="shared" si="477"/>
        <v>31</v>
      </c>
      <c r="BG79" s="151">
        <f t="shared" si="477"/>
        <v>31</v>
      </c>
      <c r="BH79" s="151">
        <f t="shared" si="477"/>
        <v>30</v>
      </c>
      <c r="BI79" s="151">
        <f t="shared" si="477"/>
        <v>31</v>
      </c>
      <c r="BJ79" s="151">
        <f t="shared" si="477"/>
        <v>30</v>
      </c>
      <c r="BK79" s="151">
        <f t="shared" si="477"/>
        <v>31</v>
      </c>
      <c r="BL79" s="151">
        <f t="shared" si="477"/>
        <v>31</v>
      </c>
      <c r="BM79" s="151">
        <f t="shared" si="477"/>
        <v>29</v>
      </c>
      <c r="BN79" s="151">
        <f t="shared" si="477"/>
        <v>31</v>
      </c>
      <c r="BO79" s="151">
        <f t="shared" si="477"/>
        <v>30</v>
      </c>
      <c r="BP79" s="151">
        <f t="shared" si="477"/>
        <v>31</v>
      </c>
      <c r="BQ79" s="151">
        <f t="shared" si="477"/>
        <v>30</v>
      </c>
      <c r="BR79" s="151">
        <f t="shared" si="477"/>
        <v>31</v>
      </c>
      <c r="BS79" s="151">
        <f t="shared" si="477"/>
        <v>31</v>
      </c>
      <c r="BT79" s="151">
        <f t="shared" si="477"/>
        <v>0</v>
      </c>
      <c r="BU79" s="151">
        <f t="shared" si="477"/>
        <v>0</v>
      </c>
      <c r="BV79" s="151">
        <f t="shared" si="477"/>
        <v>0</v>
      </c>
      <c r="BW79" s="151">
        <f t="shared" si="477"/>
        <v>0</v>
      </c>
      <c r="BX79" s="151">
        <f t="shared" si="477"/>
        <v>0</v>
      </c>
      <c r="BY79" s="151">
        <f t="shared" ref="BY79:CC79" si="478">(BY$12-BX$12)*BY$9</f>
        <v>0</v>
      </c>
      <c r="BZ79" s="151">
        <f t="shared" si="478"/>
        <v>0</v>
      </c>
      <c r="CA79" s="151">
        <f t="shared" si="478"/>
        <v>0</v>
      </c>
      <c r="CB79" s="151">
        <f t="shared" si="478"/>
        <v>0</v>
      </c>
      <c r="CC79" s="151">
        <f t="shared" si="478"/>
        <v>0</v>
      </c>
      <c r="CD79" s="151">
        <f t="shared" ref="CD79" si="479">(CD$12-CC$12)*CD$9</f>
        <v>0</v>
      </c>
      <c r="CE79" s="151">
        <f t="shared" ref="CE79" si="480">(CE$12-CD$12)*CE$9</f>
        <v>0</v>
      </c>
      <c r="CF79" s="151">
        <f t="shared" ref="CF79" si="481">(CF$12-CE$12)*CF$9</f>
        <v>0</v>
      </c>
      <c r="CG79" s="151">
        <f t="shared" ref="CG79" si="482">(CG$12-CF$12)*CG$9</f>
        <v>0</v>
      </c>
      <c r="CH79" s="151">
        <f t="shared" ref="CH79" si="483">(CH$12-CG$12)*CH$9</f>
        <v>0</v>
      </c>
      <c r="CI79" s="151">
        <f t="shared" ref="CI79" si="484">(CI$12-CH$12)*CI$9</f>
        <v>0</v>
      </c>
      <c r="CJ79" s="151">
        <f t="shared" ref="CJ79" si="485">(CJ$12-CI$12)*CJ$9</f>
        <v>0</v>
      </c>
      <c r="CK79" s="151">
        <f t="shared" ref="CK79" si="486">(CK$12-CJ$12)*CK$9</f>
        <v>0</v>
      </c>
      <c r="CL79" s="151">
        <f t="shared" ref="CL79" si="487">(CL$12-CK$12)*CL$9</f>
        <v>0</v>
      </c>
      <c r="CM79" s="151">
        <f t="shared" ref="CM79" si="488">(CM$12-CL$12)*CM$9</f>
        <v>0</v>
      </c>
      <c r="CN79" s="151">
        <f t="shared" ref="CN79" si="489">(CN$12-CM$12)*CN$9</f>
        <v>0</v>
      </c>
      <c r="CO79" s="151">
        <f t="shared" ref="CO79" si="490">(CO$12-CN$12)*CO$9</f>
        <v>0</v>
      </c>
      <c r="CP79" s="151">
        <f t="shared" ref="CP79" si="491">(CP$12-CO$12)*CP$9</f>
        <v>0</v>
      </c>
      <c r="CQ79" s="151">
        <f t="shared" ref="CQ79" si="492">(CQ$12-CP$12)*CQ$9</f>
        <v>0</v>
      </c>
      <c r="CR79" s="151">
        <f t="shared" ref="CR79" si="493">(CR$12-CQ$12)*CR$9</f>
        <v>0</v>
      </c>
      <c r="CS79" s="151">
        <f t="shared" ref="CS79" si="494">(CS$12-CR$12)*CS$9</f>
        <v>0</v>
      </c>
      <c r="CT79" s="151">
        <f t="shared" ref="CT79" si="495">(CT$12-CS$12)*CT$9</f>
        <v>0</v>
      </c>
      <c r="CU79" s="151">
        <f t="shared" ref="CU79" si="496">(CU$12-CT$12)*CU$9</f>
        <v>0</v>
      </c>
      <c r="CV79" s="151">
        <f t="shared" ref="CV79" si="497">(CV$12-CU$12)*CV$9</f>
        <v>0</v>
      </c>
      <c r="CW79" s="151">
        <f t="shared" ref="CW79" si="498">(CW$12-CV$12)*CW$9</f>
        <v>0</v>
      </c>
      <c r="CX79" s="151">
        <f t="shared" ref="CX79" si="499">(CX$12-CW$12)*CX$9</f>
        <v>0</v>
      </c>
      <c r="CY79" s="151">
        <f t="shared" ref="CY79" si="500">(CY$12-CX$12)*CY$9</f>
        <v>0</v>
      </c>
      <c r="CZ79" s="151">
        <f t="shared" ref="CZ79" si="501">(CZ$12-CY$12)*CZ$9</f>
        <v>0</v>
      </c>
      <c r="DA79" s="151">
        <f t="shared" ref="DA79" si="502">(DA$12-CZ$12)*DA$9</f>
        <v>0</v>
      </c>
      <c r="DB79" s="151">
        <f t="shared" ref="DB79" si="503">(DB$12-DA$12)*DB$9</f>
        <v>0</v>
      </c>
      <c r="DC79" s="151">
        <f t="shared" ref="DC79" si="504">(DC$12-DB$12)*DC$9</f>
        <v>0</v>
      </c>
      <c r="DD79" s="151">
        <f t="shared" ref="DD79" si="505">(DD$12-DC$12)*DD$9</f>
        <v>0</v>
      </c>
      <c r="DE79" s="151">
        <f t="shared" ref="DE79" si="506">(DE$12-DD$12)*DE$9</f>
        <v>0</v>
      </c>
      <c r="DF79" s="151">
        <f t="shared" ref="DF79" si="507">(DF$12-DE$12)*DF$9</f>
        <v>0</v>
      </c>
      <c r="DG79" s="151">
        <f t="shared" ref="DG79" si="508">(DG$12-DF$12)*DG$9</f>
        <v>0</v>
      </c>
      <c r="DH79" s="151">
        <f t="shared" ref="DH79" si="509">(DH$12-DG$12)*DH$9</f>
        <v>0</v>
      </c>
      <c r="DI79" s="151">
        <f t="shared" ref="DI79" si="510">(DI$12-DH$12)*DI$9</f>
        <v>0</v>
      </c>
      <c r="DJ79" s="151">
        <f t="shared" ref="DJ79" si="511">(DJ$12-DI$12)*DJ$9</f>
        <v>0</v>
      </c>
      <c r="DK79" s="151">
        <f t="shared" ref="DK79" si="512">(DK$12-DJ$12)*DK$9</f>
        <v>0</v>
      </c>
      <c r="DL79" s="151">
        <f t="shared" ref="DL79" si="513">(DL$12-DK$12)*DL$9</f>
        <v>0</v>
      </c>
      <c r="DM79" s="151">
        <f t="shared" ref="DM79" si="514">(DM$12-DL$12)*DM$9</f>
        <v>0</v>
      </c>
      <c r="DN79" s="151">
        <f t="shared" ref="DN79" si="515">(DN$12-DM$12)*DN$9</f>
        <v>0</v>
      </c>
      <c r="DO79" s="151">
        <f t="shared" ref="DO79" si="516">(DO$12-DN$12)*DO$9</f>
        <v>0</v>
      </c>
      <c r="DP79" s="151">
        <f t="shared" ref="DP79" si="517">(DP$12-DO$12)*DP$9</f>
        <v>0</v>
      </c>
      <c r="DQ79" s="151">
        <f t="shared" ref="DQ79" si="518">(DQ$12-DP$12)*DQ$9</f>
        <v>0</v>
      </c>
      <c r="DR79" s="151">
        <f t="shared" ref="DR79" si="519">(DR$12-DQ$12)*DR$9</f>
        <v>0</v>
      </c>
      <c r="DS79" s="151">
        <f t="shared" ref="DS79" si="520">(DS$12-DR$12)*DS$9</f>
        <v>0</v>
      </c>
      <c r="DT79" s="151">
        <f t="shared" ref="DT79" si="521">(DT$12-DS$12)*DT$9</f>
        <v>0</v>
      </c>
      <c r="DU79" s="151">
        <f t="shared" ref="DU79" si="522">(DU$12-DT$12)*DU$9</f>
        <v>0</v>
      </c>
      <c r="DV79" s="151">
        <f t="shared" ref="DV79" si="523">(DV$12-DU$12)*DV$9</f>
        <v>0</v>
      </c>
      <c r="DW79" s="151">
        <f t="shared" ref="DW79" si="524">(DW$12-DV$12)*DW$9</f>
        <v>0</v>
      </c>
      <c r="DX79" s="151">
        <f t="shared" ref="DX79" si="525">(DX$12-DW$12)*DX$9</f>
        <v>0</v>
      </c>
      <c r="DY79" s="151">
        <f t="shared" ref="DY79" si="526">(DY$12-DX$12)*DY$9</f>
        <v>0</v>
      </c>
      <c r="DZ79" s="151">
        <f t="shared" ref="DZ79" si="527">(DZ$12-DY$12)*DZ$9</f>
        <v>0</v>
      </c>
      <c r="EA79" s="151">
        <f t="shared" ref="EA79" si="528">(EA$12-DZ$12)*EA$9</f>
        <v>0</v>
      </c>
    </row>
    <row r="80" spans="1:131" collapsed="1" x14ac:dyDescent="0.2">
      <c r="A80" s="151">
        <f>ROW()</f>
        <v>80</v>
      </c>
      <c r="C80" s="428" t="s">
        <v>150</v>
      </c>
      <c r="D80" s="428"/>
      <c r="E80" s="428"/>
      <c r="F80" s="428"/>
      <c r="G80" s="428"/>
      <c r="H80" s="428"/>
      <c r="I80" s="428"/>
      <c r="J80" s="420">
        <f t="shared" ref="J80:J87" si="529">SUM(K80:EA80)</f>
        <v>37418999.999999985</v>
      </c>
      <c r="K80" s="429">
        <f>SUM(K81:K84)</f>
        <v>2300000</v>
      </c>
      <c r="L80" s="429">
        <f>SUM(L81:L84)</f>
        <v>576666.66666666674</v>
      </c>
      <c r="M80" s="429">
        <f t="shared" ref="M80:BX80" si="530">SUM(M81:M84)</f>
        <v>595888.88888888888</v>
      </c>
      <c r="N80" s="429">
        <f t="shared" si="530"/>
        <v>576666.66666666674</v>
      </c>
      <c r="O80" s="429">
        <f t="shared" si="530"/>
        <v>595888.88888888888</v>
      </c>
      <c r="P80" s="429">
        <f t="shared" si="530"/>
        <v>595888.88888888888</v>
      </c>
      <c r="Q80" s="429">
        <f t="shared" si="530"/>
        <v>557444.4444444445</v>
      </c>
      <c r="R80" s="429">
        <f t="shared" si="530"/>
        <v>595888.88888888888</v>
      </c>
      <c r="S80" s="429">
        <f t="shared" si="530"/>
        <v>576666.66666666674</v>
      </c>
      <c r="T80" s="429">
        <f t="shared" si="530"/>
        <v>595888.88888888888</v>
      </c>
      <c r="U80" s="429">
        <f t="shared" si="530"/>
        <v>576666.66666666674</v>
      </c>
      <c r="V80" s="429">
        <f t="shared" si="530"/>
        <v>595888.88888888888</v>
      </c>
      <c r="W80" s="429">
        <f t="shared" si="530"/>
        <v>595888.88888888888</v>
      </c>
      <c r="X80" s="429">
        <f t="shared" si="530"/>
        <v>576666.66666666674</v>
      </c>
      <c r="Y80" s="429">
        <f t="shared" si="530"/>
        <v>595888.88888888888</v>
      </c>
      <c r="Z80" s="429">
        <f t="shared" si="530"/>
        <v>576666.66666666674</v>
      </c>
      <c r="AA80" s="429">
        <f t="shared" si="530"/>
        <v>595888.88888888888</v>
      </c>
      <c r="AB80" s="429">
        <f t="shared" si="530"/>
        <v>595888.88888888888</v>
      </c>
      <c r="AC80" s="429">
        <f t="shared" si="530"/>
        <v>538222.22222222225</v>
      </c>
      <c r="AD80" s="429">
        <f t="shared" si="530"/>
        <v>595888.88888888888</v>
      </c>
      <c r="AE80" s="429">
        <f t="shared" si="530"/>
        <v>576666.66666666674</v>
      </c>
      <c r="AF80" s="429">
        <f t="shared" si="530"/>
        <v>595888.88888888888</v>
      </c>
      <c r="AG80" s="429">
        <f t="shared" si="530"/>
        <v>576666.66666666674</v>
      </c>
      <c r="AH80" s="429">
        <f t="shared" si="530"/>
        <v>595888.88888888888</v>
      </c>
      <c r="AI80" s="429">
        <f t="shared" si="530"/>
        <v>595888.88888888888</v>
      </c>
      <c r="AJ80" s="429">
        <f t="shared" si="530"/>
        <v>576666.66666666674</v>
      </c>
      <c r="AK80" s="429">
        <f t="shared" si="530"/>
        <v>595888.88888888888</v>
      </c>
      <c r="AL80" s="429">
        <f t="shared" si="530"/>
        <v>576666.66666666674</v>
      </c>
      <c r="AM80" s="429">
        <f t="shared" si="530"/>
        <v>595888.88888888888</v>
      </c>
      <c r="AN80" s="429">
        <f t="shared" si="530"/>
        <v>595888.88888888888</v>
      </c>
      <c r="AO80" s="429">
        <f t="shared" si="530"/>
        <v>538222.22222222225</v>
      </c>
      <c r="AP80" s="429">
        <f t="shared" si="530"/>
        <v>595888.88888888888</v>
      </c>
      <c r="AQ80" s="429">
        <f t="shared" si="530"/>
        <v>576666.66666666674</v>
      </c>
      <c r="AR80" s="429">
        <f t="shared" si="530"/>
        <v>595888.88888888888</v>
      </c>
      <c r="AS80" s="429">
        <f t="shared" si="530"/>
        <v>576666.66666666674</v>
      </c>
      <c r="AT80" s="429">
        <f t="shared" si="530"/>
        <v>595888.88888888888</v>
      </c>
      <c r="AU80" s="429">
        <f t="shared" si="530"/>
        <v>595888.88888888888</v>
      </c>
      <c r="AV80" s="429">
        <f t="shared" si="530"/>
        <v>576666.66666666674</v>
      </c>
      <c r="AW80" s="429">
        <f t="shared" si="530"/>
        <v>595888.88888888888</v>
      </c>
      <c r="AX80" s="429">
        <f t="shared" si="530"/>
        <v>576666.66666666674</v>
      </c>
      <c r="AY80" s="429">
        <f t="shared" si="530"/>
        <v>595888.88888888888</v>
      </c>
      <c r="AZ80" s="429">
        <f t="shared" si="530"/>
        <v>595888.88888888888</v>
      </c>
      <c r="BA80" s="429">
        <f t="shared" si="530"/>
        <v>538222.22222222225</v>
      </c>
      <c r="BB80" s="429">
        <f t="shared" si="530"/>
        <v>595888.88888888888</v>
      </c>
      <c r="BC80" s="429">
        <f t="shared" si="530"/>
        <v>576666.66666666674</v>
      </c>
      <c r="BD80" s="429">
        <f t="shared" si="530"/>
        <v>595888.88888888888</v>
      </c>
      <c r="BE80" s="429">
        <f t="shared" si="530"/>
        <v>576666.66666666674</v>
      </c>
      <c r="BF80" s="429">
        <f t="shared" si="530"/>
        <v>595888.88888888888</v>
      </c>
      <c r="BG80" s="429">
        <f t="shared" si="530"/>
        <v>595888.88888888888</v>
      </c>
      <c r="BH80" s="429">
        <f t="shared" si="530"/>
        <v>576666.66666666674</v>
      </c>
      <c r="BI80" s="429">
        <f t="shared" si="530"/>
        <v>595888.88888888888</v>
      </c>
      <c r="BJ80" s="429">
        <f t="shared" si="530"/>
        <v>576666.66666666674</v>
      </c>
      <c r="BK80" s="429">
        <f t="shared" si="530"/>
        <v>595888.88888888888</v>
      </c>
      <c r="BL80" s="429">
        <f t="shared" si="530"/>
        <v>595888.88888888888</v>
      </c>
      <c r="BM80" s="429">
        <f t="shared" si="530"/>
        <v>557444.4444444445</v>
      </c>
      <c r="BN80" s="429">
        <f t="shared" si="530"/>
        <v>595888.88888888888</v>
      </c>
      <c r="BO80" s="429">
        <f t="shared" si="530"/>
        <v>576666.66666666674</v>
      </c>
      <c r="BP80" s="429">
        <f t="shared" si="530"/>
        <v>595888.88888888888</v>
      </c>
      <c r="BQ80" s="429">
        <f t="shared" si="530"/>
        <v>576666.66666666674</v>
      </c>
      <c r="BR80" s="429">
        <f t="shared" si="530"/>
        <v>595888.88888888888</v>
      </c>
      <c r="BS80" s="429">
        <f t="shared" si="530"/>
        <v>595888.88888888888</v>
      </c>
      <c r="BT80" s="429">
        <f t="shared" si="530"/>
        <v>0</v>
      </c>
      <c r="BU80" s="429">
        <f t="shared" si="530"/>
        <v>0</v>
      </c>
      <c r="BV80" s="429">
        <f t="shared" si="530"/>
        <v>0</v>
      </c>
      <c r="BW80" s="429">
        <f t="shared" si="530"/>
        <v>0</v>
      </c>
      <c r="BX80" s="429">
        <f t="shared" si="530"/>
        <v>0</v>
      </c>
      <c r="BY80" s="429">
        <f t="shared" ref="BY80:CC80" si="531">SUM(BY81:BY84)</f>
        <v>0</v>
      </c>
      <c r="BZ80" s="429">
        <f t="shared" si="531"/>
        <v>0</v>
      </c>
      <c r="CA80" s="429">
        <f t="shared" si="531"/>
        <v>0</v>
      </c>
      <c r="CB80" s="429">
        <f t="shared" si="531"/>
        <v>0</v>
      </c>
      <c r="CC80" s="429">
        <f t="shared" si="531"/>
        <v>0</v>
      </c>
      <c r="CD80" s="429">
        <f t="shared" ref="CD80:EA80" si="532">SUM(CD81:CD84)</f>
        <v>0</v>
      </c>
      <c r="CE80" s="429">
        <f t="shared" si="532"/>
        <v>0</v>
      </c>
      <c r="CF80" s="429">
        <f t="shared" si="532"/>
        <v>0</v>
      </c>
      <c r="CG80" s="429">
        <f t="shared" si="532"/>
        <v>0</v>
      </c>
      <c r="CH80" s="429">
        <f t="shared" si="532"/>
        <v>0</v>
      </c>
      <c r="CI80" s="429">
        <f t="shared" si="532"/>
        <v>0</v>
      </c>
      <c r="CJ80" s="429">
        <f t="shared" si="532"/>
        <v>0</v>
      </c>
      <c r="CK80" s="429">
        <f t="shared" si="532"/>
        <v>0</v>
      </c>
      <c r="CL80" s="429">
        <f t="shared" si="532"/>
        <v>0</v>
      </c>
      <c r="CM80" s="429">
        <f t="shared" si="532"/>
        <v>0</v>
      </c>
      <c r="CN80" s="429">
        <f t="shared" si="532"/>
        <v>0</v>
      </c>
      <c r="CO80" s="429">
        <f t="shared" si="532"/>
        <v>0</v>
      </c>
      <c r="CP80" s="429">
        <f t="shared" si="532"/>
        <v>0</v>
      </c>
      <c r="CQ80" s="429">
        <f t="shared" si="532"/>
        <v>0</v>
      </c>
      <c r="CR80" s="429">
        <f t="shared" si="532"/>
        <v>0</v>
      </c>
      <c r="CS80" s="429">
        <f t="shared" si="532"/>
        <v>0</v>
      </c>
      <c r="CT80" s="429">
        <f t="shared" si="532"/>
        <v>0</v>
      </c>
      <c r="CU80" s="429">
        <f t="shared" si="532"/>
        <v>0</v>
      </c>
      <c r="CV80" s="429">
        <f t="shared" si="532"/>
        <v>0</v>
      </c>
      <c r="CW80" s="429">
        <f t="shared" si="532"/>
        <v>0</v>
      </c>
      <c r="CX80" s="429">
        <f t="shared" si="532"/>
        <v>0</v>
      </c>
      <c r="CY80" s="429">
        <f t="shared" si="532"/>
        <v>0</v>
      </c>
      <c r="CZ80" s="429">
        <f t="shared" si="532"/>
        <v>0</v>
      </c>
      <c r="DA80" s="429">
        <f t="shared" si="532"/>
        <v>0</v>
      </c>
      <c r="DB80" s="429">
        <f t="shared" si="532"/>
        <v>0</v>
      </c>
      <c r="DC80" s="429">
        <f t="shared" si="532"/>
        <v>0</v>
      </c>
      <c r="DD80" s="429">
        <f t="shared" si="532"/>
        <v>0</v>
      </c>
      <c r="DE80" s="429">
        <f t="shared" si="532"/>
        <v>0</v>
      </c>
      <c r="DF80" s="429">
        <f t="shared" si="532"/>
        <v>0</v>
      </c>
      <c r="DG80" s="429">
        <f t="shared" si="532"/>
        <v>0</v>
      </c>
      <c r="DH80" s="429">
        <f t="shared" si="532"/>
        <v>0</v>
      </c>
      <c r="DI80" s="429">
        <f t="shared" si="532"/>
        <v>0</v>
      </c>
      <c r="DJ80" s="429">
        <f t="shared" si="532"/>
        <v>0</v>
      </c>
      <c r="DK80" s="429">
        <f t="shared" si="532"/>
        <v>0</v>
      </c>
      <c r="DL80" s="429">
        <f t="shared" si="532"/>
        <v>0</v>
      </c>
      <c r="DM80" s="429">
        <f t="shared" si="532"/>
        <v>0</v>
      </c>
      <c r="DN80" s="429">
        <f t="shared" si="532"/>
        <v>0</v>
      </c>
      <c r="DO80" s="429">
        <f t="shared" si="532"/>
        <v>0</v>
      </c>
      <c r="DP80" s="429">
        <f t="shared" si="532"/>
        <v>0</v>
      </c>
      <c r="DQ80" s="429">
        <f t="shared" si="532"/>
        <v>0</v>
      </c>
      <c r="DR80" s="429">
        <f t="shared" si="532"/>
        <v>0</v>
      </c>
      <c r="DS80" s="429">
        <f t="shared" si="532"/>
        <v>0</v>
      </c>
      <c r="DT80" s="429">
        <f t="shared" si="532"/>
        <v>0</v>
      </c>
      <c r="DU80" s="429">
        <f t="shared" si="532"/>
        <v>0</v>
      </c>
      <c r="DV80" s="429">
        <f t="shared" si="532"/>
        <v>0</v>
      </c>
      <c r="DW80" s="429">
        <f t="shared" si="532"/>
        <v>0</v>
      </c>
      <c r="DX80" s="429">
        <f t="shared" si="532"/>
        <v>0</v>
      </c>
      <c r="DY80" s="429">
        <f t="shared" si="532"/>
        <v>0</v>
      </c>
      <c r="DZ80" s="429">
        <f t="shared" si="532"/>
        <v>0</v>
      </c>
      <c r="EA80" s="429">
        <f t="shared" si="532"/>
        <v>0</v>
      </c>
    </row>
    <row r="81" spans="1:131" x14ac:dyDescent="0.2">
      <c r="A81" s="151">
        <f>ROW()</f>
        <v>81</v>
      </c>
      <c r="C81" s="155" t="s">
        <v>598</v>
      </c>
      <c r="D81" s="157"/>
      <c r="E81" s="157"/>
      <c r="F81" s="518">
        <f>'A&amp;R'!G52</f>
        <v>90000000</v>
      </c>
      <c r="G81" s="518">
        <f>$E$41</f>
        <v>90000000</v>
      </c>
      <c r="I81" s="158">
        <f>F81/G81</f>
        <v>1</v>
      </c>
      <c r="J81" s="147">
        <f t="shared" si="529"/>
        <v>26491500</v>
      </c>
      <c r="K81" s="157"/>
      <c r="L81" s="147">
        <f>$I81*L28</f>
        <v>435000</v>
      </c>
      <c r="M81" s="147">
        <f t="shared" ref="M81:BX81" si="533">$I81*M28</f>
        <v>449500</v>
      </c>
      <c r="N81" s="147">
        <f t="shared" si="533"/>
        <v>435000</v>
      </c>
      <c r="O81" s="147">
        <f t="shared" si="533"/>
        <v>449500</v>
      </c>
      <c r="P81" s="147">
        <f t="shared" si="533"/>
        <v>449500</v>
      </c>
      <c r="Q81" s="147">
        <f t="shared" si="533"/>
        <v>420500</v>
      </c>
      <c r="R81" s="147">
        <f t="shared" si="533"/>
        <v>449500</v>
      </c>
      <c r="S81" s="147">
        <f t="shared" si="533"/>
        <v>435000</v>
      </c>
      <c r="T81" s="147">
        <f t="shared" si="533"/>
        <v>449500</v>
      </c>
      <c r="U81" s="147">
        <f t="shared" si="533"/>
        <v>435000</v>
      </c>
      <c r="V81" s="147">
        <f t="shared" si="533"/>
        <v>449500</v>
      </c>
      <c r="W81" s="147">
        <f t="shared" si="533"/>
        <v>449500</v>
      </c>
      <c r="X81" s="147">
        <f t="shared" si="533"/>
        <v>435000</v>
      </c>
      <c r="Y81" s="147">
        <f t="shared" si="533"/>
        <v>449500</v>
      </c>
      <c r="Z81" s="147">
        <f t="shared" si="533"/>
        <v>435000</v>
      </c>
      <c r="AA81" s="147">
        <f t="shared" si="533"/>
        <v>449500</v>
      </c>
      <c r="AB81" s="147">
        <f t="shared" si="533"/>
        <v>449500</v>
      </c>
      <c r="AC81" s="147">
        <f t="shared" si="533"/>
        <v>406000</v>
      </c>
      <c r="AD81" s="147">
        <f t="shared" si="533"/>
        <v>449500</v>
      </c>
      <c r="AE81" s="147">
        <f t="shared" si="533"/>
        <v>435000</v>
      </c>
      <c r="AF81" s="147">
        <f t="shared" si="533"/>
        <v>449500</v>
      </c>
      <c r="AG81" s="147">
        <f t="shared" si="533"/>
        <v>435000</v>
      </c>
      <c r="AH81" s="147">
        <f t="shared" si="533"/>
        <v>449500</v>
      </c>
      <c r="AI81" s="147">
        <f t="shared" si="533"/>
        <v>449500</v>
      </c>
      <c r="AJ81" s="147">
        <f t="shared" si="533"/>
        <v>435000</v>
      </c>
      <c r="AK81" s="147">
        <f t="shared" si="533"/>
        <v>449500</v>
      </c>
      <c r="AL81" s="147">
        <f t="shared" si="533"/>
        <v>435000</v>
      </c>
      <c r="AM81" s="147">
        <f t="shared" si="533"/>
        <v>449500</v>
      </c>
      <c r="AN81" s="147">
        <f t="shared" si="533"/>
        <v>449500</v>
      </c>
      <c r="AO81" s="147">
        <f t="shared" si="533"/>
        <v>406000</v>
      </c>
      <c r="AP81" s="147">
        <f t="shared" si="533"/>
        <v>449500</v>
      </c>
      <c r="AQ81" s="147">
        <f t="shared" si="533"/>
        <v>435000</v>
      </c>
      <c r="AR81" s="147">
        <f t="shared" si="533"/>
        <v>449500</v>
      </c>
      <c r="AS81" s="147">
        <f t="shared" si="533"/>
        <v>435000</v>
      </c>
      <c r="AT81" s="147">
        <f t="shared" si="533"/>
        <v>449500</v>
      </c>
      <c r="AU81" s="147">
        <f t="shared" si="533"/>
        <v>449500</v>
      </c>
      <c r="AV81" s="147">
        <f t="shared" si="533"/>
        <v>435000</v>
      </c>
      <c r="AW81" s="147">
        <f t="shared" si="533"/>
        <v>449500</v>
      </c>
      <c r="AX81" s="147">
        <f t="shared" si="533"/>
        <v>435000</v>
      </c>
      <c r="AY81" s="147">
        <f t="shared" si="533"/>
        <v>449500</v>
      </c>
      <c r="AZ81" s="147">
        <f t="shared" si="533"/>
        <v>449500</v>
      </c>
      <c r="BA81" s="147">
        <f t="shared" si="533"/>
        <v>406000</v>
      </c>
      <c r="BB81" s="147">
        <f t="shared" si="533"/>
        <v>449500</v>
      </c>
      <c r="BC81" s="147">
        <f t="shared" si="533"/>
        <v>435000</v>
      </c>
      <c r="BD81" s="147">
        <f t="shared" si="533"/>
        <v>449500</v>
      </c>
      <c r="BE81" s="147">
        <f t="shared" si="533"/>
        <v>435000</v>
      </c>
      <c r="BF81" s="147">
        <f t="shared" si="533"/>
        <v>449500</v>
      </c>
      <c r="BG81" s="147">
        <f t="shared" si="533"/>
        <v>449500</v>
      </c>
      <c r="BH81" s="147">
        <f t="shared" si="533"/>
        <v>435000</v>
      </c>
      <c r="BI81" s="147">
        <f t="shared" si="533"/>
        <v>449500</v>
      </c>
      <c r="BJ81" s="147">
        <f t="shared" si="533"/>
        <v>435000</v>
      </c>
      <c r="BK81" s="147">
        <f t="shared" si="533"/>
        <v>449500</v>
      </c>
      <c r="BL81" s="147">
        <f t="shared" si="533"/>
        <v>449500</v>
      </c>
      <c r="BM81" s="147">
        <f t="shared" si="533"/>
        <v>420500</v>
      </c>
      <c r="BN81" s="147">
        <f t="shared" si="533"/>
        <v>449500</v>
      </c>
      <c r="BO81" s="147">
        <f t="shared" si="533"/>
        <v>435000</v>
      </c>
      <c r="BP81" s="147">
        <f t="shared" si="533"/>
        <v>449500</v>
      </c>
      <c r="BQ81" s="147">
        <f t="shared" si="533"/>
        <v>435000</v>
      </c>
      <c r="BR81" s="147">
        <f t="shared" si="533"/>
        <v>449500</v>
      </c>
      <c r="BS81" s="147">
        <f t="shared" si="533"/>
        <v>449500</v>
      </c>
      <c r="BT81" s="147">
        <f t="shared" si="533"/>
        <v>0</v>
      </c>
      <c r="BU81" s="147">
        <f t="shared" si="533"/>
        <v>0</v>
      </c>
      <c r="BV81" s="147">
        <f t="shared" si="533"/>
        <v>0</v>
      </c>
      <c r="BW81" s="147">
        <f t="shared" si="533"/>
        <v>0</v>
      </c>
      <c r="BX81" s="147">
        <f t="shared" si="533"/>
        <v>0</v>
      </c>
      <c r="BY81" s="147">
        <f t="shared" ref="BY81:EA81" si="534">$I81*BY28</f>
        <v>0</v>
      </c>
      <c r="BZ81" s="147">
        <f t="shared" si="534"/>
        <v>0</v>
      </c>
      <c r="CA81" s="147">
        <f t="shared" si="534"/>
        <v>0</v>
      </c>
      <c r="CB81" s="147">
        <f t="shared" si="534"/>
        <v>0</v>
      </c>
      <c r="CC81" s="147">
        <f t="shared" si="534"/>
        <v>0</v>
      </c>
      <c r="CD81" s="147">
        <f t="shared" si="534"/>
        <v>0</v>
      </c>
      <c r="CE81" s="147">
        <f t="shared" si="534"/>
        <v>0</v>
      </c>
      <c r="CF81" s="147">
        <f t="shared" si="534"/>
        <v>0</v>
      </c>
      <c r="CG81" s="147">
        <f t="shared" si="534"/>
        <v>0</v>
      </c>
      <c r="CH81" s="147">
        <f t="shared" si="534"/>
        <v>0</v>
      </c>
      <c r="CI81" s="147">
        <f t="shared" si="534"/>
        <v>0</v>
      </c>
      <c r="CJ81" s="147">
        <f t="shared" si="534"/>
        <v>0</v>
      </c>
      <c r="CK81" s="147">
        <f t="shared" si="534"/>
        <v>0</v>
      </c>
      <c r="CL81" s="147">
        <f t="shared" si="534"/>
        <v>0</v>
      </c>
      <c r="CM81" s="147">
        <f t="shared" si="534"/>
        <v>0</v>
      </c>
      <c r="CN81" s="147">
        <f t="shared" si="534"/>
        <v>0</v>
      </c>
      <c r="CO81" s="147">
        <f t="shared" si="534"/>
        <v>0</v>
      </c>
      <c r="CP81" s="147">
        <f t="shared" si="534"/>
        <v>0</v>
      </c>
      <c r="CQ81" s="147">
        <f t="shared" si="534"/>
        <v>0</v>
      </c>
      <c r="CR81" s="147">
        <f t="shared" si="534"/>
        <v>0</v>
      </c>
      <c r="CS81" s="147">
        <f t="shared" si="534"/>
        <v>0</v>
      </c>
      <c r="CT81" s="147">
        <f t="shared" si="534"/>
        <v>0</v>
      </c>
      <c r="CU81" s="147">
        <f t="shared" si="534"/>
        <v>0</v>
      </c>
      <c r="CV81" s="147">
        <f t="shared" si="534"/>
        <v>0</v>
      </c>
      <c r="CW81" s="147">
        <f t="shared" si="534"/>
        <v>0</v>
      </c>
      <c r="CX81" s="147">
        <f t="shared" si="534"/>
        <v>0</v>
      </c>
      <c r="CY81" s="147">
        <f t="shared" si="534"/>
        <v>0</v>
      </c>
      <c r="CZ81" s="147">
        <f t="shared" si="534"/>
        <v>0</v>
      </c>
      <c r="DA81" s="147">
        <f t="shared" si="534"/>
        <v>0</v>
      </c>
      <c r="DB81" s="147">
        <f t="shared" si="534"/>
        <v>0</v>
      </c>
      <c r="DC81" s="147">
        <f t="shared" si="534"/>
        <v>0</v>
      </c>
      <c r="DD81" s="147">
        <f t="shared" si="534"/>
        <v>0</v>
      </c>
      <c r="DE81" s="147">
        <f t="shared" si="534"/>
        <v>0</v>
      </c>
      <c r="DF81" s="147">
        <f t="shared" si="534"/>
        <v>0</v>
      </c>
      <c r="DG81" s="147">
        <f t="shared" si="534"/>
        <v>0</v>
      </c>
      <c r="DH81" s="147">
        <f t="shared" si="534"/>
        <v>0</v>
      </c>
      <c r="DI81" s="147">
        <f t="shared" si="534"/>
        <v>0</v>
      </c>
      <c r="DJ81" s="147">
        <f t="shared" si="534"/>
        <v>0</v>
      </c>
      <c r="DK81" s="147">
        <f t="shared" si="534"/>
        <v>0</v>
      </c>
      <c r="DL81" s="147">
        <f t="shared" si="534"/>
        <v>0</v>
      </c>
      <c r="DM81" s="147">
        <f t="shared" si="534"/>
        <v>0</v>
      </c>
      <c r="DN81" s="147">
        <f t="shared" si="534"/>
        <v>0</v>
      </c>
      <c r="DO81" s="147">
        <f t="shared" si="534"/>
        <v>0</v>
      </c>
      <c r="DP81" s="147">
        <f t="shared" si="534"/>
        <v>0</v>
      </c>
      <c r="DQ81" s="147">
        <f t="shared" si="534"/>
        <v>0</v>
      </c>
      <c r="DR81" s="147">
        <f t="shared" si="534"/>
        <v>0</v>
      </c>
      <c r="DS81" s="147">
        <f t="shared" si="534"/>
        <v>0</v>
      </c>
      <c r="DT81" s="147">
        <f t="shared" si="534"/>
        <v>0</v>
      </c>
      <c r="DU81" s="147">
        <f t="shared" si="534"/>
        <v>0</v>
      </c>
      <c r="DV81" s="147">
        <f t="shared" si="534"/>
        <v>0</v>
      </c>
      <c r="DW81" s="147">
        <f t="shared" si="534"/>
        <v>0</v>
      </c>
      <c r="DX81" s="147">
        <f t="shared" si="534"/>
        <v>0</v>
      </c>
      <c r="DY81" s="147">
        <f t="shared" si="534"/>
        <v>0</v>
      </c>
      <c r="DZ81" s="147">
        <f t="shared" si="534"/>
        <v>0</v>
      </c>
      <c r="EA81" s="147">
        <f t="shared" si="534"/>
        <v>0</v>
      </c>
    </row>
    <row r="82" spans="1:131" s="156" customFormat="1" x14ac:dyDescent="0.2">
      <c r="A82" s="156">
        <f>ROW()</f>
        <v>82</v>
      </c>
      <c r="C82" s="155" t="s">
        <v>599</v>
      </c>
      <c r="D82" s="157"/>
      <c r="E82" s="157"/>
      <c r="F82" s="518">
        <f>'A&amp;R'!G53</f>
        <v>25000000</v>
      </c>
      <c r="G82" s="518">
        <f>$E$42</f>
        <v>25000000</v>
      </c>
      <c r="I82" s="158">
        <f>F82/G82</f>
        <v>1</v>
      </c>
      <c r="J82" s="147"/>
      <c r="K82" s="157"/>
      <c r="L82" s="147">
        <f>$I82*L29</f>
        <v>141666.66666666669</v>
      </c>
      <c r="M82" s="147">
        <f t="shared" ref="M82:BX82" si="535">$I82*M29</f>
        <v>146388.88888888891</v>
      </c>
      <c r="N82" s="147">
        <f t="shared" si="535"/>
        <v>141666.66666666669</v>
      </c>
      <c r="O82" s="147">
        <f t="shared" si="535"/>
        <v>146388.88888888891</v>
      </c>
      <c r="P82" s="147">
        <f t="shared" si="535"/>
        <v>146388.88888888891</v>
      </c>
      <c r="Q82" s="147">
        <f t="shared" si="535"/>
        <v>136944.44444444447</v>
      </c>
      <c r="R82" s="147">
        <f t="shared" si="535"/>
        <v>146388.88888888891</v>
      </c>
      <c r="S82" s="147">
        <f t="shared" si="535"/>
        <v>141666.66666666669</v>
      </c>
      <c r="T82" s="147">
        <f t="shared" si="535"/>
        <v>146388.88888888891</v>
      </c>
      <c r="U82" s="147">
        <f t="shared" si="535"/>
        <v>141666.66666666669</v>
      </c>
      <c r="V82" s="147">
        <f t="shared" si="535"/>
        <v>146388.88888888891</v>
      </c>
      <c r="W82" s="147">
        <f t="shared" si="535"/>
        <v>146388.88888888891</v>
      </c>
      <c r="X82" s="147">
        <f t="shared" si="535"/>
        <v>141666.66666666669</v>
      </c>
      <c r="Y82" s="147">
        <f t="shared" si="535"/>
        <v>146388.88888888891</v>
      </c>
      <c r="Z82" s="147">
        <f t="shared" si="535"/>
        <v>141666.66666666669</v>
      </c>
      <c r="AA82" s="147">
        <f t="shared" si="535"/>
        <v>146388.88888888891</v>
      </c>
      <c r="AB82" s="147">
        <f t="shared" si="535"/>
        <v>146388.88888888891</v>
      </c>
      <c r="AC82" s="147">
        <f t="shared" si="535"/>
        <v>132222.22222222225</v>
      </c>
      <c r="AD82" s="147">
        <f t="shared" si="535"/>
        <v>146388.88888888891</v>
      </c>
      <c r="AE82" s="147">
        <f t="shared" si="535"/>
        <v>141666.66666666669</v>
      </c>
      <c r="AF82" s="147">
        <f t="shared" si="535"/>
        <v>146388.88888888891</v>
      </c>
      <c r="AG82" s="147">
        <f t="shared" si="535"/>
        <v>141666.66666666669</v>
      </c>
      <c r="AH82" s="147">
        <f t="shared" si="535"/>
        <v>146388.88888888891</v>
      </c>
      <c r="AI82" s="147">
        <f t="shared" si="535"/>
        <v>146388.88888888891</v>
      </c>
      <c r="AJ82" s="147">
        <f t="shared" si="535"/>
        <v>141666.66666666669</v>
      </c>
      <c r="AK82" s="147">
        <f t="shared" si="535"/>
        <v>146388.88888888891</v>
      </c>
      <c r="AL82" s="147">
        <f t="shared" si="535"/>
        <v>141666.66666666669</v>
      </c>
      <c r="AM82" s="147">
        <f t="shared" si="535"/>
        <v>146388.88888888891</v>
      </c>
      <c r="AN82" s="147">
        <f t="shared" si="535"/>
        <v>146388.88888888891</v>
      </c>
      <c r="AO82" s="147">
        <f t="shared" si="535"/>
        <v>132222.22222222225</v>
      </c>
      <c r="AP82" s="147">
        <f t="shared" si="535"/>
        <v>146388.88888888891</v>
      </c>
      <c r="AQ82" s="147">
        <f t="shared" si="535"/>
        <v>141666.66666666669</v>
      </c>
      <c r="AR82" s="147">
        <f t="shared" si="535"/>
        <v>146388.88888888891</v>
      </c>
      <c r="AS82" s="147">
        <f t="shared" si="535"/>
        <v>141666.66666666669</v>
      </c>
      <c r="AT82" s="147">
        <f t="shared" si="535"/>
        <v>146388.88888888891</v>
      </c>
      <c r="AU82" s="147">
        <f t="shared" si="535"/>
        <v>146388.88888888891</v>
      </c>
      <c r="AV82" s="147">
        <f t="shared" si="535"/>
        <v>141666.66666666669</v>
      </c>
      <c r="AW82" s="147">
        <f t="shared" si="535"/>
        <v>146388.88888888891</v>
      </c>
      <c r="AX82" s="147">
        <f t="shared" si="535"/>
        <v>141666.66666666669</v>
      </c>
      <c r="AY82" s="147">
        <f t="shared" si="535"/>
        <v>146388.88888888891</v>
      </c>
      <c r="AZ82" s="147">
        <f t="shared" si="535"/>
        <v>146388.88888888891</v>
      </c>
      <c r="BA82" s="147">
        <f t="shared" si="535"/>
        <v>132222.22222222225</v>
      </c>
      <c r="BB82" s="147">
        <f t="shared" si="535"/>
        <v>146388.88888888891</v>
      </c>
      <c r="BC82" s="147">
        <f t="shared" si="535"/>
        <v>141666.66666666669</v>
      </c>
      <c r="BD82" s="147">
        <f t="shared" si="535"/>
        <v>146388.88888888891</v>
      </c>
      <c r="BE82" s="147">
        <f t="shared" si="535"/>
        <v>141666.66666666669</v>
      </c>
      <c r="BF82" s="147">
        <f t="shared" si="535"/>
        <v>146388.88888888891</v>
      </c>
      <c r="BG82" s="147">
        <f t="shared" si="535"/>
        <v>146388.88888888891</v>
      </c>
      <c r="BH82" s="147">
        <f t="shared" si="535"/>
        <v>141666.66666666669</v>
      </c>
      <c r="BI82" s="147">
        <f t="shared" si="535"/>
        <v>146388.88888888891</v>
      </c>
      <c r="BJ82" s="147">
        <f t="shared" si="535"/>
        <v>141666.66666666669</v>
      </c>
      <c r="BK82" s="147">
        <f t="shared" si="535"/>
        <v>146388.88888888891</v>
      </c>
      <c r="BL82" s="147">
        <f t="shared" si="535"/>
        <v>146388.88888888891</v>
      </c>
      <c r="BM82" s="147">
        <f t="shared" si="535"/>
        <v>136944.44444444447</v>
      </c>
      <c r="BN82" s="147">
        <f t="shared" si="535"/>
        <v>146388.88888888891</v>
      </c>
      <c r="BO82" s="147">
        <f t="shared" si="535"/>
        <v>141666.66666666669</v>
      </c>
      <c r="BP82" s="147">
        <f t="shared" si="535"/>
        <v>146388.88888888891</v>
      </c>
      <c r="BQ82" s="147">
        <f t="shared" si="535"/>
        <v>141666.66666666669</v>
      </c>
      <c r="BR82" s="147">
        <f t="shared" si="535"/>
        <v>146388.88888888891</v>
      </c>
      <c r="BS82" s="147">
        <f t="shared" si="535"/>
        <v>146388.88888888891</v>
      </c>
      <c r="BT82" s="147">
        <f t="shared" si="535"/>
        <v>0</v>
      </c>
      <c r="BU82" s="147">
        <f t="shared" si="535"/>
        <v>0</v>
      </c>
      <c r="BV82" s="147">
        <f t="shared" si="535"/>
        <v>0</v>
      </c>
      <c r="BW82" s="147">
        <f t="shared" si="535"/>
        <v>0</v>
      </c>
      <c r="BX82" s="147">
        <f t="shared" si="535"/>
        <v>0</v>
      </c>
      <c r="BY82" s="147">
        <f t="shared" ref="BY82:EA82" si="536">$I82*BY29</f>
        <v>0</v>
      </c>
      <c r="BZ82" s="147">
        <f t="shared" si="536"/>
        <v>0</v>
      </c>
      <c r="CA82" s="147">
        <f t="shared" si="536"/>
        <v>0</v>
      </c>
      <c r="CB82" s="147">
        <f t="shared" si="536"/>
        <v>0</v>
      </c>
      <c r="CC82" s="147">
        <f t="shared" si="536"/>
        <v>0</v>
      </c>
      <c r="CD82" s="147">
        <f t="shared" si="536"/>
        <v>0</v>
      </c>
      <c r="CE82" s="147">
        <f t="shared" si="536"/>
        <v>0</v>
      </c>
      <c r="CF82" s="147">
        <f t="shared" si="536"/>
        <v>0</v>
      </c>
      <c r="CG82" s="147">
        <f t="shared" si="536"/>
        <v>0</v>
      </c>
      <c r="CH82" s="147">
        <f t="shared" si="536"/>
        <v>0</v>
      </c>
      <c r="CI82" s="147">
        <f t="shared" si="536"/>
        <v>0</v>
      </c>
      <c r="CJ82" s="147">
        <f t="shared" si="536"/>
        <v>0</v>
      </c>
      <c r="CK82" s="147">
        <f t="shared" si="536"/>
        <v>0</v>
      </c>
      <c r="CL82" s="147">
        <f t="shared" si="536"/>
        <v>0</v>
      </c>
      <c r="CM82" s="147">
        <f t="shared" si="536"/>
        <v>0</v>
      </c>
      <c r="CN82" s="147">
        <f t="shared" si="536"/>
        <v>0</v>
      </c>
      <c r="CO82" s="147">
        <f t="shared" si="536"/>
        <v>0</v>
      </c>
      <c r="CP82" s="147">
        <f t="shared" si="536"/>
        <v>0</v>
      </c>
      <c r="CQ82" s="147">
        <f t="shared" si="536"/>
        <v>0</v>
      </c>
      <c r="CR82" s="147">
        <f t="shared" si="536"/>
        <v>0</v>
      </c>
      <c r="CS82" s="147">
        <f t="shared" si="536"/>
        <v>0</v>
      </c>
      <c r="CT82" s="147">
        <f t="shared" si="536"/>
        <v>0</v>
      </c>
      <c r="CU82" s="147">
        <f t="shared" si="536"/>
        <v>0</v>
      </c>
      <c r="CV82" s="147">
        <f t="shared" si="536"/>
        <v>0</v>
      </c>
      <c r="CW82" s="147">
        <f t="shared" si="536"/>
        <v>0</v>
      </c>
      <c r="CX82" s="147">
        <f t="shared" si="536"/>
        <v>0</v>
      </c>
      <c r="CY82" s="147">
        <f t="shared" si="536"/>
        <v>0</v>
      </c>
      <c r="CZ82" s="147">
        <f t="shared" si="536"/>
        <v>0</v>
      </c>
      <c r="DA82" s="147">
        <f t="shared" si="536"/>
        <v>0</v>
      </c>
      <c r="DB82" s="147">
        <f t="shared" si="536"/>
        <v>0</v>
      </c>
      <c r="DC82" s="147">
        <f t="shared" si="536"/>
        <v>0</v>
      </c>
      <c r="DD82" s="147">
        <f t="shared" si="536"/>
        <v>0</v>
      </c>
      <c r="DE82" s="147">
        <f t="shared" si="536"/>
        <v>0</v>
      </c>
      <c r="DF82" s="147">
        <f t="shared" si="536"/>
        <v>0</v>
      </c>
      <c r="DG82" s="147">
        <f t="shared" si="536"/>
        <v>0</v>
      </c>
      <c r="DH82" s="147">
        <f t="shared" si="536"/>
        <v>0</v>
      </c>
      <c r="DI82" s="147">
        <f t="shared" si="536"/>
        <v>0</v>
      </c>
      <c r="DJ82" s="147">
        <f t="shared" si="536"/>
        <v>0</v>
      </c>
      <c r="DK82" s="147">
        <f t="shared" si="536"/>
        <v>0</v>
      </c>
      <c r="DL82" s="147">
        <f t="shared" si="536"/>
        <v>0</v>
      </c>
      <c r="DM82" s="147">
        <f t="shared" si="536"/>
        <v>0</v>
      </c>
      <c r="DN82" s="147">
        <f t="shared" si="536"/>
        <v>0</v>
      </c>
      <c r="DO82" s="147">
        <f t="shared" si="536"/>
        <v>0</v>
      </c>
      <c r="DP82" s="147">
        <f t="shared" si="536"/>
        <v>0</v>
      </c>
      <c r="DQ82" s="147">
        <f t="shared" si="536"/>
        <v>0</v>
      </c>
      <c r="DR82" s="147">
        <f t="shared" si="536"/>
        <v>0</v>
      </c>
      <c r="DS82" s="147">
        <f t="shared" si="536"/>
        <v>0</v>
      </c>
      <c r="DT82" s="147">
        <f t="shared" si="536"/>
        <v>0</v>
      </c>
      <c r="DU82" s="147">
        <f t="shared" si="536"/>
        <v>0</v>
      </c>
      <c r="DV82" s="147">
        <f t="shared" si="536"/>
        <v>0</v>
      </c>
      <c r="DW82" s="147">
        <f t="shared" si="536"/>
        <v>0</v>
      </c>
      <c r="DX82" s="147">
        <f t="shared" si="536"/>
        <v>0</v>
      </c>
      <c r="DY82" s="147">
        <f t="shared" si="536"/>
        <v>0</v>
      </c>
      <c r="DZ82" s="147">
        <f t="shared" si="536"/>
        <v>0</v>
      </c>
      <c r="EA82" s="147">
        <f t="shared" si="536"/>
        <v>0</v>
      </c>
    </row>
    <row r="83" spans="1:131" s="156" customFormat="1" x14ac:dyDescent="0.2">
      <c r="A83" s="156">
        <f>ROW()</f>
        <v>83</v>
      </c>
      <c r="C83" s="155" t="s">
        <v>569</v>
      </c>
      <c r="D83" s="157"/>
      <c r="E83" s="157"/>
      <c r="F83" s="157"/>
      <c r="G83" s="147">
        <f>'A&amp;R'!G65</f>
        <v>2300000</v>
      </c>
      <c r="H83" s="157"/>
      <c r="I83" s="157"/>
      <c r="J83" s="147">
        <f t="shared" si="529"/>
        <v>2300000</v>
      </c>
      <c r="K83" s="147">
        <f>G83</f>
        <v>2300000</v>
      </c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  <c r="AO83" s="147"/>
      <c r="AP83" s="147"/>
      <c r="AQ83" s="147"/>
      <c r="AR83" s="147"/>
      <c r="AS83" s="147"/>
      <c r="AT83" s="147"/>
      <c r="AU83" s="147"/>
      <c r="AV83" s="147"/>
      <c r="AW83" s="147"/>
      <c r="AX83" s="147"/>
      <c r="AY83" s="147"/>
      <c r="AZ83" s="147"/>
      <c r="BA83" s="147"/>
      <c r="BB83" s="147"/>
      <c r="BC83" s="147"/>
      <c r="BD83" s="147"/>
      <c r="BE83" s="147"/>
      <c r="BF83" s="147"/>
      <c r="BG83" s="147"/>
      <c r="BH83" s="147"/>
      <c r="BI83" s="147"/>
      <c r="BJ83" s="147"/>
      <c r="BK83" s="147"/>
      <c r="BL83" s="147"/>
      <c r="BM83" s="147"/>
      <c r="BN83" s="147"/>
      <c r="BO83" s="147"/>
      <c r="BP83" s="147"/>
      <c r="BQ83" s="147"/>
      <c r="BR83" s="147"/>
      <c r="BS83" s="147"/>
      <c r="BT83" s="147"/>
      <c r="BU83" s="147"/>
      <c r="BV83" s="147"/>
      <c r="BW83" s="147"/>
      <c r="BX83" s="147"/>
      <c r="BY83" s="147"/>
      <c r="BZ83" s="147"/>
      <c r="CA83" s="147"/>
      <c r="CB83" s="147"/>
      <c r="CC83" s="147"/>
      <c r="CD83" s="147"/>
      <c r="CE83" s="147"/>
      <c r="CF83" s="147"/>
      <c r="CG83" s="147"/>
      <c r="CH83" s="147"/>
      <c r="CI83" s="147"/>
      <c r="CJ83" s="147"/>
      <c r="CK83" s="147"/>
      <c r="CL83" s="147"/>
      <c r="CM83" s="147"/>
      <c r="CN83" s="147"/>
      <c r="CO83" s="147"/>
      <c r="CP83" s="147"/>
      <c r="CQ83" s="147"/>
      <c r="CR83" s="147"/>
      <c r="CS83" s="147"/>
      <c r="CT83" s="147"/>
      <c r="CU83" s="147"/>
      <c r="CV83" s="147"/>
      <c r="CW83" s="147"/>
      <c r="CX83" s="147"/>
      <c r="CY83" s="147"/>
      <c r="CZ83" s="147"/>
      <c r="DA83" s="147"/>
      <c r="DB83" s="147"/>
      <c r="DC83" s="147"/>
      <c r="DD83" s="147"/>
      <c r="DE83" s="147"/>
      <c r="DF83" s="147"/>
      <c r="DG83" s="147"/>
      <c r="DH83" s="147"/>
      <c r="DI83" s="147"/>
      <c r="DJ83" s="147"/>
      <c r="DK83" s="147"/>
      <c r="DL83" s="147"/>
      <c r="DM83" s="147"/>
      <c r="DN83" s="147"/>
      <c r="DO83" s="147"/>
      <c r="DP83" s="147"/>
      <c r="DQ83" s="147"/>
      <c r="DR83" s="147"/>
      <c r="DS83" s="147"/>
      <c r="DT83" s="147"/>
      <c r="DU83" s="147"/>
      <c r="DV83" s="147"/>
      <c r="DW83" s="147"/>
      <c r="DX83" s="147"/>
      <c r="DY83" s="147"/>
      <c r="DZ83" s="147"/>
      <c r="EA83" s="147"/>
    </row>
    <row r="84" spans="1:131" x14ac:dyDescent="0.2">
      <c r="A84" s="156">
        <f>ROW()</f>
        <v>84</v>
      </c>
      <c r="C84" s="169" t="s">
        <v>66</v>
      </c>
      <c r="D84" s="160"/>
      <c r="E84" s="166" t="s">
        <v>93</v>
      </c>
      <c r="F84" s="509">
        <f>'A&amp;R'!$P$57</f>
        <v>0</v>
      </c>
      <c r="G84" s="160" t="str">
        <f>'A&amp;R'!$R$59</f>
        <v>Act/360</v>
      </c>
      <c r="H84" s="160"/>
      <c r="I84" s="160"/>
      <c r="J84" s="167">
        <f t="shared" si="529"/>
        <v>0</v>
      </c>
      <c r="K84" s="160"/>
      <c r="L84" s="167">
        <f t="shared" ref="L84:BW84" si="537">-$F84*L79/360</f>
        <v>0</v>
      </c>
      <c r="M84" s="167">
        <f t="shared" si="537"/>
        <v>0</v>
      </c>
      <c r="N84" s="167">
        <f t="shared" si="537"/>
        <v>0</v>
      </c>
      <c r="O84" s="167">
        <f t="shared" si="537"/>
        <v>0</v>
      </c>
      <c r="P84" s="167">
        <f t="shared" si="537"/>
        <v>0</v>
      </c>
      <c r="Q84" s="167">
        <f t="shared" si="537"/>
        <v>0</v>
      </c>
      <c r="R84" s="167">
        <f t="shared" si="537"/>
        <v>0</v>
      </c>
      <c r="S84" s="167">
        <f t="shared" si="537"/>
        <v>0</v>
      </c>
      <c r="T84" s="167">
        <f t="shared" si="537"/>
        <v>0</v>
      </c>
      <c r="U84" s="167">
        <f t="shared" si="537"/>
        <v>0</v>
      </c>
      <c r="V84" s="167">
        <f t="shared" si="537"/>
        <v>0</v>
      </c>
      <c r="W84" s="167">
        <f t="shared" si="537"/>
        <v>0</v>
      </c>
      <c r="X84" s="167">
        <f t="shared" si="537"/>
        <v>0</v>
      </c>
      <c r="Y84" s="167">
        <f t="shared" si="537"/>
        <v>0</v>
      </c>
      <c r="Z84" s="167">
        <f t="shared" si="537"/>
        <v>0</v>
      </c>
      <c r="AA84" s="167">
        <f t="shared" si="537"/>
        <v>0</v>
      </c>
      <c r="AB84" s="167">
        <f t="shared" si="537"/>
        <v>0</v>
      </c>
      <c r="AC84" s="167">
        <f t="shared" si="537"/>
        <v>0</v>
      </c>
      <c r="AD84" s="167">
        <f t="shared" si="537"/>
        <v>0</v>
      </c>
      <c r="AE84" s="167">
        <f t="shared" si="537"/>
        <v>0</v>
      </c>
      <c r="AF84" s="167">
        <f t="shared" si="537"/>
        <v>0</v>
      </c>
      <c r="AG84" s="167">
        <f t="shared" si="537"/>
        <v>0</v>
      </c>
      <c r="AH84" s="167">
        <f t="shared" si="537"/>
        <v>0</v>
      </c>
      <c r="AI84" s="167">
        <f t="shared" si="537"/>
        <v>0</v>
      </c>
      <c r="AJ84" s="167">
        <f t="shared" si="537"/>
        <v>0</v>
      </c>
      <c r="AK84" s="167">
        <f t="shared" si="537"/>
        <v>0</v>
      </c>
      <c r="AL84" s="167">
        <f t="shared" si="537"/>
        <v>0</v>
      </c>
      <c r="AM84" s="167">
        <f t="shared" si="537"/>
        <v>0</v>
      </c>
      <c r="AN84" s="167">
        <f t="shared" si="537"/>
        <v>0</v>
      </c>
      <c r="AO84" s="167">
        <f t="shared" si="537"/>
        <v>0</v>
      </c>
      <c r="AP84" s="167">
        <f t="shared" si="537"/>
        <v>0</v>
      </c>
      <c r="AQ84" s="167">
        <f t="shared" si="537"/>
        <v>0</v>
      </c>
      <c r="AR84" s="167">
        <f t="shared" si="537"/>
        <v>0</v>
      </c>
      <c r="AS84" s="167">
        <f t="shared" si="537"/>
        <v>0</v>
      </c>
      <c r="AT84" s="167">
        <f t="shared" si="537"/>
        <v>0</v>
      </c>
      <c r="AU84" s="167">
        <f t="shared" si="537"/>
        <v>0</v>
      </c>
      <c r="AV84" s="167">
        <f t="shared" si="537"/>
        <v>0</v>
      </c>
      <c r="AW84" s="167">
        <f t="shared" si="537"/>
        <v>0</v>
      </c>
      <c r="AX84" s="167">
        <f t="shared" si="537"/>
        <v>0</v>
      </c>
      <c r="AY84" s="167">
        <f t="shared" si="537"/>
        <v>0</v>
      </c>
      <c r="AZ84" s="167">
        <f t="shared" si="537"/>
        <v>0</v>
      </c>
      <c r="BA84" s="167">
        <f t="shared" si="537"/>
        <v>0</v>
      </c>
      <c r="BB84" s="167">
        <f t="shared" si="537"/>
        <v>0</v>
      </c>
      <c r="BC84" s="167">
        <f t="shared" si="537"/>
        <v>0</v>
      </c>
      <c r="BD84" s="167">
        <f t="shared" si="537"/>
        <v>0</v>
      </c>
      <c r="BE84" s="167">
        <f t="shared" si="537"/>
        <v>0</v>
      </c>
      <c r="BF84" s="167">
        <f t="shared" si="537"/>
        <v>0</v>
      </c>
      <c r="BG84" s="167">
        <f t="shared" si="537"/>
        <v>0</v>
      </c>
      <c r="BH84" s="167">
        <f t="shared" si="537"/>
        <v>0</v>
      </c>
      <c r="BI84" s="167">
        <f t="shared" si="537"/>
        <v>0</v>
      </c>
      <c r="BJ84" s="167">
        <f t="shared" si="537"/>
        <v>0</v>
      </c>
      <c r="BK84" s="167">
        <f t="shared" si="537"/>
        <v>0</v>
      </c>
      <c r="BL84" s="167">
        <f t="shared" si="537"/>
        <v>0</v>
      </c>
      <c r="BM84" s="167">
        <f t="shared" si="537"/>
        <v>0</v>
      </c>
      <c r="BN84" s="167">
        <f t="shared" si="537"/>
        <v>0</v>
      </c>
      <c r="BO84" s="167">
        <f t="shared" si="537"/>
        <v>0</v>
      </c>
      <c r="BP84" s="167">
        <f t="shared" si="537"/>
        <v>0</v>
      </c>
      <c r="BQ84" s="167">
        <f t="shared" si="537"/>
        <v>0</v>
      </c>
      <c r="BR84" s="167">
        <f t="shared" si="537"/>
        <v>0</v>
      </c>
      <c r="BS84" s="167">
        <f t="shared" si="537"/>
        <v>0</v>
      </c>
      <c r="BT84" s="167">
        <f t="shared" si="537"/>
        <v>0</v>
      </c>
      <c r="BU84" s="167">
        <f t="shared" si="537"/>
        <v>0</v>
      </c>
      <c r="BV84" s="167">
        <f t="shared" si="537"/>
        <v>0</v>
      </c>
      <c r="BW84" s="167">
        <f t="shared" si="537"/>
        <v>0</v>
      </c>
      <c r="BX84" s="167">
        <f t="shared" ref="BX84:CC84" si="538">-$F84*BX79/360</f>
        <v>0</v>
      </c>
      <c r="BY84" s="167">
        <f t="shared" si="538"/>
        <v>0</v>
      </c>
      <c r="BZ84" s="167">
        <f t="shared" si="538"/>
        <v>0</v>
      </c>
      <c r="CA84" s="167">
        <f t="shared" si="538"/>
        <v>0</v>
      </c>
      <c r="CB84" s="167">
        <f t="shared" si="538"/>
        <v>0</v>
      </c>
      <c r="CC84" s="167">
        <f t="shared" si="538"/>
        <v>0</v>
      </c>
      <c r="CD84" s="167">
        <f t="shared" ref="CD84:EA84" si="539">-$F84*CD79/360</f>
        <v>0</v>
      </c>
      <c r="CE84" s="167">
        <f t="shared" si="539"/>
        <v>0</v>
      </c>
      <c r="CF84" s="167">
        <f t="shared" si="539"/>
        <v>0</v>
      </c>
      <c r="CG84" s="167">
        <f t="shared" si="539"/>
        <v>0</v>
      </c>
      <c r="CH84" s="167">
        <f t="shared" si="539"/>
        <v>0</v>
      </c>
      <c r="CI84" s="167">
        <f t="shared" si="539"/>
        <v>0</v>
      </c>
      <c r="CJ84" s="167">
        <f t="shared" si="539"/>
        <v>0</v>
      </c>
      <c r="CK84" s="167">
        <f t="shared" si="539"/>
        <v>0</v>
      </c>
      <c r="CL84" s="167">
        <f t="shared" si="539"/>
        <v>0</v>
      </c>
      <c r="CM84" s="167">
        <f t="shared" si="539"/>
        <v>0</v>
      </c>
      <c r="CN84" s="167">
        <f t="shared" si="539"/>
        <v>0</v>
      </c>
      <c r="CO84" s="167">
        <f t="shared" si="539"/>
        <v>0</v>
      </c>
      <c r="CP84" s="167">
        <f t="shared" si="539"/>
        <v>0</v>
      </c>
      <c r="CQ84" s="167">
        <f t="shared" si="539"/>
        <v>0</v>
      </c>
      <c r="CR84" s="167">
        <f t="shared" si="539"/>
        <v>0</v>
      </c>
      <c r="CS84" s="167">
        <f t="shared" si="539"/>
        <v>0</v>
      </c>
      <c r="CT84" s="167">
        <f t="shared" si="539"/>
        <v>0</v>
      </c>
      <c r="CU84" s="167">
        <f t="shared" si="539"/>
        <v>0</v>
      </c>
      <c r="CV84" s="167">
        <f t="shared" si="539"/>
        <v>0</v>
      </c>
      <c r="CW84" s="167">
        <f t="shared" si="539"/>
        <v>0</v>
      </c>
      <c r="CX84" s="167">
        <f t="shared" si="539"/>
        <v>0</v>
      </c>
      <c r="CY84" s="167">
        <f t="shared" si="539"/>
        <v>0</v>
      </c>
      <c r="CZ84" s="167">
        <f t="shared" si="539"/>
        <v>0</v>
      </c>
      <c r="DA84" s="167">
        <f t="shared" si="539"/>
        <v>0</v>
      </c>
      <c r="DB84" s="167">
        <f t="shared" si="539"/>
        <v>0</v>
      </c>
      <c r="DC84" s="167">
        <f t="shared" si="539"/>
        <v>0</v>
      </c>
      <c r="DD84" s="167">
        <f t="shared" si="539"/>
        <v>0</v>
      </c>
      <c r="DE84" s="167">
        <f t="shared" si="539"/>
        <v>0</v>
      </c>
      <c r="DF84" s="167">
        <f t="shared" si="539"/>
        <v>0</v>
      </c>
      <c r="DG84" s="167">
        <f t="shared" si="539"/>
        <v>0</v>
      </c>
      <c r="DH84" s="167">
        <f t="shared" si="539"/>
        <v>0</v>
      </c>
      <c r="DI84" s="167">
        <f t="shared" si="539"/>
        <v>0</v>
      </c>
      <c r="DJ84" s="167">
        <f t="shared" si="539"/>
        <v>0</v>
      </c>
      <c r="DK84" s="167">
        <f t="shared" si="539"/>
        <v>0</v>
      </c>
      <c r="DL84" s="167">
        <f t="shared" si="539"/>
        <v>0</v>
      </c>
      <c r="DM84" s="167">
        <f t="shared" si="539"/>
        <v>0</v>
      </c>
      <c r="DN84" s="167">
        <f t="shared" si="539"/>
        <v>0</v>
      </c>
      <c r="DO84" s="167">
        <f t="shared" si="539"/>
        <v>0</v>
      </c>
      <c r="DP84" s="167">
        <f t="shared" si="539"/>
        <v>0</v>
      </c>
      <c r="DQ84" s="167">
        <f t="shared" si="539"/>
        <v>0</v>
      </c>
      <c r="DR84" s="167">
        <f t="shared" si="539"/>
        <v>0</v>
      </c>
      <c r="DS84" s="167">
        <f t="shared" si="539"/>
        <v>0</v>
      </c>
      <c r="DT84" s="167">
        <f t="shared" si="539"/>
        <v>0</v>
      </c>
      <c r="DU84" s="167">
        <f t="shared" si="539"/>
        <v>0</v>
      </c>
      <c r="DV84" s="167">
        <f t="shared" si="539"/>
        <v>0</v>
      </c>
      <c r="DW84" s="167">
        <f t="shared" si="539"/>
        <v>0</v>
      </c>
      <c r="DX84" s="167">
        <f t="shared" si="539"/>
        <v>0</v>
      </c>
      <c r="DY84" s="167">
        <f t="shared" si="539"/>
        <v>0</v>
      </c>
      <c r="DZ84" s="167">
        <f t="shared" si="539"/>
        <v>0</v>
      </c>
      <c r="EA84" s="167">
        <f t="shared" si="539"/>
        <v>0</v>
      </c>
    </row>
    <row r="85" spans="1:131" x14ac:dyDescent="0.2">
      <c r="A85" s="156">
        <f>ROW()</f>
        <v>85</v>
      </c>
      <c r="C85" s="172" t="s">
        <v>87</v>
      </c>
      <c r="G85" s="512">
        <f>'A&amp;R'!$G$58</f>
        <v>115000000</v>
      </c>
      <c r="J85" s="161">
        <f t="shared" si="529"/>
        <v>-115000000</v>
      </c>
      <c r="K85" s="430">
        <f>-G85</f>
        <v>-115000000</v>
      </c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  <c r="AA85" s="172"/>
      <c r="AB85" s="172"/>
      <c r="AC85" s="172"/>
      <c r="AD85" s="172"/>
      <c r="AE85" s="172"/>
      <c r="AF85" s="172"/>
      <c r="AG85" s="172"/>
      <c r="AH85" s="172"/>
      <c r="AI85" s="172"/>
      <c r="AJ85" s="172"/>
      <c r="AK85" s="172"/>
      <c r="AL85" s="172"/>
      <c r="AM85" s="172"/>
      <c r="AN85" s="172"/>
      <c r="AO85" s="172"/>
      <c r="AP85" s="172"/>
      <c r="AQ85" s="172"/>
      <c r="AR85" s="172"/>
      <c r="AS85" s="172"/>
      <c r="AT85" s="172"/>
      <c r="AU85" s="172"/>
      <c r="AV85" s="172"/>
      <c r="AW85" s="172"/>
      <c r="AX85" s="172"/>
      <c r="AY85" s="172"/>
      <c r="AZ85" s="172"/>
      <c r="BA85" s="172"/>
      <c r="BB85" s="172"/>
      <c r="BC85" s="172"/>
      <c r="BD85" s="172"/>
      <c r="BE85" s="172"/>
      <c r="BF85" s="172"/>
      <c r="BG85" s="172"/>
      <c r="BH85" s="172"/>
      <c r="BI85" s="172"/>
      <c r="BJ85" s="172"/>
      <c r="BK85" s="172"/>
      <c r="BL85" s="172"/>
      <c r="BM85" s="172"/>
      <c r="BN85" s="172"/>
      <c r="BO85" s="172"/>
      <c r="BP85" s="172"/>
      <c r="BQ85" s="172"/>
      <c r="BR85" s="172"/>
      <c r="BS85" s="172"/>
      <c r="BT85" s="172"/>
      <c r="BU85" s="172"/>
      <c r="BV85" s="172"/>
      <c r="BW85" s="172"/>
      <c r="BX85" s="172"/>
      <c r="BY85" s="172"/>
      <c r="BZ85" s="172"/>
      <c r="CA85" s="172"/>
      <c r="CB85" s="172"/>
      <c r="CC85" s="172"/>
      <c r="CD85" s="172"/>
      <c r="CE85" s="172"/>
      <c r="CF85" s="172"/>
      <c r="CG85" s="172"/>
      <c r="CH85" s="172"/>
      <c r="CI85" s="172"/>
      <c r="CJ85" s="172"/>
      <c r="CK85" s="172"/>
      <c r="CL85" s="172"/>
      <c r="CM85" s="172"/>
      <c r="CN85" s="172"/>
      <c r="CO85" s="172"/>
      <c r="CP85" s="172"/>
      <c r="CQ85" s="172"/>
      <c r="CR85" s="172"/>
      <c r="CS85" s="172"/>
      <c r="CT85" s="172"/>
      <c r="CU85" s="172"/>
      <c r="CV85" s="172"/>
      <c r="CW85" s="172"/>
      <c r="CX85" s="172"/>
      <c r="CY85" s="172"/>
      <c r="CZ85" s="172"/>
      <c r="DA85" s="172"/>
      <c r="DB85" s="172"/>
      <c r="DC85" s="172"/>
      <c r="DD85" s="172"/>
      <c r="DE85" s="172"/>
      <c r="DF85" s="172"/>
      <c r="DG85" s="172"/>
      <c r="DH85" s="172"/>
      <c r="DI85" s="172"/>
      <c r="DJ85" s="172"/>
      <c r="DK85" s="172"/>
      <c r="DL85" s="172"/>
      <c r="DM85" s="172"/>
      <c r="DN85" s="172"/>
      <c r="DO85" s="172"/>
      <c r="DP85" s="172"/>
      <c r="DQ85" s="172"/>
      <c r="DR85" s="172"/>
      <c r="DS85" s="172"/>
      <c r="DT85" s="172"/>
      <c r="DU85" s="172"/>
      <c r="DV85" s="172"/>
      <c r="DW85" s="172"/>
      <c r="DX85" s="172"/>
      <c r="DY85" s="172"/>
      <c r="DZ85" s="172"/>
      <c r="EA85" s="172"/>
    </row>
    <row r="86" spans="1:131" x14ac:dyDescent="0.2">
      <c r="A86" s="156">
        <f>ROW()</f>
        <v>86</v>
      </c>
      <c r="C86" s="174" t="s">
        <v>89</v>
      </c>
      <c r="D86" s="160"/>
      <c r="E86" s="160"/>
      <c r="F86" s="519">
        <f>'A&amp;R'!$H$33</f>
        <v>45535</v>
      </c>
      <c r="G86" s="509">
        <f>SUM('A&amp;R'!G52:G53)</f>
        <v>115000000</v>
      </c>
      <c r="H86" s="167">
        <f>G85-G86</f>
        <v>0</v>
      </c>
      <c r="I86" s="160"/>
      <c r="J86" s="167">
        <f t="shared" si="529"/>
        <v>115000000</v>
      </c>
      <c r="K86" s="174"/>
      <c r="L86" s="177">
        <f>($F86=L$12)*$G86</f>
        <v>0</v>
      </c>
      <c r="M86" s="177">
        <f t="shared" ref="M86:BX86" si="540">($F86=M$12)*$G86</f>
        <v>0</v>
      </c>
      <c r="N86" s="177">
        <f t="shared" si="540"/>
        <v>0</v>
      </c>
      <c r="O86" s="177">
        <f t="shared" si="540"/>
        <v>0</v>
      </c>
      <c r="P86" s="177">
        <f t="shared" si="540"/>
        <v>0</v>
      </c>
      <c r="Q86" s="177">
        <f t="shared" si="540"/>
        <v>0</v>
      </c>
      <c r="R86" s="177">
        <f t="shared" si="540"/>
        <v>0</v>
      </c>
      <c r="S86" s="177">
        <f t="shared" si="540"/>
        <v>0</v>
      </c>
      <c r="T86" s="177">
        <f t="shared" si="540"/>
        <v>0</v>
      </c>
      <c r="U86" s="177">
        <f t="shared" si="540"/>
        <v>0</v>
      </c>
      <c r="V86" s="177">
        <f t="shared" si="540"/>
        <v>0</v>
      </c>
      <c r="W86" s="177">
        <f t="shared" si="540"/>
        <v>0</v>
      </c>
      <c r="X86" s="177">
        <f t="shared" si="540"/>
        <v>0</v>
      </c>
      <c r="Y86" s="177">
        <f t="shared" si="540"/>
        <v>0</v>
      </c>
      <c r="Z86" s="177">
        <f t="shared" si="540"/>
        <v>0</v>
      </c>
      <c r="AA86" s="177">
        <f t="shared" si="540"/>
        <v>0</v>
      </c>
      <c r="AB86" s="177">
        <f t="shared" si="540"/>
        <v>0</v>
      </c>
      <c r="AC86" s="177">
        <f t="shared" si="540"/>
        <v>0</v>
      </c>
      <c r="AD86" s="177">
        <f t="shared" si="540"/>
        <v>0</v>
      </c>
      <c r="AE86" s="177">
        <f t="shared" si="540"/>
        <v>0</v>
      </c>
      <c r="AF86" s="177">
        <f t="shared" si="540"/>
        <v>0</v>
      </c>
      <c r="AG86" s="177">
        <f t="shared" si="540"/>
        <v>0</v>
      </c>
      <c r="AH86" s="177">
        <f t="shared" si="540"/>
        <v>0</v>
      </c>
      <c r="AI86" s="177">
        <f t="shared" si="540"/>
        <v>0</v>
      </c>
      <c r="AJ86" s="177">
        <f t="shared" si="540"/>
        <v>0</v>
      </c>
      <c r="AK86" s="177">
        <f t="shared" si="540"/>
        <v>0</v>
      </c>
      <c r="AL86" s="177">
        <f t="shared" si="540"/>
        <v>0</v>
      </c>
      <c r="AM86" s="177">
        <f t="shared" si="540"/>
        <v>0</v>
      </c>
      <c r="AN86" s="177">
        <f t="shared" si="540"/>
        <v>0</v>
      </c>
      <c r="AO86" s="177">
        <f t="shared" si="540"/>
        <v>0</v>
      </c>
      <c r="AP86" s="177">
        <f t="shared" si="540"/>
        <v>0</v>
      </c>
      <c r="AQ86" s="177">
        <f t="shared" si="540"/>
        <v>0</v>
      </c>
      <c r="AR86" s="177">
        <f t="shared" si="540"/>
        <v>0</v>
      </c>
      <c r="AS86" s="177">
        <f t="shared" si="540"/>
        <v>0</v>
      </c>
      <c r="AT86" s="177">
        <f t="shared" si="540"/>
        <v>0</v>
      </c>
      <c r="AU86" s="177">
        <f t="shared" si="540"/>
        <v>0</v>
      </c>
      <c r="AV86" s="177">
        <f t="shared" si="540"/>
        <v>0</v>
      </c>
      <c r="AW86" s="177">
        <f t="shared" si="540"/>
        <v>0</v>
      </c>
      <c r="AX86" s="177">
        <f t="shared" si="540"/>
        <v>0</v>
      </c>
      <c r="AY86" s="177">
        <f t="shared" si="540"/>
        <v>0</v>
      </c>
      <c r="AZ86" s="177">
        <f t="shared" si="540"/>
        <v>0</v>
      </c>
      <c r="BA86" s="177">
        <f t="shared" si="540"/>
        <v>0</v>
      </c>
      <c r="BB86" s="177">
        <f t="shared" si="540"/>
        <v>0</v>
      </c>
      <c r="BC86" s="177">
        <f t="shared" si="540"/>
        <v>0</v>
      </c>
      <c r="BD86" s="177">
        <f t="shared" si="540"/>
        <v>0</v>
      </c>
      <c r="BE86" s="177">
        <f t="shared" si="540"/>
        <v>0</v>
      </c>
      <c r="BF86" s="177">
        <f t="shared" si="540"/>
        <v>0</v>
      </c>
      <c r="BG86" s="177">
        <f t="shared" si="540"/>
        <v>0</v>
      </c>
      <c r="BH86" s="177">
        <f t="shared" si="540"/>
        <v>0</v>
      </c>
      <c r="BI86" s="177">
        <f t="shared" si="540"/>
        <v>0</v>
      </c>
      <c r="BJ86" s="177">
        <f t="shared" si="540"/>
        <v>0</v>
      </c>
      <c r="BK86" s="177">
        <f t="shared" si="540"/>
        <v>0</v>
      </c>
      <c r="BL86" s="177">
        <f t="shared" si="540"/>
        <v>0</v>
      </c>
      <c r="BM86" s="177">
        <f t="shared" si="540"/>
        <v>0</v>
      </c>
      <c r="BN86" s="177">
        <f t="shared" si="540"/>
        <v>0</v>
      </c>
      <c r="BO86" s="177">
        <f t="shared" si="540"/>
        <v>0</v>
      </c>
      <c r="BP86" s="177">
        <f t="shared" si="540"/>
        <v>0</v>
      </c>
      <c r="BQ86" s="177">
        <f t="shared" si="540"/>
        <v>0</v>
      </c>
      <c r="BR86" s="177">
        <f t="shared" si="540"/>
        <v>0</v>
      </c>
      <c r="BS86" s="177">
        <f>($F86=BS$12)*$G86</f>
        <v>115000000</v>
      </c>
      <c r="BT86" s="177">
        <f t="shared" si="540"/>
        <v>0</v>
      </c>
      <c r="BU86" s="177">
        <f t="shared" si="540"/>
        <v>0</v>
      </c>
      <c r="BV86" s="177">
        <f t="shared" si="540"/>
        <v>0</v>
      </c>
      <c r="BW86" s="177">
        <f t="shared" si="540"/>
        <v>0</v>
      </c>
      <c r="BX86" s="177">
        <f t="shared" si="540"/>
        <v>0</v>
      </c>
      <c r="BY86" s="177">
        <f t="shared" ref="BY86:EA86" si="541">($F86=BY$12)*$G86</f>
        <v>0</v>
      </c>
      <c r="BZ86" s="177">
        <f t="shared" si="541"/>
        <v>0</v>
      </c>
      <c r="CA86" s="177">
        <f t="shared" si="541"/>
        <v>0</v>
      </c>
      <c r="CB86" s="177">
        <f t="shared" si="541"/>
        <v>0</v>
      </c>
      <c r="CC86" s="177">
        <f t="shared" si="541"/>
        <v>0</v>
      </c>
      <c r="CD86" s="177">
        <f t="shared" si="541"/>
        <v>0</v>
      </c>
      <c r="CE86" s="177">
        <f t="shared" si="541"/>
        <v>0</v>
      </c>
      <c r="CF86" s="177">
        <f t="shared" si="541"/>
        <v>0</v>
      </c>
      <c r="CG86" s="177">
        <f t="shared" si="541"/>
        <v>0</v>
      </c>
      <c r="CH86" s="177">
        <f t="shared" si="541"/>
        <v>0</v>
      </c>
      <c r="CI86" s="177">
        <f t="shared" si="541"/>
        <v>0</v>
      </c>
      <c r="CJ86" s="177">
        <f t="shared" si="541"/>
        <v>0</v>
      </c>
      <c r="CK86" s="177">
        <f t="shared" si="541"/>
        <v>0</v>
      </c>
      <c r="CL86" s="177">
        <f t="shared" si="541"/>
        <v>0</v>
      </c>
      <c r="CM86" s="177">
        <f t="shared" si="541"/>
        <v>0</v>
      </c>
      <c r="CN86" s="177">
        <f t="shared" si="541"/>
        <v>0</v>
      </c>
      <c r="CO86" s="177">
        <f t="shared" si="541"/>
        <v>0</v>
      </c>
      <c r="CP86" s="177">
        <f t="shared" si="541"/>
        <v>0</v>
      </c>
      <c r="CQ86" s="177">
        <f t="shared" si="541"/>
        <v>0</v>
      </c>
      <c r="CR86" s="177">
        <f t="shared" si="541"/>
        <v>0</v>
      </c>
      <c r="CS86" s="177">
        <f t="shared" si="541"/>
        <v>0</v>
      </c>
      <c r="CT86" s="177">
        <f t="shared" si="541"/>
        <v>0</v>
      </c>
      <c r="CU86" s="177">
        <f t="shared" si="541"/>
        <v>0</v>
      </c>
      <c r="CV86" s="177">
        <f t="shared" si="541"/>
        <v>0</v>
      </c>
      <c r="CW86" s="177">
        <f t="shared" si="541"/>
        <v>0</v>
      </c>
      <c r="CX86" s="177">
        <f t="shared" si="541"/>
        <v>0</v>
      </c>
      <c r="CY86" s="177">
        <f t="shared" si="541"/>
        <v>0</v>
      </c>
      <c r="CZ86" s="177">
        <f t="shared" si="541"/>
        <v>0</v>
      </c>
      <c r="DA86" s="177">
        <f t="shared" si="541"/>
        <v>0</v>
      </c>
      <c r="DB86" s="177">
        <f t="shared" si="541"/>
        <v>0</v>
      </c>
      <c r="DC86" s="177">
        <f t="shared" si="541"/>
        <v>0</v>
      </c>
      <c r="DD86" s="177">
        <f t="shared" si="541"/>
        <v>0</v>
      </c>
      <c r="DE86" s="177">
        <f t="shared" si="541"/>
        <v>0</v>
      </c>
      <c r="DF86" s="177">
        <f t="shared" si="541"/>
        <v>0</v>
      </c>
      <c r="DG86" s="177">
        <f t="shared" si="541"/>
        <v>0</v>
      </c>
      <c r="DH86" s="177">
        <f t="shared" si="541"/>
        <v>0</v>
      </c>
      <c r="DI86" s="177">
        <f t="shared" si="541"/>
        <v>0</v>
      </c>
      <c r="DJ86" s="177">
        <f t="shared" si="541"/>
        <v>0</v>
      </c>
      <c r="DK86" s="177">
        <f t="shared" si="541"/>
        <v>0</v>
      </c>
      <c r="DL86" s="177">
        <f t="shared" si="541"/>
        <v>0</v>
      </c>
      <c r="DM86" s="177">
        <f t="shared" si="541"/>
        <v>0</v>
      </c>
      <c r="DN86" s="177">
        <f t="shared" si="541"/>
        <v>0</v>
      </c>
      <c r="DO86" s="177">
        <f t="shared" si="541"/>
        <v>0</v>
      </c>
      <c r="DP86" s="177">
        <f t="shared" si="541"/>
        <v>0</v>
      </c>
      <c r="DQ86" s="177">
        <f t="shared" si="541"/>
        <v>0</v>
      </c>
      <c r="DR86" s="177">
        <f t="shared" si="541"/>
        <v>0</v>
      </c>
      <c r="DS86" s="177">
        <f t="shared" si="541"/>
        <v>0</v>
      </c>
      <c r="DT86" s="177">
        <f t="shared" si="541"/>
        <v>0</v>
      </c>
      <c r="DU86" s="177">
        <f t="shared" si="541"/>
        <v>0</v>
      </c>
      <c r="DV86" s="177">
        <f t="shared" si="541"/>
        <v>0</v>
      </c>
      <c r="DW86" s="177">
        <f t="shared" si="541"/>
        <v>0</v>
      </c>
      <c r="DX86" s="177">
        <f t="shared" si="541"/>
        <v>0</v>
      </c>
      <c r="DY86" s="177">
        <f t="shared" si="541"/>
        <v>0</v>
      </c>
      <c r="DZ86" s="177">
        <f t="shared" si="541"/>
        <v>0</v>
      </c>
      <c r="EA86" s="177">
        <f t="shared" si="541"/>
        <v>0</v>
      </c>
    </row>
    <row r="87" spans="1:131" x14ac:dyDescent="0.2">
      <c r="A87" s="156">
        <f>ROW()</f>
        <v>87</v>
      </c>
      <c r="C87" s="179" t="s">
        <v>70</v>
      </c>
      <c r="J87" s="180">
        <f t="shared" si="529"/>
        <v>37419000.000000343</v>
      </c>
      <c r="K87" s="180">
        <f t="shared" ref="K87:BV87" si="542">SUM(K80,K85:K86)</f>
        <v>-112700000</v>
      </c>
      <c r="L87" s="180">
        <f t="shared" si="542"/>
        <v>576666.66666666674</v>
      </c>
      <c r="M87" s="180">
        <f t="shared" si="542"/>
        <v>595888.88888888888</v>
      </c>
      <c r="N87" s="180">
        <f t="shared" si="542"/>
        <v>576666.66666666674</v>
      </c>
      <c r="O87" s="180">
        <f t="shared" si="542"/>
        <v>595888.88888888888</v>
      </c>
      <c r="P87" s="180">
        <f t="shared" si="542"/>
        <v>595888.88888888888</v>
      </c>
      <c r="Q87" s="180">
        <f t="shared" si="542"/>
        <v>557444.4444444445</v>
      </c>
      <c r="R87" s="180">
        <f t="shared" si="542"/>
        <v>595888.88888888888</v>
      </c>
      <c r="S87" s="180">
        <f t="shared" si="542"/>
        <v>576666.66666666674</v>
      </c>
      <c r="T87" s="180">
        <f t="shared" si="542"/>
        <v>595888.88888888888</v>
      </c>
      <c r="U87" s="180">
        <f t="shared" si="542"/>
        <v>576666.66666666674</v>
      </c>
      <c r="V87" s="180">
        <f t="shared" si="542"/>
        <v>595888.88888888888</v>
      </c>
      <c r="W87" s="180">
        <f t="shared" si="542"/>
        <v>595888.88888888888</v>
      </c>
      <c r="X87" s="180">
        <f t="shared" si="542"/>
        <v>576666.66666666674</v>
      </c>
      <c r="Y87" s="180">
        <f t="shared" si="542"/>
        <v>595888.88888888888</v>
      </c>
      <c r="Z87" s="180">
        <f t="shared" si="542"/>
        <v>576666.66666666674</v>
      </c>
      <c r="AA87" s="180">
        <f t="shared" si="542"/>
        <v>595888.88888888888</v>
      </c>
      <c r="AB87" s="180">
        <f t="shared" si="542"/>
        <v>595888.88888888888</v>
      </c>
      <c r="AC87" s="180">
        <f t="shared" si="542"/>
        <v>538222.22222222225</v>
      </c>
      <c r="AD87" s="180">
        <f t="shared" si="542"/>
        <v>595888.88888888888</v>
      </c>
      <c r="AE87" s="180">
        <f t="shared" si="542"/>
        <v>576666.66666666674</v>
      </c>
      <c r="AF87" s="180">
        <f t="shared" si="542"/>
        <v>595888.88888888888</v>
      </c>
      <c r="AG87" s="180">
        <f t="shared" si="542"/>
        <v>576666.66666666674</v>
      </c>
      <c r="AH87" s="180">
        <f t="shared" si="542"/>
        <v>595888.88888888888</v>
      </c>
      <c r="AI87" s="180">
        <f t="shared" si="542"/>
        <v>595888.88888888888</v>
      </c>
      <c r="AJ87" s="180">
        <f t="shared" si="542"/>
        <v>576666.66666666674</v>
      </c>
      <c r="AK87" s="180">
        <f t="shared" si="542"/>
        <v>595888.88888888888</v>
      </c>
      <c r="AL87" s="180">
        <f t="shared" si="542"/>
        <v>576666.66666666674</v>
      </c>
      <c r="AM87" s="180">
        <f t="shared" si="542"/>
        <v>595888.88888888888</v>
      </c>
      <c r="AN87" s="180">
        <f t="shared" si="542"/>
        <v>595888.88888888888</v>
      </c>
      <c r="AO87" s="180">
        <f t="shared" si="542"/>
        <v>538222.22222222225</v>
      </c>
      <c r="AP87" s="180">
        <f t="shared" si="542"/>
        <v>595888.88888888888</v>
      </c>
      <c r="AQ87" s="180">
        <f t="shared" si="542"/>
        <v>576666.66666666674</v>
      </c>
      <c r="AR87" s="180">
        <f t="shared" si="542"/>
        <v>595888.88888888888</v>
      </c>
      <c r="AS87" s="180">
        <f t="shared" si="542"/>
        <v>576666.66666666674</v>
      </c>
      <c r="AT87" s="180">
        <f t="shared" si="542"/>
        <v>595888.88888888888</v>
      </c>
      <c r="AU87" s="180">
        <f t="shared" si="542"/>
        <v>595888.88888888888</v>
      </c>
      <c r="AV87" s="180">
        <f t="shared" si="542"/>
        <v>576666.66666666674</v>
      </c>
      <c r="AW87" s="180">
        <f t="shared" si="542"/>
        <v>595888.88888888888</v>
      </c>
      <c r="AX87" s="180">
        <f t="shared" si="542"/>
        <v>576666.66666666674</v>
      </c>
      <c r="AY87" s="180">
        <f t="shared" si="542"/>
        <v>595888.88888888888</v>
      </c>
      <c r="AZ87" s="180">
        <f t="shared" si="542"/>
        <v>595888.88888888888</v>
      </c>
      <c r="BA87" s="180">
        <f t="shared" si="542"/>
        <v>538222.22222222225</v>
      </c>
      <c r="BB87" s="180">
        <f t="shared" si="542"/>
        <v>595888.88888888888</v>
      </c>
      <c r="BC87" s="180">
        <f t="shared" si="542"/>
        <v>576666.66666666674</v>
      </c>
      <c r="BD87" s="180">
        <f t="shared" si="542"/>
        <v>595888.88888888888</v>
      </c>
      <c r="BE87" s="180">
        <f t="shared" si="542"/>
        <v>576666.66666666674</v>
      </c>
      <c r="BF87" s="180">
        <f t="shared" si="542"/>
        <v>595888.88888888888</v>
      </c>
      <c r="BG87" s="180">
        <f t="shared" si="542"/>
        <v>595888.88888888888</v>
      </c>
      <c r="BH87" s="180">
        <f t="shared" si="542"/>
        <v>576666.66666666674</v>
      </c>
      <c r="BI87" s="180">
        <f t="shared" si="542"/>
        <v>595888.88888888888</v>
      </c>
      <c r="BJ87" s="180">
        <f t="shared" si="542"/>
        <v>576666.66666666674</v>
      </c>
      <c r="BK87" s="180">
        <f t="shared" si="542"/>
        <v>595888.88888888888</v>
      </c>
      <c r="BL87" s="180">
        <f t="shared" si="542"/>
        <v>595888.88888888888</v>
      </c>
      <c r="BM87" s="180">
        <f t="shared" si="542"/>
        <v>557444.4444444445</v>
      </c>
      <c r="BN87" s="180">
        <f t="shared" si="542"/>
        <v>595888.88888888888</v>
      </c>
      <c r="BO87" s="180">
        <f t="shared" si="542"/>
        <v>576666.66666666674</v>
      </c>
      <c r="BP87" s="180">
        <f t="shared" si="542"/>
        <v>595888.88888888888</v>
      </c>
      <c r="BQ87" s="180">
        <f t="shared" si="542"/>
        <v>576666.66666666674</v>
      </c>
      <c r="BR87" s="180">
        <f t="shared" si="542"/>
        <v>595888.88888888888</v>
      </c>
      <c r="BS87" s="180">
        <f t="shared" si="542"/>
        <v>115595888.8888889</v>
      </c>
      <c r="BT87" s="180">
        <f t="shared" si="542"/>
        <v>0</v>
      </c>
      <c r="BU87" s="180">
        <f t="shared" si="542"/>
        <v>0</v>
      </c>
      <c r="BV87" s="180">
        <f t="shared" si="542"/>
        <v>0</v>
      </c>
      <c r="BW87" s="180">
        <f t="shared" ref="BW87:CC87" si="543">SUM(BW80,BW85:BW86)</f>
        <v>0</v>
      </c>
      <c r="BX87" s="180">
        <f t="shared" si="543"/>
        <v>0</v>
      </c>
      <c r="BY87" s="180">
        <f t="shared" si="543"/>
        <v>0</v>
      </c>
      <c r="BZ87" s="180">
        <f t="shared" si="543"/>
        <v>0</v>
      </c>
      <c r="CA87" s="180">
        <f t="shared" si="543"/>
        <v>0</v>
      </c>
      <c r="CB87" s="180">
        <f t="shared" si="543"/>
        <v>0</v>
      </c>
      <c r="CC87" s="180">
        <f t="shared" si="543"/>
        <v>0</v>
      </c>
      <c r="CD87" s="180">
        <f t="shared" ref="CD87:EA87" si="544">SUM(CD80,CD85:CD86)</f>
        <v>0</v>
      </c>
      <c r="CE87" s="180">
        <f t="shared" si="544"/>
        <v>0</v>
      </c>
      <c r="CF87" s="180">
        <f t="shared" si="544"/>
        <v>0</v>
      </c>
      <c r="CG87" s="180">
        <f t="shared" si="544"/>
        <v>0</v>
      </c>
      <c r="CH87" s="180">
        <f t="shared" si="544"/>
        <v>0</v>
      </c>
      <c r="CI87" s="180">
        <f t="shared" si="544"/>
        <v>0</v>
      </c>
      <c r="CJ87" s="180">
        <f t="shared" si="544"/>
        <v>0</v>
      </c>
      <c r="CK87" s="180">
        <f t="shared" si="544"/>
        <v>0</v>
      </c>
      <c r="CL87" s="180">
        <f t="shared" si="544"/>
        <v>0</v>
      </c>
      <c r="CM87" s="180">
        <f t="shared" si="544"/>
        <v>0</v>
      </c>
      <c r="CN87" s="180">
        <f t="shared" si="544"/>
        <v>0</v>
      </c>
      <c r="CO87" s="180">
        <f t="shared" si="544"/>
        <v>0</v>
      </c>
      <c r="CP87" s="180">
        <f t="shared" si="544"/>
        <v>0</v>
      </c>
      <c r="CQ87" s="180">
        <f t="shared" si="544"/>
        <v>0</v>
      </c>
      <c r="CR87" s="180">
        <f t="shared" si="544"/>
        <v>0</v>
      </c>
      <c r="CS87" s="180">
        <f t="shared" si="544"/>
        <v>0</v>
      </c>
      <c r="CT87" s="180">
        <f t="shared" si="544"/>
        <v>0</v>
      </c>
      <c r="CU87" s="180">
        <f t="shared" si="544"/>
        <v>0</v>
      </c>
      <c r="CV87" s="180">
        <f t="shared" si="544"/>
        <v>0</v>
      </c>
      <c r="CW87" s="180">
        <f t="shared" si="544"/>
        <v>0</v>
      </c>
      <c r="CX87" s="180">
        <f t="shared" si="544"/>
        <v>0</v>
      </c>
      <c r="CY87" s="180">
        <f t="shared" si="544"/>
        <v>0</v>
      </c>
      <c r="CZ87" s="180">
        <f t="shared" si="544"/>
        <v>0</v>
      </c>
      <c r="DA87" s="180">
        <f t="shared" si="544"/>
        <v>0</v>
      </c>
      <c r="DB87" s="180">
        <f t="shared" si="544"/>
        <v>0</v>
      </c>
      <c r="DC87" s="180">
        <f t="shared" si="544"/>
        <v>0</v>
      </c>
      <c r="DD87" s="180">
        <f t="shared" si="544"/>
        <v>0</v>
      </c>
      <c r="DE87" s="180">
        <f t="shared" si="544"/>
        <v>0</v>
      </c>
      <c r="DF87" s="180">
        <f t="shared" si="544"/>
        <v>0</v>
      </c>
      <c r="DG87" s="180">
        <f t="shared" si="544"/>
        <v>0</v>
      </c>
      <c r="DH87" s="180">
        <f t="shared" si="544"/>
        <v>0</v>
      </c>
      <c r="DI87" s="180">
        <f t="shared" si="544"/>
        <v>0</v>
      </c>
      <c r="DJ87" s="180">
        <f t="shared" si="544"/>
        <v>0</v>
      </c>
      <c r="DK87" s="180">
        <f t="shared" si="544"/>
        <v>0</v>
      </c>
      <c r="DL87" s="180">
        <f t="shared" si="544"/>
        <v>0</v>
      </c>
      <c r="DM87" s="180">
        <f t="shared" si="544"/>
        <v>0</v>
      </c>
      <c r="DN87" s="180">
        <f t="shared" si="544"/>
        <v>0</v>
      </c>
      <c r="DO87" s="180">
        <f t="shared" si="544"/>
        <v>0</v>
      </c>
      <c r="DP87" s="180">
        <f t="shared" si="544"/>
        <v>0</v>
      </c>
      <c r="DQ87" s="180">
        <f t="shared" si="544"/>
        <v>0</v>
      </c>
      <c r="DR87" s="180">
        <f t="shared" si="544"/>
        <v>0</v>
      </c>
      <c r="DS87" s="180">
        <f t="shared" si="544"/>
        <v>0</v>
      </c>
      <c r="DT87" s="180">
        <f t="shared" si="544"/>
        <v>0</v>
      </c>
      <c r="DU87" s="180">
        <f t="shared" si="544"/>
        <v>0</v>
      </c>
      <c r="DV87" s="180">
        <f t="shared" si="544"/>
        <v>0</v>
      </c>
      <c r="DW87" s="180">
        <f t="shared" si="544"/>
        <v>0</v>
      </c>
      <c r="DX87" s="180">
        <f t="shared" si="544"/>
        <v>0</v>
      </c>
      <c r="DY87" s="180">
        <f t="shared" si="544"/>
        <v>0</v>
      </c>
      <c r="DZ87" s="180">
        <f t="shared" si="544"/>
        <v>0</v>
      </c>
      <c r="EA87" s="180">
        <f t="shared" si="544"/>
        <v>0</v>
      </c>
    </row>
    <row r="88" spans="1:131" x14ac:dyDescent="0.2">
      <c r="A88" s="156">
        <f>ROW()</f>
        <v>88</v>
      </c>
      <c r="C88" s="179"/>
      <c r="I88" s="152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85"/>
      <c r="AA88" s="185"/>
      <c r="AB88" s="185"/>
      <c r="AC88" s="185"/>
      <c r="AD88" s="185"/>
      <c r="AE88" s="185"/>
      <c r="AF88" s="185"/>
      <c r="AG88" s="185"/>
      <c r="AH88" s="185"/>
      <c r="AI88" s="185"/>
      <c r="AJ88" s="185"/>
      <c r="AK88" s="185"/>
      <c r="AL88" s="185"/>
      <c r="AM88" s="185"/>
      <c r="AN88" s="185"/>
      <c r="AO88" s="185"/>
      <c r="AP88" s="185"/>
      <c r="AQ88" s="185"/>
      <c r="AR88" s="185"/>
      <c r="AS88" s="185"/>
      <c r="AT88" s="185"/>
      <c r="AU88" s="185"/>
      <c r="AV88" s="185"/>
      <c r="AW88" s="185"/>
      <c r="AX88" s="185"/>
      <c r="AY88" s="185"/>
      <c r="AZ88" s="185"/>
      <c r="BA88" s="185"/>
      <c r="BB88" s="185"/>
      <c r="BC88" s="185"/>
      <c r="BD88" s="185"/>
      <c r="BE88" s="185"/>
      <c r="BF88" s="185"/>
      <c r="BG88" s="185"/>
      <c r="BH88" s="185"/>
      <c r="BI88" s="185"/>
      <c r="BJ88" s="185"/>
      <c r="BK88" s="185"/>
      <c r="BL88" s="185"/>
      <c r="BM88" s="185"/>
      <c r="BN88" s="185"/>
      <c r="BO88" s="185"/>
      <c r="BP88" s="185"/>
      <c r="BQ88" s="185"/>
      <c r="BR88" s="185"/>
      <c r="BS88" s="185"/>
      <c r="BT88" s="185"/>
      <c r="BU88" s="185"/>
      <c r="BV88" s="185"/>
      <c r="BW88" s="185"/>
      <c r="BX88" s="185"/>
      <c r="BY88" s="185"/>
      <c r="BZ88" s="185"/>
      <c r="CA88" s="185"/>
      <c r="CB88" s="185"/>
      <c r="CC88" s="185"/>
      <c r="CD88" s="185"/>
      <c r="CE88" s="185"/>
      <c r="CF88" s="185"/>
      <c r="CG88" s="185"/>
      <c r="CH88" s="185"/>
      <c r="CI88" s="185"/>
      <c r="CJ88" s="185"/>
      <c r="CK88" s="185"/>
      <c r="CL88" s="185"/>
      <c r="CM88" s="185"/>
      <c r="CN88" s="185"/>
      <c r="CO88" s="185"/>
      <c r="CP88" s="185"/>
      <c r="CQ88" s="185"/>
      <c r="CR88" s="185"/>
      <c r="CS88" s="185"/>
      <c r="CT88" s="185"/>
      <c r="CU88" s="185"/>
      <c r="CV88" s="185"/>
      <c r="CW88" s="185"/>
      <c r="CX88" s="185"/>
      <c r="CY88" s="185"/>
      <c r="CZ88" s="185"/>
      <c r="DA88" s="185"/>
      <c r="DB88" s="185"/>
      <c r="DC88" s="185"/>
      <c r="DD88" s="185"/>
      <c r="DE88" s="185"/>
      <c r="DF88" s="185"/>
      <c r="DG88" s="185"/>
      <c r="DH88" s="185"/>
      <c r="DI88" s="185"/>
      <c r="DJ88" s="185"/>
      <c r="DK88" s="185"/>
      <c r="DL88" s="185"/>
      <c r="DM88" s="185"/>
      <c r="DN88" s="185"/>
      <c r="DO88" s="185"/>
      <c r="DP88" s="185"/>
      <c r="DQ88" s="185"/>
      <c r="DR88" s="185"/>
      <c r="DS88" s="185"/>
      <c r="DT88" s="185"/>
      <c r="DU88" s="185"/>
      <c r="DV88" s="185"/>
      <c r="DW88" s="185"/>
      <c r="DX88" s="185"/>
      <c r="DY88" s="185"/>
      <c r="DZ88" s="185"/>
      <c r="EA88" s="185"/>
    </row>
    <row r="89" spans="1:131" ht="12" x14ac:dyDescent="0.2">
      <c r="A89" s="156">
        <f>ROW()</f>
        <v>89</v>
      </c>
      <c r="C89" s="179"/>
      <c r="I89" s="152" t="s">
        <v>151</v>
      </c>
      <c r="J89" s="431">
        <f>XIRR(K87:EA87,K$12:EA$12)</f>
        <v>6.7724373936653148E-2</v>
      </c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  <c r="AA89" s="180"/>
      <c r="AB89" s="180"/>
      <c r="AC89" s="180"/>
      <c r="AD89" s="180"/>
      <c r="AE89" s="180"/>
      <c r="AF89" s="180"/>
      <c r="AG89" s="180"/>
      <c r="AH89" s="180"/>
      <c r="AI89" s="180"/>
      <c r="AJ89" s="180"/>
      <c r="AK89" s="180"/>
      <c r="AL89" s="180"/>
      <c r="AM89" s="180"/>
      <c r="AN89" s="180"/>
      <c r="AO89" s="180"/>
      <c r="AP89" s="180"/>
      <c r="AQ89" s="180"/>
      <c r="AR89" s="180"/>
      <c r="AS89" s="180"/>
      <c r="AT89" s="180"/>
      <c r="AU89" s="180"/>
      <c r="AV89" s="180"/>
      <c r="AW89" s="180"/>
      <c r="AX89" s="180"/>
      <c r="AY89" s="180"/>
      <c r="AZ89" s="180"/>
      <c r="BA89" s="180"/>
      <c r="BB89" s="180"/>
      <c r="BC89" s="180"/>
      <c r="BD89" s="180"/>
      <c r="BE89" s="180"/>
      <c r="BF89" s="180"/>
      <c r="BG89" s="180"/>
      <c r="BH89" s="180"/>
      <c r="BI89" s="180"/>
      <c r="BJ89" s="180"/>
      <c r="BK89" s="180"/>
      <c r="BL89" s="180"/>
      <c r="BM89" s="180"/>
      <c r="BN89" s="180"/>
      <c r="BO89" s="180"/>
      <c r="BP89" s="180"/>
      <c r="BQ89" s="180"/>
      <c r="BR89" s="180"/>
      <c r="BS89" s="180"/>
      <c r="BT89" s="180"/>
      <c r="BU89" s="180"/>
      <c r="BV89" s="180"/>
      <c r="BW89" s="180"/>
      <c r="BX89" s="180"/>
      <c r="BY89" s="180"/>
      <c r="BZ89" s="180"/>
      <c r="CA89" s="180"/>
      <c r="CB89" s="180"/>
      <c r="CC89" s="180"/>
      <c r="CD89" s="180"/>
      <c r="CE89" s="180"/>
      <c r="CF89" s="180"/>
      <c r="CG89" s="180"/>
      <c r="CH89" s="180"/>
      <c r="CI89" s="180"/>
      <c r="CJ89" s="180"/>
      <c r="CK89" s="180"/>
      <c r="CL89" s="180"/>
      <c r="CM89" s="180"/>
      <c r="CN89" s="180"/>
      <c r="CO89" s="180"/>
      <c r="CP89" s="180"/>
      <c r="CQ89" s="180"/>
      <c r="CR89" s="180"/>
      <c r="CS89" s="180"/>
      <c r="CT89" s="180"/>
      <c r="CU89" s="180"/>
      <c r="CV89" s="180"/>
      <c r="CW89" s="180"/>
      <c r="CX89" s="180"/>
      <c r="CY89" s="180"/>
      <c r="CZ89" s="180"/>
      <c r="DA89" s="180"/>
      <c r="DB89" s="180"/>
      <c r="DC89" s="180"/>
      <c r="DD89" s="180"/>
      <c r="DE89" s="180"/>
      <c r="DF89" s="180"/>
      <c r="DG89" s="180"/>
      <c r="DH89" s="180"/>
      <c r="DI89" s="180"/>
      <c r="DJ89" s="180"/>
      <c r="DK89" s="180"/>
      <c r="DL89" s="180"/>
      <c r="DM89" s="180"/>
      <c r="DN89" s="180"/>
      <c r="DO89" s="180"/>
      <c r="DP89" s="180"/>
      <c r="DQ89" s="180"/>
      <c r="DR89" s="180"/>
      <c r="DS89" s="180"/>
      <c r="DT89" s="180"/>
      <c r="DU89" s="180"/>
      <c r="DV89" s="180"/>
      <c r="DW89" s="180"/>
      <c r="DX89" s="180"/>
      <c r="DY89" s="180"/>
      <c r="DZ89" s="180"/>
      <c r="EA89" s="180"/>
    </row>
    <row r="90" spans="1:131" x14ac:dyDescent="0.2">
      <c r="A90" s="156">
        <f>ROW()</f>
        <v>90</v>
      </c>
    </row>
    <row r="91" spans="1:131" x14ac:dyDescent="0.2">
      <c r="A91" s="156">
        <f>ROW()</f>
        <v>91</v>
      </c>
      <c r="B91" s="150" t="s">
        <v>78</v>
      </c>
      <c r="C91" s="150"/>
      <c r="D91" s="150"/>
      <c r="F91" s="152" t="s">
        <v>152</v>
      </c>
      <c r="G91" s="520">
        <f>'A&amp;R'!$H$10</f>
        <v>1170</v>
      </c>
      <c r="H91" s="153">
        <f>G91/J91</f>
        <v>1.17</v>
      </c>
      <c r="J91" s="154">
        <v>1000</v>
      </c>
    </row>
    <row r="92" spans="1:131" outlineLevel="1" x14ac:dyDescent="0.2">
      <c r="A92" s="156">
        <f>ROW()</f>
        <v>92</v>
      </c>
      <c r="I92" s="152" t="s">
        <v>149</v>
      </c>
      <c r="J92" s="147">
        <f>SUM(L92:EA92)</f>
        <v>1827</v>
      </c>
      <c r="L92" s="178">
        <f t="shared" ref="L92:BX92" si="545">(L$14-K$14)*L$9</f>
        <v>30</v>
      </c>
      <c r="M92" s="151">
        <f t="shared" si="545"/>
        <v>31</v>
      </c>
      <c r="N92" s="151">
        <f t="shared" si="545"/>
        <v>30</v>
      </c>
      <c r="O92" s="151">
        <f t="shared" si="545"/>
        <v>31</v>
      </c>
      <c r="P92" s="151">
        <f t="shared" si="545"/>
        <v>31</v>
      </c>
      <c r="Q92" s="151">
        <f t="shared" si="545"/>
        <v>29</v>
      </c>
      <c r="R92" s="151">
        <f t="shared" si="545"/>
        <v>31</v>
      </c>
      <c r="S92" s="151">
        <f t="shared" si="545"/>
        <v>30</v>
      </c>
      <c r="T92" s="151">
        <f t="shared" si="545"/>
        <v>31</v>
      </c>
      <c r="U92" s="151">
        <f t="shared" si="545"/>
        <v>30</v>
      </c>
      <c r="V92" s="151">
        <f t="shared" si="545"/>
        <v>31</v>
      </c>
      <c r="W92" s="151">
        <f t="shared" si="545"/>
        <v>31</v>
      </c>
      <c r="X92" s="151">
        <f t="shared" si="545"/>
        <v>30</v>
      </c>
      <c r="Y92" s="151">
        <f t="shared" si="545"/>
        <v>31</v>
      </c>
      <c r="Z92" s="151">
        <f t="shared" si="545"/>
        <v>30</v>
      </c>
      <c r="AA92" s="151">
        <f t="shared" si="545"/>
        <v>31</v>
      </c>
      <c r="AB92" s="151">
        <f t="shared" si="545"/>
        <v>31</v>
      </c>
      <c r="AC92" s="151">
        <f t="shared" si="545"/>
        <v>28</v>
      </c>
      <c r="AD92" s="151">
        <f t="shared" si="545"/>
        <v>31</v>
      </c>
      <c r="AE92" s="151">
        <f t="shared" si="545"/>
        <v>30</v>
      </c>
      <c r="AF92" s="151">
        <f t="shared" si="545"/>
        <v>31</v>
      </c>
      <c r="AG92" s="151">
        <f t="shared" si="545"/>
        <v>30</v>
      </c>
      <c r="AH92" s="151">
        <f t="shared" si="545"/>
        <v>31</v>
      </c>
      <c r="AI92" s="151">
        <f t="shared" si="545"/>
        <v>31</v>
      </c>
      <c r="AJ92" s="151">
        <f t="shared" si="545"/>
        <v>30</v>
      </c>
      <c r="AK92" s="151">
        <f t="shared" si="545"/>
        <v>31</v>
      </c>
      <c r="AL92" s="151">
        <f t="shared" si="545"/>
        <v>30</v>
      </c>
      <c r="AM92" s="151">
        <f t="shared" si="545"/>
        <v>31</v>
      </c>
      <c r="AN92" s="151">
        <f t="shared" si="545"/>
        <v>31</v>
      </c>
      <c r="AO92" s="151">
        <f t="shared" si="545"/>
        <v>28</v>
      </c>
      <c r="AP92" s="151">
        <f t="shared" si="545"/>
        <v>31</v>
      </c>
      <c r="AQ92" s="151">
        <f t="shared" si="545"/>
        <v>30</v>
      </c>
      <c r="AR92" s="151">
        <f t="shared" si="545"/>
        <v>31</v>
      </c>
      <c r="AS92" s="151">
        <f t="shared" si="545"/>
        <v>30</v>
      </c>
      <c r="AT92" s="151">
        <f t="shared" si="545"/>
        <v>31</v>
      </c>
      <c r="AU92" s="151">
        <f t="shared" si="545"/>
        <v>31</v>
      </c>
      <c r="AV92" s="151">
        <f t="shared" si="545"/>
        <v>30</v>
      </c>
      <c r="AW92" s="151">
        <f t="shared" si="545"/>
        <v>31</v>
      </c>
      <c r="AX92" s="151">
        <f t="shared" si="545"/>
        <v>30</v>
      </c>
      <c r="AY92" s="151">
        <f t="shared" si="545"/>
        <v>31</v>
      </c>
      <c r="AZ92" s="151">
        <f t="shared" si="545"/>
        <v>31</v>
      </c>
      <c r="BA92" s="151">
        <f t="shared" si="545"/>
        <v>28</v>
      </c>
      <c r="BB92" s="151">
        <f t="shared" si="545"/>
        <v>31</v>
      </c>
      <c r="BC92" s="151">
        <f t="shared" si="545"/>
        <v>30</v>
      </c>
      <c r="BD92" s="151">
        <f t="shared" si="545"/>
        <v>31</v>
      </c>
      <c r="BE92" s="151">
        <f t="shared" si="545"/>
        <v>30</v>
      </c>
      <c r="BF92" s="151">
        <f t="shared" si="545"/>
        <v>31</v>
      </c>
      <c r="BG92" s="151">
        <f t="shared" si="545"/>
        <v>31</v>
      </c>
      <c r="BH92" s="151">
        <f t="shared" si="545"/>
        <v>30</v>
      </c>
      <c r="BI92" s="151">
        <f t="shared" si="545"/>
        <v>31</v>
      </c>
      <c r="BJ92" s="151">
        <f t="shared" si="545"/>
        <v>30</v>
      </c>
      <c r="BK92" s="151">
        <f t="shared" si="545"/>
        <v>31</v>
      </c>
      <c r="BL92" s="151">
        <f t="shared" si="545"/>
        <v>31</v>
      </c>
      <c r="BM92" s="151">
        <f t="shared" si="545"/>
        <v>29</v>
      </c>
      <c r="BN92" s="151">
        <f t="shared" si="545"/>
        <v>31</v>
      </c>
      <c r="BO92" s="151">
        <f t="shared" si="545"/>
        <v>30</v>
      </c>
      <c r="BP92" s="151">
        <f t="shared" si="545"/>
        <v>31</v>
      </c>
      <c r="BQ92" s="151">
        <f t="shared" si="545"/>
        <v>30</v>
      </c>
      <c r="BR92" s="151">
        <f t="shared" si="545"/>
        <v>31</v>
      </c>
      <c r="BS92" s="151">
        <f t="shared" si="545"/>
        <v>31</v>
      </c>
      <c r="BT92" s="151">
        <f t="shared" si="545"/>
        <v>0</v>
      </c>
      <c r="BU92" s="151">
        <f t="shared" si="545"/>
        <v>0</v>
      </c>
      <c r="BV92" s="151">
        <f t="shared" si="545"/>
        <v>0</v>
      </c>
      <c r="BW92" s="151">
        <f t="shared" si="545"/>
        <v>0</v>
      </c>
      <c r="BX92" s="151">
        <f t="shared" si="545"/>
        <v>0</v>
      </c>
      <c r="BY92" s="151">
        <f t="shared" ref="BY92:CC92" si="546">(BY$14-BX$14)*BY$9</f>
        <v>0</v>
      </c>
      <c r="BZ92" s="151">
        <f t="shared" si="546"/>
        <v>0</v>
      </c>
      <c r="CA92" s="151">
        <f t="shared" si="546"/>
        <v>0</v>
      </c>
      <c r="CB92" s="151">
        <f t="shared" si="546"/>
        <v>0</v>
      </c>
      <c r="CC92" s="151">
        <f t="shared" si="546"/>
        <v>0</v>
      </c>
      <c r="CD92" s="151">
        <f t="shared" ref="CD92" si="547">(CD$14-CC$14)*CD$9</f>
        <v>0</v>
      </c>
      <c r="CE92" s="151">
        <f t="shared" ref="CE92" si="548">(CE$14-CD$14)*CE$9</f>
        <v>0</v>
      </c>
      <c r="CF92" s="151">
        <f t="shared" ref="CF92" si="549">(CF$14-CE$14)*CF$9</f>
        <v>0</v>
      </c>
      <c r="CG92" s="151">
        <f t="shared" ref="CG92" si="550">(CG$14-CF$14)*CG$9</f>
        <v>0</v>
      </c>
      <c r="CH92" s="151">
        <f t="shared" ref="CH92" si="551">(CH$14-CG$14)*CH$9</f>
        <v>0</v>
      </c>
      <c r="CI92" s="151">
        <f t="shared" ref="CI92" si="552">(CI$14-CH$14)*CI$9</f>
        <v>0</v>
      </c>
      <c r="CJ92" s="151">
        <f t="shared" ref="CJ92" si="553">(CJ$14-CI$14)*CJ$9</f>
        <v>0</v>
      </c>
      <c r="CK92" s="151">
        <f t="shared" ref="CK92" si="554">(CK$14-CJ$14)*CK$9</f>
        <v>0</v>
      </c>
      <c r="CL92" s="151">
        <f t="shared" ref="CL92" si="555">(CL$14-CK$14)*CL$9</f>
        <v>0</v>
      </c>
      <c r="CM92" s="151">
        <f t="shared" ref="CM92" si="556">(CM$14-CL$14)*CM$9</f>
        <v>0</v>
      </c>
      <c r="CN92" s="151">
        <f t="shared" ref="CN92" si="557">(CN$14-CM$14)*CN$9</f>
        <v>0</v>
      </c>
      <c r="CO92" s="151">
        <f t="shared" ref="CO92" si="558">(CO$14-CN$14)*CO$9</f>
        <v>0</v>
      </c>
      <c r="CP92" s="151">
        <f t="shared" ref="CP92" si="559">(CP$14-CO$14)*CP$9</f>
        <v>0</v>
      </c>
      <c r="CQ92" s="151">
        <f t="shared" ref="CQ92" si="560">(CQ$14-CP$14)*CQ$9</f>
        <v>0</v>
      </c>
      <c r="CR92" s="151">
        <f t="shared" ref="CR92" si="561">(CR$14-CQ$14)*CR$9</f>
        <v>0</v>
      </c>
      <c r="CS92" s="151">
        <f t="shared" ref="CS92" si="562">(CS$14-CR$14)*CS$9</f>
        <v>0</v>
      </c>
      <c r="CT92" s="151">
        <f t="shared" ref="CT92" si="563">(CT$14-CS$14)*CT$9</f>
        <v>0</v>
      </c>
      <c r="CU92" s="151">
        <f t="shared" ref="CU92" si="564">(CU$14-CT$14)*CU$9</f>
        <v>0</v>
      </c>
      <c r="CV92" s="151">
        <f t="shared" ref="CV92" si="565">(CV$14-CU$14)*CV$9</f>
        <v>0</v>
      </c>
      <c r="CW92" s="151">
        <f t="shared" ref="CW92" si="566">(CW$14-CV$14)*CW$9</f>
        <v>0</v>
      </c>
      <c r="CX92" s="151">
        <f t="shared" ref="CX92" si="567">(CX$14-CW$14)*CX$9</f>
        <v>0</v>
      </c>
      <c r="CY92" s="151">
        <f t="shared" ref="CY92" si="568">(CY$14-CX$14)*CY$9</f>
        <v>0</v>
      </c>
      <c r="CZ92" s="151">
        <f t="shared" ref="CZ92" si="569">(CZ$14-CY$14)*CZ$9</f>
        <v>0</v>
      </c>
      <c r="DA92" s="151">
        <f t="shared" ref="DA92" si="570">(DA$14-CZ$14)*DA$9</f>
        <v>0</v>
      </c>
      <c r="DB92" s="151">
        <f t="shared" ref="DB92" si="571">(DB$14-DA$14)*DB$9</f>
        <v>0</v>
      </c>
      <c r="DC92" s="151">
        <f t="shared" ref="DC92" si="572">(DC$14-DB$14)*DC$9</f>
        <v>0</v>
      </c>
      <c r="DD92" s="151">
        <f t="shared" ref="DD92" si="573">(DD$14-DC$14)*DD$9</f>
        <v>0</v>
      </c>
      <c r="DE92" s="151">
        <f t="shared" ref="DE92" si="574">(DE$14-DD$14)*DE$9</f>
        <v>0</v>
      </c>
      <c r="DF92" s="151">
        <f t="shared" ref="DF92" si="575">(DF$14-DE$14)*DF$9</f>
        <v>0</v>
      </c>
      <c r="DG92" s="151">
        <f t="shared" ref="DG92" si="576">(DG$14-DF$14)*DG$9</f>
        <v>0</v>
      </c>
      <c r="DH92" s="151">
        <f t="shared" ref="DH92" si="577">(DH$14-DG$14)*DH$9</f>
        <v>0</v>
      </c>
      <c r="DI92" s="151">
        <f t="shared" ref="DI92" si="578">(DI$14-DH$14)*DI$9</f>
        <v>0</v>
      </c>
      <c r="DJ92" s="151">
        <f t="shared" ref="DJ92" si="579">(DJ$14-DI$14)*DJ$9</f>
        <v>0</v>
      </c>
      <c r="DK92" s="151">
        <f t="shared" ref="DK92" si="580">(DK$14-DJ$14)*DK$9</f>
        <v>0</v>
      </c>
      <c r="DL92" s="151">
        <f t="shared" ref="DL92" si="581">(DL$14-DK$14)*DL$9</f>
        <v>0</v>
      </c>
      <c r="DM92" s="151">
        <f t="shared" ref="DM92" si="582">(DM$14-DL$14)*DM$9</f>
        <v>0</v>
      </c>
      <c r="DN92" s="151">
        <f t="shared" ref="DN92" si="583">(DN$14-DM$14)*DN$9</f>
        <v>0</v>
      </c>
      <c r="DO92" s="151">
        <f t="shared" ref="DO92" si="584">(DO$14-DN$14)*DO$9</f>
        <v>0</v>
      </c>
      <c r="DP92" s="151">
        <f t="shared" ref="DP92" si="585">(DP$14-DO$14)*DP$9</f>
        <v>0</v>
      </c>
      <c r="DQ92" s="151">
        <f t="shared" ref="DQ92" si="586">(DQ$14-DP$14)*DQ$9</f>
        <v>0</v>
      </c>
      <c r="DR92" s="151">
        <f t="shared" ref="DR92" si="587">(DR$14-DQ$14)*DR$9</f>
        <v>0</v>
      </c>
      <c r="DS92" s="151">
        <f t="shared" ref="DS92" si="588">(DS$14-DR$14)*DS$9</f>
        <v>0</v>
      </c>
      <c r="DT92" s="151">
        <f t="shared" ref="DT92" si="589">(DT$14-DS$14)*DT$9</f>
        <v>0</v>
      </c>
      <c r="DU92" s="151">
        <f t="shared" ref="DU92" si="590">(DU$14-DT$14)*DU$9</f>
        <v>0</v>
      </c>
      <c r="DV92" s="151">
        <f t="shared" ref="DV92" si="591">(DV$14-DU$14)*DV$9</f>
        <v>0</v>
      </c>
      <c r="DW92" s="151">
        <f t="shared" ref="DW92" si="592">(DW$14-DV$14)*DW$9</f>
        <v>0</v>
      </c>
      <c r="DX92" s="151">
        <f t="shared" ref="DX92" si="593">(DX$14-DW$14)*DX$9</f>
        <v>0</v>
      </c>
      <c r="DY92" s="151">
        <f t="shared" ref="DY92" si="594">(DY$14-DX$14)*DY$9</f>
        <v>0</v>
      </c>
      <c r="DZ92" s="151">
        <f t="shared" ref="DZ92" si="595">(DZ$14-DY$14)*DZ$9</f>
        <v>0</v>
      </c>
      <c r="EA92" s="151">
        <f t="shared" ref="EA92" si="596">(EA$14-DZ$14)*EA$9</f>
        <v>0</v>
      </c>
    </row>
    <row r="93" spans="1:131" x14ac:dyDescent="0.2">
      <c r="A93" s="156">
        <f>ROW()</f>
        <v>93</v>
      </c>
      <c r="C93" s="501" t="s">
        <v>153</v>
      </c>
      <c r="D93" s="501"/>
      <c r="E93" s="501"/>
      <c r="F93" s="501"/>
      <c r="G93" s="501"/>
      <c r="H93" s="501"/>
      <c r="I93" s="501"/>
      <c r="J93" s="789">
        <f t="shared" ref="J93:J111" si="597">SUM(K93:EA93)</f>
        <v>42433255.479452044</v>
      </c>
      <c r="K93" s="790">
        <f>SUM(K94,K95,K96,K102)</f>
        <v>2691000</v>
      </c>
      <c r="L93" s="790">
        <f t="shared" ref="L93:BW93" si="598">SUM(L94,L95,L96,L102)</f>
        <v>674700</v>
      </c>
      <c r="M93" s="790">
        <f t="shared" si="598"/>
        <v>697190</v>
      </c>
      <c r="N93" s="790">
        <f t="shared" si="598"/>
        <v>607609.31506849313</v>
      </c>
      <c r="O93" s="790">
        <f t="shared" si="598"/>
        <v>697190</v>
      </c>
      <c r="P93" s="790">
        <f t="shared" si="598"/>
        <v>697190</v>
      </c>
      <c r="Q93" s="790">
        <f t="shared" si="598"/>
        <v>585119.31506849313</v>
      </c>
      <c r="R93" s="790">
        <f t="shared" si="598"/>
        <v>697190</v>
      </c>
      <c r="S93" s="790">
        <f t="shared" si="598"/>
        <v>674700</v>
      </c>
      <c r="T93" s="790">
        <f t="shared" si="598"/>
        <v>629362.05479452061</v>
      </c>
      <c r="U93" s="790">
        <f t="shared" si="598"/>
        <v>674700</v>
      </c>
      <c r="V93" s="790">
        <f t="shared" si="598"/>
        <v>697190</v>
      </c>
      <c r="W93" s="790">
        <f t="shared" si="598"/>
        <v>629362.05479452061</v>
      </c>
      <c r="X93" s="790">
        <f t="shared" si="598"/>
        <v>674700</v>
      </c>
      <c r="Y93" s="790">
        <f t="shared" si="598"/>
        <v>697190</v>
      </c>
      <c r="Z93" s="790">
        <f t="shared" si="598"/>
        <v>607609.31506849313</v>
      </c>
      <c r="AA93" s="790">
        <f t="shared" si="598"/>
        <v>697190</v>
      </c>
      <c r="AB93" s="790">
        <f t="shared" si="598"/>
        <v>697190</v>
      </c>
      <c r="AC93" s="790">
        <f t="shared" si="598"/>
        <v>563366.57534246577</v>
      </c>
      <c r="AD93" s="790">
        <f t="shared" si="598"/>
        <v>697190</v>
      </c>
      <c r="AE93" s="790">
        <f t="shared" si="598"/>
        <v>674700</v>
      </c>
      <c r="AF93" s="790">
        <f t="shared" si="598"/>
        <v>629362.05479452061</v>
      </c>
      <c r="AG93" s="790">
        <f t="shared" si="598"/>
        <v>674700</v>
      </c>
      <c r="AH93" s="790">
        <f t="shared" si="598"/>
        <v>697190</v>
      </c>
      <c r="AI93" s="790">
        <f t="shared" si="598"/>
        <v>629362.05479452061</v>
      </c>
      <c r="AJ93" s="790">
        <f t="shared" si="598"/>
        <v>674700</v>
      </c>
      <c r="AK93" s="790">
        <f t="shared" si="598"/>
        <v>697190</v>
      </c>
      <c r="AL93" s="790">
        <f t="shared" si="598"/>
        <v>607609.31506849313</v>
      </c>
      <c r="AM93" s="790">
        <f t="shared" si="598"/>
        <v>697190</v>
      </c>
      <c r="AN93" s="790">
        <f t="shared" si="598"/>
        <v>697190</v>
      </c>
      <c r="AO93" s="790">
        <f t="shared" si="598"/>
        <v>563366.57534246577</v>
      </c>
      <c r="AP93" s="790">
        <f t="shared" si="598"/>
        <v>697190</v>
      </c>
      <c r="AQ93" s="790">
        <f t="shared" si="598"/>
        <v>674700</v>
      </c>
      <c r="AR93" s="790">
        <f t="shared" si="598"/>
        <v>629362.05479452061</v>
      </c>
      <c r="AS93" s="790">
        <f t="shared" si="598"/>
        <v>674700</v>
      </c>
      <c r="AT93" s="790">
        <f t="shared" si="598"/>
        <v>697190</v>
      </c>
      <c r="AU93" s="790">
        <f t="shared" si="598"/>
        <v>629362.05479452061</v>
      </c>
      <c r="AV93" s="790">
        <f t="shared" si="598"/>
        <v>674700</v>
      </c>
      <c r="AW93" s="790">
        <f t="shared" si="598"/>
        <v>697190</v>
      </c>
      <c r="AX93" s="790">
        <f t="shared" si="598"/>
        <v>607609.31506849313</v>
      </c>
      <c r="AY93" s="790">
        <f t="shared" si="598"/>
        <v>697190</v>
      </c>
      <c r="AZ93" s="790">
        <f t="shared" si="598"/>
        <v>697190</v>
      </c>
      <c r="BA93" s="790">
        <f t="shared" si="598"/>
        <v>563366.57534246577</v>
      </c>
      <c r="BB93" s="790">
        <f t="shared" si="598"/>
        <v>697190</v>
      </c>
      <c r="BC93" s="790">
        <f t="shared" si="598"/>
        <v>674700</v>
      </c>
      <c r="BD93" s="790">
        <f t="shared" si="598"/>
        <v>629362.05479452061</v>
      </c>
      <c r="BE93" s="790">
        <f t="shared" si="598"/>
        <v>674700</v>
      </c>
      <c r="BF93" s="790">
        <f t="shared" si="598"/>
        <v>697190</v>
      </c>
      <c r="BG93" s="790">
        <f t="shared" si="598"/>
        <v>629362.05479452061</v>
      </c>
      <c r="BH93" s="790">
        <f t="shared" si="598"/>
        <v>674700</v>
      </c>
      <c r="BI93" s="790">
        <f t="shared" si="598"/>
        <v>697190</v>
      </c>
      <c r="BJ93" s="790">
        <f t="shared" si="598"/>
        <v>607609.31506849313</v>
      </c>
      <c r="BK93" s="790">
        <f t="shared" si="598"/>
        <v>697190</v>
      </c>
      <c r="BL93" s="790">
        <f t="shared" si="598"/>
        <v>697190</v>
      </c>
      <c r="BM93" s="790">
        <f t="shared" si="598"/>
        <v>585119.31506849313</v>
      </c>
      <c r="BN93" s="790">
        <f t="shared" si="598"/>
        <v>697190</v>
      </c>
      <c r="BO93" s="790">
        <f t="shared" si="598"/>
        <v>674700</v>
      </c>
      <c r="BP93" s="790">
        <f t="shared" si="598"/>
        <v>629362.05479452061</v>
      </c>
      <c r="BQ93" s="790">
        <f t="shared" si="598"/>
        <v>674700</v>
      </c>
      <c r="BR93" s="790">
        <f t="shared" si="598"/>
        <v>697190</v>
      </c>
      <c r="BS93" s="790">
        <f t="shared" si="598"/>
        <v>629362.05479452061</v>
      </c>
      <c r="BT93" s="790">
        <f t="shared" si="598"/>
        <v>0</v>
      </c>
      <c r="BU93" s="790">
        <f t="shared" si="598"/>
        <v>0</v>
      </c>
      <c r="BV93" s="790">
        <f t="shared" si="598"/>
        <v>0</v>
      </c>
      <c r="BW93" s="790">
        <f t="shared" si="598"/>
        <v>0</v>
      </c>
      <c r="BX93" s="790">
        <f t="shared" ref="BX93:EA93" si="599">SUM(BX94,BX95,BX96,BX102)</f>
        <v>0</v>
      </c>
      <c r="BY93" s="790">
        <f t="shared" si="599"/>
        <v>0</v>
      </c>
      <c r="BZ93" s="790">
        <f t="shared" si="599"/>
        <v>0</v>
      </c>
      <c r="CA93" s="790">
        <f t="shared" si="599"/>
        <v>0</v>
      </c>
      <c r="CB93" s="790">
        <f t="shared" si="599"/>
        <v>0</v>
      </c>
      <c r="CC93" s="790">
        <f t="shared" si="599"/>
        <v>0</v>
      </c>
      <c r="CD93" s="790">
        <f t="shared" si="599"/>
        <v>0</v>
      </c>
      <c r="CE93" s="790">
        <f t="shared" si="599"/>
        <v>0</v>
      </c>
      <c r="CF93" s="790">
        <f t="shared" si="599"/>
        <v>0</v>
      </c>
      <c r="CG93" s="790">
        <f t="shared" si="599"/>
        <v>0</v>
      </c>
      <c r="CH93" s="790">
        <f t="shared" si="599"/>
        <v>0</v>
      </c>
      <c r="CI93" s="790">
        <f t="shared" si="599"/>
        <v>0</v>
      </c>
      <c r="CJ93" s="790">
        <f t="shared" si="599"/>
        <v>0</v>
      </c>
      <c r="CK93" s="790">
        <f t="shared" si="599"/>
        <v>0</v>
      </c>
      <c r="CL93" s="790">
        <f t="shared" si="599"/>
        <v>0</v>
      </c>
      <c r="CM93" s="790">
        <f t="shared" si="599"/>
        <v>0</v>
      </c>
      <c r="CN93" s="790">
        <f t="shared" si="599"/>
        <v>0</v>
      </c>
      <c r="CO93" s="790">
        <f t="shared" si="599"/>
        <v>0</v>
      </c>
      <c r="CP93" s="790">
        <f t="shared" si="599"/>
        <v>0</v>
      </c>
      <c r="CQ93" s="790">
        <f t="shared" si="599"/>
        <v>0</v>
      </c>
      <c r="CR93" s="790">
        <f t="shared" si="599"/>
        <v>0</v>
      </c>
      <c r="CS93" s="790">
        <f t="shared" si="599"/>
        <v>0</v>
      </c>
      <c r="CT93" s="790">
        <f t="shared" si="599"/>
        <v>0</v>
      </c>
      <c r="CU93" s="790">
        <f t="shared" si="599"/>
        <v>0</v>
      </c>
      <c r="CV93" s="790">
        <f t="shared" si="599"/>
        <v>0</v>
      </c>
      <c r="CW93" s="790">
        <f t="shared" si="599"/>
        <v>0</v>
      </c>
      <c r="CX93" s="790">
        <f t="shared" si="599"/>
        <v>0</v>
      </c>
      <c r="CY93" s="790">
        <f t="shared" si="599"/>
        <v>0</v>
      </c>
      <c r="CZ93" s="790">
        <f t="shared" si="599"/>
        <v>0</v>
      </c>
      <c r="DA93" s="790">
        <f t="shared" si="599"/>
        <v>0</v>
      </c>
      <c r="DB93" s="790">
        <f t="shared" si="599"/>
        <v>0</v>
      </c>
      <c r="DC93" s="790">
        <f t="shared" si="599"/>
        <v>0</v>
      </c>
      <c r="DD93" s="790">
        <f t="shared" si="599"/>
        <v>0</v>
      </c>
      <c r="DE93" s="790">
        <f t="shared" si="599"/>
        <v>0</v>
      </c>
      <c r="DF93" s="790">
        <f t="shared" si="599"/>
        <v>0</v>
      </c>
      <c r="DG93" s="790">
        <f t="shared" si="599"/>
        <v>0</v>
      </c>
      <c r="DH93" s="790">
        <f t="shared" si="599"/>
        <v>0</v>
      </c>
      <c r="DI93" s="790">
        <f t="shared" si="599"/>
        <v>0</v>
      </c>
      <c r="DJ93" s="790">
        <f t="shared" si="599"/>
        <v>0</v>
      </c>
      <c r="DK93" s="790">
        <f t="shared" si="599"/>
        <v>0</v>
      </c>
      <c r="DL93" s="790">
        <f t="shared" si="599"/>
        <v>0</v>
      </c>
      <c r="DM93" s="790">
        <f t="shared" si="599"/>
        <v>0</v>
      </c>
      <c r="DN93" s="790">
        <f t="shared" si="599"/>
        <v>0</v>
      </c>
      <c r="DO93" s="790">
        <f t="shared" si="599"/>
        <v>0</v>
      </c>
      <c r="DP93" s="790">
        <f t="shared" si="599"/>
        <v>0</v>
      </c>
      <c r="DQ93" s="790">
        <f t="shared" si="599"/>
        <v>0</v>
      </c>
      <c r="DR93" s="790">
        <f t="shared" si="599"/>
        <v>0</v>
      </c>
      <c r="DS93" s="790">
        <f t="shared" si="599"/>
        <v>0</v>
      </c>
      <c r="DT93" s="790">
        <f t="shared" si="599"/>
        <v>0</v>
      </c>
      <c r="DU93" s="790">
        <f t="shared" si="599"/>
        <v>0</v>
      </c>
      <c r="DV93" s="790">
        <f t="shared" si="599"/>
        <v>0</v>
      </c>
      <c r="DW93" s="790">
        <f t="shared" si="599"/>
        <v>0</v>
      </c>
      <c r="DX93" s="790">
        <f t="shared" si="599"/>
        <v>0</v>
      </c>
      <c r="DY93" s="790">
        <f t="shared" si="599"/>
        <v>0</v>
      </c>
      <c r="DZ93" s="790">
        <f t="shared" si="599"/>
        <v>0</v>
      </c>
      <c r="EA93" s="790">
        <f t="shared" si="599"/>
        <v>0</v>
      </c>
    </row>
    <row r="94" spans="1:131" x14ac:dyDescent="0.2">
      <c r="A94" s="156">
        <f>ROW()</f>
        <v>94</v>
      </c>
      <c r="C94" s="155" t="s">
        <v>154</v>
      </c>
      <c r="D94" s="156"/>
      <c r="E94" s="157"/>
      <c r="F94" s="157"/>
      <c r="G94" s="156"/>
      <c r="H94" s="156"/>
      <c r="I94" s="158"/>
      <c r="J94" s="674">
        <f t="shared" si="597"/>
        <v>41089230</v>
      </c>
      <c r="K94" s="674"/>
      <c r="L94" s="674">
        <f t="shared" ref="L94:BW94" si="600">L80*$H$91</f>
        <v>674700</v>
      </c>
      <c r="M94" s="674">
        <f t="shared" si="600"/>
        <v>697190</v>
      </c>
      <c r="N94" s="674">
        <f t="shared" si="600"/>
        <v>674700</v>
      </c>
      <c r="O94" s="674">
        <f t="shared" si="600"/>
        <v>697190</v>
      </c>
      <c r="P94" s="674">
        <f t="shared" si="600"/>
        <v>697190</v>
      </c>
      <c r="Q94" s="674">
        <f t="shared" si="600"/>
        <v>652210</v>
      </c>
      <c r="R94" s="674">
        <f t="shared" si="600"/>
        <v>697190</v>
      </c>
      <c r="S94" s="674">
        <f t="shared" si="600"/>
        <v>674700</v>
      </c>
      <c r="T94" s="674">
        <f t="shared" si="600"/>
        <v>697190</v>
      </c>
      <c r="U94" s="674">
        <f t="shared" si="600"/>
        <v>674700</v>
      </c>
      <c r="V94" s="674">
        <f t="shared" si="600"/>
        <v>697190</v>
      </c>
      <c r="W94" s="674">
        <f t="shared" si="600"/>
        <v>697190</v>
      </c>
      <c r="X94" s="674">
        <f t="shared" si="600"/>
        <v>674700</v>
      </c>
      <c r="Y94" s="674">
        <f t="shared" si="600"/>
        <v>697190</v>
      </c>
      <c r="Z94" s="674">
        <f t="shared" si="600"/>
        <v>674700</v>
      </c>
      <c r="AA94" s="674">
        <f t="shared" si="600"/>
        <v>697190</v>
      </c>
      <c r="AB94" s="674">
        <f t="shared" si="600"/>
        <v>697190</v>
      </c>
      <c r="AC94" s="674">
        <f t="shared" si="600"/>
        <v>629720</v>
      </c>
      <c r="AD94" s="674">
        <f t="shared" si="600"/>
        <v>697190</v>
      </c>
      <c r="AE94" s="674">
        <f t="shared" si="600"/>
        <v>674700</v>
      </c>
      <c r="AF94" s="674">
        <f t="shared" si="600"/>
        <v>697190</v>
      </c>
      <c r="AG94" s="674">
        <f t="shared" si="600"/>
        <v>674700</v>
      </c>
      <c r="AH94" s="674">
        <f t="shared" si="600"/>
        <v>697190</v>
      </c>
      <c r="AI94" s="674">
        <f t="shared" si="600"/>
        <v>697190</v>
      </c>
      <c r="AJ94" s="674">
        <f t="shared" si="600"/>
        <v>674700</v>
      </c>
      <c r="AK94" s="674">
        <f t="shared" si="600"/>
        <v>697190</v>
      </c>
      <c r="AL94" s="674">
        <f t="shared" si="600"/>
        <v>674700</v>
      </c>
      <c r="AM94" s="674">
        <f t="shared" si="600"/>
        <v>697190</v>
      </c>
      <c r="AN94" s="674">
        <f t="shared" si="600"/>
        <v>697190</v>
      </c>
      <c r="AO94" s="674">
        <f t="shared" si="600"/>
        <v>629720</v>
      </c>
      <c r="AP94" s="674">
        <f t="shared" si="600"/>
        <v>697190</v>
      </c>
      <c r="AQ94" s="674">
        <f t="shared" si="600"/>
        <v>674700</v>
      </c>
      <c r="AR94" s="674">
        <f t="shared" si="600"/>
        <v>697190</v>
      </c>
      <c r="AS94" s="674">
        <f t="shared" si="600"/>
        <v>674700</v>
      </c>
      <c r="AT94" s="674">
        <f t="shared" si="600"/>
        <v>697190</v>
      </c>
      <c r="AU94" s="674">
        <f t="shared" si="600"/>
        <v>697190</v>
      </c>
      <c r="AV94" s="674">
        <f t="shared" si="600"/>
        <v>674700</v>
      </c>
      <c r="AW94" s="674">
        <f t="shared" si="600"/>
        <v>697190</v>
      </c>
      <c r="AX94" s="674">
        <f t="shared" si="600"/>
        <v>674700</v>
      </c>
      <c r="AY94" s="674">
        <f t="shared" si="600"/>
        <v>697190</v>
      </c>
      <c r="AZ94" s="674">
        <f t="shared" si="600"/>
        <v>697190</v>
      </c>
      <c r="BA94" s="674">
        <f t="shared" si="600"/>
        <v>629720</v>
      </c>
      <c r="BB94" s="674">
        <f t="shared" si="600"/>
        <v>697190</v>
      </c>
      <c r="BC94" s="674">
        <f t="shared" si="600"/>
        <v>674700</v>
      </c>
      <c r="BD94" s="674">
        <f t="shared" si="600"/>
        <v>697190</v>
      </c>
      <c r="BE94" s="674">
        <f t="shared" si="600"/>
        <v>674700</v>
      </c>
      <c r="BF94" s="674">
        <f t="shared" si="600"/>
        <v>697190</v>
      </c>
      <c r="BG94" s="674">
        <f t="shared" si="600"/>
        <v>697190</v>
      </c>
      <c r="BH94" s="674">
        <f t="shared" si="600"/>
        <v>674700</v>
      </c>
      <c r="BI94" s="674">
        <f t="shared" si="600"/>
        <v>697190</v>
      </c>
      <c r="BJ94" s="674">
        <f t="shared" si="600"/>
        <v>674700</v>
      </c>
      <c r="BK94" s="674">
        <f t="shared" si="600"/>
        <v>697190</v>
      </c>
      <c r="BL94" s="674">
        <f t="shared" si="600"/>
        <v>697190</v>
      </c>
      <c r="BM94" s="674">
        <f t="shared" si="600"/>
        <v>652210</v>
      </c>
      <c r="BN94" s="674">
        <f t="shared" si="600"/>
        <v>697190</v>
      </c>
      <c r="BO94" s="674">
        <f t="shared" si="600"/>
        <v>674700</v>
      </c>
      <c r="BP94" s="674">
        <f t="shared" si="600"/>
        <v>697190</v>
      </c>
      <c r="BQ94" s="674">
        <f t="shared" si="600"/>
        <v>674700</v>
      </c>
      <c r="BR94" s="674">
        <f t="shared" si="600"/>
        <v>697190</v>
      </c>
      <c r="BS94" s="674">
        <f t="shared" si="600"/>
        <v>697190</v>
      </c>
      <c r="BT94" s="674">
        <f t="shared" si="600"/>
        <v>0</v>
      </c>
      <c r="BU94" s="674">
        <f t="shared" si="600"/>
        <v>0</v>
      </c>
      <c r="BV94" s="674">
        <f t="shared" si="600"/>
        <v>0</v>
      </c>
      <c r="BW94" s="674">
        <f t="shared" si="600"/>
        <v>0</v>
      </c>
      <c r="BX94" s="674">
        <f t="shared" ref="BX94:EA94" si="601">BX80*$H$91</f>
        <v>0</v>
      </c>
      <c r="BY94" s="674">
        <f t="shared" si="601"/>
        <v>0</v>
      </c>
      <c r="BZ94" s="674">
        <f t="shared" si="601"/>
        <v>0</v>
      </c>
      <c r="CA94" s="674">
        <f t="shared" si="601"/>
        <v>0</v>
      </c>
      <c r="CB94" s="674">
        <f t="shared" si="601"/>
        <v>0</v>
      </c>
      <c r="CC94" s="674">
        <f t="shared" si="601"/>
        <v>0</v>
      </c>
      <c r="CD94" s="674">
        <f t="shared" si="601"/>
        <v>0</v>
      </c>
      <c r="CE94" s="674">
        <f t="shared" si="601"/>
        <v>0</v>
      </c>
      <c r="CF94" s="674">
        <f t="shared" si="601"/>
        <v>0</v>
      </c>
      <c r="CG94" s="674">
        <f t="shared" si="601"/>
        <v>0</v>
      </c>
      <c r="CH94" s="674">
        <f t="shared" si="601"/>
        <v>0</v>
      </c>
      <c r="CI94" s="674">
        <f t="shared" si="601"/>
        <v>0</v>
      </c>
      <c r="CJ94" s="674">
        <f t="shared" si="601"/>
        <v>0</v>
      </c>
      <c r="CK94" s="674">
        <f t="shared" si="601"/>
        <v>0</v>
      </c>
      <c r="CL94" s="674">
        <f t="shared" si="601"/>
        <v>0</v>
      </c>
      <c r="CM94" s="674">
        <f t="shared" si="601"/>
        <v>0</v>
      </c>
      <c r="CN94" s="674">
        <f t="shared" si="601"/>
        <v>0</v>
      </c>
      <c r="CO94" s="674">
        <f t="shared" si="601"/>
        <v>0</v>
      </c>
      <c r="CP94" s="674">
        <f t="shared" si="601"/>
        <v>0</v>
      </c>
      <c r="CQ94" s="674">
        <f t="shared" si="601"/>
        <v>0</v>
      </c>
      <c r="CR94" s="674">
        <f t="shared" si="601"/>
        <v>0</v>
      </c>
      <c r="CS94" s="674">
        <f t="shared" si="601"/>
        <v>0</v>
      </c>
      <c r="CT94" s="674">
        <f t="shared" si="601"/>
        <v>0</v>
      </c>
      <c r="CU94" s="674">
        <f t="shared" si="601"/>
        <v>0</v>
      </c>
      <c r="CV94" s="674">
        <f t="shared" si="601"/>
        <v>0</v>
      </c>
      <c r="CW94" s="674">
        <f t="shared" si="601"/>
        <v>0</v>
      </c>
      <c r="CX94" s="674">
        <f t="shared" si="601"/>
        <v>0</v>
      </c>
      <c r="CY94" s="674">
        <f t="shared" si="601"/>
        <v>0</v>
      </c>
      <c r="CZ94" s="674">
        <f t="shared" si="601"/>
        <v>0</v>
      </c>
      <c r="DA94" s="674">
        <f t="shared" si="601"/>
        <v>0</v>
      </c>
      <c r="DB94" s="674">
        <f t="shared" si="601"/>
        <v>0</v>
      </c>
      <c r="DC94" s="674">
        <f t="shared" si="601"/>
        <v>0</v>
      </c>
      <c r="DD94" s="674">
        <f t="shared" si="601"/>
        <v>0</v>
      </c>
      <c r="DE94" s="674">
        <f t="shared" si="601"/>
        <v>0</v>
      </c>
      <c r="DF94" s="674">
        <f t="shared" si="601"/>
        <v>0</v>
      </c>
      <c r="DG94" s="674">
        <f t="shared" si="601"/>
        <v>0</v>
      </c>
      <c r="DH94" s="674">
        <f t="shared" si="601"/>
        <v>0</v>
      </c>
      <c r="DI94" s="674">
        <f t="shared" si="601"/>
        <v>0</v>
      </c>
      <c r="DJ94" s="674">
        <f t="shared" si="601"/>
        <v>0</v>
      </c>
      <c r="DK94" s="674">
        <f t="shared" si="601"/>
        <v>0</v>
      </c>
      <c r="DL94" s="674">
        <f t="shared" si="601"/>
        <v>0</v>
      </c>
      <c r="DM94" s="674">
        <f t="shared" si="601"/>
        <v>0</v>
      </c>
      <c r="DN94" s="674">
        <f t="shared" si="601"/>
        <v>0</v>
      </c>
      <c r="DO94" s="674">
        <f t="shared" si="601"/>
        <v>0</v>
      </c>
      <c r="DP94" s="674">
        <f t="shared" si="601"/>
        <v>0</v>
      </c>
      <c r="DQ94" s="674">
        <f t="shared" si="601"/>
        <v>0</v>
      </c>
      <c r="DR94" s="674">
        <f t="shared" si="601"/>
        <v>0</v>
      </c>
      <c r="DS94" s="674">
        <f t="shared" si="601"/>
        <v>0</v>
      </c>
      <c r="DT94" s="674">
        <f t="shared" si="601"/>
        <v>0</v>
      </c>
      <c r="DU94" s="674">
        <f t="shared" si="601"/>
        <v>0</v>
      </c>
      <c r="DV94" s="674">
        <f t="shared" si="601"/>
        <v>0</v>
      </c>
      <c r="DW94" s="674">
        <f t="shared" si="601"/>
        <v>0</v>
      </c>
      <c r="DX94" s="674">
        <f t="shared" si="601"/>
        <v>0</v>
      </c>
      <c r="DY94" s="674">
        <f t="shared" si="601"/>
        <v>0</v>
      </c>
      <c r="DZ94" s="674">
        <f t="shared" si="601"/>
        <v>0</v>
      </c>
      <c r="EA94" s="674">
        <f t="shared" si="601"/>
        <v>0</v>
      </c>
    </row>
    <row r="95" spans="1:131" s="156" customFormat="1" x14ac:dyDescent="0.2">
      <c r="A95" s="156">
        <f>ROW()</f>
        <v>95</v>
      </c>
      <c r="C95" s="155" t="s">
        <v>570</v>
      </c>
      <c r="E95" s="157"/>
      <c r="F95" s="157"/>
      <c r="I95" s="158"/>
      <c r="J95" s="674">
        <f t="shared" si="597"/>
        <v>2691000</v>
      </c>
      <c r="K95" s="674">
        <f>K80*$H$91</f>
        <v>2691000</v>
      </c>
      <c r="L95" s="674"/>
      <c r="M95" s="674"/>
      <c r="N95" s="674"/>
      <c r="O95" s="674"/>
      <c r="P95" s="674"/>
      <c r="Q95" s="674"/>
      <c r="R95" s="674"/>
      <c r="S95" s="674"/>
      <c r="T95" s="674"/>
      <c r="U95" s="674"/>
      <c r="V95" s="674"/>
      <c r="W95" s="674"/>
      <c r="X95" s="674"/>
      <c r="Y95" s="674"/>
      <c r="Z95" s="674"/>
      <c r="AA95" s="674"/>
      <c r="AB95" s="674"/>
      <c r="AC95" s="674"/>
      <c r="AD95" s="674"/>
      <c r="AE95" s="674"/>
      <c r="AF95" s="674"/>
      <c r="AG95" s="674"/>
      <c r="AH95" s="674"/>
      <c r="AI95" s="674"/>
      <c r="AJ95" s="674"/>
      <c r="AK95" s="674"/>
      <c r="AL95" s="674"/>
      <c r="AM95" s="674"/>
      <c r="AN95" s="674"/>
      <c r="AO95" s="674"/>
      <c r="AP95" s="674"/>
      <c r="AQ95" s="674"/>
      <c r="AR95" s="674"/>
      <c r="AS95" s="674"/>
      <c r="AT95" s="674"/>
      <c r="AU95" s="674"/>
      <c r="AV95" s="674"/>
      <c r="AW95" s="674"/>
      <c r="AX95" s="674"/>
      <c r="AY95" s="674"/>
      <c r="AZ95" s="674"/>
      <c r="BA95" s="674"/>
      <c r="BB95" s="674"/>
      <c r="BC95" s="674"/>
      <c r="BD95" s="674"/>
      <c r="BE95" s="674"/>
      <c r="BF95" s="674"/>
      <c r="BG95" s="674"/>
      <c r="BH95" s="674"/>
      <c r="BI95" s="674"/>
      <c r="BJ95" s="674"/>
      <c r="BK95" s="674"/>
      <c r="BL95" s="674"/>
      <c r="BM95" s="674"/>
      <c r="BN95" s="674"/>
      <c r="BO95" s="674"/>
      <c r="BP95" s="674"/>
      <c r="BQ95" s="674"/>
      <c r="BR95" s="674"/>
      <c r="BS95" s="674"/>
      <c r="BT95" s="674"/>
      <c r="BU95" s="674"/>
      <c r="BV95" s="674"/>
      <c r="BW95" s="674"/>
      <c r="BX95" s="674"/>
      <c r="BY95" s="674"/>
      <c r="BZ95" s="674"/>
      <c r="CA95" s="674"/>
      <c r="CB95" s="674"/>
      <c r="CC95" s="674"/>
      <c r="CD95" s="674"/>
      <c r="CE95" s="674"/>
      <c r="CF95" s="674"/>
      <c r="CG95" s="674"/>
      <c r="CH95" s="674"/>
      <c r="CI95" s="674"/>
      <c r="CJ95" s="674"/>
      <c r="CK95" s="674"/>
      <c r="CL95" s="674"/>
      <c r="CM95" s="674"/>
      <c r="CN95" s="674"/>
      <c r="CO95" s="674"/>
      <c r="CP95" s="674"/>
      <c r="CQ95" s="674"/>
      <c r="CR95" s="674"/>
      <c r="CS95" s="674"/>
      <c r="CT95" s="674"/>
      <c r="CU95" s="674"/>
      <c r="CV95" s="674"/>
      <c r="CW95" s="674"/>
      <c r="CX95" s="674"/>
      <c r="CY95" s="674"/>
      <c r="CZ95" s="674"/>
      <c r="DA95" s="674"/>
      <c r="DB95" s="674"/>
      <c r="DC95" s="674"/>
      <c r="DD95" s="674"/>
      <c r="DE95" s="674"/>
      <c r="DF95" s="674"/>
      <c r="DG95" s="674"/>
      <c r="DH95" s="674"/>
      <c r="DI95" s="674"/>
      <c r="DJ95" s="674"/>
      <c r="DK95" s="674"/>
      <c r="DL95" s="674"/>
      <c r="DM95" s="674"/>
      <c r="DN95" s="674"/>
      <c r="DO95" s="674"/>
      <c r="DP95" s="674"/>
      <c r="DQ95" s="674"/>
      <c r="DR95" s="674"/>
      <c r="DS95" s="674"/>
      <c r="DT95" s="674"/>
      <c r="DU95" s="674"/>
      <c r="DV95" s="674"/>
      <c r="DW95" s="674"/>
      <c r="DX95" s="674"/>
      <c r="DY95" s="674"/>
      <c r="DZ95" s="674"/>
      <c r="EA95" s="674"/>
    </row>
    <row r="96" spans="1:131" x14ac:dyDescent="0.2">
      <c r="A96" s="156">
        <f>ROW()</f>
        <v>96</v>
      </c>
      <c r="C96" s="155" t="s">
        <v>85</v>
      </c>
      <c r="E96" s="157"/>
      <c r="I96" s="158"/>
      <c r="J96" s="674">
        <f t="shared" si="597"/>
        <v>-1346974.5205479451</v>
      </c>
      <c r="K96" s="674"/>
      <c r="L96" s="674">
        <f t="shared" ref="L96:BW96" si="602">L100</f>
        <v>0</v>
      </c>
      <c r="M96" s="674">
        <f t="shared" si="602"/>
        <v>0</v>
      </c>
      <c r="N96" s="674">
        <f t="shared" si="602"/>
        <v>-67090.684931506854</v>
      </c>
      <c r="O96" s="674">
        <f t="shared" si="602"/>
        <v>0</v>
      </c>
      <c r="P96" s="674">
        <f t="shared" si="602"/>
        <v>0</v>
      </c>
      <c r="Q96" s="674">
        <f t="shared" si="602"/>
        <v>-67090.684931506839</v>
      </c>
      <c r="R96" s="674">
        <f t="shared" si="602"/>
        <v>0</v>
      </c>
      <c r="S96" s="674">
        <f t="shared" si="602"/>
        <v>0</v>
      </c>
      <c r="T96" s="674">
        <f t="shared" si="602"/>
        <v>-67827.945205479453</v>
      </c>
      <c r="U96" s="674">
        <f t="shared" si="602"/>
        <v>0</v>
      </c>
      <c r="V96" s="674">
        <f t="shared" si="602"/>
        <v>0</v>
      </c>
      <c r="W96" s="674">
        <f t="shared" si="602"/>
        <v>-67827.945205479453</v>
      </c>
      <c r="X96" s="674">
        <f t="shared" si="602"/>
        <v>0</v>
      </c>
      <c r="Y96" s="674">
        <f t="shared" si="602"/>
        <v>0</v>
      </c>
      <c r="Z96" s="674">
        <f t="shared" si="602"/>
        <v>-67090.684931506854</v>
      </c>
      <c r="AA96" s="674">
        <f t="shared" si="602"/>
        <v>0</v>
      </c>
      <c r="AB96" s="674">
        <f t="shared" si="602"/>
        <v>0</v>
      </c>
      <c r="AC96" s="674">
        <f t="shared" si="602"/>
        <v>-66353.42465753424</v>
      </c>
      <c r="AD96" s="674">
        <f t="shared" si="602"/>
        <v>0</v>
      </c>
      <c r="AE96" s="674">
        <f t="shared" si="602"/>
        <v>0</v>
      </c>
      <c r="AF96" s="674">
        <f t="shared" si="602"/>
        <v>-67827.945205479453</v>
      </c>
      <c r="AG96" s="674">
        <f t="shared" si="602"/>
        <v>0</v>
      </c>
      <c r="AH96" s="674">
        <f t="shared" si="602"/>
        <v>0</v>
      </c>
      <c r="AI96" s="674">
        <f t="shared" si="602"/>
        <v>-67827.945205479453</v>
      </c>
      <c r="AJ96" s="674">
        <f t="shared" si="602"/>
        <v>0</v>
      </c>
      <c r="AK96" s="674">
        <f t="shared" si="602"/>
        <v>0</v>
      </c>
      <c r="AL96" s="674">
        <f t="shared" si="602"/>
        <v>-67090.684931506854</v>
      </c>
      <c r="AM96" s="674">
        <f t="shared" si="602"/>
        <v>0</v>
      </c>
      <c r="AN96" s="674">
        <f t="shared" si="602"/>
        <v>0</v>
      </c>
      <c r="AO96" s="674">
        <f t="shared" si="602"/>
        <v>-66353.42465753424</v>
      </c>
      <c r="AP96" s="674">
        <f t="shared" si="602"/>
        <v>0</v>
      </c>
      <c r="AQ96" s="674">
        <f t="shared" si="602"/>
        <v>0</v>
      </c>
      <c r="AR96" s="674">
        <f t="shared" si="602"/>
        <v>-67827.945205479453</v>
      </c>
      <c r="AS96" s="674">
        <f t="shared" si="602"/>
        <v>0</v>
      </c>
      <c r="AT96" s="674">
        <f t="shared" si="602"/>
        <v>0</v>
      </c>
      <c r="AU96" s="674">
        <f t="shared" si="602"/>
        <v>-67827.945205479453</v>
      </c>
      <c r="AV96" s="674">
        <f t="shared" si="602"/>
        <v>0</v>
      </c>
      <c r="AW96" s="674">
        <f t="shared" si="602"/>
        <v>0</v>
      </c>
      <c r="AX96" s="674">
        <f t="shared" si="602"/>
        <v>-67090.684931506854</v>
      </c>
      <c r="AY96" s="674">
        <f t="shared" si="602"/>
        <v>0</v>
      </c>
      <c r="AZ96" s="674">
        <f t="shared" si="602"/>
        <v>0</v>
      </c>
      <c r="BA96" s="674">
        <f t="shared" si="602"/>
        <v>-66353.42465753424</v>
      </c>
      <c r="BB96" s="674">
        <f t="shared" si="602"/>
        <v>0</v>
      </c>
      <c r="BC96" s="674">
        <f t="shared" si="602"/>
        <v>0</v>
      </c>
      <c r="BD96" s="674">
        <f t="shared" si="602"/>
        <v>-67827.945205479453</v>
      </c>
      <c r="BE96" s="674">
        <f t="shared" si="602"/>
        <v>0</v>
      </c>
      <c r="BF96" s="674">
        <f t="shared" si="602"/>
        <v>0</v>
      </c>
      <c r="BG96" s="674">
        <f t="shared" si="602"/>
        <v>-67827.945205479453</v>
      </c>
      <c r="BH96" s="674">
        <f t="shared" si="602"/>
        <v>0</v>
      </c>
      <c r="BI96" s="674">
        <f t="shared" si="602"/>
        <v>0</v>
      </c>
      <c r="BJ96" s="674">
        <f t="shared" si="602"/>
        <v>-67090.684931506854</v>
      </c>
      <c r="BK96" s="674">
        <f t="shared" si="602"/>
        <v>0</v>
      </c>
      <c r="BL96" s="674">
        <f t="shared" si="602"/>
        <v>0</v>
      </c>
      <c r="BM96" s="674">
        <f t="shared" si="602"/>
        <v>-67090.684931506839</v>
      </c>
      <c r="BN96" s="674">
        <f t="shared" si="602"/>
        <v>0</v>
      </c>
      <c r="BO96" s="674">
        <f t="shared" si="602"/>
        <v>0</v>
      </c>
      <c r="BP96" s="674">
        <f t="shared" si="602"/>
        <v>-67827.945205479453</v>
      </c>
      <c r="BQ96" s="674">
        <f t="shared" si="602"/>
        <v>0</v>
      </c>
      <c r="BR96" s="674">
        <f t="shared" si="602"/>
        <v>0</v>
      </c>
      <c r="BS96" s="674">
        <f t="shared" si="602"/>
        <v>-67827.945205479453</v>
      </c>
      <c r="BT96" s="674">
        <f t="shared" si="602"/>
        <v>0</v>
      </c>
      <c r="BU96" s="674">
        <f t="shared" si="602"/>
        <v>0</v>
      </c>
      <c r="BV96" s="674">
        <f t="shared" si="602"/>
        <v>0</v>
      </c>
      <c r="BW96" s="674">
        <f t="shared" si="602"/>
        <v>0</v>
      </c>
      <c r="BX96" s="674">
        <f t="shared" ref="BX96:CC96" si="603">BX100</f>
        <v>0</v>
      </c>
      <c r="BY96" s="674">
        <f t="shared" si="603"/>
        <v>0</v>
      </c>
      <c r="BZ96" s="674">
        <f t="shared" si="603"/>
        <v>0</v>
      </c>
      <c r="CA96" s="674">
        <f t="shared" si="603"/>
        <v>0</v>
      </c>
      <c r="CB96" s="674">
        <f t="shared" si="603"/>
        <v>0</v>
      </c>
      <c r="CC96" s="674">
        <f t="shared" si="603"/>
        <v>0</v>
      </c>
      <c r="CD96" s="674">
        <f t="shared" ref="CD96:EA96" si="604">CD100</f>
        <v>0</v>
      </c>
      <c r="CE96" s="674">
        <f t="shared" si="604"/>
        <v>0</v>
      </c>
      <c r="CF96" s="674">
        <f t="shared" si="604"/>
        <v>0</v>
      </c>
      <c r="CG96" s="674">
        <f t="shared" si="604"/>
        <v>0</v>
      </c>
      <c r="CH96" s="674">
        <f t="shared" si="604"/>
        <v>0</v>
      </c>
      <c r="CI96" s="674">
        <f t="shared" si="604"/>
        <v>0</v>
      </c>
      <c r="CJ96" s="674">
        <f t="shared" si="604"/>
        <v>0</v>
      </c>
      <c r="CK96" s="674">
        <f t="shared" si="604"/>
        <v>0</v>
      </c>
      <c r="CL96" s="674">
        <f t="shared" si="604"/>
        <v>0</v>
      </c>
      <c r="CM96" s="674">
        <f t="shared" si="604"/>
        <v>0</v>
      </c>
      <c r="CN96" s="674">
        <f t="shared" si="604"/>
        <v>0</v>
      </c>
      <c r="CO96" s="674">
        <f t="shared" si="604"/>
        <v>0</v>
      </c>
      <c r="CP96" s="674">
        <f t="shared" si="604"/>
        <v>0</v>
      </c>
      <c r="CQ96" s="674">
        <f t="shared" si="604"/>
        <v>0</v>
      </c>
      <c r="CR96" s="674">
        <f t="shared" si="604"/>
        <v>0</v>
      </c>
      <c r="CS96" s="674">
        <f t="shared" si="604"/>
        <v>0</v>
      </c>
      <c r="CT96" s="674">
        <f t="shared" si="604"/>
        <v>0</v>
      </c>
      <c r="CU96" s="674">
        <f t="shared" si="604"/>
        <v>0</v>
      </c>
      <c r="CV96" s="674">
        <f t="shared" si="604"/>
        <v>0</v>
      </c>
      <c r="CW96" s="674">
        <f t="shared" si="604"/>
        <v>0</v>
      </c>
      <c r="CX96" s="674">
        <f t="shared" si="604"/>
        <v>0</v>
      </c>
      <c r="CY96" s="674">
        <f t="shared" si="604"/>
        <v>0</v>
      </c>
      <c r="CZ96" s="674">
        <f t="shared" si="604"/>
        <v>0</v>
      </c>
      <c r="DA96" s="674">
        <f t="shared" si="604"/>
        <v>0</v>
      </c>
      <c r="DB96" s="674">
        <f t="shared" si="604"/>
        <v>0</v>
      </c>
      <c r="DC96" s="674">
        <f t="shared" si="604"/>
        <v>0</v>
      </c>
      <c r="DD96" s="674">
        <f t="shared" si="604"/>
        <v>0</v>
      </c>
      <c r="DE96" s="674">
        <f t="shared" si="604"/>
        <v>0</v>
      </c>
      <c r="DF96" s="674">
        <f t="shared" si="604"/>
        <v>0</v>
      </c>
      <c r="DG96" s="674">
        <f t="shared" si="604"/>
        <v>0</v>
      </c>
      <c r="DH96" s="674">
        <f t="shared" si="604"/>
        <v>0</v>
      </c>
      <c r="DI96" s="674">
        <f t="shared" si="604"/>
        <v>0</v>
      </c>
      <c r="DJ96" s="674">
        <f t="shared" si="604"/>
        <v>0</v>
      </c>
      <c r="DK96" s="674">
        <f t="shared" si="604"/>
        <v>0</v>
      </c>
      <c r="DL96" s="674">
        <f t="shared" si="604"/>
        <v>0</v>
      </c>
      <c r="DM96" s="674">
        <f t="shared" si="604"/>
        <v>0</v>
      </c>
      <c r="DN96" s="674">
        <f t="shared" si="604"/>
        <v>0</v>
      </c>
      <c r="DO96" s="674">
        <f t="shared" si="604"/>
        <v>0</v>
      </c>
      <c r="DP96" s="674">
        <f t="shared" si="604"/>
        <v>0</v>
      </c>
      <c r="DQ96" s="674">
        <f t="shared" si="604"/>
        <v>0</v>
      </c>
      <c r="DR96" s="674">
        <f t="shared" si="604"/>
        <v>0</v>
      </c>
      <c r="DS96" s="674">
        <f t="shared" si="604"/>
        <v>0</v>
      </c>
      <c r="DT96" s="674">
        <f t="shared" si="604"/>
        <v>0</v>
      </c>
      <c r="DU96" s="674">
        <f t="shared" si="604"/>
        <v>0</v>
      </c>
      <c r="DV96" s="674">
        <f t="shared" si="604"/>
        <v>0</v>
      </c>
      <c r="DW96" s="674">
        <f t="shared" si="604"/>
        <v>0</v>
      </c>
      <c r="DX96" s="674">
        <f t="shared" si="604"/>
        <v>0</v>
      </c>
      <c r="DY96" s="674">
        <f t="shared" si="604"/>
        <v>0</v>
      </c>
      <c r="DZ96" s="674">
        <f t="shared" si="604"/>
        <v>0</v>
      </c>
      <c r="EA96" s="674">
        <f t="shared" si="604"/>
        <v>0</v>
      </c>
    </row>
    <row r="97" spans="1:131" ht="11.25" hidden="1" customHeight="1" outlineLevel="1" x14ac:dyDescent="0.2">
      <c r="A97" s="156">
        <f>ROW()</f>
        <v>97</v>
      </c>
      <c r="C97" s="155"/>
      <c r="I97" s="159"/>
      <c r="J97" s="672">
        <f t="shared" si="597"/>
        <v>0</v>
      </c>
      <c r="K97" s="672"/>
      <c r="L97" s="672"/>
      <c r="M97" s="672"/>
      <c r="N97" s="672"/>
      <c r="O97" s="672"/>
      <c r="P97" s="672"/>
      <c r="Q97" s="672"/>
      <c r="R97" s="672"/>
      <c r="S97" s="672"/>
      <c r="T97" s="672"/>
      <c r="U97" s="672"/>
      <c r="V97" s="672"/>
      <c r="W97" s="672"/>
      <c r="X97" s="672"/>
      <c r="Y97" s="672"/>
      <c r="Z97" s="672"/>
      <c r="AA97" s="672"/>
      <c r="AB97" s="672"/>
      <c r="AC97" s="672"/>
      <c r="AD97" s="672"/>
      <c r="AE97" s="672"/>
      <c r="AF97" s="672"/>
      <c r="AG97" s="672"/>
      <c r="AH97" s="672"/>
      <c r="AI97" s="672"/>
      <c r="AJ97" s="672"/>
      <c r="AK97" s="672"/>
      <c r="AL97" s="672"/>
      <c r="AM97" s="672"/>
      <c r="AN97" s="672"/>
      <c r="AO97" s="672"/>
      <c r="AP97" s="672"/>
      <c r="AQ97" s="672"/>
      <c r="AR97" s="672"/>
      <c r="AS97" s="672"/>
      <c r="AT97" s="672"/>
      <c r="AU97" s="672"/>
      <c r="AV97" s="672"/>
      <c r="AW97" s="672"/>
      <c r="AX97" s="672"/>
      <c r="AY97" s="672"/>
      <c r="AZ97" s="672"/>
      <c r="BA97" s="672"/>
      <c r="BB97" s="672"/>
      <c r="BC97" s="672"/>
      <c r="BD97" s="672"/>
      <c r="BE97" s="672"/>
      <c r="BF97" s="672"/>
      <c r="BG97" s="672"/>
      <c r="BH97" s="672"/>
      <c r="BI97" s="672"/>
      <c r="BJ97" s="672"/>
      <c r="BK97" s="672"/>
      <c r="BL97" s="672"/>
      <c r="BM97" s="672"/>
      <c r="BN97" s="672"/>
      <c r="BO97" s="672"/>
      <c r="BP97" s="672"/>
      <c r="BQ97" s="672"/>
      <c r="BR97" s="672"/>
      <c r="BS97" s="672"/>
      <c r="BT97" s="672"/>
      <c r="BU97" s="672"/>
      <c r="BV97" s="672"/>
      <c r="BW97" s="672"/>
      <c r="BX97" s="672"/>
      <c r="BY97" s="672"/>
      <c r="BZ97" s="672"/>
      <c r="CA97" s="672"/>
      <c r="CB97" s="672"/>
      <c r="CC97" s="672"/>
      <c r="CD97" s="672"/>
      <c r="CE97" s="672"/>
      <c r="CF97" s="672"/>
      <c r="CG97" s="672"/>
      <c r="CH97" s="672"/>
      <c r="CI97" s="672"/>
      <c r="CJ97" s="672"/>
      <c r="CK97" s="672"/>
      <c r="CL97" s="672"/>
      <c r="CM97" s="672"/>
      <c r="CN97" s="672"/>
      <c r="CO97" s="672"/>
      <c r="CP97" s="672"/>
      <c r="CQ97" s="672"/>
      <c r="CR97" s="672"/>
      <c r="CS97" s="672"/>
      <c r="CT97" s="672"/>
      <c r="CU97" s="672"/>
      <c r="CV97" s="672"/>
      <c r="CW97" s="672"/>
      <c r="CX97" s="672"/>
      <c r="CY97" s="672"/>
      <c r="CZ97" s="672"/>
      <c r="DA97" s="672"/>
      <c r="DB97" s="672"/>
      <c r="DC97" s="672"/>
      <c r="DD97" s="672"/>
      <c r="DE97" s="672"/>
      <c r="DF97" s="672"/>
      <c r="DG97" s="672"/>
      <c r="DH97" s="672"/>
      <c r="DI97" s="672"/>
      <c r="DJ97" s="672"/>
      <c r="DK97" s="672"/>
      <c r="DL97" s="672"/>
      <c r="DM97" s="672"/>
      <c r="DN97" s="672"/>
      <c r="DO97" s="672"/>
      <c r="DP97" s="672"/>
      <c r="DQ97" s="672"/>
      <c r="DR97" s="672"/>
      <c r="DS97" s="672"/>
      <c r="DT97" s="672"/>
      <c r="DU97" s="672"/>
      <c r="DV97" s="672"/>
      <c r="DW97" s="672"/>
      <c r="DX97" s="672"/>
      <c r="DY97" s="672"/>
      <c r="DZ97" s="672"/>
      <c r="EA97" s="672"/>
    </row>
    <row r="98" spans="1:131" ht="11.25" hidden="1" customHeight="1" outlineLevel="1" x14ac:dyDescent="0.2">
      <c r="A98" s="156">
        <f>ROW()</f>
        <v>98</v>
      </c>
      <c r="C98" s="155"/>
      <c r="I98" s="152" t="s">
        <v>138</v>
      </c>
      <c r="J98" s="631">
        <f t="shared" si="597"/>
        <v>1352872.6027397257</v>
      </c>
      <c r="K98" s="631"/>
      <c r="L98" s="791">
        <v>0</v>
      </c>
      <c r="M98" s="631">
        <f>L101</f>
        <v>22117.808219178081</v>
      </c>
      <c r="N98" s="631">
        <f t="shared" ref="N98:BY98" si="605">M101</f>
        <v>44972.876712328769</v>
      </c>
      <c r="O98" s="631">
        <f t="shared" si="605"/>
        <v>0</v>
      </c>
      <c r="P98" s="631">
        <f t="shared" si="605"/>
        <v>22855.068493150684</v>
      </c>
      <c r="Q98" s="631">
        <f t="shared" si="605"/>
        <v>45710.136986301368</v>
      </c>
      <c r="R98" s="631">
        <f t="shared" si="605"/>
        <v>0</v>
      </c>
      <c r="S98" s="631">
        <f t="shared" si="605"/>
        <v>22855.068493150684</v>
      </c>
      <c r="T98" s="631">
        <f t="shared" si="605"/>
        <v>44972.876712328769</v>
      </c>
      <c r="U98" s="631">
        <f t="shared" si="605"/>
        <v>0</v>
      </c>
      <c r="V98" s="631">
        <f t="shared" si="605"/>
        <v>22117.808219178081</v>
      </c>
      <c r="W98" s="631">
        <f t="shared" si="605"/>
        <v>44972.876712328769</v>
      </c>
      <c r="X98" s="631">
        <f t="shared" si="605"/>
        <v>0</v>
      </c>
      <c r="Y98" s="631">
        <f t="shared" si="605"/>
        <v>22117.808219178081</v>
      </c>
      <c r="Z98" s="631">
        <f t="shared" si="605"/>
        <v>44972.876712328769</v>
      </c>
      <c r="AA98" s="631">
        <f t="shared" si="605"/>
        <v>0</v>
      </c>
      <c r="AB98" s="631">
        <f t="shared" si="605"/>
        <v>22855.068493150684</v>
      </c>
      <c r="AC98" s="631">
        <f t="shared" si="605"/>
        <v>45710.136986301368</v>
      </c>
      <c r="AD98" s="631">
        <f t="shared" si="605"/>
        <v>0</v>
      </c>
      <c r="AE98" s="631">
        <f t="shared" si="605"/>
        <v>22855.068493150684</v>
      </c>
      <c r="AF98" s="631">
        <f t="shared" si="605"/>
        <v>44972.876712328769</v>
      </c>
      <c r="AG98" s="631">
        <f t="shared" si="605"/>
        <v>0</v>
      </c>
      <c r="AH98" s="631">
        <f t="shared" si="605"/>
        <v>22117.808219178081</v>
      </c>
      <c r="AI98" s="631">
        <f t="shared" si="605"/>
        <v>44972.876712328769</v>
      </c>
      <c r="AJ98" s="631">
        <f t="shared" si="605"/>
        <v>0</v>
      </c>
      <c r="AK98" s="631">
        <f t="shared" si="605"/>
        <v>22117.808219178081</v>
      </c>
      <c r="AL98" s="631">
        <f t="shared" si="605"/>
        <v>44972.876712328769</v>
      </c>
      <c r="AM98" s="631">
        <f t="shared" si="605"/>
        <v>0</v>
      </c>
      <c r="AN98" s="631">
        <f t="shared" si="605"/>
        <v>22855.068493150684</v>
      </c>
      <c r="AO98" s="631">
        <f t="shared" si="605"/>
        <v>45710.136986301368</v>
      </c>
      <c r="AP98" s="631">
        <f t="shared" si="605"/>
        <v>0</v>
      </c>
      <c r="AQ98" s="631">
        <f t="shared" si="605"/>
        <v>22855.068493150684</v>
      </c>
      <c r="AR98" s="631">
        <f t="shared" si="605"/>
        <v>44972.876712328769</v>
      </c>
      <c r="AS98" s="631">
        <f t="shared" si="605"/>
        <v>0</v>
      </c>
      <c r="AT98" s="631">
        <f t="shared" si="605"/>
        <v>22117.808219178081</v>
      </c>
      <c r="AU98" s="631">
        <f t="shared" si="605"/>
        <v>44972.876712328769</v>
      </c>
      <c r="AV98" s="631">
        <f t="shared" si="605"/>
        <v>0</v>
      </c>
      <c r="AW98" s="631">
        <f t="shared" si="605"/>
        <v>22117.808219178081</v>
      </c>
      <c r="AX98" s="631">
        <f t="shared" si="605"/>
        <v>44972.876712328769</v>
      </c>
      <c r="AY98" s="631">
        <f t="shared" si="605"/>
        <v>0</v>
      </c>
      <c r="AZ98" s="631">
        <f t="shared" si="605"/>
        <v>22855.068493150684</v>
      </c>
      <c r="BA98" s="631">
        <f t="shared" si="605"/>
        <v>45710.136986301368</v>
      </c>
      <c r="BB98" s="631">
        <f t="shared" si="605"/>
        <v>0</v>
      </c>
      <c r="BC98" s="631">
        <f t="shared" si="605"/>
        <v>22855.068493150684</v>
      </c>
      <c r="BD98" s="631">
        <f t="shared" si="605"/>
        <v>44972.876712328769</v>
      </c>
      <c r="BE98" s="631">
        <f t="shared" si="605"/>
        <v>0</v>
      </c>
      <c r="BF98" s="631">
        <f t="shared" si="605"/>
        <v>22117.808219178081</v>
      </c>
      <c r="BG98" s="631">
        <f t="shared" si="605"/>
        <v>44972.876712328769</v>
      </c>
      <c r="BH98" s="631">
        <f t="shared" si="605"/>
        <v>0</v>
      </c>
      <c r="BI98" s="631">
        <f t="shared" si="605"/>
        <v>22117.808219178081</v>
      </c>
      <c r="BJ98" s="631">
        <f t="shared" si="605"/>
        <v>44972.876712328769</v>
      </c>
      <c r="BK98" s="631">
        <f t="shared" si="605"/>
        <v>0</v>
      </c>
      <c r="BL98" s="631">
        <f t="shared" si="605"/>
        <v>22855.068493150684</v>
      </c>
      <c r="BM98" s="631">
        <f t="shared" si="605"/>
        <v>45710.136986301368</v>
      </c>
      <c r="BN98" s="631">
        <f t="shared" si="605"/>
        <v>0</v>
      </c>
      <c r="BO98" s="631">
        <f t="shared" si="605"/>
        <v>22855.068493150684</v>
      </c>
      <c r="BP98" s="631">
        <f t="shared" si="605"/>
        <v>44972.876712328769</v>
      </c>
      <c r="BQ98" s="631">
        <f t="shared" si="605"/>
        <v>0</v>
      </c>
      <c r="BR98" s="631">
        <f t="shared" si="605"/>
        <v>22117.808219178081</v>
      </c>
      <c r="BS98" s="631">
        <f t="shared" si="605"/>
        <v>44972.876712328769</v>
      </c>
      <c r="BT98" s="631">
        <f t="shared" si="605"/>
        <v>0</v>
      </c>
      <c r="BU98" s="631">
        <f t="shared" si="605"/>
        <v>0</v>
      </c>
      <c r="BV98" s="631">
        <f t="shared" si="605"/>
        <v>0</v>
      </c>
      <c r="BW98" s="631">
        <f t="shared" si="605"/>
        <v>0</v>
      </c>
      <c r="BX98" s="631">
        <f t="shared" si="605"/>
        <v>0</v>
      </c>
      <c r="BY98" s="631">
        <f t="shared" si="605"/>
        <v>0</v>
      </c>
      <c r="BZ98" s="631">
        <f t="shared" ref="BZ98:CC98" si="606">BY101</f>
        <v>0</v>
      </c>
      <c r="CA98" s="631">
        <f t="shared" si="606"/>
        <v>0</v>
      </c>
      <c r="CB98" s="631">
        <f t="shared" si="606"/>
        <v>0</v>
      </c>
      <c r="CC98" s="631">
        <f t="shared" si="606"/>
        <v>0</v>
      </c>
      <c r="CD98" s="631">
        <f t="shared" ref="CD98" si="607">CC101</f>
        <v>0</v>
      </c>
      <c r="CE98" s="631">
        <f t="shared" ref="CE98" si="608">CD101</f>
        <v>0</v>
      </c>
      <c r="CF98" s="631">
        <f t="shared" ref="CF98" si="609">CE101</f>
        <v>0</v>
      </c>
      <c r="CG98" s="631">
        <f t="shared" ref="CG98" si="610">CF101</f>
        <v>0</v>
      </c>
      <c r="CH98" s="631">
        <f t="shared" ref="CH98" si="611">CG101</f>
        <v>0</v>
      </c>
      <c r="CI98" s="631">
        <f t="shared" ref="CI98" si="612">CH101</f>
        <v>0</v>
      </c>
      <c r="CJ98" s="631">
        <f t="shared" ref="CJ98" si="613">CI101</f>
        <v>0</v>
      </c>
      <c r="CK98" s="631">
        <f t="shared" ref="CK98" si="614">CJ101</f>
        <v>0</v>
      </c>
      <c r="CL98" s="631">
        <f t="shared" ref="CL98" si="615">CK101</f>
        <v>0</v>
      </c>
      <c r="CM98" s="631">
        <f t="shared" ref="CM98" si="616">CL101</f>
        <v>0</v>
      </c>
      <c r="CN98" s="631">
        <f t="shared" ref="CN98" si="617">CM101</f>
        <v>0</v>
      </c>
      <c r="CO98" s="631">
        <f t="shared" ref="CO98" si="618">CN101</f>
        <v>0</v>
      </c>
      <c r="CP98" s="631">
        <f t="shared" ref="CP98" si="619">CO101</f>
        <v>0</v>
      </c>
      <c r="CQ98" s="631">
        <f t="shared" ref="CQ98" si="620">CP101</f>
        <v>0</v>
      </c>
      <c r="CR98" s="631">
        <f t="shared" ref="CR98" si="621">CQ101</f>
        <v>0</v>
      </c>
      <c r="CS98" s="631">
        <f t="shared" ref="CS98" si="622">CR101</f>
        <v>0</v>
      </c>
      <c r="CT98" s="631">
        <f t="shared" ref="CT98" si="623">CS101</f>
        <v>0</v>
      </c>
      <c r="CU98" s="631">
        <f t="shared" ref="CU98" si="624">CT101</f>
        <v>0</v>
      </c>
      <c r="CV98" s="631">
        <f t="shared" ref="CV98" si="625">CU101</f>
        <v>0</v>
      </c>
      <c r="CW98" s="631">
        <f t="shared" ref="CW98" si="626">CV101</f>
        <v>0</v>
      </c>
      <c r="CX98" s="631">
        <f t="shared" ref="CX98" si="627">CW101</f>
        <v>0</v>
      </c>
      <c r="CY98" s="631">
        <f t="shared" ref="CY98" si="628">CX101</f>
        <v>0</v>
      </c>
      <c r="CZ98" s="631">
        <f t="shared" ref="CZ98" si="629">CY101</f>
        <v>0</v>
      </c>
      <c r="DA98" s="631">
        <f t="shared" ref="DA98" si="630">CZ101</f>
        <v>0</v>
      </c>
      <c r="DB98" s="631">
        <f t="shared" ref="DB98" si="631">DA101</f>
        <v>0</v>
      </c>
      <c r="DC98" s="631">
        <f t="shared" ref="DC98" si="632">DB101</f>
        <v>0</v>
      </c>
      <c r="DD98" s="631">
        <f t="shared" ref="DD98" si="633">DC101</f>
        <v>0</v>
      </c>
      <c r="DE98" s="631">
        <f t="shared" ref="DE98" si="634">DD101</f>
        <v>0</v>
      </c>
      <c r="DF98" s="631">
        <f t="shared" ref="DF98" si="635">DE101</f>
        <v>0</v>
      </c>
      <c r="DG98" s="631">
        <f t="shared" ref="DG98" si="636">DF101</f>
        <v>0</v>
      </c>
      <c r="DH98" s="631">
        <f t="shared" ref="DH98" si="637">DG101</f>
        <v>0</v>
      </c>
      <c r="DI98" s="631">
        <f t="shared" ref="DI98" si="638">DH101</f>
        <v>0</v>
      </c>
      <c r="DJ98" s="631">
        <f t="shared" ref="DJ98" si="639">DI101</f>
        <v>0</v>
      </c>
      <c r="DK98" s="631">
        <f t="shared" ref="DK98" si="640">DJ101</f>
        <v>0</v>
      </c>
      <c r="DL98" s="631">
        <f t="shared" ref="DL98" si="641">DK101</f>
        <v>0</v>
      </c>
      <c r="DM98" s="631">
        <f t="shared" ref="DM98" si="642">DL101</f>
        <v>0</v>
      </c>
      <c r="DN98" s="631">
        <f t="shared" ref="DN98" si="643">DM101</f>
        <v>0</v>
      </c>
      <c r="DO98" s="631">
        <f t="shared" ref="DO98" si="644">DN101</f>
        <v>0</v>
      </c>
      <c r="DP98" s="631">
        <f t="shared" ref="DP98" si="645">DO101</f>
        <v>0</v>
      </c>
      <c r="DQ98" s="631">
        <f t="shared" ref="DQ98" si="646">DP101</f>
        <v>0</v>
      </c>
      <c r="DR98" s="631">
        <f t="shared" ref="DR98" si="647">DQ101</f>
        <v>0</v>
      </c>
      <c r="DS98" s="631">
        <f t="shared" ref="DS98" si="648">DR101</f>
        <v>0</v>
      </c>
      <c r="DT98" s="631">
        <f t="shared" ref="DT98" si="649">DS101</f>
        <v>0</v>
      </c>
      <c r="DU98" s="631">
        <f t="shared" ref="DU98" si="650">DT101</f>
        <v>0</v>
      </c>
      <c r="DV98" s="631">
        <f t="shared" ref="DV98" si="651">DU101</f>
        <v>0</v>
      </c>
      <c r="DW98" s="631">
        <f t="shared" ref="DW98" si="652">DV101</f>
        <v>0</v>
      </c>
      <c r="DX98" s="631">
        <f t="shared" ref="DX98" si="653">DW101</f>
        <v>0</v>
      </c>
      <c r="DY98" s="631">
        <f t="shared" ref="DY98" si="654">DX101</f>
        <v>0</v>
      </c>
      <c r="DZ98" s="631">
        <f t="shared" ref="DZ98" si="655">DY101</f>
        <v>0</v>
      </c>
      <c r="EA98" s="631">
        <f t="shared" ref="EA98" si="656">DZ101</f>
        <v>0</v>
      </c>
    </row>
    <row r="99" spans="1:131" ht="11.25" hidden="1" customHeight="1" outlineLevel="1" x14ac:dyDescent="0.2">
      <c r="A99" s="156">
        <f>ROW()</f>
        <v>99</v>
      </c>
      <c r="C99" s="155"/>
      <c r="D99" s="161"/>
      <c r="E99" s="162" t="s">
        <v>93</v>
      </c>
      <c r="F99" s="163">
        <f>'A&amp;R'!$P$61*H91</f>
        <v>269100</v>
      </c>
      <c r="G99" s="161" t="str">
        <f>'A&amp;R'!$R$62</f>
        <v>Act/365</v>
      </c>
      <c r="H99" s="164"/>
      <c r="I99" s="152" t="s">
        <v>139</v>
      </c>
      <c r="J99" s="631">
        <f t="shared" si="597"/>
        <v>1346974.5205479446</v>
      </c>
      <c r="K99" s="631"/>
      <c r="L99" s="674">
        <f>$F99*L$92/365</f>
        <v>22117.808219178081</v>
      </c>
      <c r="M99" s="674">
        <f t="shared" ref="M99:BX99" si="657">$F99*M$92/365</f>
        <v>22855.068493150684</v>
      </c>
      <c r="N99" s="674">
        <f t="shared" si="657"/>
        <v>22117.808219178081</v>
      </c>
      <c r="O99" s="674">
        <f t="shared" si="657"/>
        <v>22855.068493150684</v>
      </c>
      <c r="P99" s="674">
        <f t="shared" si="657"/>
        <v>22855.068493150684</v>
      </c>
      <c r="Q99" s="674">
        <f t="shared" si="657"/>
        <v>21380.547945205479</v>
      </c>
      <c r="R99" s="674">
        <f t="shared" si="657"/>
        <v>22855.068493150684</v>
      </c>
      <c r="S99" s="674">
        <f t="shared" si="657"/>
        <v>22117.808219178081</v>
      </c>
      <c r="T99" s="674">
        <f t="shared" si="657"/>
        <v>22855.068493150684</v>
      </c>
      <c r="U99" s="674">
        <f t="shared" si="657"/>
        <v>22117.808219178081</v>
      </c>
      <c r="V99" s="674">
        <f t="shared" si="657"/>
        <v>22855.068493150684</v>
      </c>
      <c r="W99" s="674">
        <f t="shared" si="657"/>
        <v>22855.068493150684</v>
      </c>
      <c r="X99" s="674">
        <f t="shared" si="657"/>
        <v>22117.808219178081</v>
      </c>
      <c r="Y99" s="674">
        <f t="shared" si="657"/>
        <v>22855.068493150684</v>
      </c>
      <c r="Z99" s="674">
        <f t="shared" si="657"/>
        <v>22117.808219178081</v>
      </c>
      <c r="AA99" s="674">
        <f t="shared" si="657"/>
        <v>22855.068493150684</v>
      </c>
      <c r="AB99" s="674">
        <f t="shared" si="657"/>
        <v>22855.068493150684</v>
      </c>
      <c r="AC99" s="674">
        <f t="shared" si="657"/>
        <v>20643.287671232876</v>
      </c>
      <c r="AD99" s="674">
        <f t="shared" si="657"/>
        <v>22855.068493150684</v>
      </c>
      <c r="AE99" s="674">
        <f t="shared" si="657"/>
        <v>22117.808219178081</v>
      </c>
      <c r="AF99" s="674">
        <f t="shared" si="657"/>
        <v>22855.068493150684</v>
      </c>
      <c r="AG99" s="674">
        <f t="shared" si="657"/>
        <v>22117.808219178081</v>
      </c>
      <c r="AH99" s="674">
        <f t="shared" si="657"/>
        <v>22855.068493150684</v>
      </c>
      <c r="AI99" s="674">
        <f t="shared" si="657"/>
        <v>22855.068493150684</v>
      </c>
      <c r="AJ99" s="674">
        <f t="shared" si="657"/>
        <v>22117.808219178081</v>
      </c>
      <c r="AK99" s="674">
        <f t="shared" si="657"/>
        <v>22855.068493150684</v>
      </c>
      <c r="AL99" s="674">
        <f t="shared" si="657"/>
        <v>22117.808219178081</v>
      </c>
      <c r="AM99" s="674">
        <f t="shared" si="657"/>
        <v>22855.068493150684</v>
      </c>
      <c r="AN99" s="674">
        <f t="shared" si="657"/>
        <v>22855.068493150684</v>
      </c>
      <c r="AO99" s="674">
        <f t="shared" si="657"/>
        <v>20643.287671232876</v>
      </c>
      <c r="AP99" s="674">
        <f t="shared" si="657"/>
        <v>22855.068493150684</v>
      </c>
      <c r="AQ99" s="674">
        <f t="shared" si="657"/>
        <v>22117.808219178081</v>
      </c>
      <c r="AR99" s="674">
        <f t="shared" si="657"/>
        <v>22855.068493150684</v>
      </c>
      <c r="AS99" s="674">
        <f t="shared" si="657"/>
        <v>22117.808219178081</v>
      </c>
      <c r="AT99" s="674">
        <f t="shared" si="657"/>
        <v>22855.068493150684</v>
      </c>
      <c r="AU99" s="674">
        <f t="shared" si="657"/>
        <v>22855.068493150684</v>
      </c>
      <c r="AV99" s="674">
        <f t="shared" si="657"/>
        <v>22117.808219178081</v>
      </c>
      <c r="AW99" s="674">
        <f t="shared" si="657"/>
        <v>22855.068493150684</v>
      </c>
      <c r="AX99" s="674">
        <f t="shared" si="657"/>
        <v>22117.808219178081</v>
      </c>
      <c r="AY99" s="674">
        <f t="shared" si="657"/>
        <v>22855.068493150684</v>
      </c>
      <c r="AZ99" s="674">
        <f t="shared" si="657"/>
        <v>22855.068493150684</v>
      </c>
      <c r="BA99" s="674">
        <f t="shared" si="657"/>
        <v>20643.287671232876</v>
      </c>
      <c r="BB99" s="674">
        <f t="shared" si="657"/>
        <v>22855.068493150684</v>
      </c>
      <c r="BC99" s="674">
        <f t="shared" si="657"/>
        <v>22117.808219178081</v>
      </c>
      <c r="BD99" s="674">
        <f t="shared" si="657"/>
        <v>22855.068493150684</v>
      </c>
      <c r="BE99" s="674">
        <f t="shared" si="657"/>
        <v>22117.808219178081</v>
      </c>
      <c r="BF99" s="674">
        <f t="shared" si="657"/>
        <v>22855.068493150684</v>
      </c>
      <c r="BG99" s="674">
        <f t="shared" si="657"/>
        <v>22855.068493150684</v>
      </c>
      <c r="BH99" s="674">
        <f t="shared" si="657"/>
        <v>22117.808219178081</v>
      </c>
      <c r="BI99" s="674">
        <f t="shared" si="657"/>
        <v>22855.068493150684</v>
      </c>
      <c r="BJ99" s="674">
        <f t="shared" si="657"/>
        <v>22117.808219178081</v>
      </c>
      <c r="BK99" s="674">
        <f t="shared" si="657"/>
        <v>22855.068493150684</v>
      </c>
      <c r="BL99" s="674">
        <f t="shared" si="657"/>
        <v>22855.068493150684</v>
      </c>
      <c r="BM99" s="674">
        <f t="shared" si="657"/>
        <v>21380.547945205479</v>
      </c>
      <c r="BN99" s="674">
        <f t="shared" si="657"/>
        <v>22855.068493150684</v>
      </c>
      <c r="BO99" s="674">
        <f t="shared" si="657"/>
        <v>22117.808219178081</v>
      </c>
      <c r="BP99" s="674">
        <f t="shared" si="657"/>
        <v>22855.068493150684</v>
      </c>
      <c r="BQ99" s="674">
        <f t="shared" si="657"/>
        <v>22117.808219178081</v>
      </c>
      <c r="BR99" s="674">
        <f t="shared" si="657"/>
        <v>22855.068493150684</v>
      </c>
      <c r="BS99" s="674">
        <f t="shared" si="657"/>
        <v>22855.068493150684</v>
      </c>
      <c r="BT99" s="674">
        <f t="shared" si="657"/>
        <v>0</v>
      </c>
      <c r="BU99" s="674">
        <f t="shared" si="657"/>
        <v>0</v>
      </c>
      <c r="BV99" s="674">
        <f t="shared" si="657"/>
        <v>0</v>
      </c>
      <c r="BW99" s="674">
        <f t="shared" si="657"/>
        <v>0</v>
      </c>
      <c r="BX99" s="674">
        <f t="shared" si="657"/>
        <v>0</v>
      </c>
      <c r="BY99" s="674">
        <f t="shared" ref="BY99:DD99" si="658">$F99*BY$92/365</f>
        <v>0</v>
      </c>
      <c r="BZ99" s="674">
        <f t="shared" si="658"/>
        <v>0</v>
      </c>
      <c r="CA99" s="674">
        <f t="shared" si="658"/>
        <v>0</v>
      </c>
      <c r="CB99" s="674">
        <f t="shared" si="658"/>
        <v>0</v>
      </c>
      <c r="CC99" s="674">
        <f t="shared" si="658"/>
        <v>0</v>
      </c>
      <c r="CD99" s="674">
        <f t="shared" si="658"/>
        <v>0</v>
      </c>
      <c r="CE99" s="674">
        <f t="shared" si="658"/>
        <v>0</v>
      </c>
      <c r="CF99" s="674">
        <f t="shared" si="658"/>
        <v>0</v>
      </c>
      <c r="CG99" s="674">
        <f t="shared" si="658"/>
        <v>0</v>
      </c>
      <c r="CH99" s="674">
        <f t="shared" si="658"/>
        <v>0</v>
      </c>
      <c r="CI99" s="674">
        <f t="shared" si="658"/>
        <v>0</v>
      </c>
      <c r="CJ99" s="674">
        <f t="shared" si="658"/>
        <v>0</v>
      </c>
      <c r="CK99" s="674">
        <f t="shared" si="658"/>
        <v>0</v>
      </c>
      <c r="CL99" s="674">
        <f t="shared" si="658"/>
        <v>0</v>
      </c>
      <c r="CM99" s="674">
        <f t="shared" si="658"/>
        <v>0</v>
      </c>
      <c r="CN99" s="674">
        <f t="shared" si="658"/>
        <v>0</v>
      </c>
      <c r="CO99" s="674">
        <f t="shared" si="658"/>
        <v>0</v>
      </c>
      <c r="CP99" s="674">
        <f t="shared" si="658"/>
        <v>0</v>
      </c>
      <c r="CQ99" s="674">
        <f t="shared" si="658"/>
        <v>0</v>
      </c>
      <c r="CR99" s="674">
        <f t="shared" si="658"/>
        <v>0</v>
      </c>
      <c r="CS99" s="674">
        <f t="shared" si="658"/>
        <v>0</v>
      </c>
      <c r="CT99" s="674">
        <f t="shared" si="658"/>
        <v>0</v>
      </c>
      <c r="CU99" s="674">
        <f t="shared" si="658"/>
        <v>0</v>
      </c>
      <c r="CV99" s="674">
        <f t="shared" si="658"/>
        <v>0</v>
      </c>
      <c r="CW99" s="674">
        <f t="shared" si="658"/>
        <v>0</v>
      </c>
      <c r="CX99" s="674">
        <f t="shared" si="658"/>
        <v>0</v>
      </c>
      <c r="CY99" s="674">
        <f t="shared" si="658"/>
        <v>0</v>
      </c>
      <c r="CZ99" s="674">
        <f t="shared" si="658"/>
        <v>0</v>
      </c>
      <c r="DA99" s="674">
        <f t="shared" si="658"/>
        <v>0</v>
      </c>
      <c r="DB99" s="674">
        <f t="shared" si="658"/>
        <v>0</v>
      </c>
      <c r="DC99" s="674">
        <f t="shared" si="658"/>
        <v>0</v>
      </c>
      <c r="DD99" s="674">
        <f t="shared" si="658"/>
        <v>0</v>
      </c>
      <c r="DE99" s="674">
        <f t="shared" ref="DE99:EA99" si="659">$F99*DE$92/365</f>
        <v>0</v>
      </c>
      <c r="DF99" s="674">
        <f t="shared" si="659"/>
        <v>0</v>
      </c>
      <c r="DG99" s="674">
        <f t="shared" si="659"/>
        <v>0</v>
      </c>
      <c r="DH99" s="674">
        <f t="shared" si="659"/>
        <v>0</v>
      </c>
      <c r="DI99" s="674">
        <f t="shared" si="659"/>
        <v>0</v>
      </c>
      <c r="DJ99" s="674">
        <f t="shared" si="659"/>
        <v>0</v>
      </c>
      <c r="DK99" s="674">
        <f t="shared" si="659"/>
        <v>0</v>
      </c>
      <c r="DL99" s="674">
        <f t="shared" si="659"/>
        <v>0</v>
      </c>
      <c r="DM99" s="674">
        <f t="shared" si="659"/>
        <v>0</v>
      </c>
      <c r="DN99" s="674">
        <f t="shared" si="659"/>
        <v>0</v>
      </c>
      <c r="DO99" s="674">
        <f t="shared" si="659"/>
        <v>0</v>
      </c>
      <c r="DP99" s="674">
        <f t="shared" si="659"/>
        <v>0</v>
      </c>
      <c r="DQ99" s="674">
        <f t="shared" si="659"/>
        <v>0</v>
      </c>
      <c r="DR99" s="674">
        <f t="shared" si="659"/>
        <v>0</v>
      </c>
      <c r="DS99" s="674">
        <f t="shared" si="659"/>
        <v>0</v>
      </c>
      <c r="DT99" s="674">
        <f t="shared" si="659"/>
        <v>0</v>
      </c>
      <c r="DU99" s="674">
        <f t="shared" si="659"/>
        <v>0</v>
      </c>
      <c r="DV99" s="674">
        <f t="shared" si="659"/>
        <v>0</v>
      </c>
      <c r="DW99" s="674">
        <f t="shared" si="659"/>
        <v>0</v>
      </c>
      <c r="DX99" s="674">
        <f t="shared" si="659"/>
        <v>0</v>
      </c>
      <c r="DY99" s="674">
        <f t="shared" si="659"/>
        <v>0</v>
      </c>
      <c r="DZ99" s="674">
        <f t="shared" si="659"/>
        <v>0</v>
      </c>
      <c r="EA99" s="674">
        <f t="shared" si="659"/>
        <v>0</v>
      </c>
    </row>
    <row r="100" spans="1:131" ht="11.25" hidden="1" customHeight="1" outlineLevel="1" x14ac:dyDescent="0.2">
      <c r="A100" s="156">
        <f>ROW()</f>
        <v>100</v>
      </c>
      <c r="C100" s="155"/>
      <c r="E100" s="152" t="s">
        <v>155</v>
      </c>
      <c r="F100" s="165">
        <v>3</v>
      </c>
      <c r="I100" s="166" t="s">
        <v>140</v>
      </c>
      <c r="J100" s="672">
        <f t="shared" si="597"/>
        <v>-1346974.5205479451</v>
      </c>
      <c r="K100" s="672"/>
      <c r="L100" s="672">
        <f>IF(OR(MOD(L$8,$F100)=0,L$14=$I$6),-MAX(SUM(L98:L99)),)</f>
        <v>0</v>
      </c>
      <c r="M100" s="672">
        <f t="shared" ref="M100:BX100" si="660">IF(OR(MOD(M$8,$F100)=0,M$14=$I$6),-MAX(SUM(M98:M99)),)</f>
        <v>0</v>
      </c>
      <c r="N100" s="672">
        <f t="shared" si="660"/>
        <v>-67090.684931506854</v>
      </c>
      <c r="O100" s="672">
        <f t="shared" si="660"/>
        <v>0</v>
      </c>
      <c r="P100" s="672">
        <f t="shared" si="660"/>
        <v>0</v>
      </c>
      <c r="Q100" s="672">
        <f t="shared" si="660"/>
        <v>-67090.684931506839</v>
      </c>
      <c r="R100" s="672">
        <f t="shared" si="660"/>
        <v>0</v>
      </c>
      <c r="S100" s="672">
        <f t="shared" si="660"/>
        <v>0</v>
      </c>
      <c r="T100" s="672">
        <f t="shared" si="660"/>
        <v>-67827.945205479453</v>
      </c>
      <c r="U100" s="672">
        <f t="shared" si="660"/>
        <v>0</v>
      </c>
      <c r="V100" s="672">
        <f t="shared" si="660"/>
        <v>0</v>
      </c>
      <c r="W100" s="672">
        <f t="shared" si="660"/>
        <v>-67827.945205479453</v>
      </c>
      <c r="X100" s="672">
        <f t="shared" si="660"/>
        <v>0</v>
      </c>
      <c r="Y100" s="672">
        <f t="shared" si="660"/>
        <v>0</v>
      </c>
      <c r="Z100" s="672">
        <f t="shared" si="660"/>
        <v>-67090.684931506854</v>
      </c>
      <c r="AA100" s="672">
        <f t="shared" si="660"/>
        <v>0</v>
      </c>
      <c r="AB100" s="672">
        <f t="shared" si="660"/>
        <v>0</v>
      </c>
      <c r="AC100" s="672">
        <f t="shared" si="660"/>
        <v>-66353.42465753424</v>
      </c>
      <c r="AD100" s="672">
        <f t="shared" si="660"/>
        <v>0</v>
      </c>
      <c r="AE100" s="672">
        <f t="shared" si="660"/>
        <v>0</v>
      </c>
      <c r="AF100" s="672">
        <f t="shared" si="660"/>
        <v>-67827.945205479453</v>
      </c>
      <c r="AG100" s="672">
        <f t="shared" si="660"/>
        <v>0</v>
      </c>
      <c r="AH100" s="672">
        <f t="shared" si="660"/>
        <v>0</v>
      </c>
      <c r="AI100" s="672">
        <f t="shared" si="660"/>
        <v>-67827.945205479453</v>
      </c>
      <c r="AJ100" s="672">
        <f t="shared" si="660"/>
        <v>0</v>
      </c>
      <c r="AK100" s="672">
        <f t="shared" si="660"/>
        <v>0</v>
      </c>
      <c r="AL100" s="672">
        <f t="shared" si="660"/>
        <v>-67090.684931506854</v>
      </c>
      <c r="AM100" s="672">
        <f t="shared" si="660"/>
        <v>0</v>
      </c>
      <c r="AN100" s="672">
        <f t="shared" si="660"/>
        <v>0</v>
      </c>
      <c r="AO100" s="672">
        <f t="shared" si="660"/>
        <v>-66353.42465753424</v>
      </c>
      <c r="AP100" s="672">
        <f t="shared" si="660"/>
        <v>0</v>
      </c>
      <c r="AQ100" s="672">
        <f t="shared" si="660"/>
        <v>0</v>
      </c>
      <c r="AR100" s="672">
        <f t="shared" si="660"/>
        <v>-67827.945205479453</v>
      </c>
      <c r="AS100" s="672">
        <f t="shared" si="660"/>
        <v>0</v>
      </c>
      <c r="AT100" s="672">
        <f t="shared" si="660"/>
        <v>0</v>
      </c>
      <c r="AU100" s="672">
        <f t="shared" si="660"/>
        <v>-67827.945205479453</v>
      </c>
      <c r="AV100" s="672">
        <f t="shared" si="660"/>
        <v>0</v>
      </c>
      <c r="AW100" s="672">
        <f t="shared" si="660"/>
        <v>0</v>
      </c>
      <c r="AX100" s="672">
        <f t="shared" si="660"/>
        <v>-67090.684931506854</v>
      </c>
      <c r="AY100" s="672">
        <f t="shared" si="660"/>
        <v>0</v>
      </c>
      <c r="AZ100" s="672">
        <f t="shared" si="660"/>
        <v>0</v>
      </c>
      <c r="BA100" s="672">
        <f t="shared" si="660"/>
        <v>-66353.42465753424</v>
      </c>
      <c r="BB100" s="672">
        <f t="shared" si="660"/>
        <v>0</v>
      </c>
      <c r="BC100" s="672">
        <f t="shared" si="660"/>
        <v>0</v>
      </c>
      <c r="BD100" s="672">
        <f t="shared" si="660"/>
        <v>-67827.945205479453</v>
      </c>
      <c r="BE100" s="672">
        <f t="shared" si="660"/>
        <v>0</v>
      </c>
      <c r="BF100" s="672">
        <f t="shared" si="660"/>
        <v>0</v>
      </c>
      <c r="BG100" s="672">
        <f t="shared" si="660"/>
        <v>-67827.945205479453</v>
      </c>
      <c r="BH100" s="672">
        <f t="shared" si="660"/>
        <v>0</v>
      </c>
      <c r="BI100" s="672">
        <f t="shared" si="660"/>
        <v>0</v>
      </c>
      <c r="BJ100" s="672">
        <f t="shared" si="660"/>
        <v>-67090.684931506854</v>
      </c>
      <c r="BK100" s="672">
        <f t="shared" si="660"/>
        <v>0</v>
      </c>
      <c r="BL100" s="672">
        <f t="shared" si="660"/>
        <v>0</v>
      </c>
      <c r="BM100" s="672">
        <f t="shared" si="660"/>
        <v>-67090.684931506839</v>
      </c>
      <c r="BN100" s="672">
        <f t="shared" si="660"/>
        <v>0</v>
      </c>
      <c r="BO100" s="672">
        <f t="shared" si="660"/>
        <v>0</v>
      </c>
      <c r="BP100" s="672">
        <f t="shared" si="660"/>
        <v>-67827.945205479453</v>
      </c>
      <c r="BQ100" s="672">
        <f t="shared" si="660"/>
        <v>0</v>
      </c>
      <c r="BR100" s="672">
        <f t="shared" si="660"/>
        <v>0</v>
      </c>
      <c r="BS100" s="672">
        <f t="shared" si="660"/>
        <v>-67827.945205479453</v>
      </c>
      <c r="BT100" s="672">
        <f t="shared" si="660"/>
        <v>0</v>
      </c>
      <c r="BU100" s="672">
        <f t="shared" si="660"/>
        <v>0</v>
      </c>
      <c r="BV100" s="672">
        <f t="shared" si="660"/>
        <v>0</v>
      </c>
      <c r="BW100" s="672">
        <f t="shared" si="660"/>
        <v>0</v>
      </c>
      <c r="BX100" s="672">
        <f t="shared" si="660"/>
        <v>0</v>
      </c>
      <c r="BY100" s="672">
        <f t="shared" ref="BY100:EA100" si="661">IF(OR(MOD(BY$8,$F100)=0,BY$14=$I$6),-MAX(SUM(BY98:BY99)),)</f>
        <v>0</v>
      </c>
      <c r="BZ100" s="672">
        <f t="shared" si="661"/>
        <v>0</v>
      </c>
      <c r="CA100" s="672">
        <f t="shared" si="661"/>
        <v>0</v>
      </c>
      <c r="CB100" s="672">
        <f t="shared" si="661"/>
        <v>0</v>
      </c>
      <c r="CC100" s="672">
        <f t="shared" si="661"/>
        <v>0</v>
      </c>
      <c r="CD100" s="672">
        <f t="shared" si="661"/>
        <v>0</v>
      </c>
      <c r="CE100" s="672">
        <f t="shared" si="661"/>
        <v>0</v>
      </c>
      <c r="CF100" s="672">
        <f t="shared" si="661"/>
        <v>0</v>
      </c>
      <c r="CG100" s="672">
        <f t="shared" si="661"/>
        <v>0</v>
      </c>
      <c r="CH100" s="672">
        <f t="shared" si="661"/>
        <v>0</v>
      </c>
      <c r="CI100" s="672">
        <f t="shared" si="661"/>
        <v>0</v>
      </c>
      <c r="CJ100" s="672">
        <f t="shared" si="661"/>
        <v>0</v>
      </c>
      <c r="CK100" s="672">
        <f t="shared" si="661"/>
        <v>0</v>
      </c>
      <c r="CL100" s="672">
        <f t="shared" si="661"/>
        <v>0</v>
      </c>
      <c r="CM100" s="672">
        <f t="shared" si="661"/>
        <v>0</v>
      </c>
      <c r="CN100" s="672">
        <f t="shared" si="661"/>
        <v>0</v>
      </c>
      <c r="CO100" s="672">
        <f t="shared" si="661"/>
        <v>0</v>
      </c>
      <c r="CP100" s="672">
        <f t="shared" si="661"/>
        <v>0</v>
      </c>
      <c r="CQ100" s="672">
        <f t="shared" si="661"/>
        <v>0</v>
      </c>
      <c r="CR100" s="672">
        <f t="shared" si="661"/>
        <v>0</v>
      </c>
      <c r="CS100" s="672">
        <f t="shared" si="661"/>
        <v>0</v>
      </c>
      <c r="CT100" s="672">
        <f t="shared" si="661"/>
        <v>0</v>
      </c>
      <c r="CU100" s="672">
        <f t="shared" si="661"/>
        <v>0</v>
      </c>
      <c r="CV100" s="672">
        <f t="shared" si="661"/>
        <v>0</v>
      </c>
      <c r="CW100" s="672">
        <f t="shared" si="661"/>
        <v>0</v>
      </c>
      <c r="CX100" s="672">
        <f t="shared" si="661"/>
        <v>0</v>
      </c>
      <c r="CY100" s="672">
        <f t="shared" si="661"/>
        <v>0</v>
      </c>
      <c r="CZ100" s="672">
        <f t="shared" si="661"/>
        <v>0</v>
      </c>
      <c r="DA100" s="672">
        <f t="shared" si="661"/>
        <v>0</v>
      </c>
      <c r="DB100" s="672">
        <f t="shared" si="661"/>
        <v>0</v>
      </c>
      <c r="DC100" s="672">
        <f t="shared" si="661"/>
        <v>0</v>
      </c>
      <c r="DD100" s="672">
        <f t="shared" si="661"/>
        <v>0</v>
      </c>
      <c r="DE100" s="672">
        <f t="shared" si="661"/>
        <v>0</v>
      </c>
      <c r="DF100" s="672">
        <f t="shared" si="661"/>
        <v>0</v>
      </c>
      <c r="DG100" s="672">
        <f t="shared" si="661"/>
        <v>0</v>
      </c>
      <c r="DH100" s="672">
        <f t="shared" si="661"/>
        <v>0</v>
      </c>
      <c r="DI100" s="672">
        <f t="shared" si="661"/>
        <v>0</v>
      </c>
      <c r="DJ100" s="672">
        <f t="shared" si="661"/>
        <v>0</v>
      </c>
      <c r="DK100" s="672">
        <f t="shared" si="661"/>
        <v>0</v>
      </c>
      <c r="DL100" s="672">
        <f t="shared" si="661"/>
        <v>0</v>
      </c>
      <c r="DM100" s="672">
        <f t="shared" si="661"/>
        <v>0</v>
      </c>
      <c r="DN100" s="672">
        <f t="shared" si="661"/>
        <v>0</v>
      </c>
      <c r="DO100" s="672">
        <f t="shared" si="661"/>
        <v>0</v>
      </c>
      <c r="DP100" s="672">
        <f t="shared" si="661"/>
        <v>0</v>
      </c>
      <c r="DQ100" s="672">
        <f t="shared" si="661"/>
        <v>0</v>
      </c>
      <c r="DR100" s="672">
        <f t="shared" si="661"/>
        <v>0</v>
      </c>
      <c r="DS100" s="672">
        <f t="shared" si="661"/>
        <v>0</v>
      </c>
      <c r="DT100" s="672">
        <f t="shared" si="661"/>
        <v>0</v>
      </c>
      <c r="DU100" s="672">
        <f t="shared" si="661"/>
        <v>0</v>
      </c>
      <c r="DV100" s="672">
        <f t="shared" si="661"/>
        <v>0</v>
      </c>
      <c r="DW100" s="672">
        <f t="shared" si="661"/>
        <v>0</v>
      </c>
      <c r="DX100" s="672">
        <f t="shared" si="661"/>
        <v>0</v>
      </c>
      <c r="DY100" s="672">
        <f t="shared" si="661"/>
        <v>0</v>
      </c>
      <c r="DZ100" s="672">
        <f t="shared" si="661"/>
        <v>0</v>
      </c>
      <c r="EA100" s="672">
        <f t="shared" si="661"/>
        <v>0</v>
      </c>
    </row>
    <row r="101" spans="1:131" ht="11.25" hidden="1" customHeight="1" outlineLevel="1" x14ac:dyDescent="0.2">
      <c r="A101" s="156">
        <f>ROW()</f>
        <v>101</v>
      </c>
      <c r="C101" s="155"/>
      <c r="I101" s="168" t="s">
        <v>141</v>
      </c>
      <c r="J101" s="631">
        <f t="shared" si="597"/>
        <v>1352872.6027397257</v>
      </c>
      <c r="K101" s="631"/>
      <c r="L101" s="631">
        <f>SUM(L98:L100)</f>
        <v>22117.808219178081</v>
      </c>
      <c r="M101" s="631">
        <f t="shared" ref="M101:BX101" si="662">SUM(M98:M100)</f>
        <v>44972.876712328769</v>
      </c>
      <c r="N101" s="631">
        <f t="shared" si="662"/>
        <v>0</v>
      </c>
      <c r="O101" s="631">
        <f t="shared" si="662"/>
        <v>22855.068493150684</v>
      </c>
      <c r="P101" s="631">
        <f t="shared" si="662"/>
        <v>45710.136986301368</v>
      </c>
      <c r="Q101" s="631">
        <f t="shared" si="662"/>
        <v>0</v>
      </c>
      <c r="R101" s="631">
        <f t="shared" si="662"/>
        <v>22855.068493150684</v>
      </c>
      <c r="S101" s="631">
        <f t="shared" si="662"/>
        <v>44972.876712328769</v>
      </c>
      <c r="T101" s="631">
        <f t="shared" si="662"/>
        <v>0</v>
      </c>
      <c r="U101" s="631">
        <f t="shared" si="662"/>
        <v>22117.808219178081</v>
      </c>
      <c r="V101" s="631">
        <f t="shared" si="662"/>
        <v>44972.876712328769</v>
      </c>
      <c r="W101" s="631">
        <f t="shared" si="662"/>
        <v>0</v>
      </c>
      <c r="X101" s="631">
        <f t="shared" si="662"/>
        <v>22117.808219178081</v>
      </c>
      <c r="Y101" s="631">
        <f t="shared" si="662"/>
        <v>44972.876712328769</v>
      </c>
      <c r="Z101" s="631">
        <f t="shared" si="662"/>
        <v>0</v>
      </c>
      <c r="AA101" s="631">
        <f t="shared" si="662"/>
        <v>22855.068493150684</v>
      </c>
      <c r="AB101" s="631">
        <f t="shared" si="662"/>
        <v>45710.136986301368</v>
      </c>
      <c r="AC101" s="631">
        <f t="shared" si="662"/>
        <v>0</v>
      </c>
      <c r="AD101" s="631">
        <f t="shared" si="662"/>
        <v>22855.068493150684</v>
      </c>
      <c r="AE101" s="631">
        <f t="shared" si="662"/>
        <v>44972.876712328769</v>
      </c>
      <c r="AF101" s="631">
        <f t="shared" si="662"/>
        <v>0</v>
      </c>
      <c r="AG101" s="631">
        <f t="shared" si="662"/>
        <v>22117.808219178081</v>
      </c>
      <c r="AH101" s="631">
        <f t="shared" si="662"/>
        <v>44972.876712328769</v>
      </c>
      <c r="AI101" s="631">
        <f t="shared" si="662"/>
        <v>0</v>
      </c>
      <c r="AJ101" s="631">
        <f t="shared" si="662"/>
        <v>22117.808219178081</v>
      </c>
      <c r="AK101" s="631">
        <f t="shared" si="662"/>
        <v>44972.876712328769</v>
      </c>
      <c r="AL101" s="631">
        <f t="shared" si="662"/>
        <v>0</v>
      </c>
      <c r="AM101" s="631">
        <f t="shared" si="662"/>
        <v>22855.068493150684</v>
      </c>
      <c r="AN101" s="631">
        <f t="shared" si="662"/>
        <v>45710.136986301368</v>
      </c>
      <c r="AO101" s="631">
        <f t="shared" si="662"/>
        <v>0</v>
      </c>
      <c r="AP101" s="631">
        <f t="shared" si="662"/>
        <v>22855.068493150684</v>
      </c>
      <c r="AQ101" s="631">
        <f t="shared" si="662"/>
        <v>44972.876712328769</v>
      </c>
      <c r="AR101" s="631">
        <f t="shared" si="662"/>
        <v>0</v>
      </c>
      <c r="AS101" s="631">
        <f t="shared" si="662"/>
        <v>22117.808219178081</v>
      </c>
      <c r="AT101" s="631">
        <f t="shared" si="662"/>
        <v>44972.876712328769</v>
      </c>
      <c r="AU101" s="631">
        <f t="shared" si="662"/>
        <v>0</v>
      </c>
      <c r="AV101" s="631">
        <f t="shared" si="662"/>
        <v>22117.808219178081</v>
      </c>
      <c r="AW101" s="631">
        <f t="shared" si="662"/>
        <v>44972.876712328769</v>
      </c>
      <c r="AX101" s="631">
        <f t="shared" si="662"/>
        <v>0</v>
      </c>
      <c r="AY101" s="631">
        <f t="shared" si="662"/>
        <v>22855.068493150684</v>
      </c>
      <c r="AZ101" s="631">
        <f t="shared" si="662"/>
        <v>45710.136986301368</v>
      </c>
      <c r="BA101" s="631">
        <f t="shared" si="662"/>
        <v>0</v>
      </c>
      <c r="BB101" s="631">
        <f t="shared" si="662"/>
        <v>22855.068493150684</v>
      </c>
      <c r="BC101" s="631">
        <f t="shared" si="662"/>
        <v>44972.876712328769</v>
      </c>
      <c r="BD101" s="631">
        <f t="shared" si="662"/>
        <v>0</v>
      </c>
      <c r="BE101" s="631">
        <f t="shared" si="662"/>
        <v>22117.808219178081</v>
      </c>
      <c r="BF101" s="631">
        <f t="shared" si="662"/>
        <v>44972.876712328769</v>
      </c>
      <c r="BG101" s="631">
        <f t="shared" si="662"/>
        <v>0</v>
      </c>
      <c r="BH101" s="631">
        <f t="shared" si="662"/>
        <v>22117.808219178081</v>
      </c>
      <c r="BI101" s="631">
        <f t="shared" si="662"/>
        <v>44972.876712328769</v>
      </c>
      <c r="BJ101" s="631">
        <f t="shared" si="662"/>
        <v>0</v>
      </c>
      <c r="BK101" s="631">
        <f t="shared" si="662"/>
        <v>22855.068493150684</v>
      </c>
      <c r="BL101" s="631">
        <f t="shared" si="662"/>
        <v>45710.136986301368</v>
      </c>
      <c r="BM101" s="631">
        <f t="shared" si="662"/>
        <v>0</v>
      </c>
      <c r="BN101" s="631">
        <f t="shared" si="662"/>
        <v>22855.068493150684</v>
      </c>
      <c r="BO101" s="631">
        <f t="shared" si="662"/>
        <v>44972.876712328769</v>
      </c>
      <c r="BP101" s="631">
        <f t="shared" si="662"/>
        <v>0</v>
      </c>
      <c r="BQ101" s="631">
        <f t="shared" si="662"/>
        <v>22117.808219178081</v>
      </c>
      <c r="BR101" s="631">
        <f t="shared" si="662"/>
        <v>44972.876712328769</v>
      </c>
      <c r="BS101" s="631">
        <f t="shared" si="662"/>
        <v>0</v>
      </c>
      <c r="BT101" s="631">
        <f t="shared" si="662"/>
        <v>0</v>
      </c>
      <c r="BU101" s="631">
        <f t="shared" si="662"/>
        <v>0</v>
      </c>
      <c r="BV101" s="631">
        <f t="shared" si="662"/>
        <v>0</v>
      </c>
      <c r="BW101" s="631">
        <f t="shared" si="662"/>
        <v>0</v>
      </c>
      <c r="BX101" s="631">
        <f t="shared" si="662"/>
        <v>0</v>
      </c>
      <c r="BY101" s="631">
        <f t="shared" ref="BY101:CC101" si="663">SUM(BY98:BY100)</f>
        <v>0</v>
      </c>
      <c r="BZ101" s="631">
        <f t="shared" si="663"/>
        <v>0</v>
      </c>
      <c r="CA101" s="631">
        <f t="shared" si="663"/>
        <v>0</v>
      </c>
      <c r="CB101" s="631">
        <f t="shared" si="663"/>
        <v>0</v>
      </c>
      <c r="CC101" s="631">
        <f t="shared" si="663"/>
        <v>0</v>
      </c>
      <c r="CD101" s="631">
        <f t="shared" ref="CD101:EA101" si="664">SUM(CD98:CD100)</f>
        <v>0</v>
      </c>
      <c r="CE101" s="631">
        <f t="shared" si="664"/>
        <v>0</v>
      </c>
      <c r="CF101" s="631">
        <f t="shared" si="664"/>
        <v>0</v>
      </c>
      <c r="CG101" s="631">
        <f t="shared" si="664"/>
        <v>0</v>
      </c>
      <c r="CH101" s="631">
        <f t="shared" si="664"/>
        <v>0</v>
      </c>
      <c r="CI101" s="631">
        <f t="shared" si="664"/>
        <v>0</v>
      </c>
      <c r="CJ101" s="631">
        <f t="shared" si="664"/>
        <v>0</v>
      </c>
      <c r="CK101" s="631">
        <f t="shared" si="664"/>
        <v>0</v>
      </c>
      <c r="CL101" s="631">
        <f t="shared" si="664"/>
        <v>0</v>
      </c>
      <c r="CM101" s="631">
        <f t="shared" si="664"/>
        <v>0</v>
      </c>
      <c r="CN101" s="631">
        <f t="shared" si="664"/>
        <v>0</v>
      </c>
      <c r="CO101" s="631">
        <f t="shared" si="664"/>
        <v>0</v>
      </c>
      <c r="CP101" s="631">
        <f t="shared" si="664"/>
        <v>0</v>
      </c>
      <c r="CQ101" s="631">
        <f t="shared" si="664"/>
        <v>0</v>
      </c>
      <c r="CR101" s="631">
        <f t="shared" si="664"/>
        <v>0</v>
      </c>
      <c r="CS101" s="631">
        <f t="shared" si="664"/>
        <v>0</v>
      </c>
      <c r="CT101" s="631">
        <f t="shared" si="664"/>
        <v>0</v>
      </c>
      <c r="CU101" s="631">
        <f t="shared" si="664"/>
        <v>0</v>
      </c>
      <c r="CV101" s="631">
        <f t="shared" si="664"/>
        <v>0</v>
      </c>
      <c r="CW101" s="631">
        <f t="shared" si="664"/>
        <v>0</v>
      </c>
      <c r="CX101" s="631">
        <f t="shared" si="664"/>
        <v>0</v>
      </c>
      <c r="CY101" s="631">
        <f t="shared" si="664"/>
        <v>0</v>
      </c>
      <c r="CZ101" s="631">
        <f t="shared" si="664"/>
        <v>0</v>
      </c>
      <c r="DA101" s="631">
        <f t="shared" si="664"/>
        <v>0</v>
      </c>
      <c r="DB101" s="631">
        <f t="shared" si="664"/>
        <v>0</v>
      </c>
      <c r="DC101" s="631">
        <f t="shared" si="664"/>
        <v>0</v>
      </c>
      <c r="DD101" s="631">
        <f t="shared" si="664"/>
        <v>0</v>
      </c>
      <c r="DE101" s="631">
        <f t="shared" si="664"/>
        <v>0</v>
      </c>
      <c r="DF101" s="631">
        <f t="shared" si="664"/>
        <v>0</v>
      </c>
      <c r="DG101" s="631">
        <f t="shared" si="664"/>
        <v>0</v>
      </c>
      <c r="DH101" s="631">
        <f t="shared" si="664"/>
        <v>0</v>
      </c>
      <c r="DI101" s="631">
        <f t="shared" si="664"/>
        <v>0</v>
      </c>
      <c r="DJ101" s="631">
        <f t="shared" si="664"/>
        <v>0</v>
      </c>
      <c r="DK101" s="631">
        <f t="shared" si="664"/>
        <v>0</v>
      </c>
      <c r="DL101" s="631">
        <f t="shared" si="664"/>
        <v>0</v>
      </c>
      <c r="DM101" s="631">
        <f t="shared" si="664"/>
        <v>0</v>
      </c>
      <c r="DN101" s="631">
        <f t="shared" si="664"/>
        <v>0</v>
      </c>
      <c r="DO101" s="631">
        <f t="shared" si="664"/>
        <v>0</v>
      </c>
      <c r="DP101" s="631">
        <f t="shared" si="664"/>
        <v>0</v>
      </c>
      <c r="DQ101" s="631">
        <f t="shared" si="664"/>
        <v>0</v>
      </c>
      <c r="DR101" s="631">
        <f t="shared" si="664"/>
        <v>0</v>
      </c>
      <c r="DS101" s="631">
        <f t="shared" si="664"/>
        <v>0</v>
      </c>
      <c r="DT101" s="631">
        <f t="shared" si="664"/>
        <v>0</v>
      </c>
      <c r="DU101" s="631">
        <f t="shared" si="664"/>
        <v>0</v>
      </c>
      <c r="DV101" s="631">
        <f t="shared" si="664"/>
        <v>0</v>
      </c>
      <c r="DW101" s="631">
        <f t="shared" si="664"/>
        <v>0</v>
      </c>
      <c r="DX101" s="631">
        <f t="shared" si="664"/>
        <v>0</v>
      </c>
      <c r="DY101" s="631">
        <f t="shared" si="664"/>
        <v>0</v>
      </c>
      <c r="DZ101" s="631">
        <f t="shared" si="664"/>
        <v>0</v>
      </c>
      <c r="EA101" s="631">
        <f t="shared" si="664"/>
        <v>0</v>
      </c>
    </row>
    <row r="102" spans="1:131" ht="12" collapsed="1" x14ac:dyDescent="0.2">
      <c r="A102" s="156">
        <f>ROW()</f>
        <v>102</v>
      </c>
      <c r="C102" s="169" t="s">
        <v>156</v>
      </c>
      <c r="D102" s="160"/>
      <c r="E102" s="166" t="s">
        <v>93</v>
      </c>
      <c r="F102" s="509">
        <f>'A&amp;R'!$P$64*H91</f>
        <v>0</v>
      </c>
      <c r="G102" s="167" t="str">
        <f>'A&amp;R'!$R$64</f>
        <v>Act/365</v>
      </c>
      <c r="H102" s="160"/>
      <c r="I102" s="160"/>
      <c r="J102" s="672">
        <f t="shared" si="597"/>
        <v>0</v>
      </c>
      <c r="K102" s="672"/>
      <c r="L102" s="672">
        <f>-$F102*L$92/365</f>
        <v>0</v>
      </c>
      <c r="M102" s="672">
        <f t="shared" ref="M102:BX102" si="665">-$F102*M$92/365</f>
        <v>0</v>
      </c>
      <c r="N102" s="672">
        <f t="shared" si="665"/>
        <v>0</v>
      </c>
      <c r="O102" s="672">
        <f t="shared" si="665"/>
        <v>0</v>
      </c>
      <c r="P102" s="672">
        <f t="shared" si="665"/>
        <v>0</v>
      </c>
      <c r="Q102" s="672">
        <f t="shared" si="665"/>
        <v>0</v>
      </c>
      <c r="R102" s="672">
        <f t="shared" si="665"/>
        <v>0</v>
      </c>
      <c r="S102" s="672">
        <f t="shared" si="665"/>
        <v>0</v>
      </c>
      <c r="T102" s="672">
        <f t="shared" si="665"/>
        <v>0</v>
      </c>
      <c r="U102" s="672">
        <f t="shared" si="665"/>
        <v>0</v>
      </c>
      <c r="V102" s="672">
        <f t="shared" si="665"/>
        <v>0</v>
      </c>
      <c r="W102" s="672">
        <f t="shared" si="665"/>
        <v>0</v>
      </c>
      <c r="X102" s="672">
        <f t="shared" si="665"/>
        <v>0</v>
      </c>
      <c r="Y102" s="672">
        <f t="shared" si="665"/>
        <v>0</v>
      </c>
      <c r="Z102" s="672">
        <f t="shared" si="665"/>
        <v>0</v>
      </c>
      <c r="AA102" s="672">
        <f t="shared" si="665"/>
        <v>0</v>
      </c>
      <c r="AB102" s="672">
        <f t="shared" si="665"/>
        <v>0</v>
      </c>
      <c r="AC102" s="672">
        <f t="shared" si="665"/>
        <v>0</v>
      </c>
      <c r="AD102" s="672">
        <f t="shared" si="665"/>
        <v>0</v>
      </c>
      <c r="AE102" s="672">
        <f t="shared" si="665"/>
        <v>0</v>
      </c>
      <c r="AF102" s="672">
        <f t="shared" si="665"/>
        <v>0</v>
      </c>
      <c r="AG102" s="672">
        <f t="shared" si="665"/>
        <v>0</v>
      </c>
      <c r="AH102" s="672">
        <f t="shared" si="665"/>
        <v>0</v>
      </c>
      <c r="AI102" s="672">
        <f t="shared" si="665"/>
        <v>0</v>
      </c>
      <c r="AJ102" s="672">
        <f t="shared" si="665"/>
        <v>0</v>
      </c>
      <c r="AK102" s="672">
        <f t="shared" si="665"/>
        <v>0</v>
      </c>
      <c r="AL102" s="672">
        <f t="shared" si="665"/>
        <v>0</v>
      </c>
      <c r="AM102" s="672">
        <f t="shared" si="665"/>
        <v>0</v>
      </c>
      <c r="AN102" s="672">
        <f t="shared" si="665"/>
        <v>0</v>
      </c>
      <c r="AO102" s="672">
        <f t="shared" si="665"/>
        <v>0</v>
      </c>
      <c r="AP102" s="672">
        <f t="shared" si="665"/>
        <v>0</v>
      </c>
      <c r="AQ102" s="672">
        <f t="shared" si="665"/>
        <v>0</v>
      </c>
      <c r="AR102" s="672">
        <f t="shared" si="665"/>
        <v>0</v>
      </c>
      <c r="AS102" s="672">
        <f t="shared" si="665"/>
        <v>0</v>
      </c>
      <c r="AT102" s="672">
        <f t="shared" si="665"/>
        <v>0</v>
      </c>
      <c r="AU102" s="672">
        <f t="shared" si="665"/>
        <v>0</v>
      </c>
      <c r="AV102" s="672">
        <f t="shared" si="665"/>
        <v>0</v>
      </c>
      <c r="AW102" s="672">
        <f t="shared" si="665"/>
        <v>0</v>
      </c>
      <c r="AX102" s="672">
        <f t="shared" si="665"/>
        <v>0</v>
      </c>
      <c r="AY102" s="672">
        <f t="shared" si="665"/>
        <v>0</v>
      </c>
      <c r="AZ102" s="672">
        <f t="shared" si="665"/>
        <v>0</v>
      </c>
      <c r="BA102" s="672">
        <f t="shared" si="665"/>
        <v>0</v>
      </c>
      <c r="BB102" s="672">
        <f t="shared" si="665"/>
        <v>0</v>
      </c>
      <c r="BC102" s="672">
        <f t="shared" si="665"/>
        <v>0</v>
      </c>
      <c r="BD102" s="672">
        <f t="shared" si="665"/>
        <v>0</v>
      </c>
      <c r="BE102" s="672">
        <f t="shared" si="665"/>
        <v>0</v>
      </c>
      <c r="BF102" s="672">
        <f t="shared" si="665"/>
        <v>0</v>
      </c>
      <c r="BG102" s="672">
        <f t="shared" si="665"/>
        <v>0</v>
      </c>
      <c r="BH102" s="672">
        <f t="shared" si="665"/>
        <v>0</v>
      </c>
      <c r="BI102" s="672">
        <f t="shared" si="665"/>
        <v>0</v>
      </c>
      <c r="BJ102" s="672">
        <f t="shared" si="665"/>
        <v>0</v>
      </c>
      <c r="BK102" s="672">
        <f t="shared" si="665"/>
        <v>0</v>
      </c>
      <c r="BL102" s="672">
        <f t="shared" si="665"/>
        <v>0</v>
      </c>
      <c r="BM102" s="672">
        <f t="shared" si="665"/>
        <v>0</v>
      </c>
      <c r="BN102" s="672">
        <f t="shared" si="665"/>
        <v>0</v>
      </c>
      <c r="BO102" s="672">
        <f t="shared" si="665"/>
        <v>0</v>
      </c>
      <c r="BP102" s="672">
        <f t="shared" si="665"/>
        <v>0</v>
      </c>
      <c r="BQ102" s="672">
        <f t="shared" si="665"/>
        <v>0</v>
      </c>
      <c r="BR102" s="672">
        <f t="shared" si="665"/>
        <v>0</v>
      </c>
      <c r="BS102" s="672">
        <f t="shared" si="665"/>
        <v>0</v>
      </c>
      <c r="BT102" s="672">
        <f t="shared" si="665"/>
        <v>0</v>
      </c>
      <c r="BU102" s="672">
        <f t="shared" si="665"/>
        <v>0</v>
      </c>
      <c r="BV102" s="672">
        <f t="shared" si="665"/>
        <v>0</v>
      </c>
      <c r="BW102" s="672">
        <f t="shared" si="665"/>
        <v>0</v>
      </c>
      <c r="BX102" s="672">
        <f t="shared" si="665"/>
        <v>0</v>
      </c>
      <c r="BY102" s="672">
        <f t="shared" ref="BY102:DD102" si="666">-$F102*BY$92/365</f>
        <v>0</v>
      </c>
      <c r="BZ102" s="672">
        <f t="shared" si="666"/>
        <v>0</v>
      </c>
      <c r="CA102" s="672">
        <f t="shared" si="666"/>
        <v>0</v>
      </c>
      <c r="CB102" s="672">
        <f t="shared" si="666"/>
        <v>0</v>
      </c>
      <c r="CC102" s="672">
        <f t="shared" si="666"/>
        <v>0</v>
      </c>
      <c r="CD102" s="672">
        <f t="shared" si="666"/>
        <v>0</v>
      </c>
      <c r="CE102" s="672">
        <f t="shared" si="666"/>
        <v>0</v>
      </c>
      <c r="CF102" s="672">
        <f t="shared" si="666"/>
        <v>0</v>
      </c>
      <c r="CG102" s="672">
        <f t="shared" si="666"/>
        <v>0</v>
      </c>
      <c r="CH102" s="672">
        <f t="shared" si="666"/>
        <v>0</v>
      </c>
      <c r="CI102" s="672">
        <f t="shared" si="666"/>
        <v>0</v>
      </c>
      <c r="CJ102" s="672">
        <f t="shared" si="666"/>
        <v>0</v>
      </c>
      <c r="CK102" s="672">
        <f t="shared" si="666"/>
        <v>0</v>
      </c>
      <c r="CL102" s="672">
        <f t="shared" si="666"/>
        <v>0</v>
      </c>
      <c r="CM102" s="672">
        <f t="shared" si="666"/>
        <v>0</v>
      </c>
      <c r="CN102" s="672">
        <f t="shared" si="666"/>
        <v>0</v>
      </c>
      <c r="CO102" s="672">
        <f t="shared" si="666"/>
        <v>0</v>
      </c>
      <c r="CP102" s="672">
        <f t="shared" si="666"/>
        <v>0</v>
      </c>
      <c r="CQ102" s="672">
        <f t="shared" si="666"/>
        <v>0</v>
      </c>
      <c r="CR102" s="672">
        <f t="shared" si="666"/>
        <v>0</v>
      </c>
      <c r="CS102" s="672">
        <f t="shared" si="666"/>
        <v>0</v>
      </c>
      <c r="CT102" s="672">
        <f t="shared" si="666"/>
        <v>0</v>
      </c>
      <c r="CU102" s="672">
        <f t="shared" si="666"/>
        <v>0</v>
      </c>
      <c r="CV102" s="672">
        <f t="shared" si="666"/>
        <v>0</v>
      </c>
      <c r="CW102" s="672">
        <f t="shared" si="666"/>
        <v>0</v>
      </c>
      <c r="CX102" s="672">
        <f t="shared" si="666"/>
        <v>0</v>
      </c>
      <c r="CY102" s="672">
        <f t="shared" si="666"/>
        <v>0</v>
      </c>
      <c r="CZ102" s="672">
        <f t="shared" si="666"/>
        <v>0</v>
      </c>
      <c r="DA102" s="672">
        <f t="shared" si="666"/>
        <v>0</v>
      </c>
      <c r="DB102" s="672">
        <f t="shared" si="666"/>
        <v>0</v>
      </c>
      <c r="DC102" s="672">
        <f t="shared" si="666"/>
        <v>0</v>
      </c>
      <c r="DD102" s="672">
        <f t="shared" si="666"/>
        <v>0</v>
      </c>
      <c r="DE102" s="672">
        <f t="shared" ref="DE102:EA102" si="667">-$F102*DE$92/365</f>
        <v>0</v>
      </c>
      <c r="DF102" s="672">
        <f t="shared" si="667"/>
        <v>0</v>
      </c>
      <c r="DG102" s="672">
        <f t="shared" si="667"/>
        <v>0</v>
      </c>
      <c r="DH102" s="672">
        <f t="shared" si="667"/>
        <v>0</v>
      </c>
      <c r="DI102" s="672">
        <f t="shared" si="667"/>
        <v>0</v>
      </c>
      <c r="DJ102" s="672">
        <f t="shared" si="667"/>
        <v>0</v>
      </c>
      <c r="DK102" s="672">
        <f t="shared" si="667"/>
        <v>0</v>
      </c>
      <c r="DL102" s="672">
        <f t="shared" si="667"/>
        <v>0</v>
      </c>
      <c r="DM102" s="672">
        <f t="shared" si="667"/>
        <v>0</v>
      </c>
      <c r="DN102" s="672">
        <f t="shared" si="667"/>
        <v>0</v>
      </c>
      <c r="DO102" s="672">
        <f t="shared" si="667"/>
        <v>0</v>
      </c>
      <c r="DP102" s="672">
        <f t="shared" si="667"/>
        <v>0</v>
      </c>
      <c r="DQ102" s="672">
        <f t="shared" si="667"/>
        <v>0</v>
      </c>
      <c r="DR102" s="672">
        <f t="shared" si="667"/>
        <v>0</v>
      </c>
      <c r="DS102" s="672">
        <f t="shared" si="667"/>
        <v>0</v>
      </c>
      <c r="DT102" s="672">
        <f t="shared" si="667"/>
        <v>0</v>
      </c>
      <c r="DU102" s="672">
        <f t="shared" si="667"/>
        <v>0</v>
      </c>
      <c r="DV102" s="672">
        <f t="shared" si="667"/>
        <v>0</v>
      </c>
      <c r="DW102" s="672">
        <f t="shared" si="667"/>
        <v>0</v>
      </c>
      <c r="DX102" s="672">
        <f t="shared" si="667"/>
        <v>0</v>
      </c>
      <c r="DY102" s="672">
        <f t="shared" si="667"/>
        <v>0</v>
      </c>
      <c r="DZ102" s="672">
        <f t="shared" si="667"/>
        <v>0</v>
      </c>
      <c r="EA102" s="672">
        <f t="shared" si="667"/>
        <v>0</v>
      </c>
    </row>
    <row r="103" spans="1:131" x14ac:dyDescent="0.2">
      <c r="A103" s="156">
        <f>ROW()</f>
        <v>103</v>
      </c>
      <c r="C103" s="501" t="s">
        <v>157</v>
      </c>
      <c r="D103" s="502"/>
      <c r="E103" s="503"/>
      <c r="F103" s="504"/>
      <c r="G103" s="502"/>
      <c r="H103" s="502"/>
      <c r="I103" s="502"/>
      <c r="J103" s="792">
        <f t="shared" si="597"/>
        <v>0</v>
      </c>
      <c r="K103" s="792">
        <f>SUM(K104:K105)</f>
        <v>-134550000</v>
      </c>
      <c r="L103" s="792">
        <f t="shared" ref="L103:BW103" si="668">SUM(L104:L105)</f>
        <v>0</v>
      </c>
      <c r="M103" s="792">
        <f t="shared" si="668"/>
        <v>0</v>
      </c>
      <c r="N103" s="792">
        <f t="shared" si="668"/>
        <v>0</v>
      </c>
      <c r="O103" s="792">
        <f t="shared" si="668"/>
        <v>0</v>
      </c>
      <c r="P103" s="792">
        <f t="shared" si="668"/>
        <v>0</v>
      </c>
      <c r="Q103" s="792">
        <f t="shared" si="668"/>
        <v>0</v>
      </c>
      <c r="R103" s="792">
        <f t="shared" si="668"/>
        <v>0</v>
      </c>
      <c r="S103" s="792">
        <f t="shared" si="668"/>
        <v>0</v>
      </c>
      <c r="T103" s="792">
        <f t="shared" si="668"/>
        <v>0</v>
      </c>
      <c r="U103" s="792">
        <f t="shared" si="668"/>
        <v>0</v>
      </c>
      <c r="V103" s="792">
        <f t="shared" si="668"/>
        <v>0</v>
      </c>
      <c r="W103" s="792">
        <f t="shared" si="668"/>
        <v>0</v>
      </c>
      <c r="X103" s="792">
        <f t="shared" si="668"/>
        <v>0</v>
      </c>
      <c r="Y103" s="792">
        <f t="shared" si="668"/>
        <v>0</v>
      </c>
      <c r="Z103" s="792">
        <f t="shared" si="668"/>
        <v>0</v>
      </c>
      <c r="AA103" s="792">
        <f t="shared" si="668"/>
        <v>0</v>
      </c>
      <c r="AB103" s="792">
        <f t="shared" si="668"/>
        <v>0</v>
      </c>
      <c r="AC103" s="792">
        <f t="shared" si="668"/>
        <v>0</v>
      </c>
      <c r="AD103" s="792">
        <f t="shared" si="668"/>
        <v>0</v>
      </c>
      <c r="AE103" s="792">
        <f t="shared" si="668"/>
        <v>0</v>
      </c>
      <c r="AF103" s="792">
        <f t="shared" si="668"/>
        <v>0</v>
      </c>
      <c r="AG103" s="792">
        <f t="shared" si="668"/>
        <v>0</v>
      </c>
      <c r="AH103" s="792">
        <f t="shared" si="668"/>
        <v>0</v>
      </c>
      <c r="AI103" s="792">
        <f t="shared" si="668"/>
        <v>0</v>
      </c>
      <c r="AJ103" s="792">
        <f t="shared" si="668"/>
        <v>0</v>
      </c>
      <c r="AK103" s="792">
        <f t="shared" si="668"/>
        <v>0</v>
      </c>
      <c r="AL103" s="792">
        <f t="shared" si="668"/>
        <v>0</v>
      </c>
      <c r="AM103" s="792">
        <f t="shared" si="668"/>
        <v>0</v>
      </c>
      <c r="AN103" s="792">
        <f t="shared" si="668"/>
        <v>0</v>
      </c>
      <c r="AO103" s="792">
        <f t="shared" si="668"/>
        <v>0</v>
      </c>
      <c r="AP103" s="792">
        <f t="shared" si="668"/>
        <v>0</v>
      </c>
      <c r="AQ103" s="792">
        <f t="shared" si="668"/>
        <v>0</v>
      </c>
      <c r="AR103" s="792">
        <f t="shared" si="668"/>
        <v>0</v>
      </c>
      <c r="AS103" s="792">
        <f t="shared" si="668"/>
        <v>0</v>
      </c>
      <c r="AT103" s="792">
        <f t="shared" si="668"/>
        <v>0</v>
      </c>
      <c r="AU103" s="792">
        <f t="shared" si="668"/>
        <v>0</v>
      </c>
      <c r="AV103" s="792">
        <f t="shared" si="668"/>
        <v>0</v>
      </c>
      <c r="AW103" s="792">
        <f t="shared" si="668"/>
        <v>0</v>
      </c>
      <c r="AX103" s="792">
        <f t="shared" si="668"/>
        <v>0</v>
      </c>
      <c r="AY103" s="792">
        <f t="shared" si="668"/>
        <v>0</v>
      </c>
      <c r="AZ103" s="792">
        <f t="shared" si="668"/>
        <v>0</v>
      </c>
      <c r="BA103" s="792">
        <f t="shared" si="668"/>
        <v>0</v>
      </c>
      <c r="BB103" s="792">
        <f t="shared" si="668"/>
        <v>0</v>
      </c>
      <c r="BC103" s="792">
        <f t="shared" si="668"/>
        <v>0</v>
      </c>
      <c r="BD103" s="792">
        <f t="shared" si="668"/>
        <v>0</v>
      </c>
      <c r="BE103" s="792">
        <f t="shared" si="668"/>
        <v>0</v>
      </c>
      <c r="BF103" s="792">
        <f t="shared" si="668"/>
        <v>0</v>
      </c>
      <c r="BG103" s="792">
        <f t="shared" si="668"/>
        <v>0</v>
      </c>
      <c r="BH103" s="792">
        <f t="shared" si="668"/>
        <v>0</v>
      </c>
      <c r="BI103" s="792">
        <f t="shared" si="668"/>
        <v>0</v>
      </c>
      <c r="BJ103" s="792">
        <f t="shared" si="668"/>
        <v>0</v>
      </c>
      <c r="BK103" s="792">
        <f t="shared" si="668"/>
        <v>0</v>
      </c>
      <c r="BL103" s="792">
        <f t="shared" si="668"/>
        <v>0</v>
      </c>
      <c r="BM103" s="792">
        <f t="shared" si="668"/>
        <v>0</v>
      </c>
      <c r="BN103" s="792">
        <f t="shared" si="668"/>
        <v>0</v>
      </c>
      <c r="BO103" s="792">
        <f t="shared" si="668"/>
        <v>0</v>
      </c>
      <c r="BP103" s="792">
        <f t="shared" si="668"/>
        <v>0</v>
      </c>
      <c r="BQ103" s="792">
        <f t="shared" si="668"/>
        <v>0</v>
      </c>
      <c r="BR103" s="792">
        <f t="shared" si="668"/>
        <v>0</v>
      </c>
      <c r="BS103" s="792">
        <f t="shared" si="668"/>
        <v>134550000</v>
      </c>
      <c r="BT103" s="792">
        <f t="shared" si="668"/>
        <v>0</v>
      </c>
      <c r="BU103" s="792">
        <f t="shared" si="668"/>
        <v>0</v>
      </c>
      <c r="BV103" s="792">
        <f t="shared" si="668"/>
        <v>0</v>
      </c>
      <c r="BW103" s="792">
        <f t="shared" si="668"/>
        <v>0</v>
      </c>
      <c r="BX103" s="792">
        <f t="shared" ref="BX103:CC103" si="669">SUM(BX104:BX105)</f>
        <v>0</v>
      </c>
      <c r="BY103" s="792">
        <f t="shared" si="669"/>
        <v>0</v>
      </c>
      <c r="BZ103" s="792">
        <f t="shared" si="669"/>
        <v>0</v>
      </c>
      <c r="CA103" s="792">
        <f t="shared" si="669"/>
        <v>0</v>
      </c>
      <c r="CB103" s="792">
        <f t="shared" si="669"/>
        <v>0</v>
      </c>
      <c r="CC103" s="792">
        <f t="shared" si="669"/>
        <v>0</v>
      </c>
      <c r="CD103" s="792">
        <f t="shared" ref="CD103:EA103" si="670">SUM(CD104:CD105)</f>
        <v>0</v>
      </c>
      <c r="CE103" s="792">
        <f t="shared" si="670"/>
        <v>0</v>
      </c>
      <c r="CF103" s="792">
        <f t="shared" si="670"/>
        <v>0</v>
      </c>
      <c r="CG103" s="792">
        <f t="shared" si="670"/>
        <v>0</v>
      </c>
      <c r="CH103" s="792">
        <f t="shared" si="670"/>
        <v>0</v>
      </c>
      <c r="CI103" s="792">
        <f t="shared" si="670"/>
        <v>0</v>
      </c>
      <c r="CJ103" s="792">
        <f t="shared" si="670"/>
        <v>0</v>
      </c>
      <c r="CK103" s="792">
        <f t="shared" si="670"/>
        <v>0</v>
      </c>
      <c r="CL103" s="792">
        <f t="shared" si="670"/>
        <v>0</v>
      </c>
      <c r="CM103" s="792">
        <f t="shared" si="670"/>
        <v>0</v>
      </c>
      <c r="CN103" s="792">
        <f t="shared" si="670"/>
        <v>0</v>
      </c>
      <c r="CO103" s="792">
        <f t="shared" si="670"/>
        <v>0</v>
      </c>
      <c r="CP103" s="792">
        <f t="shared" si="670"/>
        <v>0</v>
      </c>
      <c r="CQ103" s="792">
        <f t="shared" si="670"/>
        <v>0</v>
      </c>
      <c r="CR103" s="792">
        <f t="shared" si="670"/>
        <v>0</v>
      </c>
      <c r="CS103" s="792">
        <f t="shared" si="670"/>
        <v>0</v>
      </c>
      <c r="CT103" s="792">
        <f t="shared" si="670"/>
        <v>0</v>
      </c>
      <c r="CU103" s="792">
        <f t="shared" si="670"/>
        <v>0</v>
      </c>
      <c r="CV103" s="792">
        <f t="shared" si="670"/>
        <v>0</v>
      </c>
      <c r="CW103" s="792">
        <f t="shared" si="670"/>
        <v>0</v>
      </c>
      <c r="CX103" s="792">
        <f t="shared" si="670"/>
        <v>0</v>
      </c>
      <c r="CY103" s="792">
        <f t="shared" si="670"/>
        <v>0</v>
      </c>
      <c r="CZ103" s="792">
        <f t="shared" si="670"/>
        <v>0</v>
      </c>
      <c r="DA103" s="792">
        <f t="shared" si="670"/>
        <v>0</v>
      </c>
      <c r="DB103" s="792">
        <f t="shared" si="670"/>
        <v>0</v>
      </c>
      <c r="DC103" s="792">
        <f t="shared" si="670"/>
        <v>0</v>
      </c>
      <c r="DD103" s="792">
        <f t="shared" si="670"/>
        <v>0</v>
      </c>
      <c r="DE103" s="792">
        <f t="shared" si="670"/>
        <v>0</v>
      </c>
      <c r="DF103" s="792">
        <f t="shared" si="670"/>
        <v>0</v>
      </c>
      <c r="DG103" s="792">
        <f t="shared" si="670"/>
        <v>0</v>
      </c>
      <c r="DH103" s="792">
        <f t="shared" si="670"/>
        <v>0</v>
      </c>
      <c r="DI103" s="792">
        <f t="shared" si="670"/>
        <v>0</v>
      </c>
      <c r="DJ103" s="792">
        <f t="shared" si="670"/>
        <v>0</v>
      </c>
      <c r="DK103" s="792">
        <f t="shared" si="670"/>
        <v>0</v>
      </c>
      <c r="DL103" s="792">
        <f t="shared" si="670"/>
        <v>0</v>
      </c>
      <c r="DM103" s="792">
        <f t="shared" si="670"/>
        <v>0</v>
      </c>
      <c r="DN103" s="792">
        <f t="shared" si="670"/>
        <v>0</v>
      </c>
      <c r="DO103" s="792">
        <f t="shared" si="670"/>
        <v>0</v>
      </c>
      <c r="DP103" s="792">
        <f t="shared" si="670"/>
        <v>0</v>
      </c>
      <c r="DQ103" s="792">
        <f t="shared" si="670"/>
        <v>0</v>
      </c>
      <c r="DR103" s="792">
        <f t="shared" si="670"/>
        <v>0</v>
      </c>
      <c r="DS103" s="792">
        <f t="shared" si="670"/>
        <v>0</v>
      </c>
      <c r="DT103" s="792">
        <f t="shared" si="670"/>
        <v>0</v>
      </c>
      <c r="DU103" s="792">
        <f t="shared" si="670"/>
        <v>0</v>
      </c>
      <c r="DV103" s="792">
        <f t="shared" si="670"/>
        <v>0</v>
      </c>
      <c r="DW103" s="792">
        <f t="shared" si="670"/>
        <v>0</v>
      </c>
      <c r="DX103" s="792">
        <f t="shared" si="670"/>
        <v>0</v>
      </c>
      <c r="DY103" s="792">
        <f t="shared" si="670"/>
        <v>0</v>
      </c>
      <c r="DZ103" s="792">
        <f t="shared" si="670"/>
        <v>0</v>
      </c>
      <c r="EA103" s="792">
        <f t="shared" si="670"/>
        <v>0</v>
      </c>
    </row>
    <row r="104" spans="1:131" x14ac:dyDescent="0.2">
      <c r="A104" s="156">
        <f>ROW()</f>
        <v>104</v>
      </c>
      <c r="C104" s="171" t="s">
        <v>158</v>
      </c>
      <c r="G104" s="512">
        <f>-'A&amp;R'!$G$64*H91</f>
        <v>-134550000</v>
      </c>
      <c r="J104" s="631">
        <f t="shared" si="597"/>
        <v>-134550000</v>
      </c>
      <c r="K104" s="793">
        <f>G104</f>
        <v>-134550000</v>
      </c>
      <c r="L104" s="794"/>
      <c r="M104" s="794"/>
      <c r="N104" s="794"/>
      <c r="O104" s="794"/>
      <c r="P104" s="794"/>
      <c r="Q104" s="794"/>
      <c r="R104" s="794"/>
      <c r="S104" s="794"/>
      <c r="T104" s="794"/>
      <c r="U104" s="794"/>
      <c r="V104" s="794"/>
      <c r="W104" s="794"/>
      <c r="X104" s="794"/>
      <c r="Y104" s="794"/>
      <c r="Z104" s="794"/>
      <c r="AA104" s="794"/>
      <c r="AB104" s="794"/>
      <c r="AC104" s="794"/>
      <c r="AD104" s="794"/>
      <c r="AE104" s="794"/>
      <c r="AF104" s="794"/>
      <c r="AG104" s="794"/>
      <c r="AH104" s="794"/>
      <c r="AI104" s="794"/>
      <c r="AJ104" s="794"/>
      <c r="AK104" s="794"/>
      <c r="AL104" s="794"/>
      <c r="AM104" s="794"/>
      <c r="AN104" s="794"/>
      <c r="AO104" s="794"/>
      <c r="AP104" s="794"/>
      <c r="AQ104" s="794"/>
      <c r="AR104" s="794"/>
      <c r="AS104" s="794"/>
      <c r="AT104" s="794"/>
      <c r="AU104" s="794"/>
      <c r="AV104" s="794"/>
      <c r="AW104" s="794"/>
      <c r="AX104" s="794"/>
      <c r="AY104" s="794"/>
      <c r="AZ104" s="794"/>
      <c r="BA104" s="794"/>
      <c r="BB104" s="794"/>
      <c r="BC104" s="794"/>
      <c r="BD104" s="794"/>
      <c r="BE104" s="794"/>
      <c r="BF104" s="794"/>
      <c r="BG104" s="794"/>
      <c r="BH104" s="794"/>
      <c r="BI104" s="794"/>
      <c r="BJ104" s="794"/>
      <c r="BK104" s="794"/>
      <c r="BL104" s="794"/>
      <c r="BM104" s="794"/>
      <c r="BN104" s="794"/>
      <c r="BO104" s="794"/>
      <c r="BP104" s="794"/>
      <c r="BQ104" s="794"/>
      <c r="BR104" s="794"/>
      <c r="BS104" s="794"/>
      <c r="BT104" s="794"/>
      <c r="BU104" s="794"/>
      <c r="BV104" s="794"/>
      <c r="BW104" s="794"/>
      <c r="BX104" s="794"/>
      <c r="BY104" s="794"/>
      <c r="BZ104" s="794"/>
      <c r="CA104" s="794"/>
      <c r="CB104" s="794"/>
      <c r="CC104" s="794"/>
      <c r="CD104" s="794"/>
      <c r="CE104" s="794"/>
      <c r="CF104" s="794"/>
      <c r="CG104" s="794"/>
      <c r="CH104" s="794"/>
      <c r="CI104" s="794"/>
      <c r="CJ104" s="794"/>
      <c r="CK104" s="794"/>
      <c r="CL104" s="794"/>
      <c r="CM104" s="794"/>
      <c r="CN104" s="794"/>
      <c r="CO104" s="794"/>
      <c r="CP104" s="794"/>
      <c r="CQ104" s="794"/>
      <c r="CR104" s="794"/>
      <c r="CS104" s="794"/>
      <c r="CT104" s="794"/>
      <c r="CU104" s="794"/>
      <c r="CV104" s="794"/>
      <c r="CW104" s="794"/>
      <c r="CX104" s="794"/>
      <c r="CY104" s="794"/>
      <c r="CZ104" s="794"/>
      <c r="DA104" s="794"/>
      <c r="DB104" s="794"/>
      <c r="DC104" s="794"/>
      <c r="DD104" s="794"/>
      <c r="DE104" s="794"/>
      <c r="DF104" s="794"/>
      <c r="DG104" s="794"/>
      <c r="DH104" s="794"/>
      <c r="DI104" s="794"/>
      <c r="DJ104" s="794"/>
      <c r="DK104" s="794"/>
      <c r="DL104" s="794"/>
      <c r="DM104" s="794"/>
      <c r="DN104" s="794"/>
      <c r="DO104" s="794"/>
      <c r="DP104" s="794"/>
      <c r="DQ104" s="794"/>
      <c r="DR104" s="794"/>
      <c r="DS104" s="794"/>
      <c r="DT104" s="794"/>
      <c r="DU104" s="794"/>
      <c r="DV104" s="794"/>
      <c r="DW104" s="794"/>
      <c r="DX104" s="794"/>
      <c r="DY104" s="794"/>
      <c r="DZ104" s="794"/>
      <c r="EA104" s="794"/>
    </row>
    <row r="105" spans="1:131" x14ac:dyDescent="0.2">
      <c r="A105" s="156">
        <f>ROW()</f>
        <v>105</v>
      </c>
      <c r="C105" s="173" t="s">
        <v>159</v>
      </c>
      <c r="D105" s="160"/>
      <c r="E105" s="160"/>
      <c r="F105" s="521">
        <f>'A&amp;R'!$H$8</f>
        <v>45535</v>
      </c>
      <c r="G105" s="509">
        <f>G86*H91</f>
        <v>134550000</v>
      </c>
      <c r="H105" s="167"/>
      <c r="I105" s="160"/>
      <c r="J105" s="672">
        <f t="shared" si="597"/>
        <v>134550000</v>
      </c>
      <c r="K105" s="673"/>
      <c r="L105" s="795">
        <f>($F105=L$14)*$G105</f>
        <v>0</v>
      </c>
      <c r="M105" s="795">
        <f t="shared" ref="M105:BX105" si="671">($F105=M$14)*$G105</f>
        <v>0</v>
      </c>
      <c r="N105" s="795">
        <f t="shared" si="671"/>
        <v>0</v>
      </c>
      <c r="O105" s="795">
        <f t="shared" si="671"/>
        <v>0</v>
      </c>
      <c r="P105" s="795">
        <f t="shared" si="671"/>
        <v>0</v>
      </c>
      <c r="Q105" s="795">
        <f t="shared" si="671"/>
        <v>0</v>
      </c>
      <c r="R105" s="795">
        <f t="shared" si="671"/>
        <v>0</v>
      </c>
      <c r="S105" s="795">
        <f t="shared" si="671"/>
        <v>0</v>
      </c>
      <c r="T105" s="795">
        <f t="shared" si="671"/>
        <v>0</v>
      </c>
      <c r="U105" s="795">
        <f t="shared" si="671"/>
        <v>0</v>
      </c>
      <c r="V105" s="795">
        <f t="shared" si="671"/>
        <v>0</v>
      </c>
      <c r="W105" s="795">
        <f t="shared" si="671"/>
        <v>0</v>
      </c>
      <c r="X105" s="795">
        <f t="shared" si="671"/>
        <v>0</v>
      </c>
      <c r="Y105" s="795">
        <f t="shared" si="671"/>
        <v>0</v>
      </c>
      <c r="Z105" s="795">
        <f t="shared" si="671"/>
        <v>0</v>
      </c>
      <c r="AA105" s="795">
        <f t="shared" si="671"/>
        <v>0</v>
      </c>
      <c r="AB105" s="795">
        <f t="shared" si="671"/>
        <v>0</v>
      </c>
      <c r="AC105" s="795">
        <f t="shared" si="671"/>
        <v>0</v>
      </c>
      <c r="AD105" s="795">
        <f t="shared" si="671"/>
        <v>0</v>
      </c>
      <c r="AE105" s="795">
        <f t="shared" si="671"/>
        <v>0</v>
      </c>
      <c r="AF105" s="795">
        <f t="shared" si="671"/>
        <v>0</v>
      </c>
      <c r="AG105" s="795">
        <f t="shared" si="671"/>
        <v>0</v>
      </c>
      <c r="AH105" s="795">
        <f t="shared" si="671"/>
        <v>0</v>
      </c>
      <c r="AI105" s="795">
        <f t="shared" si="671"/>
        <v>0</v>
      </c>
      <c r="AJ105" s="795">
        <f t="shared" si="671"/>
        <v>0</v>
      </c>
      <c r="AK105" s="795">
        <f t="shared" si="671"/>
        <v>0</v>
      </c>
      <c r="AL105" s="795">
        <f t="shared" si="671"/>
        <v>0</v>
      </c>
      <c r="AM105" s="795">
        <f t="shared" si="671"/>
        <v>0</v>
      </c>
      <c r="AN105" s="795">
        <f t="shared" si="671"/>
        <v>0</v>
      </c>
      <c r="AO105" s="795">
        <f t="shared" si="671"/>
        <v>0</v>
      </c>
      <c r="AP105" s="795">
        <f t="shared" si="671"/>
        <v>0</v>
      </c>
      <c r="AQ105" s="795">
        <f t="shared" si="671"/>
        <v>0</v>
      </c>
      <c r="AR105" s="795">
        <f t="shared" si="671"/>
        <v>0</v>
      </c>
      <c r="AS105" s="795">
        <f t="shared" si="671"/>
        <v>0</v>
      </c>
      <c r="AT105" s="795">
        <f t="shared" si="671"/>
        <v>0</v>
      </c>
      <c r="AU105" s="795">
        <f t="shared" si="671"/>
        <v>0</v>
      </c>
      <c r="AV105" s="795">
        <f t="shared" si="671"/>
        <v>0</v>
      </c>
      <c r="AW105" s="795">
        <f t="shared" si="671"/>
        <v>0</v>
      </c>
      <c r="AX105" s="795">
        <f t="shared" si="671"/>
        <v>0</v>
      </c>
      <c r="AY105" s="795">
        <f t="shared" si="671"/>
        <v>0</v>
      </c>
      <c r="AZ105" s="795">
        <f t="shared" si="671"/>
        <v>0</v>
      </c>
      <c r="BA105" s="795">
        <f t="shared" si="671"/>
        <v>0</v>
      </c>
      <c r="BB105" s="795">
        <f t="shared" si="671"/>
        <v>0</v>
      </c>
      <c r="BC105" s="795">
        <f t="shared" si="671"/>
        <v>0</v>
      </c>
      <c r="BD105" s="795">
        <f t="shared" si="671"/>
        <v>0</v>
      </c>
      <c r="BE105" s="795">
        <f t="shared" si="671"/>
        <v>0</v>
      </c>
      <c r="BF105" s="795">
        <f t="shared" si="671"/>
        <v>0</v>
      </c>
      <c r="BG105" s="795">
        <f t="shared" si="671"/>
        <v>0</v>
      </c>
      <c r="BH105" s="795">
        <f t="shared" si="671"/>
        <v>0</v>
      </c>
      <c r="BI105" s="795">
        <f t="shared" si="671"/>
        <v>0</v>
      </c>
      <c r="BJ105" s="795">
        <f t="shared" si="671"/>
        <v>0</v>
      </c>
      <c r="BK105" s="795">
        <f t="shared" si="671"/>
        <v>0</v>
      </c>
      <c r="BL105" s="795">
        <f t="shared" si="671"/>
        <v>0</v>
      </c>
      <c r="BM105" s="795">
        <f t="shared" si="671"/>
        <v>0</v>
      </c>
      <c r="BN105" s="795">
        <f t="shared" si="671"/>
        <v>0</v>
      </c>
      <c r="BO105" s="795">
        <f t="shared" si="671"/>
        <v>0</v>
      </c>
      <c r="BP105" s="795">
        <f t="shared" si="671"/>
        <v>0</v>
      </c>
      <c r="BQ105" s="795">
        <f t="shared" si="671"/>
        <v>0</v>
      </c>
      <c r="BR105" s="795">
        <f t="shared" si="671"/>
        <v>0</v>
      </c>
      <c r="BS105" s="795">
        <f t="shared" si="671"/>
        <v>134550000</v>
      </c>
      <c r="BT105" s="795">
        <f t="shared" si="671"/>
        <v>0</v>
      </c>
      <c r="BU105" s="795">
        <f t="shared" si="671"/>
        <v>0</v>
      </c>
      <c r="BV105" s="795">
        <f t="shared" si="671"/>
        <v>0</v>
      </c>
      <c r="BW105" s="795">
        <f t="shared" si="671"/>
        <v>0</v>
      </c>
      <c r="BX105" s="795">
        <f t="shared" si="671"/>
        <v>0</v>
      </c>
      <c r="BY105" s="795">
        <f t="shared" ref="BY105:EA105" si="672">($F105=BY$14)*$G105</f>
        <v>0</v>
      </c>
      <c r="BZ105" s="795">
        <f t="shared" si="672"/>
        <v>0</v>
      </c>
      <c r="CA105" s="795">
        <f t="shared" si="672"/>
        <v>0</v>
      </c>
      <c r="CB105" s="795">
        <f t="shared" si="672"/>
        <v>0</v>
      </c>
      <c r="CC105" s="795">
        <f t="shared" si="672"/>
        <v>0</v>
      </c>
      <c r="CD105" s="795">
        <f t="shared" si="672"/>
        <v>0</v>
      </c>
      <c r="CE105" s="795">
        <f t="shared" si="672"/>
        <v>0</v>
      </c>
      <c r="CF105" s="795">
        <f t="shared" si="672"/>
        <v>0</v>
      </c>
      <c r="CG105" s="795">
        <f t="shared" si="672"/>
        <v>0</v>
      </c>
      <c r="CH105" s="795">
        <f t="shared" si="672"/>
        <v>0</v>
      </c>
      <c r="CI105" s="795">
        <f t="shared" si="672"/>
        <v>0</v>
      </c>
      <c r="CJ105" s="795">
        <f t="shared" si="672"/>
        <v>0</v>
      </c>
      <c r="CK105" s="795">
        <f t="shared" si="672"/>
        <v>0</v>
      </c>
      <c r="CL105" s="795">
        <f t="shared" si="672"/>
        <v>0</v>
      </c>
      <c r="CM105" s="795">
        <f t="shared" si="672"/>
        <v>0</v>
      </c>
      <c r="CN105" s="795">
        <f t="shared" si="672"/>
        <v>0</v>
      </c>
      <c r="CO105" s="795">
        <f t="shared" si="672"/>
        <v>0</v>
      </c>
      <c r="CP105" s="795">
        <f t="shared" si="672"/>
        <v>0</v>
      </c>
      <c r="CQ105" s="795">
        <f t="shared" si="672"/>
        <v>0</v>
      </c>
      <c r="CR105" s="795">
        <f t="shared" si="672"/>
        <v>0</v>
      </c>
      <c r="CS105" s="795">
        <f t="shared" si="672"/>
        <v>0</v>
      </c>
      <c r="CT105" s="795">
        <f t="shared" si="672"/>
        <v>0</v>
      </c>
      <c r="CU105" s="795">
        <f t="shared" si="672"/>
        <v>0</v>
      </c>
      <c r="CV105" s="795">
        <f t="shared" si="672"/>
        <v>0</v>
      </c>
      <c r="CW105" s="795">
        <f t="shared" si="672"/>
        <v>0</v>
      </c>
      <c r="CX105" s="795">
        <f t="shared" si="672"/>
        <v>0</v>
      </c>
      <c r="CY105" s="795">
        <f t="shared" si="672"/>
        <v>0</v>
      </c>
      <c r="CZ105" s="795">
        <f t="shared" si="672"/>
        <v>0</v>
      </c>
      <c r="DA105" s="795">
        <f t="shared" si="672"/>
        <v>0</v>
      </c>
      <c r="DB105" s="795">
        <f t="shared" si="672"/>
        <v>0</v>
      </c>
      <c r="DC105" s="795">
        <f t="shared" si="672"/>
        <v>0</v>
      </c>
      <c r="DD105" s="795">
        <f t="shared" si="672"/>
        <v>0</v>
      </c>
      <c r="DE105" s="795">
        <f t="shared" si="672"/>
        <v>0</v>
      </c>
      <c r="DF105" s="795">
        <f t="shared" si="672"/>
        <v>0</v>
      </c>
      <c r="DG105" s="795">
        <f t="shared" si="672"/>
        <v>0</v>
      </c>
      <c r="DH105" s="795">
        <f t="shared" si="672"/>
        <v>0</v>
      </c>
      <c r="DI105" s="795">
        <f t="shared" si="672"/>
        <v>0</v>
      </c>
      <c r="DJ105" s="795">
        <f t="shared" si="672"/>
        <v>0</v>
      </c>
      <c r="DK105" s="795">
        <f t="shared" si="672"/>
        <v>0</v>
      </c>
      <c r="DL105" s="795">
        <f t="shared" si="672"/>
        <v>0</v>
      </c>
      <c r="DM105" s="795">
        <f t="shared" si="672"/>
        <v>0</v>
      </c>
      <c r="DN105" s="795">
        <f t="shared" si="672"/>
        <v>0</v>
      </c>
      <c r="DO105" s="795">
        <f t="shared" si="672"/>
        <v>0</v>
      </c>
      <c r="DP105" s="795">
        <f t="shared" si="672"/>
        <v>0</v>
      </c>
      <c r="DQ105" s="795">
        <f t="shared" si="672"/>
        <v>0</v>
      </c>
      <c r="DR105" s="795">
        <f t="shared" si="672"/>
        <v>0</v>
      </c>
      <c r="DS105" s="795">
        <f t="shared" si="672"/>
        <v>0</v>
      </c>
      <c r="DT105" s="795">
        <f t="shared" si="672"/>
        <v>0</v>
      </c>
      <c r="DU105" s="795">
        <f t="shared" si="672"/>
        <v>0</v>
      </c>
      <c r="DV105" s="795">
        <f t="shared" si="672"/>
        <v>0</v>
      </c>
      <c r="DW105" s="795">
        <f t="shared" si="672"/>
        <v>0</v>
      </c>
      <c r="DX105" s="795">
        <f t="shared" si="672"/>
        <v>0</v>
      </c>
      <c r="DY105" s="795">
        <f t="shared" si="672"/>
        <v>0</v>
      </c>
      <c r="DZ105" s="795">
        <f t="shared" si="672"/>
        <v>0</v>
      </c>
      <c r="EA105" s="795">
        <f t="shared" si="672"/>
        <v>0</v>
      </c>
    </row>
    <row r="106" spans="1:131" x14ac:dyDescent="0.2">
      <c r="A106" s="156">
        <f>ROW()</f>
        <v>106</v>
      </c>
      <c r="C106" s="501" t="s">
        <v>160</v>
      </c>
      <c r="D106" s="502"/>
      <c r="E106" s="502"/>
      <c r="F106" s="504"/>
      <c r="G106" s="502"/>
      <c r="H106" s="502"/>
      <c r="I106" s="502"/>
      <c r="J106" s="792">
        <f t="shared" si="597"/>
        <v>-42433255.479452074</v>
      </c>
      <c r="K106" s="796">
        <f t="shared" ref="K106:AP106" si="673">SUM(K107:K110)</f>
        <v>131859000</v>
      </c>
      <c r="L106" s="796">
        <f t="shared" si="673"/>
        <v>0</v>
      </c>
      <c r="M106" s="796">
        <f t="shared" si="673"/>
        <v>0</v>
      </c>
      <c r="N106" s="796">
        <f t="shared" si="673"/>
        <v>-1979499.3150684931</v>
      </c>
      <c r="O106" s="796">
        <f t="shared" si="673"/>
        <v>0</v>
      </c>
      <c r="P106" s="796">
        <f t="shared" si="673"/>
        <v>0</v>
      </c>
      <c r="Q106" s="796">
        <f t="shared" si="673"/>
        <v>-1979499.3150684931</v>
      </c>
      <c r="R106" s="796">
        <f t="shared" si="673"/>
        <v>0</v>
      </c>
      <c r="S106" s="796">
        <f t="shared" si="673"/>
        <v>0</v>
      </c>
      <c r="T106" s="796">
        <f t="shared" si="673"/>
        <v>-2001252.0547945206</v>
      </c>
      <c r="U106" s="796">
        <f t="shared" si="673"/>
        <v>0</v>
      </c>
      <c r="V106" s="796">
        <f t="shared" si="673"/>
        <v>0</v>
      </c>
      <c r="W106" s="796">
        <f t="shared" si="673"/>
        <v>-2001252.0547945206</v>
      </c>
      <c r="X106" s="796">
        <f t="shared" si="673"/>
        <v>0</v>
      </c>
      <c r="Y106" s="796">
        <f t="shared" si="673"/>
        <v>0</v>
      </c>
      <c r="Z106" s="796">
        <f t="shared" si="673"/>
        <v>-1979499.3150684931</v>
      </c>
      <c r="AA106" s="796">
        <f t="shared" si="673"/>
        <v>0</v>
      </c>
      <c r="AB106" s="796">
        <f t="shared" si="673"/>
        <v>0</v>
      </c>
      <c r="AC106" s="796">
        <f t="shared" si="673"/>
        <v>-1957746.5753424657</v>
      </c>
      <c r="AD106" s="796">
        <f t="shared" si="673"/>
        <v>0</v>
      </c>
      <c r="AE106" s="796">
        <f t="shared" si="673"/>
        <v>0</v>
      </c>
      <c r="AF106" s="796">
        <f t="shared" si="673"/>
        <v>-2001252.0547945206</v>
      </c>
      <c r="AG106" s="796">
        <f t="shared" si="673"/>
        <v>0</v>
      </c>
      <c r="AH106" s="796">
        <f t="shared" si="673"/>
        <v>0</v>
      </c>
      <c r="AI106" s="796">
        <f t="shared" si="673"/>
        <v>-2001252.0547945206</v>
      </c>
      <c r="AJ106" s="796">
        <f t="shared" si="673"/>
        <v>0</v>
      </c>
      <c r="AK106" s="796">
        <f t="shared" si="673"/>
        <v>0</v>
      </c>
      <c r="AL106" s="796">
        <f t="shared" si="673"/>
        <v>-1979499.3150684931</v>
      </c>
      <c r="AM106" s="796">
        <f t="shared" si="673"/>
        <v>0</v>
      </c>
      <c r="AN106" s="796">
        <f t="shared" si="673"/>
        <v>0</v>
      </c>
      <c r="AO106" s="796">
        <f t="shared" si="673"/>
        <v>-1957746.5753424657</v>
      </c>
      <c r="AP106" s="796">
        <f t="shared" si="673"/>
        <v>0</v>
      </c>
      <c r="AQ106" s="796">
        <f t="shared" ref="AQ106:CC106" si="674">SUM(AQ107:AQ110)</f>
        <v>0</v>
      </c>
      <c r="AR106" s="796">
        <f t="shared" si="674"/>
        <v>-2001252.0547945206</v>
      </c>
      <c r="AS106" s="796">
        <f t="shared" si="674"/>
        <v>0</v>
      </c>
      <c r="AT106" s="796">
        <f t="shared" si="674"/>
        <v>0</v>
      </c>
      <c r="AU106" s="796">
        <f t="shared" si="674"/>
        <v>-2001252.0547945206</v>
      </c>
      <c r="AV106" s="796">
        <f t="shared" si="674"/>
        <v>0</v>
      </c>
      <c r="AW106" s="796">
        <f t="shared" si="674"/>
        <v>0</v>
      </c>
      <c r="AX106" s="796">
        <f t="shared" si="674"/>
        <v>-1979499.3150684931</v>
      </c>
      <c r="AY106" s="796">
        <f t="shared" si="674"/>
        <v>0</v>
      </c>
      <c r="AZ106" s="796">
        <f t="shared" si="674"/>
        <v>0</v>
      </c>
      <c r="BA106" s="796">
        <f t="shared" si="674"/>
        <v>-1957746.5753424657</v>
      </c>
      <c r="BB106" s="796">
        <f t="shared" si="674"/>
        <v>0</v>
      </c>
      <c r="BC106" s="796">
        <f t="shared" si="674"/>
        <v>0</v>
      </c>
      <c r="BD106" s="796">
        <f t="shared" si="674"/>
        <v>-2001252.0547945206</v>
      </c>
      <c r="BE106" s="796">
        <f t="shared" si="674"/>
        <v>0</v>
      </c>
      <c r="BF106" s="796">
        <f t="shared" si="674"/>
        <v>0</v>
      </c>
      <c r="BG106" s="796">
        <f t="shared" si="674"/>
        <v>-2001252.0547945206</v>
      </c>
      <c r="BH106" s="796">
        <f t="shared" si="674"/>
        <v>0</v>
      </c>
      <c r="BI106" s="796">
        <f t="shared" si="674"/>
        <v>0</v>
      </c>
      <c r="BJ106" s="796">
        <f t="shared" si="674"/>
        <v>-1979499.3150684931</v>
      </c>
      <c r="BK106" s="796">
        <f t="shared" si="674"/>
        <v>0</v>
      </c>
      <c r="BL106" s="796">
        <f t="shared" si="674"/>
        <v>0</v>
      </c>
      <c r="BM106" s="796">
        <f t="shared" si="674"/>
        <v>-1979499.3150684931</v>
      </c>
      <c r="BN106" s="796">
        <f t="shared" si="674"/>
        <v>0</v>
      </c>
      <c r="BO106" s="796">
        <f t="shared" si="674"/>
        <v>0</v>
      </c>
      <c r="BP106" s="796">
        <f t="shared" si="674"/>
        <v>-2001252.0547945206</v>
      </c>
      <c r="BQ106" s="796">
        <f t="shared" si="674"/>
        <v>0</v>
      </c>
      <c r="BR106" s="796">
        <f t="shared" si="674"/>
        <v>0</v>
      </c>
      <c r="BS106" s="796">
        <f t="shared" si="674"/>
        <v>-136551252.05479452</v>
      </c>
      <c r="BT106" s="796">
        <f t="shared" si="674"/>
        <v>0</v>
      </c>
      <c r="BU106" s="796">
        <f t="shared" si="674"/>
        <v>0</v>
      </c>
      <c r="BV106" s="796">
        <f t="shared" si="674"/>
        <v>0</v>
      </c>
      <c r="BW106" s="796">
        <f t="shared" si="674"/>
        <v>0</v>
      </c>
      <c r="BX106" s="796">
        <f t="shared" si="674"/>
        <v>0</v>
      </c>
      <c r="BY106" s="796">
        <f t="shared" si="674"/>
        <v>0</v>
      </c>
      <c r="BZ106" s="796">
        <f t="shared" si="674"/>
        <v>0</v>
      </c>
      <c r="CA106" s="796">
        <f t="shared" si="674"/>
        <v>0</v>
      </c>
      <c r="CB106" s="796">
        <f t="shared" si="674"/>
        <v>0</v>
      </c>
      <c r="CC106" s="796">
        <f t="shared" si="674"/>
        <v>0</v>
      </c>
      <c r="CD106" s="796">
        <f t="shared" ref="CD106:EA106" si="675">SUM(CD107:CD110)</f>
        <v>0</v>
      </c>
      <c r="CE106" s="796">
        <f t="shared" si="675"/>
        <v>0</v>
      </c>
      <c r="CF106" s="796">
        <f t="shared" si="675"/>
        <v>0</v>
      </c>
      <c r="CG106" s="796">
        <f t="shared" si="675"/>
        <v>0</v>
      </c>
      <c r="CH106" s="796">
        <f t="shared" si="675"/>
        <v>0</v>
      </c>
      <c r="CI106" s="796">
        <f t="shared" si="675"/>
        <v>0</v>
      </c>
      <c r="CJ106" s="796">
        <f t="shared" si="675"/>
        <v>0</v>
      </c>
      <c r="CK106" s="796">
        <f t="shared" si="675"/>
        <v>0</v>
      </c>
      <c r="CL106" s="796">
        <f t="shared" si="675"/>
        <v>0</v>
      </c>
      <c r="CM106" s="796">
        <f t="shared" si="675"/>
        <v>0</v>
      </c>
      <c r="CN106" s="796">
        <f t="shared" si="675"/>
        <v>0</v>
      </c>
      <c r="CO106" s="796">
        <f t="shared" si="675"/>
        <v>0</v>
      </c>
      <c r="CP106" s="796">
        <f t="shared" si="675"/>
        <v>0</v>
      </c>
      <c r="CQ106" s="796">
        <f t="shared" si="675"/>
        <v>0</v>
      </c>
      <c r="CR106" s="796">
        <f t="shared" si="675"/>
        <v>0</v>
      </c>
      <c r="CS106" s="796">
        <f t="shared" si="675"/>
        <v>0</v>
      </c>
      <c r="CT106" s="796">
        <f t="shared" si="675"/>
        <v>0</v>
      </c>
      <c r="CU106" s="796">
        <f t="shared" si="675"/>
        <v>0</v>
      </c>
      <c r="CV106" s="796">
        <f t="shared" si="675"/>
        <v>0</v>
      </c>
      <c r="CW106" s="796">
        <f t="shared" si="675"/>
        <v>0</v>
      </c>
      <c r="CX106" s="796">
        <f t="shared" si="675"/>
        <v>0</v>
      </c>
      <c r="CY106" s="796">
        <f t="shared" si="675"/>
        <v>0</v>
      </c>
      <c r="CZ106" s="796">
        <f t="shared" si="675"/>
        <v>0</v>
      </c>
      <c r="DA106" s="796">
        <f t="shared" si="675"/>
        <v>0</v>
      </c>
      <c r="DB106" s="796">
        <f t="shared" si="675"/>
        <v>0</v>
      </c>
      <c r="DC106" s="796">
        <f t="shared" si="675"/>
        <v>0</v>
      </c>
      <c r="DD106" s="796">
        <f t="shared" si="675"/>
        <v>0</v>
      </c>
      <c r="DE106" s="796">
        <f t="shared" si="675"/>
        <v>0</v>
      </c>
      <c r="DF106" s="796">
        <f t="shared" si="675"/>
        <v>0</v>
      </c>
      <c r="DG106" s="796">
        <f t="shared" si="675"/>
        <v>0</v>
      </c>
      <c r="DH106" s="796">
        <f t="shared" si="675"/>
        <v>0</v>
      </c>
      <c r="DI106" s="796">
        <f t="shared" si="675"/>
        <v>0</v>
      </c>
      <c r="DJ106" s="796">
        <f t="shared" si="675"/>
        <v>0</v>
      </c>
      <c r="DK106" s="796">
        <f t="shared" si="675"/>
        <v>0</v>
      </c>
      <c r="DL106" s="796">
        <f t="shared" si="675"/>
        <v>0</v>
      </c>
      <c r="DM106" s="796">
        <f t="shared" si="675"/>
        <v>0</v>
      </c>
      <c r="DN106" s="796">
        <f t="shared" si="675"/>
        <v>0</v>
      </c>
      <c r="DO106" s="796">
        <f t="shared" si="675"/>
        <v>0</v>
      </c>
      <c r="DP106" s="796">
        <f t="shared" si="675"/>
        <v>0</v>
      </c>
      <c r="DQ106" s="796">
        <f t="shared" si="675"/>
        <v>0</v>
      </c>
      <c r="DR106" s="796">
        <f t="shared" si="675"/>
        <v>0</v>
      </c>
      <c r="DS106" s="796">
        <f t="shared" si="675"/>
        <v>0</v>
      </c>
      <c r="DT106" s="796">
        <f t="shared" si="675"/>
        <v>0</v>
      </c>
      <c r="DU106" s="796">
        <f t="shared" si="675"/>
        <v>0</v>
      </c>
      <c r="DV106" s="796">
        <f t="shared" si="675"/>
        <v>0</v>
      </c>
      <c r="DW106" s="796">
        <f t="shared" si="675"/>
        <v>0</v>
      </c>
      <c r="DX106" s="796">
        <f t="shared" si="675"/>
        <v>0</v>
      </c>
      <c r="DY106" s="796">
        <f t="shared" si="675"/>
        <v>0</v>
      </c>
      <c r="DZ106" s="796">
        <f t="shared" si="675"/>
        <v>0</v>
      </c>
      <c r="EA106" s="796">
        <f t="shared" si="675"/>
        <v>0</v>
      </c>
    </row>
    <row r="107" spans="1:131" x14ac:dyDescent="0.2">
      <c r="A107" s="151">
        <f>ROW()</f>
        <v>107</v>
      </c>
      <c r="C107" s="175" t="s">
        <v>161</v>
      </c>
      <c r="D107" s="157"/>
      <c r="E107" s="162" t="s">
        <v>155</v>
      </c>
      <c r="F107" s="522">
        <f>'A&amp;R'!$H$9</f>
        <v>3</v>
      </c>
      <c r="G107" s="157"/>
      <c r="H107" s="157"/>
      <c r="I107" s="157"/>
      <c r="J107" s="674">
        <f t="shared" si="597"/>
        <v>-42433255.479452051</v>
      </c>
      <c r="K107" s="797">
        <f>-K93</f>
        <v>-2691000</v>
      </c>
      <c r="L107" s="797">
        <f t="shared" ref="L107:AQ107" si="676">-IF(OR(MOD(L$8,$F107)=0,L$14=$I$6),L93+K112)</f>
        <v>0</v>
      </c>
      <c r="M107" s="797">
        <f t="shared" si="676"/>
        <v>0</v>
      </c>
      <c r="N107" s="797">
        <f t="shared" si="676"/>
        <v>-1979499.3150684931</v>
      </c>
      <c r="O107" s="797">
        <f t="shared" si="676"/>
        <v>0</v>
      </c>
      <c r="P107" s="797">
        <f t="shared" si="676"/>
        <v>0</v>
      </c>
      <c r="Q107" s="797">
        <f t="shared" si="676"/>
        <v>-1979499.3150684931</v>
      </c>
      <c r="R107" s="797">
        <f t="shared" si="676"/>
        <v>0</v>
      </c>
      <c r="S107" s="797">
        <f t="shared" si="676"/>
        <v>0</v>
      </c>
      <c r="T107" s="797">
        <f t="shared" si="676"/>
        <v>-2001252.0547945206</v>
      </c>
      <c r="U107" s="797">
        <f t="shared" si="676"/>
        <v>0</v>
      </c>
      <c r="V107" s="797">
        <f t="shared" si="676"/>
        <v>0</v>
      </c>
      <c r="W107" s="797">
        <f t="shared" si="676"/>
        <v>-2001252.0547945206</v>
      </c>
      <c r="X107" s="797">
        <f t="shared" si="676"/>
        <v>0</v>
      </c>
      <c r="Y107" s="797">
        <f t="shared" si="676"/>
        <v>0</v>
      </c>
      <c r="Z107" s="797">
        <f t="shared" si="676"/>
        <v>-1979499.3150684931</v>
      </c>
      <c r="AA107" s="797">
        <f t="shared" si="676"/>
        <v>0</v>
      </c>
      <c r="AB107" s="797">
        <f t="shared" si="676"/>
        <v>0</v>
      </c>
      <c r="AC107" s="797">
        <f t="shared" si="676"/>
        <v>-1957746.5753424657</v>
      </c>
      <c r="AD107" s="797">
        <f t="shared" si="676"/>
        <v>0</v>
      </c>
      <c r="AE107" s="797">
        <f t="shared" si="676"/>
        <v>0</v>
      </c>
      <c r="AF107" s="797">
        <f t="shared" si="676"/>
        <v>-2001252.0547945206</v>
      </c>
      <c r="AG107" s="797">
        <f t="shared" si="676"/>
        <v>0</v>
      </c>
      <c r="AH107" s="797">
        <f t="shared" si="676"/>
        <v>0</v>
      </c>
      <c r="AI107" s="797">
        <f t="shared" si="676"/>
        <v>-2001252.0547945206</v>
      </c>
      <c r="AJ107" s="797">
        <f t="shared" si="676"/>
        <v>0</v>
      </c>
      <c r="AK107" s="797">
        <f t="shared" si="676"/>
        <v>0</v>
      </c>
      <c r="AL107" s="797">
        <f t="shared" si="676"/>
        <v>-1979499.3150684931</v>
      </c>
      <c r="AM107" s="797">
        <f t="shared" si="676"/>
        <v>0</v>
      </c>
      <c r="AN107" s="797">
        <f t="shared" si="676"/>
        <v>0</v>
      </c>
      <c r="AO107" s="797">
        <f t="shared" si="676"/>
        <v>-1957746.5753424657</v>
      </c>
      <c r="AP107" s="797">
        <f t="shared" si="676"/>
        <v>0</v>
      </c>
      <c r="AQ107" s="797">
        <f t="shared" si="676"/>
        <v>0</v>
      </c>
      <c r="AR107" s="797">
        <f t="shared" ref="AR107:BW107" si="677">-IF(OR(MOD(AR$8,$F107)=0,AR$14=$I$6),AR93+AQ112)</f>
        <v>-2001252.0547945206</v>
      </c>
      <c r="AS107" s="797">
        <f t="shared" si="677"/>
        <v>0</v>
      </c>
      <c r="AT107" s="797">
        <f t="shared" si="677"/>
        <v>0</v>
      </c>
      <c r="AU107" s="797">
        <f t="shared" si="677"/>
        <v>-2001252.0547945206</v>
      </c>
      <c r="AV107" s="797">
        <f t="shared" si="677"/>
        <v>0</v>
      </c>
      <c r="AW107" s="797">
        <f t="shared" si="677"/>
        <v>0</v>
      </c>
      <c r="AX107" s="797">
        <f t="shared" si="677"/>
        <v>-1979499.3150684931</v>
      </c>
      <c r="AY107" s="797">
        <f t="shared" si="677"/>
        <v>0</v>
      </c>
      <c r="AZ107" s="797">
        <f t="shared" si="677"/>
        <v>0</v>
      </c>
      <c r="BA107" s="797">
        <f t="shared" si="677"/>
        <v>-1957746.5753424657</v>
      </c>
      <c r="BB107" s="797">
        <f t="shared" si="677"/>
        <v>0</v>
      </c>
      <c r="BC107" s="797">
        <f t="shared" si="677"/>
        <v>0</v>
      </c>
      <c r="BD107" s="797">
        <f t="shared" si="677"/>
        <v>-2001252.0547945206</v>
      </c>
      <c r="BE107" s="797">
        <f t="shared" si="677"/>
        <v>0</v>
      </c>
      <c r="BF107" s="797">
        <f t="shared" si="677"/>
        <v>0</v>
      </c>
      <c r="BG107" s="797">
        <f t="shared" si="677"/>
        <v>-2001252.0547945206</v>
      </c>
      <c r="BH107" s="797">
        <f t="shared" si="677"/>
        <v>0</v>
      </c>
      <c r="BI107" s="797">
        <f t="shared" si="677"/>
        <v>0</v>
      </c>
      <c r="BJ107" s="797">
        <f t="shared" si="677"/>
        <v>-1979499.3150684931</v>
      </c>
      <c r="BK107" s="797">
        <f t="shared" si="677"/>
        <v>0</v>
      </c>
      <c r="BL107" s="797">
        <f t="shared" si="677"/>
        <v>0</v>
      </c>
      <c r="BM107" s="797">
        <f t="shared" si="677"/>
        <v>-1979499.3150684931</v>
      </c>
      <c r="BN107" s="797">
        <f t="shared" si="677"/>
        <v>0</v>
      </c>
      <c r="BO107" s="797">
        <f t="shared" si="677"/>
        <v>0</v>
      </c>
      <c r="BP107" s="797">
        <f t="shared" si="677"/>
        <v>-2001252.0547945206</v>
      </c>
      <c r="BQ107" s="797">
        <f t="shared" si="677"/>
        <v>0</v>
      </c>
      <c r="BR107" s="797">
        <f t="shared" si="677"/>
        <v>0</v>
      </c>
      <c r="BS107" s="797">
        <f t="shared" si="677"/>
        <v>-2001252.0547945206</v>
      </c>
      <c r="BT107" s="797">
        <f t="shared" si="677"/>
        <v>0</v>
      </c>
      <c r="BU107" s="797">
        <f t="shared" si="677"/>
        <v>0</v>
      </c>
      <c r="BV107" s="797">
        <f t="shared" si="677"/>
        <v>0</v>
      </c>
      <c r="BW107" s="797">
        <f t="shared" si="677"/>
        <v>0</v>
      </c>
      <c r="BX107" s="797">
        <f t="shared" ref="BX107:DC107" si="678">-IF(OR(MOD(BX$8,$F107)=0,BX$14=$I$6),BX93+BW112)</f>
        <v>0</v>
      </c>
      <c r="BY107" s="797">
        <f t="shared" si="678"/>
        <v>0</v>
      </c>
      <c r="BZ107" s="797">
        <f t="shared" si="678"/>
        <v>0</v>
      </c>
      <c r="CA107" s="797">
        <f t="shared" si="678"/>
        <v>0</v>
      </c>
      <c r="CB107" s="797">
        <f t="shared" si="678"/>
        <v>0</v>
      </c>
      <c r="CC107" s="797">
        <f t="shared" si="678"/>
        <v>0</v>
      </c>
      <c r="CD107" s="797">
        <f t="shared" si="678"/>
        <v>0</v>
      </c>
      <c r="CE107" s="797">
        <f t="shared" si="678"/>
        <v>0</v>
      </c>
      <c r="CF107" s="797">
        <f t="shared" si="678"/>
        <v>0</v>
      </c>
      <c r="CG107" s="797">
        <f t="shared" si="678"/>
        <v>0</v>
      </c>
      <c r="CH107" s="797">
        <f t="shared" si="678"/>
        <v>0</v>
      </c>
      <c r="CI107" s="797">
        <f t="shared" si="678"/>
        <v>0</v>
      </c>
      <c r="CJ107" s="797">
        <f t="shared" si="678"/>
        <v>0</v>
      </c>
      <c r="CK107" s="797">
        <f t="shared" si="678"/>
        <v>0</v>
      </c>
      <c r="CL107" s="797">
        <f t="shared" si="678"/>
        <v>0</v>
      </c>
      <c r="CM107" s="797">
        <f t="shared" si="678"/>
        <v>0</v>
      </c>
      <c r="CN107" s="797">
        <f t="shared" si="678"/>
        <v>0</v>
      </c>
      <c r="CO107" s="797">
        <f t="shared" si="678"/>
        <v>0</v>
      </c>
      <c r="CP107" s="797">
        <f t="shared" si="678"/>
        <v>0</v>
      </c>
      <c r="CQ107" s="797">
        <f t="shared" si="678"/>
        <v>0</v>
      </c>
      <c r="CR107" s="797">
        <f t="shared" si="678"/>
        <v>0</v>
      </c>
      <c r="CS107" s="797">
        <f t="shared" si="678"/>
        <v>0</v>
      </c>
      <c r="CT107" s="797">
        <f t="shared" si="678"/>
        <v>0</v>
      </c>
      <c r="CU107" s="797">
        <f t="shared" si="678"/>
        <v>0</v>
      </c>
      <c r="CV107" s="797">
        <f t="shared" si="678"/>
        <v>0</v>
      </c>
      <c r="CW107" s="797">
        <f t="shared" si="678"/>
        <v>0</v>
      </c>
      <c r="CX107" s="797">
        <f t="shared" si="678"/>
        <v>0</v>
      </c>
      <c r="CY107" s="797">
        <f t="shared" si="678"/>
        <v>0</v>
      </c>
      <c r="CZ107" s="797">
        <f t="shared" si="678"/>
        <v>0</v>
      </c>
      <c r="DA107" s="797">
        <f t="shared" si="678"/>
        <v>0</v>
      </c>
      <c r="DB107" s="797">
        <f t="shared" si="678"/>
        <v>0</v>
      </c>
      <c r="DC107" s="797">
        <f t="shared" si="678"/>
        <v>0</v>
      </c>
      <c r="DD107" s="797">
        <f t="shared" ref="DD107:EA107" si="679">-IF(OR(MOD(DD$8,$F107)=0,DD$14=$I$6),DD93+DC112)</f>
        <v>0</v>
      </c>
      <c r="DE107" s="797">
        <f t="shared" si="679"/>
        <v>0</v>
      </c>
      <c r="DF107" s="797">
        <f t="shared" si="679"/>
        <v>0</v>
      </c>
      <c r="DG107" s="797">
        <f t="shared" si="679"/>
        <v>0</v>
      </c>
      <c r="DH107" s="797">
        <f t="shared" si="679"/>
        <v>0</v>
      </c>
      <c r="DI107" s="797">
        <f t="shared" si="679"/>
        <v>0</v>
      </c>
      <c r="DJ107" s="797">
        <f t="shared" si="679"/>
        <v>0</v>
      </c>
      <c r="DK107" s="797">
        <f t="shared" si="679"/>
        <v>0</v>
      </c>
      <c r="DL107" s="797">
        <f t="shared" si="679"/>
        <v>0</v>
      </c>
      <c r="DM107" s="797">
        <f t="shared" si="679"/>
        <v>0</v>
      </c>
      <c r="DN107" s="797">
        <f t="shared" si="679"/>
        <v>0</v>
      </c>
      <c r="DO107" s="797">
        <f t="shared" si="679"/>
        <v>0</v>
      </c>
      <c r="DP107" s="797">
        <f t="shared" si="679"/>
        <v>0</v>
      </c>
      <c r="DQ107" s="797">
        <f t="shared" si="679"/>
        <v>0</v>
      </c>
      <c r="DR107" s="797">
        <f t="shared" si="679"/>
        <v>0</v>
      </c>
      <c r="DS107" s="797">
        <f t="shared" si="679"/>
        <v>0</v>
      </c>
      <c r="DT107" s="797">
        <f t="shared" si="679"/>
        <v>0</v>
      </c>
      <c r="DU107" s="797">
        <f t="shared" si="679"/>
        <v>0</v>
      </c>
      <c r="DV107" s="797">
        <f t="shared" si="679"/>
        <v>0</v>
      </c>
      <c r="DW107" s="797">
        <f t="shared" si="679"/>
        <v>0</v>
      </c>
      <c r="DX107" s="797">
        <f t="shared" si="679"/>
        <v>0</v>
      </c>
      <c r="DY107" s="797">
        <f t="shared" si="679"/>
        <v>0</v>
      </c>
      <c r="DZ107" s="797">
        <f t="shared" si="679"/>
        <v>0</v>
      </c>
      <c r="EA107" s="797">
        <f t="shared" si="679"/>
        <v>0</v>
      </c>
    </row>
    <row r="108" spans="1:131" x14ac:dyDescent="0.2">
      <c r="A108" s="151">
        <f>ROW()</f>
        <v>108</v>
      </c>
      <c r="C108" s="175" t="s">
        <v>162</v>
      </c>
      <c r="D108" s="157"/>
      <c r="E108" s="162"/>
      <c r="F108" s="523">
        <f>$I$6</f>
        <v>45535</v>
      </c>
      <c r="G108" s="147">
        <f>G110+G109</f>
        <v>0</v>
      </c>
      <c r="H108" s="157"/>
      <c r="I108" s="157"/>
      <c r="J108" s="674">
        <f t="shared" si="597"/>
        <v>0</v>
      </c>
      <c r="K108" s="798"/>
      <c r="L108" s="797">
        <f>($F108=L$14)*$G108</f>
        <v>0</v>
      </c>
      <c r="M108" s="797">
        <f t="shared" ref="M108:BX108" si="680">($F108=M$14)*$G108</f>
        <v>0</v>
      </c>
      <c r="N108" s="797">
        <f t="shared" si="680"/>
        <v>0</v>
      </c>
      <c r="O108" s="797">
        <f t="shared" si="680"/>
        <v>0</v>
      </c>
      <c r="P108" s="797">
        <f t="shared" si="680"/>
        <v>0</v>
      </c>
      <c r="Q108" s="797">
        <f t="shared" si="680"/>
        <v>0</v>
      </c>
      <c r="R108" s="797">
        <f t="shared" si="680"/>
        <v>0</v>
      </c>
      <c r="S108" s="797">
        <f t="shared" si="680"/>
        <v>0</v>
      </c>
      <c r="T108" s="797">
        <f t="shared" si="680"/>
        <v>0</v>
      </c>
      <c r="U108" s="797">
        <f t="shared" si="680"/>
        <v>0</v>
      </c>
      <c r="V108" s="797">
        <f t="shared" si="680"/>
        <v>0</v>
      </c>
      <c r="W108" s="797">
        <f t="shared" si="680"/>
        <v>0</v>
      </c>
      <c r="X108" s="797">
        <f t="shared" si="680"/>
        <v>0</v>
      </c>
      <c r="Y108" s="797">
        <f t="shared" si="680"/>
        <v>0</v>
      </c>
      <c r="Z108" s="797">
        <f t="shared" si="680"/>
        <v>0</v>
      </c>
      <c r="AA108" s="797">
        <f t="shared" si="680"/>
        <v>0</v>
      </c>
      <c r="AB108" s="797">
        <f t="shared" si="680"/>
        <v>0</v>
      </c>
      <c r="AC108" s="797">
        <f t="shared" si="680"/>
        <v>0</v>
      </c>
      <c r="AD108" s="797">
        <f t="shared" si="680"/>
        <v>0</v>
      </c>
      <c r="AE108" s="797">
        <f t="shared" si="680"/>
        <v>0</v>
      </c>
      <c r="AF108" s="797">
        <f t="shared" si="680"/>
        <v>0</v>
      </c>
      <c r="AG108" s="797">
        <f t="shared" si="680"/>
        <v>0</v>
      </c>
      <c r="AH108" s="797">
        <f t="shared" si="680"/>
        <v>0</v>
      </c>
      <c r="AI108" s="797">
        <f t="shared" si="680"/>
        <v>0</v>
      </c>
      <c r="AJ108" s="797">
        <f t="shared" si="680"/>
        <v>0</v>
      </c>
      <c r="AK108" s="797">
        <f t="shared" si="680"/>
        <v>0</v>
      </c>
      <c r="AL108" s="797">
        <f t="shared" si="680"/>
        <v>0</v>
      </c>
      <c r="AM108" s="797">
        <f t="shared" si="680"/>
        <v>0</v>
      </c>
      <c r="AN108" s="797">
        <f t="shared" si="680"/>
        <v>0</v>
      </c>
      <c r="AO108" s="797">
        <f t="shared" si="680"/>
        <v>0</v>
      </c>
      <c r="AP108" s="797">
        <f t="shared" si="680"/>
        <v>0</v>
      </c>
      <c r="AQ108" s="797">
        <f t="shared" si="680"/>
        <v>0</v>
      </c>
      <c r="AR108" s="797">
        <f t="shared" si="680"/>
        <v>0</v>
      </c>
      <c r="AS108" s="797">
        <f t="shared" si="680"/>
        <v>0</v>
      </c>
      <c r="AT108" s="797">
        <f t="shared" si="680"/>
        <v>0</v>
      </c>
      <c r="AU108" s="797">
        <f t="shared" si="680"/>
        <v>0</v>
      </c>
      <c r="AV108" s="797">
        <f t="shared" si="680"/>
        <v>0</v>
      </c>
      <c r="AW108" s="797">
        <f t="shared" si="680"/>
        <v>0</v>
      </c>
      <c r="AX108" s="797">
        <f t="shared" si="680"/>
        <v>0</v>
      </c>
      <c r="AY108" s="797">
        <f t="shared" si="680"/>
        <v>0</v>
      </c>
      <c r="AZ108" s="797">
        <f t="shared" si="680"/>
        <v>0</v>
      </c>
      <c r="BA108" s="797">
        <f t="shared" si="680"/>
        <v>0</v>
      </c>
      <c r="BB108" s="797">
        <f t="shared" si="680"/>
        <v>0</v>
      </c>
      <c r="BC108" s="797">
        <f t="shared" si="680"/>
        <v>0</v>
      </c>
      <c r="BD108" s="797">
        <f t="shared" si="680"/>
        <v>0</v>
      </c>
      <c r="BE108" s="797">
        <f t="shared" si="680"/>
        <v>0</v>
      </c>
      <c r="BF108" s="797">
        <f t="shared" si="680"/>
        <v>0</v>
      </c>
      <c r="BG108" s="797">
        <f t="shared" si="680"/>
        <v>0</v>
      </c>
      <c r="BH108" s="797">
        <f t="shared" si="680"/>
        <v>0</v>
      </c>
      <c r="BI108" s="797">
        <f t="shared" si="680"/>
        <v>0</v>
      </c>
      <c r="BJ108" s="797">
        <f t="shared" si="680"/>
        <v>0</v>
      </c>
      <c r="BK108" s="797">
        <f t="shared" si="680"/>
        <v>0</v>
      </c>
      <c r="BL108" s="797">
        <f t="shared" si="680"/>
        <v>0</v>
      </c>
      <c r="BM108" s="797">
        <f t="shared" si="680"/>
        <v>0</v>
      </c>
      <c r="BN108" s="797">
        <f t="shared" si="680"/>
        <v>0</v>
      </c>
      <c r="BO108" s="797">
        <f t="shared" si="680"/>
        <v>0</v>
      </c>
      <c r="BP108" s="797">
        <f t="shared" si="680"/>
        <v>0</v>
      </c>
      <c r="BQ108" s="797">
        <f t="shared" si="680"/>
        <v>0</v>
      </c>
      <c r="BR108" s="797">
        <f t="shared" si="680"/>
        <v>0</v>
      </c>
      <c r="BS108" s="797">
        <f t="shared" si="680"/>
        <v>0</v>
      </c>
      <c r="BT108" s="797">
        <f t="shared" si="680"/>
        <v>0</v>
      </c>
      <c r="BU108" s="797">
        <f t="shared" si="680"/>
        <v>0</v>
      </c>
      <c r="BV108" s="797">
        <f t="shared" si="680"/>
        <v>0</v>
      </c>
      <c r="BW108" s="797">
        <f t="shared" si="680"/>
        <v>0</v>
      </c>
      <c r="BX108" s="797">
        <f t="shared" si="680"/>
        <v>0</v>
      </c>
      <c r="BY108" s="797">
        <f t="shared" ref="BY108:EA108" si="681">($F108=BY$14)*$G108</f>
        <v>0</v>
      </c>
      <c r="BZ108" s="797">
        <f t="shared" si="681"/>
        <v>0</v>
      </c>
      <c r="CA108" s="797">
        <f t="shared" si="681"/>
        <v>0</v>
      </c>
      <c r="CB108" s="797">
        <f t="shared" si="681"/>
        <v>0</v>
      </c>
      <c r="CC108" s="797">
        <f t="shared" si="681"/>
        <v>0</v>
      </c>
      <c r="CD108" s="797">
        <f t="shared" si="681"/>
        <v>0</v>
      </c>
      <c r="CE108" s="797">
        <f t="shared" si="681"/>
        <v>0</v>
      </c>
      <c r="CF108" s="797">
        <f t="shared" si="681"/>
        <v>0</v>
      </c>
      <c r="CG108" s="797">
        <f t="shared" si="681"/>
        <v>0</v>
      </c>
      <c r="CH108" s="797">
        <f t="shared" si="681"/>
        <v>0</v>
      </c>
      <c r="CI108" s="797">
        <f t="shared" si="681"/>
        <v>0</v>
      </c>
      <c r="CJ108" s="797">
        <f t="shared" si="681"/>
        <v>0</v>
      </c>
      <c r="CK108" s="797">
        <f t="shared" si="681"/>
        <v>0</v>
      </c>
      <c r="CL108" s="797">
        <f t="shared" si="681"/>
        <v>0</v>
      </c>
      <c r="CM108" s="797">
        <f t="shared" si="681"/>
        <v>0</v>
      </c>
      <c r="CN108" s="797">
        <f t="shared" si="681"/>
        <v>0</v>
      </c>
      <c r="CO108" s="797">
        <f t="shared" si="681"/>
        <v>0</v>
      </c>
      <c r="CP108" s="797">
        <f t="shared" si="681"/>
        <v>0</v>
      </c>
      <c r="CQ108" s="797">
        <f t="shared" si="681"/>
        <v>0</v>
      </c>
      <c r="CR108" s="797">
        <f t="shared" si="681"/>
        <v>0</v>
      </c>
      <c r="CS108" s="797">
        <f t="shared" si="681"/>
        <v>0</v>
      </c>
      <c r="CT108" s="797">
        <f t="shared" si="681"/>
        <v>0</v>
      </c>
      <c r="CU108" s="797">
        <f t="shared" si="681"/>
        <v>0</v>
      </c>
      <c r="CV108" s="797">
        <f t="shared" si="681"/>
        <v>0</v>
      </c>
      <c r="CW108" s="797">
        <f t="shared" si="681"/>
        <v>0</v>
      </c>
      <c r="CX108" s="797">
        <f t="shared" si="681"/>
        <v>0</v>
      </c>
      <c r="CY108" s="797">
        <f t="shared" si="681"/>
        <v>0</v>
      </c>
      <c r="CZ108" s="797">
        <f t="shared" si="681"/>
        <v>0</v>
      </c>
      <c r="DA108" s="797">
        <f t="shared" si="681"/>
        <v>0</v>
      </c>
      <c r="DB108" s="797">
        <f t="shared" si="681"/>
        <v>0</v>
      </c>
      <c r="DC108" s="797">
        <f t="shared" si="681"/>
        <v>0</v>
      </c>
      <c r="DD108" s="797">
        <f t="shared" si="681"/>
        <v>0</v>
      </c>
      <c r="DE108" s="797">
        <f t="shared" si="681"/>
        <v>0</v>
      </c>
      <c r="DF108" s="797">
        <f t="shared" si="681"/>
        <v>0</v>
      </c>
      <c r="DG108" s="797">
        <f t="shared" si="681"/>
        <v>0</v>
      </c>
      <c r="DH108" s="797">
        <f t="shared" si="681"/>
        <v>0</v>
      </c>
      <c r="DI108" s="797">
        <f t="shared" si="681"/>
        <v>0</v>
      </c>
      <c r="DJ108" s="797">
        <f t="shared" si="681"/>
        <v>0</v>
      </c>
      <c r="DK108" s="797">
        <f t="shared" si="681"/>
        <v>0</v>
      </c>
      <c r="DL108" s="797">
        <f t="shared" si="681"/>
        <v>0</v>
      </c>
      <c r="DM108" s="797">
        <f t="shared" si="681"/>
        <v>0</v>
      </c>
      <c r="DN108" s="797">
        <f t="shared" si="681"/>
        <v>0</v>
      </c>
      <c r="DO108" s="797">
        <f t="shared" si="681"/>
        <v>0</v>
      </c>
      <c r="DP108" s="797">
        <f t="shared" si="681"/>
        <v>0</v>
      </c>
      <c r="DQ108" s="797">
        <f t="shared" si="681"/>
        <v>0</v>
      </c>
      <c r="DR108" s="797">
        <f t="shared" si="681"/>
        <v>0</v>
      </c>
      <c r="DS108" s="797">
        <f t="shared" si="681"/>
        <v>0</v>
      </c>
      <c r="DT108" s="797">
        <f t="shared" si="681"/>
        <v>0</v>
      </c>
      <c r="DU108" s="797">
        <f t="shared" si="681"/>
        <v>0</v>
      </c>
      <c r="DV108" s="797">
        <f t="shared" si="681"/>
        <v>0</v>
      </c>
      <c r="DW108" s="797">
        <f t="shared" si="681"/>
        <v>0</v>
      </c>
      <c r="DX108" s="797">
        <f t="shared" si="681"/>
        <v>0</v>
      </c>
      <c r="DY108" s="797">
        <f t="shared" si="681"/>
        <v>0</v>
      </c>
      <c r="DZ108" s="797">
        <f t="shared" si="681"/>
        <v>0</v>
      </c>
      <c r="EA108" s="797">
        <f t="shared" si="681"/>
        <v>0</v>
      </c>
    </row>
    <row r="109" spans="1:131" x14ac:dyDescent="0.2">
      <c r="A109" s="151">
        <f>ROW()</f>
        <v>109</v>
      </c>
      <c r="C109" s="171" t="s">
        <v>158</v>
      </c>
      <c r="E109" s="157"/>
      <c r="G109" s="512">
        <f>-G104</f>
        <v>134550000</v>
      </c>
      <c r="H109" s="157"/>
      <c r="I109" s="157"/>
      <c r="J109" s="674">
        <f t="shared" si="597"/>
        <v>134550000</v>
      </c>
      <c r="K109" s="799">
        <f>G109</f>
        <v>134550000</v>
      </c>
      <c r="L109" s="797"/>
      <c r="M109" s="797"/>
      <c r="N109" s="797"/>
      <c r="O109" s="797"/>
      <c r="P109" s="797"/>
      <c r="Q109" s="797"/>
      <c r="R109" s="797"/>
      <c r="S109" s="797"/>
      <c r="T109" s="797"/>
      <c r="U109" s="797"/>
      <c r="V109" s="797"/>
      <c r="W109" s="797"/>
      <c r="X109" s="797"/>
      <c r="Y109" s="797"/>
      <c r="Z109" s="797"/>
      <c r="AA109" s="797"/>
      <c r="AB109" s="797"/>
      <c r="AC109" s="797"/>
      <c r="AD109" s="797"/>
      <c r="AE109" s="797"/>
      <c r="AF109" s="797"/>
      <c r="AG109" s="797"/>
      <c r="AH109" s="797"/>
      <c r="AI109" s="797"/>
      <c r="AJ109" s="797"/>
      <c r="AK109" s="797"/>
      <c r="AL109" s="797"/>
      <c r="AM109" s="797"/>
      <c r="AN109" s="797"/>
      <c r="AO109" s="797"/>
      <c r="AP109" s="797"/>
      <c r="AQ109" s="797"/>
      <c r="AR109" s="797"/>
      <c r="AS109" s="797"/>
      <c r="AT109" s="797"/>
      <c r="AU109" s="797"/>
      <c r="AV109" s="797"/>
      <c r="AW109" s="797"/>
      <c r="AX109" s="797"/>
      <c r="AY109" s="797"/>
      <c r="AZ109" s="797"/>
      <c r="BA109" s="797"/>
      <c r="BB109" s="797"/>
      <c r="BC109" s="797"/>
      <c r="BD109" s="797"/>
      <c r="BE109" s="797"/>
      <c r="BF109" s="797"/>
      <c r="BG109" s="797"/>
      <c r="BH109" s="797"/>
      <c r="BI109" s="797"/>
      <c r="BJ109" s="797"/>
      <c r="BK109" s="797"/>
      <c r="BL109" s="797"/>
      <c r="BM109" s="797"/>
      <c r="BN109" s="797"/>
      <c r="BO109" s="797"/>
      <c r="BP109" s="797"/>
      <c r="BQ109" s="797"/>
      <c r="BR109" s="797"/>
      <c r="BS109" s="797"/>
      <c r="BT109" s="797"/>
      <c r="BU109" s="797"/>
      <c r="BV109" s="797"/>
      <c r="BW109" s="797"/>
      <c r="BX109" s="797"/>
      <c r="BY109" s="797"/>
      <c r="BZ109" s="797"/>
      <c r="CA109" s="797"/>
      <c r="CB109" s="797"/>
      <c r="CC109" s="797"/>
      <c r="CD109" s="797"/>
      <c r="CE109" s="797"/>
      <c r="CF109" s="797"/>
      <c r="CG109" s="797"/>
      <c r="CH109" s="797"/>
      <c r="CI109" s="797"/>
      <c r="CJ109" s="797"/>
      <c r="CK109" s="797"/>
      <c r="CL109" s="797"/>
      <c r="CM109" s="797"/>
      <c r="CN109" s="797"/>
      <c r="CO109" s="797"/>
      <c r="CP109" s="797"/>
      <c r="CQ109" s="797"/>
      <c r="CR109" s="797"/>
      <c r="CS109" s="797"/>
      <c r="CT109" s="797"/>
      <c r="CU109" s="797"/>
      <c r="CV109" s="797"/>
      <c r="CW109" s="797"/>
      <c r="CX109" s="797"/>
      <c r="CY109" s="797"/>
      <c r="CZ109" s="797"/>
      <c r="DA109" s="797"/>
      <c r="DB109" s="797"/>
      <c r="DC109" s="797"/>
      <c r="DD109" s="797"/>
      <c r="DE109" s="797"/>
      <c r="DF109" s="797"/>
      <c r="DG109" s="797"/>
      <c r="DH109" s="797"/>
      <c r="DI109" s="797"/>
      <c r="DJ109" s="797"/>
      <c r="DK109" s="797"/>
      <c r="DL109" s="797"/>
      <c r="DM109" s="797"/>
      <c r="DN109" s="797"/>
      <c r="DO109" s="797"/>
      <c r="DP109" s="797"/>
      <c r="DQ109" s="797"/>
      <c r="DR109" s="797"/>
      <c r="DS109" s="797"/>
      <c r="DT109" s="797"/>
      <c r="DU109" s="797"/>
      <c r="DV109" s="797"/>
      <c r="DW109" s="797"/>
      <c r="DX109" s="797"/>
      <c r="DY109" s="797"/>
      <c r="DZ109" s="797"/>
      <c r="EA109" s="797"/>
    </row>
    <row r="110" spans="1:131" x14ac:dyDescent="0.2">
      <c r="A110" s="151">
        <f>ROW()</f>
        <v>110</v>
      </c>
      <c r="C110" s="173" t="s">
        <v>159</v>
      </c>
      <c r="D110" s="176"/>
      <c r="E110" s="160"/>
      <c r="F110" s="521">
        <f>F105</f>
        <v>45535</v>
      </c>
      <c r="G110" s="509">
        <f>-G105</f>
        <v>-134550000</v>
      </c>
      <c r="H110" s="160"/>
      <c r="I110" s="160"/>
      <c r="J110" s="672">
        <f t="shared" si="597"/>
        <v>-134550000</v>
      </c>
      <c r="K110" s="795"/>
      <c r="L110" s="800">
        <f>($F110=L$14)*($G110-$G108)</f>
        <v>0</v>
      </c>
      <c r="M110" s="800">
        <f t="shared" ref="M110:BX110" si="682">($F110=M$14)*($G110-$G108)</f>
        <v>0</v>
      </c>
      <c r="N110" s="800">
        <f t="shared" si="682"/>
        <v>0</v>
      </c>
      <c r="O110" s="800">
        <f t="shared" si="682"/>
        <v>0</v>
      </c>
      <c r="P110" s="800">
        <f t="shared" si="682"/>
        <v>0</v>
      </c>
      <c r="Q110" s="800">
        <f t="shared" si="682"/>
        <v>0</v>
      </c>
      <c r="R110" s="800">
        <f t="shared" si="682"/>
        <v>0</v>
      </c>
      <c r="S110" s="800">
        <f t="shared" si="682"/>
        <v>0</v>
      </c>
      <c r="T110" s="800">
        <f t="shared" si="682"/>
        <v>0</v>
      </c>
      <c r="U110" s="800">
        <f t="shared" si="682"/>
        <v>0</v>
      </c>
      <c r="V110" s="800">
        <f t="shared" si="682"/>
        <v>0</v>
      </c>
      <c r="W110" s="800">
        <f t="shared" si="682"/>
        <v>0</v>
      </c>
      <c r="X110" s="800">
        <f t="shared" si="682"/>
        <v>0</v>
      </c>
      <c r="Y110" s="800">
        <f t="shared" si="682"/>
        <v>0</v>
      </c>
      <c r="Z110" s="800">
        <f t="shared" si="682"/>
        <v>0</v>
      </c>
      <c r="AA110" s="800">
        <f t="shared" si="682"/>
        <v>0</v>
      </c>
      <c r="AB110" s="800">
        <f t="shared" si="682"/>
        <v>0</v>
      </c>
      <c r="AC110" s="800">
        <f t="shared" si="682"/>
        <v>0</v>
      </c>
      <c r="AD110" s="800">
        <f t="shared" si="682"/>
        <v>0</v>
      </c>
      <c r="AE110" s="800">
        <f t="shared" si="682"/>
        <v>0</v>
      </c>
      <c r="AF110" s="800">
        <f t="shared" si="682"/>
        <v>0</v>
      </c>
      <c r="AG110" s="800">
        <f t="shared" si="682"/>
        <v>0</v>
      </c>
      <c r="AH110" s="800">
        <f t="shared" si="682"/>
        <v>0</v>
      </c>
      <c r="AI110" s="800">
        <f t="shared" si="682"/>
        <v>0</v>
      </c>
      <c r="AJ110" s="800">
        <f t="shared" si="682"/>
        <v>0</v>
      </c>
      <c r="AK110" s="800">
        <f t="shared" si="682"/>
        <v>0</v>
      </c>
      <c r="AL110" s="800">
        <f t="shared" si="682"/>
        <v>0</v>
      </c>
      <c r="AM110" s="800">
        <f t="shared" si="682"/>
        <v>0</v>
      </c>
      <c r="AN110" s="800">
        <f t="shared" si="682"/>
        <v>0</v>
      </c>
      <c r="AO110" s="800">
        <f t="shared" si="682"/>
        <v>0</v>
      </c>
      <c r="AP110" s="800">
        <f t="shared" si="682"/>
        <v>0</v>
      </c>
      <c r="AQ110" s="800">
        <f t="shared" si="682"/>
        <v>0</v>
      </c>
      <c r="AR110" s="800">
        <f t="shared" si="682"/>
        <v>0</v>
      </c>
      <c r="AS110" s="800">
        <f t="shared" si="682"/>
        <v>0</v>
      </c>
      <c r="AT110" s="800">
        <f t="shared" si="682"/>
        <v>0</v>
      </c>
      <c r="AU110" s="800">
        <f t="shared" si="682"/>
        <v>0</v>
      </c>
      <c r="AV110" s="800">
        <f t="shared" si="682"/>
        <v>0</v>
      </c>
      <c r="AW110" s="800">
        <f t="shared" si="682"/>
        <v>0</v>
      </c>
      <c r="AX110" s="800">
        <f t="shared" si="682"/>
        <v>0</v>
      </c>
      <c r="AY110" s="800">
        <f t="shared" si="682"/>
        <v>0</v>
      </c>
      <c r="AZ110" s="800">
        <f t="shared" si="682"/>
        <v>0</v>
      </c>
      <c r="BA110" s="800">
        <f t="shared" si="682"/>
        <v>0</v>
      </c>
      <c r="BB110" s="800">
        <f t="shared" si="682"/>
        <v>0</v>
      </c>
      <c r="BC110" s="800">
        <f t="shared" si="682"/>
        <v>0</v>
      </c>
      <c r="BD110" s="800">
        <f t="shared" si="682"/>
        <v>0</v>
      </c>
      <c r="BE110" s="800">
        <f t="shared" si="682"/>
        <v>0</v>
      </c>
      <c r="BF110" s="800">
        <f t="shared" si="682"/>
        <v>0</v>
      </c>
      <c r="BG110" s="800">
        <f t="shared" si="682"/>
        <v>0</v>
      </c>
      <c r="BH110" s="800">
        <f t="shared" si="682"/>
        <v>0</v>
      </c>
      <c r="BI110" s="800">
        <f t="shared" si="682"/>
        <v>0</v>
      </c>
      <c r="BJ110" s="800">
        <f t="shared" si="682"/>
        <v>0</v>
      </c>
      <c r="BK110" s="800">
        <f t="shared" si="682"/>
        <v>0</v>
      </c>
      <c r="BL110" s="800">
        <f t="shared" si="682"/>
        <v>0</v>
      </c>
      <c r="BM110" s="800">
        <f t="shared" si="682"/>
        <v>0</v>
      </c>
      <c r="BN110" s="800">
        <f t="shared" si="682"/>
        <v>0</v>
      </c>
      <c r="BO110" s="800">
        <f t="shared" si="682"/>
        <v>0</v>
      </c>
      <c r="BP110" s="800">
        <f t="shared" si="682"/>
        <v>0</v>
      </c>
      <c r="BQ110" s="800">
        <f t="shared" si="682"/>
        <v>0</v>
      </c>
      <c r="BR110" s="800">
        <f t="shared" si="682"/>
        <v>0</v>
      </c>
      <c r="BS110" s="800">
        <f t="shared" si="682"/>
        <v>-134550000</v>
      </c>
      <c r="BT110" s="800">
        <f t="shared" si="682"/>
        <v>0</v>
      </c>
      <c r="BU110" s="800">
        <f t="shared" si="682"/>
        <v>0</v>
      </c>
      <c r="BV110" s="800">
        <f t="shared" si="682"/>
        <v>0</v>
      </c>
      <c r="BW110" s="800">
        <f t="shared" si="682"/>
        <v>0</v>
      </c>
      <c r="BX110" s="800">
        <f t="shared" si="682"/>
        <v>0</v>
      </c>
      <c r="BY110" s="800">
        <f t="shared" ref="BY110:CC110" si="683">($F110=BY$14)*($G110-$G108)</f>
        <v>0</v>
      </c>
      <c r="BZ110" s="800">
        <f t="shared" si="683"/>
        <v>0</v>
      </c>
      <c r="CA110" s="800">
        <f t="shared" si="683"/>
        <v>0</v>
      </c>
      <c r="CB110" s="800">
        <f t="shared" si="683"/>
        <v>0</v>
      </c>
      <c r="CC110" s="800">
        <f t="shared" si="683"/>
        <v>0</v>
      </c>
      <c r="CD110" s="800">
        <f t="shared" ref="CD110:EA110" si="684">($F110=CD$14)*($G110-$G108)</f>
        <v>0</v>
      </c>
      <c r="CE110" s="800">
        <f t="shared" si="684"/>
        <v>0</v>
      </c>
      <c r="CF110" s="800">
        <f t="shared" si="684"/>
        <v>0</v>
      </c>
      <c r="CG110" s="800">
        <f t="shared" si="684"/>
        <v>0</v>
      </c>
      <c r="CH110" s="800">
        <f t="shared" si="684"/>
        <v>0</v>
      </c>
      <c r="CI110" s="800">
        <f t="shared" si="684"/>
        <v>0</v>
      </c>
      <c r="CJ110" s="800">
        <f t="shared" si="684"/>
        <v>0</v>
      </c>
      <c r="CK110" s="800">
        <f t="shared" si="684"/>
        <v>0</v>
      </c>
      <c r="CL110" s="800">
        <f t="shared" si="684"/>
        <v>0</v>
      </c>
      <c r="CM110" s="800">
        <f t="shared" si="684"/>
        <v>0</v>
      </c>
      <c r="CN110" s="800">
        <f t="shared" si="684"/>
        <v>0</v>
      </c>
      <c r="CO110" s="800">
        <f t="shared" si="684"/>
        <v>0</v>
      </c>
      <c r="CP110" s="800">
        <f t="shared" si="684"/>
        <v>0</v>
      </c>
      <c r="CQ110" s="800">
        <f t="shared" si="684"/>
        <v>0</v>
      </c>
      <c r="CR110" s="800">
        <f t="shared" si="684"/>
        <v>0</v>
      </c>
      <c r="CS110" s="800">
        <f t="shared" si="684"/>
        <v>0</v>
      </c>
      <c r="CT110" s="800">
        <f t="shared" si="684"/>
        <v>0</v>
      </c>
      <c r="CU110" s="800">
        <f t="shared" si="684"/>
        <v>0</v>
      </c>
      <c r="CV110" s="800">
        <f t="shared" si="684"/>
        <v>0</v>
      </c>
      <c r="CW110" s="800">
        <f t="shared" si="684"/>
        <v>0</v>
      </c>
      <c r="CX110" s="800">
        <f t="shared" si="684"/>
        <v>0</v>
      </c>
      <c r="CY110" s="800">
        <f t="shared" si="684"/>
        <v>0</v>
      </c>
      <c r="CZ110" s="800">
        <f t="shared" si="684"/>
        <v>0</v>
      </c>
      <c r="DA110" s="800">
        <f t="shared" si="684"/>
        <v>0</v>
      </c>
      <c r="DB110" s="800">
        <f t="shared" si="684"/>
        <v>0</v>
      </c>
      <c r="DC110" s="800">
        <f t="shared" si="684"/>
        <v>0</v>
      </c>
      <c r="DD110" s="800">
        <f t="shared" si="684"/>
        <v>0</v>
      </c>
      <c r="DE110" s="800">
        <f t="shared" si="684"/>
        <v>0</v>
      </c>
      <c r="DF110" s="800">
        <f t="shared" si="684"/>
        <v>0</v>
      </c>
      <c r="DG110" s="800">
        <f t="shared" si="684"/>
        <v>0</v>
      </c>
      <c r="DH110" s="800">
        <f t="shared" si="684"/>
        <v>0</v>
      </c>
      <c r="DI110" s="800">
        <f t="shared" si="684"/>
        <v>0</v>
      </c>
      <c r="DJ110" s="800">
        <f t="shared" si="684"/>
        <v>0</v>
      </c>
      <c r="DK110" s="800">
        <f t="shared" si="684"/>
        <v>0</v>
      </c>
      <c r="DL110" s="800">
        <f t="shared" si="684"/>
        <v>0</v>
      </c>
      <c r="DM110" s="800">
        <f t="shared" si="684"/>
        <v>0</v>
      </c>
      <c r="DN110" s="800">
        <f t="shared" si="684"/>
        <v>0</v>
      </c>
      <c r="DO110" s="800">
        <f t="shared" si="684"/>
        <v>0</v>
      </c>
      <c r="DP110" s="800">
        <f t="shared" si="684"/>
        <v>0</v>
      </c>
      <c r="DQ110" s="800">
        <f t="shared" si="684"/>
        <v>0</v>
      </c>
      <c r="DR110" s="800">
        <f t="shared" si="684"/>
        <v>0</v>
      </c>
      <c r="DS110" s="800">
        <f t="shared" si="684"/>
        <v>0</v>
      </c>
      <c r="DT110" s="800">
        <f t="shared" si="684"/>
        <v>0</v>
      </c>
      <c r="DU110" s="800">
        <f t="shared" si="684"/>
        <v>0</v>
      </c>
      <c r="DV110" s="800">
        <f t="shared" si="684"/>
        <v>0</v>
      </c>
      <c r="DW110" s="800">
        <f t="shared" si="684"/>
        <v>0</v>
      </c>
      <c r="DX110" s="800">
        <f t="shared" si="684"/>
        <v>0</v>
      </c>
      <c r="DY110" s="800">
        <f t="shared" si="684"/>
        <v>0</v>
      </c>
      <c r="DZ110" s="800">
        <f t="shared" si="684"/>
        <v>0</v>
      </c>
      <c r="EA110" s="800">
        <f t="shared" si="684"/>
        <v>0</v>
      </c>
    </row>
    <row r="111" spans="1:131" x14ac:dyDescent="0.2">
      <c r="A111" s="151">
        <f>ROW()</f>
        <v>111</v>
      </c>
      <c r="C111" s="505" t="s">
        <v>163</v>
      </c>
      <c r="D111" s="506"/>
      <c r="E111" s="506"/>
      <c r="F111" s="506"/>
      <c r="G111" s="506"/>
      <c r="H111" s="506"/>
      <c r="I111" s="506"/>
      <c r="J111" s="801">
        <f t="shared" si="597"/>
        <v>0</v>
      </c>
      <c r="K111" s="801">
        <f t="shared" ref="K111:AP111" si="685">K93+K103+K106</f>
        <v>0</v>
      </c>
      <c r="L111" s="801">
        <f t="shared" si="685"/>
        <v>674700</v>
      </c>
      <c r="M111" s="801">
        <f t="shared" si="685"/>
        <v>697190</v>
      </c>
      <c r="N111" s="801">
        <f t="shared" si="685"/>
        <v>-1371890</v>
      </c>
      <c r="O111" s="801">
        <f t="shared" si="685"/>
        <v>697190</v>
      </c>
      <c r="P111" s="801">
        <f t="shared" si="685"/>
        <v>697190</v>
      </c>
      <c r="Q111" s="801">
        <f t="shared" si="685"/>
        <v>-1394380</v>
      </c>
      <c r="R111" s="801">
        <f t="shared" si="685"/>
        <v>697190</v>
      </c>
      <c r="S111" s="801">
        <f t="shared" si="685"/>
        <v>674700</v>
      </c>
      <c r="T111" s="801">
        <f t="shared" si="685"/>
        <v>-1371890</v>
      </c>
      <c r="U111" s="801">
        <f t="shared" si="685"/>
        <v>674700</v>
      </c>
      <c r="V111" s="801">
        <f t="shared" si="685"/>
        <v>697190</v>
      </c>
      <c r="W111" s="801">
        <f t="shared" si="685"/>
        <v>-1371890</v>
      </c>
      <c r="X111" s="801">
        <f t="shared" si="685"/>
        <v>674700</v>
      </c>
      <c r="Y111" s="801">
        <f t="shared" si="685"/>
        <v>697190</v>
      </c>
      <c r="Z111" s="801">
        <f t="shared" si="685"/>
        <v>-1371890</v>
      </c>
      <c r="AA111" s="801">
        <f t="shared" si="685"/>
        <v>697190</v>
      </c>
      <c r="AB111" s="801">
        <f t="shared" si="685"/>
        <v>697190</v>
      </c>
      <c r="AC111" s="801">
        <f t="shared" si="685"/>
        <v>-1394380</v>
      </c>
      <c r="AD111" s="801">
        <f t="shared" si="685"/>
        <v>697190</v>
      </c>
      <c r="AE111" s="801">
        <f t="shared" si="685"/>
        <v>674700</v>
      </c>
      <c r="AF111" s="801">
        <f t="shared" si="685"/>
        <v>-1371890</v>
      </c>
      <c r="AG111" s="801">
        <f t="shared" si="685"/>
        <v>674700</v>
      </c>
      <c r="AH111" s="801">
        <f t="shared" si="685"/>
        <v>697190</v>
      </c>
      <c r="AI111" s="801">
        <f t="shared" si="685"/>
        <v>-1371890</v>
      </c>
      <c r="AJ111" s="801">
        <f t="shared" si="685"/>
        <v>674700</v>
      </c>
      <c r="AK111" s="801">
        <f t="shared" si="685"/>
        <v>697190</v>
      </c>
      <c r="AL111" s="801">
        <f t="shared" si="685"/>
        <v>-1371890</v>
      </c>
      <c r="AM111" s="801">
        <f t="shared" si="685"/>
        <v>697190</v>
      </c>
      <c r="AN111" s="801">
        <f t="shared" si="685"/>
        <v>697190</v>
      </c>
      <c r="AO111" s="801">
        <f t="shared" si="685"/>
        <v>-1394380</v>
      </c>
      <c r="AP111" s="801">
        <f t="shared" si="685"/>
        <v>697190</v>
      </c>
      <c r="AQ111" s="801">
        <f t="shared" ref="AQ111:BV111" si="686">AQ93+AQ103+AQ106</f>
        <v>674700</v>
      </c>
      <c r="AR111" s="801">
        <f t="shared" si="686"/>
        <v>-1371890</v>
      </c>
      <c r="AS111" s="801">
        <f t="shared" si="686"/>
        <v>674700</v>
      </c>
      <c r="AT111" s="801">
        <f t="shared" si="686"/>
        <v>697190</v>
      </c>
      <c r="AU111" s="801">
        <f t="shared" si="686"/>
        <v>-1371890</v>
      </c>
      <c r="AV111" s="801">
        <f t="shared" si="686"/>
        <v>674700</v>
      </c>
      <c r="AW111" s="801">
        <f t="shared" si="686"/>
        <v>697190</v>
      </c>
      <c r="AX111" s="801">
        <f t="shared" si="686"/>
        <v>-1371890</v>
      </c>
      <c r="AY111" s="801">
        <f t="shared" si="686"/>
        <v>697190</v>
      </c>
      <c r="AZ111" s="801">
        <f t="shared" si="686"/>
        <v>697190</v>
      </c>
      <c r="BA111" s="801">
        <f t="shared" si="686"/>
        <v>-1394380</v>
      </c>
      <c r="BB111" s="801">
        <f t="shared" si="686"/>
        <v>697190</v>
      </c>
      <c r="BC111" s="801">
        <f t="shared" si="686"/>
        <v>674700</v>
      </c>
      <c r="BD111" s="801">
        <f t="shared" si="686"/>
        <v>-1371890</v>
      </c>
      <c r="BE111" s="801">
        <f t="shared" si="686"/>
        <v>674700</v>
      </c>
      <c r="BF111" s="801">
        <f t="shared" si="686"/>
        <v>697190</v>
      </c>
      <c r="BG111" s="801">
        <f t="shared" si="686"/>
        <v>-1371890</v>
      </c>
      <c r="BH111" s="801">
        <f t="shared" si="686"/>
        <v>674700</v>
      </c>
      <c r="BI111" s="801">
        <f t="shared" si="686"/>
        <v>697190</v>
      </c>
      <c r="BJ111" s="801">
        <f t="shared" si="686"/>
        <v>-1371890</v>
      </c>
      <c r="BK111" s="801">
        <f t="shared" si="686"/>
        <v>697190</v>
      </c>
      <c r="BL111" s="801">
        <f t="shared" si="686"/>
        <v>697190</v>
      </c>
      <c r="BM111" s="801">
        <f t="shared" si="686"/>
        <v>-1394380</v>
      </c>
      <c r="BN111" s="801">
        <f t="shared" si="686"/>
        <v>697190</v>
      </c>
      <c r="BO111" s="801">
        <f t="shared" si="686"/>
        <v>674700</v>
      </c>
      <c r="BP111" s="801">
        <f t="shared" si="686"/>
        <v>-1371890</v>
      </c>
      <c r="BQ111" s="801">
        <f t="shared" si="686"/>
        <v>674700</v>
      </c>
      <c r="BR111" s="801">
        <f t="shared" si="686"/>
        <v>697190</v>
      </c>
      <c r="BS111" s="801">
        <f t="shared" si="686"/>
        <v>-1371890</v>
      </c>
      <c r="BT111" s="801">
        <f t="shared" si="686"/>
        <v>0</v>
      </c>
      <c r="BU111" s="801">
        <f t="shared" si="686"/>
        <v>0</v>
      </c>
      <c r="BV111" s="801">
        <f t="shared" si="686"/>
        <v>0</v>
      </c>
      <c r="BW111" s="801">
        <f t="shared" ref="BW111:DB111" si="687">BW93+BW103+BW106</f>
        <v>0</v>
      </c>
      <c r="BX111" s="801">
        <f t="shared" si="687"/>
        <v>0</v>
      </c>
      <c r="BY111" s="801">
        <f t="shared" si="687"/>
        <v>0</v>
      </c>
      <c r="BZ111" s="801">
        <f t="shared" si="687"/>
        <v>0</v>
      </c>
      <c r="CA111" s="801">
        <f t="shared" si="687"/>
        <v>0</v>
      </c>
      <c r="CB111" s="801">
        <f t="shared" si="687"/>
        <v>0</v>
      </c>
      <c r="CC111" s="801">
        <f t="shared" si="687"/>
        <v>0</v>
      </c>
      <c r="CD111" s="801">
        <f t="shared" si="687"/>
        <v>0</v>
      </c>
      <c r="CE111" s="801">
        <f t="shared" si="687"/>
        <v>0</v>
      </c>
      <c r="CF111" s="801">
        <f t="shared" si="687"/>
        <v>0</v>
      </c>
      <c r="CG111" s="801">
        <f t="shared" si="687"/>
        <v>0</v>
      </c>
      <c r="CH111" s="801">
        <f t="shared" si="687"/>
        <v>0</v>
      </c>
      <c r="CI111" s="801">
        <f t="shared" si="687"/>
        <v>0</v>
      </c>
      <c r="CJ111" s="801">
        <f t="shared" si="687"/>
        <v>0</v>
      </c>
      <c r="CK111" s="801">
        <f t="shared" si="687"/>
        <v>0</v>
      </c>
      <c r="CL111" s="801">
        <f t="shared" si="687"/>
        <v>0</v>
      </c>
      <c r="CM111" s="801">
        <f t="shared" si="687"/>
        <v>0</v>
      </c>
      <c r="CN111" s="801">
        <f t="shared" si="687"/>
        <v>0</v>
      </c>
      <c r="CO111" s="801">
        <f t="shared" si="687"/>
        <v>0</v>
      </c>
      <c r="CP111" s="801">
        <f t="shared" si="687"/>
        <v>0</v>
      </c>
      <c r="CQ111" s="801">
        <f t="shared" si="687"/>
        <v>0</v>
      </c>
      <c r="CR111" s="801">
        <f t="shared" si="687"/>
        <v>0</v>
      </c>
      <c r="CS111" s="801">
        <f t="shared" si="687"/>
        <v>0</v>
      </c>
      <c r="CT111" s="801">
        <f t="shared" si="687"/>
        <v>0</v>
      </c>
      <c r="CU111" s="801">
        <f t="shared" si="687"/>
        <v>0</v>
      </c>
      <c r="CV111" s="801">
        <f t="shared" si="687"/>
        <v>0</v>
      </c>
      <c r="CW111" s="801">
        <f t="shared" si="687"/>
        <v>0</v>
      </c>
      <c r="CX111" s="801">
        <f t="shared" si="687"/>
        <v>0</v>
      </c>
      <c r="CY111" s="801">
        <f t="shared" si="687"/>
        <v>0</v>
      </c>
      <c r="CZ111" s="801">
        <f t="shared" si="687"/>
        <v>0</v>
      </c>
      <c r="DA111" s="801">
        <f t="shared" si="687"/>
        <v>0</v>
      </c>
      <c r="DB111" s="801">
        <f t="shared" si="687"/>
        <v>0</v>
      </c>
      <c r="DC111" s="801">
        <f t="shared" ref="DC111:EA111" si="688">DC93+DC103+DC106</f>
        <v>0</v>
      </c>
      <c r="DD111" s="801">
        <f t="shared" si="688"/>
        <v>0</v>
      </c>
      <c r="DE111" s="801">
        <f t="shared" si="688"/>
        <v>0</v>
      </c>
      <c r="DF111" s="801">
        <f t="shared" si="688"/>
        <v>0</v>
      </c>
      <c r="DG111" s="801">
        <f t="shared" si="688"/>
        <v>0</v>
      </c>
      <c r="DH111" s="801">
        <f t="shared" si="688"/>
        <v>0</v>
      </c>
      <c r="DI111" s="801">
        <f t="shared" si="688"/>
        <v>0</v>
      </c>
      <c r="DJ111" s="801">
        <f t="shared" si="688"/>
        <v>0</v>
      </c>
      <c r="DK111" s="801">
        <f t="shared" si="688"/>
        <v>0</v>
      </c>
      <c r="DL111" s="801">
        <f t="shared" si="688"/>
        <v>0</v>
      </c>
      <c r="DM111" s="801">
        <f t="shared" si="688"/>
        <v>0</v>
      </c>
      <c r="DN111" s="801">
        <f t="shared" si="688"/>
        <v>0</v>
      </c>
      <c r="DO111" s="801">
        <f t="shared" si="688"/>
        <v>0</v>
      </c>
      <c r="DP111" s="801">
        <f t="shared" si="688"/>
        <v>0</v>
      </c>
      <c r="DQ111" s="801">
        <f t="shared" si="688"/>
        <v>0</v>
      </c>
      <c r="DR111" s="801">
        <f t="shared" si="688"/>
        <v>0</v>
      </c>
      <c r="DS111" s="801">
        <f t="shared" si="688"/>
        <v>0</v>
      </c>
      <c r="DT111" s="801">
        <f t="shared" si="688"/>
        <v>0</v>
      </c>
      <c r="DU111" s="801">
        <f t="shared" si="688"/>
        <v>0</v>
      </c>
      <c r="DV111" s="801">
        <f t="shared" si="688"/>
        <v>0</v>
      </c>
      <c r="DW111" s="801">
        <f t="shared" si="688"/>
        <v>0</v>
      </c>
      <c r="DX111" s="801">
        <f t="shared" si="688"/>
        <v>0</v>
      </c>
      <c r="DY111" s="801">
        <f t="shared" si="688"/>
        <v>0</v>
      </c>
      <c r="DZ111" s="801">
        <f t="shared" si="688"/>
        <v>0</v>
      </c>
      <c r="EA111" s="801">
        <f t="shared" si="688"/>
        <v>0</v>
      </c>
    </row>
    <row r="112" spans="1:131" x14ac:dyDescent="0.2">
      <c r="A112" s="151">
        <f>ROW()</f>
        <v>112</v>
      </c>
      <c r="C112" s="507" t="s">
        <v>164</v>
      </c>
      <c r="D112" s="508"/>
      <c r="E112" s="508"/>
      <c r="F112" s="508"/>
      <c r="G112" s="508"/>
      <c r="H112" s="508"/>
      <c r="I112" s="508"/>
      <c r="J112" s="802">
        <f>EA112</f>
        <v>0</v>
      </c>
      <c r="K112" s="802">
        <f>K111</f>
        <v>0</v>
      </c>
      <c r="L112" s="802">
        <f>K112+L111</f>
        <v>674700</v>
      </c>
      <c r="M112" s="802">
        <f t="shared" ref="M112:BX112" si="689">L112+M111</f>
        <v>1371890</v>
      </c>
      <c r="N112" s="802">
        <f t="shared" si="689"/>
        <v>0</v>
      </c>
      <c r="O112" s="802">
        <f t="shared" si="689"/>
        <v>697190</v>
      </c>
      <c r="P112" s="802">
        <f t="shared" si="689"/>
        <v>1394380</v>
      </c>
      <c r="Q112" s="802">
        <f t="shared" si="689"/>
        <v>0</v>
      </c>
      <c r="R112" s="802">
        <f t="shared" si="689"/>
        <v>697190</v>
      </c>
      <c r="S112" s="802">
        <f t="shared" si="689"/>
        <v>1371890</v>
      </c>
      <c r="T112" s="802">
        <f t="shared" si="689"/>
        <v>0</v>
      </c>
      <c r="U112" s="802">
        <f t="shared" si="689"/>
        <v>674700</v>
      </c>
      <c r="V112" s="802">
        <f t="shared" si="689"/>
        <v>1371890</v>
      </c>
      <c r="W112" s="802">
        <f t="shared" si="689"/>
        <v>0</v>
      </c>
      <c r="X112" s="802">
        <f t="shared" si="689"/>
        <v>674700</v>
      </c>
      <c r="Y112" s="802">
        <f t="shared" si="689"/>
        <v>1371890</v>
      </c>
      <c r="Z112" s="802">
        <f t="shared" si="689"/>
        <v>0</v>
      </c>
      <c r="AA112" s="802">
        <f t="shared" si="689"/>
        <v>697190</v>
      </c>
      <c r="AB112" s="802">
        <f t="shared" si="689"/>
        <v>1394380</v>
      </c>
      <c r="AC112" s="802">
        <f t="shared" si="689"/>
        <v>0</v>
      </c>
      <c r="AD112" s="802">
        <f t="shared" si="689"/>
        <v>697190</v>
      </c>
      <c r="AE112" s="802">
        <f t="shared" si="689"/>
        <v>1371890</v>
      </c>
      <c r="AF112" s="802">
        <f t="shared" si="689"/>
        <v>0</v>
      </c>
      <c r="AG112" s="802">
        <f t="shared" si="689"/>
        <v>674700</v>
      </c>
      <c r="AH112" s="802">
        <f t="shared" si="689"/>
        <v>1371890</v>
      </c>
      <c r="AI112" s="802">
        <f t="shared" si="689"/>
        <v>0</v>
      </c>
      <c r="AJ112" s="802">
        <f t="shared" si="689"/>
        <v>674700</v>
      </c>
      <c r="AK112" s="802">
        <f t="shared" si="689"/>
        <v>1371890</v>
      </c>
      <c r="AL112" s="802">
        <f t="shared" si="689"/>
        <v>0</v>
      </c>
      <c r="AM112" s="802">
        <f t="shared" si="689"/>
        <v>697190</v>
      </c>
      <c r="AN112" s="802">
        <f t="shared" si="689"/>
        <v>1394380</v>
      </c>
      <c r="AO112" s="802">
        <f t="shared" si="689"/>
        <v>0</v>
      </c>
      <c r="AP112" s="802">
        <f t="shared" si="689"/>
        <v>697190</v>
      </c>
      <c r="AQ112" s="802">
        <f t="shared" si="689"/>
        <v>1371890</v>
      </c>
      <c r="AR112" s="802">
        <f t="shared" si="689"/>
        <v>0</v>
      </c>
      <c r="AS112" s="802">
        <f t="shared" si="689"/>
        <v>674700</v>
      </c>
      <c r="AT112" s="802">
        <f t="shared" si="689"/>
        <v>1371890</v>
      </c>
      <c r="AU112" s="802">
        <f t="shared" si="689"/>
        <v>0</v>
      </c>
      <c r="AV112" s="802">
        <f t="shared" si="689"/>
        <v>674700</v>
      </c>
      <c r="AW112" s="802">
        <f t="shared" si="689"/>
        <v>1371890</v>
      </c>
      <c r="AX112" s="802">
        <f t="shared" si="689"/>
        <v>0</v>
      </c>
      <c r="AY112" s="802">
        <f t="shared" si="689"/>
        <v>697190</v>
      </c>
      <c r="AZ112" s="802">
        <f t="shared" si="689"/>
        <v>1394380</v>
      </c>
      <c r="BA112" s="802">
        <f t="shared" si="689"/>
        <v>0</v>
      </c>
      <c r="BB112" s="802">
        <f t="shared" si="689"/>
        <v>697190</v>
      </c>
      <c r="BC112" s="802">
        <f t="shared" si="689"/>
        <v>1371890</v>
      </c>
      <c r="BD112" s="802">
        <f t="shared" si="689"/>
        <v>0</v>
      </c>
      <c r="BE112" s="802">
        <f t="shared" si="689"/>
        <v>674700</v>
      </c>
      <c r="BF112" s="802">
        <f t="shared" si="689"/>
        <v>1371890</v>
      </c>
      <c r="BG112" s="802">
        <f t="shared" si="689"/>
        <v>0</v>
      </c>
      <c r="BH112" s="802">
        <f t="shared" si="689"/>
        <v>674700</v>
      </c>
      <c r="BI112" s="802">
        <f t="shared" si="689"/>
        <v>1371890</v>
      </c>
      <c r="BJ112" s="802">
        <f t="shared" si="689"/>
        <v>0</v>
      </c>
      <c r="BK112" s="802">
        <f t="shared" si="689"/>
        <v>697190</v>
      </c>
      <c r="BL112" s="802">
        <f t="shared" si="689"/>
        <v>1394380</v>
      </c>
      <c r="BM112" s="802">
        <f t="shared" si="689"/>
        <v>0</v>
      </c>
      <c r="BN112" s="802">
        <f t="shared" si="689"/>
        <v>697190</v>
      </c>
      <c r="BO112" s="802">
        <f t="shared" si="689"/>
        <v>1371890</v>
      </c>
      <c r="BP112" s="802">
        <f t="shared" si="689"/>
        <v>0</v>
      </c>
      <c r="BQ112" s="802">
        <f t="shared" si="689"/>
        <v>674700</v>
      </c>
      <c r="BR112" s="802">
        <f t="shared" si="689"/>
        <v>1371890</v>
      </c>
      <c r="BS112" s="802">
        <f t="shared" si="689"/>
        <v>0</v>
      </c>
      <c r="BT112" s="802">
        <f t="shared" si="689"/>
        <v>0</v>
      </c>
      <c r="BU112" s="802">
        <f t="shared" si="689"/>
        <v>0</v>
      </c>
      <c r="BV112" s="802">
        <f t="shared" si="689"/>
        <v>0</v>
      </c>
      <c r="BW112" s="802">
        <f t="shared" si="689"/>
        <v>0</v>
      </c>
      <c r="BX112" s="802">
        <f t="shared" si="689"/>
        <v>0</v>
      </c>
      <c r="BY112" s="802">
        <f t="shared" ref="BY112:CC112" si="690">BX112+BY111</f>
        <v>0</v>
      </c>
      <c r="BZ112" s="802">
        <f t="shared" si="690"/>
        <v>0</v>
      </c>
      <c r="CA112" s="802">
        <f t="shared" si="690"/>
        <v>0</v>
      </c>
      <c r="CB112" s="802">
        <f t="shared" si="690"/>
        <v>0</v>
      </c>
      <c r="CC112" s="802">
        <f t="shared" si="690"/>
        <v>0</v>
      </c>
      <c r="CD112" s="802">
        <f t="shared" ref="CD112" si="691">CC112+CD111</f>
        <v>0</v>
      </c>
      <c r="CE112" s="802">
        <f t="shared" ref="CE112" si="692">CD112+CE111</f>
        <v>0</v>
      </c>
      <c r="CF112" s="802">
        <f t="shared" ref="CF112" si="693">CE112+CF111</f>
        <v>0</v>
      </c>
      <c r="CG112" s="802">
        <f t="shared" ref="CG112" si="694">CF112+CG111</f>
        <v>0</v>
      </c>
      <c r="CH112" s="802">
        <f t="shared" ref="CH112" si="695">CG112+CH111</f>
        <v>0</v>
      </c>
      <c r="CI112" s="802">
        <f t="shared" ref="CI112" si="696">CH112+CI111</f>
        <v>0</v>
      </c>
      <c r="CJ112" s="802">
        <f t="shared" ref="CJ112" si="697">CI112+CJ111</f>
        <v>0</v>
      </c>
      <c r="CK112" s="802">
        <f t="shared" ref="CK112" si="698">CJ112+CK111</f>
        <v>0</v>
      </c>
      <c r="CL112" s="802">
        <f t="shared" ref="CL112" si="699">CK112+CL111</f>
        <v>0</v>
      </c>
      <c r="CM112" s="802">
        <f t="shared" ref="CM112" si="700">CL112+CM111</f>
        <v>0</v>
      </c>
      <c r="CN112" s="802">
        <f t="shared" ref="CN112" si="701">CM112+CN111</f>
        <v>0</v>
      </c>
      <c r="CO112" s="802">
        <f t="shared" ref="CO112" si="702">CN112+CO111</f>
        <v>0</v>
      </c>
      <c r="CP112" s="802">
        <f t="shared" ref="CP112" si="703">CO112+CP111</f>
        <v>0</v>
      </c>
      <c r="CQ112" s="802">
        <f t="shared" ref="CQ112" si="704">CP112+CQ111</f>
        <v>0</v>
      </c>
      <c r="CR112" s="802">
        <f t="shared" ref="CR112" si="705">CQ112+CR111</f>
        <v>0</v>
      </c>
      <c r="CS112" s="802">
        <f t="shared" ref="CS112" si="706">CR112+CS111</f>
        <v>0</v>
      </c>
      <c r="CT112" s="802">
        <f t="shared" ref="CT112" si="707">CS112+CT111</f>
        <v>0</v>
      </c>
      <c r="CU112" s="802">
        <f t="shared" ref="CU112" si="708">CT112+CU111</f>
        <v>0</v>
      </c>
      <c r="CV112" s="802">
        <f t="shared" ref="CV112" si="709">CU112+CV111</f>
        <v>0</v>
      </c>
      <c r="CW112" s="802">
        <f t="shared" ref="CW112" si="710">CV112+CW111</f>
        <v>0</v>
      </c>
      <c r="CX112" s="802">
        <f t="shared" ref="CX112" si="711">CW112+CX111</f>
        <v>0</v>
      </c>
      <c r="CY112" s="802">
        <f t="shared" ref="CY112" si="712">CX112+CY111</f>
        <v>0</v>
      </c>
      <c r="CZ112" s="802">
        <f t="shared" ref="CZ112" si="713">CY112+CZ111</f>
        <v>0</v>
      </c>
      <c r="DA112" s="802">
        <f t="shared" ref="DA112" si="714">CZ112+DA111</f>
        <v>0</v>
      </c>
      <c r="DB112" s="802">
        <f t="shared" ref="DB112" si="715">DA112+DB111</f>
        <v>0</v>
      </c>
      <c r="DC112" s="802">
        <f t="shared" ref="DC112" si="716">DB112+DC111</f>
        <v>0</v>
      </c>
      <c r="DD112" s="802">
        <f t="shared" ref="DD112" si="717">DC112+DD111</f>
        <v>0</v>
      </c>
      <c r="DE112" s="802">
        <f t="shared" ref="DE112" si="718">DD112+DE111</f>
        <v>0</v>
      </c>
      <c r="DF112" s="802">
        <f t="shared" ref="DF112" si="719">DE112+DF111</f>
        <v>0</v>
      </c>
      <c r="DG112" s="802">
        <f t="shared" ref="DG112" si="720">DF112+DG111</f>
        <v>0</v>
      </c>
      <c r="DH112" s="802">
        <f t="shared" ref="DH112" si="721">DG112+DH111</f>
        <v>0</v>
      </c>
      <c r="DI112" s="802">
        <f t="shared" ref="DI112" si="722">DH112+DI111</f>
        <v>0</v>
      </c>
      <c r="DJ112" s="802">
        <f t="shared" ref="DJ112" si="723">DI112+DJ111</f>
        <v>0</v>
      </c>
      <c r="DK112" s="802">
        <f t="shared" ref="DK112" si="724">DJ112+DK111</f>
        <v>0</v>
      </c>
      <c r="DL112" s="802">
        <f t="shared" ref="DL112" si="725">DK112+DL111</f>
        <v>0</v>
      </c>
      <c r="DM112" s="802">
        <f t="shared" ref="DM112" si="726">DL112+DM111</f>
        <v>0</v>
      </c>
      <c r="DN112" s="802">
        <f t="shared" ref="DN112" si="727">DM112+DN111</f>
        <v>0</v>
      </c>
      <c r="DO112" s="802">
        <f t="shared" ref="DO112" si="728">DN112+DO111</f>
        <v>0</v>
      </c>
      <c r="DP112" s="802">
        <f t="shared" ref="DP112" si="729">DO112+DP111</f>
        <v>0</v>
      </c>
      <c r="DQ112" s="802">
        <f t="shared" ref="DQ112" si="730">DP112+DQ111</f>
        <v>0</v>
      </c>
      <c r="DR112" s="802">
        <f t="shared" ref="DR112" si="731">DQ112+DR111</f>
        <v>0</v>
      </c>
      <c r="DS112" s="802">
        <f t="shared" ref="DS112" si="732">DR112+DS111</f>
        <v>0</v>
      </c>
      <c r="DT112" s="802">
        <f t="shared" ref="DT112" si="733">DS112+DT111</f>
        <v>0</v>
      </c>
      <c r="DU112" s="802">
        <f t="shared" ref="DU112" si="734">DT112+DU111</f>
        <v>0</v>
      </c>
      <c r="DV112" s="802">
        <f t="shared" ref="DV112" si="735">DU112+DV111</f>
        <v>0</v>
      </c>
      <c r="DW112" s="802">
        <f t="shared" ref="DW112" si="736">DV112+DW111</f>
        <v>0</v>
      </c>
      <c r="DX112" s="802">
        <f t="shared" ref="DX112" si="737">DW112+DX111</f>
        <v>0</v>
      </c>
      <c r="DY112" s="802">
        <f t="shared" ref="DY112" si="738">DX112+DY111</f>
        <v>0</v>
      </c>
      <c r="DZ112" s="802">
        <f t="shared" ref="DZ112" si="739">DY112+DZ111</f>
        <v>0</v>
      </c>
      <c r="EA112" s="802">
        <f t="shared" ref="EA112" si="740">DZ112+EA111</f>
        <v>0</v>
      </c>
    </row>
    <row r="113" spans="1:131" ht="12" thickBot="1" x14ac:dyDescent="0.25">
      <c r="A113" s="151">
        <f>ROW()</f>
        <v>113</v>
      </c>
      <c r="D113" s="179"/>
      <c r="J113" s="180"/>
      <c r="K113" s="180"/>
      <c r="L113" s="180"/>
      <c r="M113" s="180"/>
      <c r="N113" s="180"/>
      <c r="O113" s="180"/>
      <c r="P113" s="180"/>
      <c r="Q113" s="180"/>
      <c r="R113" s="180"/>
    </row>
    <row r="114" spans="1:131" x14ac:dyDescent="0.2">
      <c r="A114" s="151">
        <f>ROW()</f>
        <v>114</v>
      </c>
      <c r="E114" s="181"/>
      <c r="F114" s="182"/>
      <c r="G114" s="182"/>
      <c r="H114" s="181"/>
      <c r="I114" s="181"/>
      <c r="J114" s="183" t="s">
        <v>165</v>
      </c>
      <c r="K114" s="184">
        <f>-J107/J109*365/J92</f>
        <v>6.3005283072749343E-2</v>
      </c>
      <c r="L114" s="185"/>
      <c r="M114" s="185"/>
      <c r="N114" s="185">
        <f>-N107/$J109*365/SUM(L92:N92)</f>
        <v>5.9009661835748788E-2</v>
      </c>
      <c r="O114" s="185">
        <f t="shared" ref="O114:BZ114" si="741">-O107/$J109*365/SUM(M92:O92)</f>
        <v>0</v>
      </c>
      <c r="P114" s="185">
        <f t="shared" si="741"/>
        <v>0</v>
      </c>
      <c r="Q114" s="185">
        <f t="shared" si="741"/>
        <v>5.9009661835748788E-2</v>
      </c>
      <c r="R114" s="185">
        <f t="shared" si="741"/>
        <v>0</v>
      </c>
      <c r="S114" s="185">
        <f t="shared" si="741"/>
        <v>0</v>
      </c>
      <c r="T114" s="185">
        <f t="shared" si="741"/>
        <v>5.9009661835748795E-2</v>
      </c>
      <c r="U114" s="185">
        <f t="shared" si="741"/>
        <v>0</v>
      </c>
      <c r="V114" s="185">
        <f t="shared" si="741"/>
        <v>0</v>
      </c>
      <c r="W114" s="185">
        <f t="shared" si="741"/>
        <v>5.9009661835748795E-2</v>
      </c>
      <c r="X114" s="185">
        <f t="shared" si="741"/>
        <v>0</v>
      </c>
      <c r="Y114" s="185">
        <f t="shared" si="741"/>
        <v>0</v>
      </c>
      <c r="Z114" s="185">
        <f t="shared" si="741"/>
        <v>5.9009661835748788E-2</v>
      </c>
      <c r="AA114" s="185">
        <f t="shared" si="741"/>
        <v>0</v>
      </c>
      <c r="AB114" s="185">
        <f t="shared" si="741"/>
        <v>0</v>
      </c>
      <c r="AC114" s="185">
        <f t="shared" si="741"/>
        <v>5.9009661835748795E-2</v>
      </c>
      <c r="AD114" s="185">
        <f t="shared" si="741"/>
        <v>0</v>
      </c>
      <c r="AE114" s="185">
        <f t="shared" si="741"/>
        <v>0</v>
      </c>
      <c r="AF114" s="185">
        <f t="shared" si="741"/>
        <v>5.9009661835748795E-2</v>
      </c>
      <c r="AG114" s="185">
        <f t="shared" si="741"/>
        <v>0</v>
      </c>
      <c r="AH114" s="185">
        <f t="shared" si="741"/>
        <v>0</v>
      </c>
      <c r="AI114" s="185">
        <f t="shared" si="741"/>
        <v>5.9009661835748795E-2</v>
      </c>
      <c r="AJ114" s="185">
        <f t="shared" si="741"/>
        <v>0</v>
      </c>
      <c r="AK114" s="185">
        <f t="shared" si="741"/>
        <v>0</v>
      </c>
      <c r="AL114" s="185">
        <f t="shared" si="741"/>
        <v>5.9009661835748788E-2</v>
      </c>
      <c r="AM114" s="185">
        <f t="shared" si="741"/>
        <v>0</v>
      </c>
      <c r="AN114" s="185">
        <f t="shared" si="741"/>
        <v>0</v>
      </c>
      <c r="AO114" s="185">
        <f t="shared" si="741"/>
        <v>5.9009661835748795E-2</v>
      </c>
      <c r="AP114" s="185">
        <f t="shared" si="741"/>
        <v>0</v>
      </c>
      <c r="AQ114" s="185">
        <f t="shared" si="741"/>
        <v>0</v>
      </c>
      <c r="AR114" s="185">
        <f t="shared" si="741"/>
        <v>5.9009661835748795E-2</v>
      </c>
      <c r="AS114" s="185">
        <f t="shared" si="741"/>
        <v>0</v>
      </c>
      <c r="AT114" s="185">
        <f t="shared" si="741"/>
        <v>0</v>
      </c>
      <c r="AU114" s="185">
        <f t="shared" si="741"/>
        <v>5.9009661835748795E-2</v>
      </c>
      <c r="AV114" s="185">
        <f t="shared" si="741"/>
        <v>0</v>
      </c>
      <c r="AW114" s="185">
        <f t="shared" si="741"/>
        <v>0</v>
      </c>
      <c r="AX114" s="185">
        <f t="shared" si="741"/>
        <v>5.9009661835748788E-2</v>
      </c>
      <c r="AY114" s="185">
        <f t="shared" si="741"/>
        <v>0</v>
      </c>
      <c r="AZ114" s="185">
        <f t="shared" si="741"/>
        <v>0</v>
      </c>
      <c r="BA114" s="185">
        <f t="shared" si="741"/>
        <v>5.9009661835748795E-2</v>
      </c>
      <c r="BB114" s="185">
        <f t="shared" si="741"/>
        <v>0</v>
      </c>
      <c r="BC114" s="185">
        <f t="shared" si="741"/>
        <v>0</v>
      </c>
      <c r="BD114" s="185">
        <f t="shared" si="741"/>
        <v>5.9009661835748795E-2</v>
      </c>
      <c r="BE114" s="185">
        <f t="shared" si="741"/>
        <v>0</v>
      </c>
      <c r="BF114" s="185">
        <f t="shared" si="741"/>
        <v>0</v>
      </c>
      <c r="BG114" s="185">
        <f t="shared" si="741"/>
        <v>5.9009661835748795E-2</v>
      </c>
      <c r="BH114" s="185">
        <f t="shared" si="741"/>
        <v>0</v>
      </c>
      <c r="BI114" s="185">
        <f t="shared" si="741"/>
        <v>0</v>
      </c>
      <c r="BJ114" s="185">
        <f t="shared" si="741"/>
        <v>5.9009661835748788E-2</v>
      </c>
      <c r="BK114" s="185">
        <f t="shared" si="741"/>
        <v>0</v>
      </c>
      <c r="BL114" s="185">
        <f t="shared" si="741"/>
        <v>0</v>
      </c>
      <c r="BM114" s="185">
        <f t="shared" si="741"/>
        <v>5.9009661835748788E-2</v>
      </c>
      <c r="BN114" s="185">
        <f t="shared" si="741"/>
        <v>0</v>
      </c>
      <c r="BO114" s="185">
        <f t="shared" si="741"/>
        <v>0</v>
      </c>
      <c r="BP114" s="185">
        <f t="shared" si="741"/>
        <v>5.9009661835748795E-2</v>
      </c>
      <c r="BQ114" s="185">
        <f t="shared" si="741"/>
        <v>0</v>
      </c>
      <c r="BR114" s="185">
        <f t="shared" si="741"/>
        <v>0</v>
      </c>
      <c r="BS114" s="185">
        <f t="shared" si="741"/>
        <v>5.9009661835748795E-2</v>
      </c>
      <c r="BT114" s="185">
        <f t="shared" si="741"/>
        <v>0</v>
      </c>
      <c r="BU114" s="185">
        <f t="shared" si="741"/>
        <v>0</v>
      </c>
      <c r="BV114" s="185" t="e">
        <f t="shared" si="741"/>
        <v>#DIV/0!</v>
      </c>
      <c r="BW114" s="185" t="e">
        <f t="shared" si="741"/>
        <v>#DIV/0!</v>
      </c>
      <c r="BX114" s="185" t="e">
        <f t="shared" si="741"/>
        <v>#DIV/0!</v>
      </c>
      <c r="BY114" s="185" t="e">
        <f t="shared" si="741"/>
        <v>#DIV/0!</v>
      </c>
      <c r="BZ114" s="185" t="e">
        <f t="shared" si="741"/>
        <v>#DIV/0!</v>
      </c>
      <c r="CA114" s="185" t="e">
        <f t="shared" ref="CA114:EA114" si="742">-CA107/$J109*365/SUM(BY92:CA92)</f>
        <v>#DIV/0!</v>
      </c>
      <c r="CB114" s="185" t="e">
        <f t="shared" si="742"/>
        <v>#DIV/0!</v>
      </c>
      <c r="CC114" s="185" t="e">
        <f t="shared" si="742"/>
        <v>#DIV/0!</v>
      </c>
      <c r="CD114" s="185" t="e">
        <f t="shared" si="742"/>
        <v>#DIV/0!</v>
      </c>
      <c r="CE114" s="185" t="e">
        <f t="shared" si="742"/>
        <v>#DIV/0!</v>
      </c>
      <c r="CF114" s="185" t="e">
        <f t="shared" si="742"/>
        <v>#DIV/0!</v>
      </c>
      <c r="CG114" s="185" t="e">
        <f t="shared" si="742"/>
        <v>#DIV/0!</v>
      </c>
      <c r="CH114" s="185" t="e">
        <f t="shared" si="742"/>
        <v>#DIV/0!</v>
      </c>
      <c r="CI114" s="185" t="e">
        <f t="shared" si="742"/>
        <v>#DIV/0!</v>
      </c>
      <c r="CJ114" s="185" t="e">
        <f t="shared" si="742"/>
        <v>#DIV/0!</v>
      </c>
      <c r="CK114" s="185" t="e">
        <f t="shared" si="742"/>
        <v>#DIV/0!</v>
      </c>
      <c r="CL114" s="185" t="e">
        <f t="shared" si="742"/>
        <v>#DIV/0!</v>
      </c>
      <c r="CM114" s="185" t="e">
        <f t="shared" si="742"/>
        <v>#DIV/0!</v>
      </c>
      <c r="CN114" s="185" t="e">
        <f t="shared" si="742"/>
        <v>#DIV/0!</v>
      </c>
      <c r="CO114" s="185" t="e">
        <f t="shared" si="742"/>
        <v>#DIV/0!</v>
      </c>
      <c r="CP114" s="185" t="e">
        <f t="shared" si="742"/>
        <v>#DIV/0!</v>
      </c>
      <c r="CQ114" s="185" t="e">
        <f t="shared" si="742"/>
        <v>#DIV/0!</v>
      </c>
      <c r="CR114" s="185" t="e">
        <f t="shared" si="742"/>
        <v>#DIV/0!</v>
      </c>
      <c r="CS114" s="185" t="e">
        <f t="shared" si="742"/>
        <v>#DIV/0!</v>
      </c>
      <c r="CT114" s="185" t="e">
        <f t="shared" si="742"/>
        <v>#DIV/0!</v>
      </c>
      <c r="CU114" s="185" t="e">
        <f t="shared" si="742"/>
        <v>#DIV/0!</v>
      </c>
      <c r="CV114" s="185" t="e">
        <f t="shared" si="742"/>
        <v>#DIV/0!</v>
      </c>
      <c r="CW114" s="185" t="e">
        <f t="shared" si="742"/>
        <v>#DIV/0!</v>
      </c>
      <c r="CX114" s="185" t="e">
        <f t="shared" si="742"/>
        <v>#DIV/0!</v>
      </c>
      <c r="CY114" s="185" t="e">
        <f t="shared" si="742"/>
        <v>#DIV/0!</v>
      </c>
      <c r="CZ114" s="185" t="e">
        <f t="shared" si="742"/>
        <v>#DIV/0!</v>
      </c>
      <c r="DA114" s="185" t="e">
        <f t="shared" si="742"/>
        <v>#DIV/0!</v>
      </c>
      <c r="DB114" s="185" t="e">
        <f t="shared" si="742"/>
        <v>#DIV/0!</v>
      </c>
      <c r="DC114" s="185" t="e">
        <f t="shared" si="742"/>
        <v>#DIV/0!</v>
      </c>
      <c r="DD114" s="185" t="e">
        <f t="shared" si="742"/>
        <v>#DIV/0!</v>
      </c>
      <c r="DE114" s="185" t="e">
        <f t="shared" si="742"/>
        <v>#DIV/0!</v>
      </c>
      <c r="DF114" s="185" t="e">
        <f t="shared" si="742"/>
        <v>#DIV/0!</v>
      </c>
      <c r="DG114" s="185" t="e">
        <f t="shared" si="742"/>
        <v>#DIV/0!</v>
      </c>
      <c r="DH114" s="185" t="e">
        <f t="shared" si="742"/>
        <v>#DIV/0!</v>
      </c>
      <c r="DI114" s="185" t="e">
        <f t="shared" si="742"/>
        <v>#DIV/0!</v>
      </c>
      <c r="DJ114" s="185" t="e">
        <f t="shared" si="742"/>
        <v>#DIV/0!</v>
      </c>
      <c r="DK114" s="185" t="e">
        <f t="shared" si="742"/>
        <v>#DIV/0!</v>
      </c>
      <c r="DL114" s="185" t="e">
        <f t="shared" si="742"/>
        <v>#DIV/0!</v>
      </c>
      <c r="DM114" s="185" t="e">
        <f t="shared" si="742"/>
        <v>#DIV/0!</v>
      </c>
      <c r="DN114" s="185" t="e">
        <f t="shared" si="742"/>
        <v>#DIV/0!</v>
      </c>
      <c r="DO114" s="185" t="e">
        <f t="shared" si="742"/>
        <v>#DIV/0!</v>
      </c>
      <c r="DP114" s="185" t="e">
        <f t="shared" si="742"/>
        <v>#DIV/0!</v>
      </c>
      <c r="DQ114" s="185" t="e">
        <f t="shared" si="742"/>
        <v>#DIV/0!</v>
      </c>
      <c r="DR114" s="185" t="e">
        <f t="shared" si="742"/>
        <v>#DIV/0!</v>
      </c>
      <c r="DS114" s="185" t="e">
        <f t="shared" si="742"/>
        <v>#DIV/0!</v>
      </c>
      <c r="DT114" s="185" t="e">
        <f t="shared" si="742"/>
        <v>#DIV/0!</v>
      </c>
      <c r="DU114" s="185" t="e">
        <f t="shared" si="742"/>
        <v>#DIV/0!</v>
      </c>
      <c r="DV114" s="185" t="e">
        <f t="shared" si="742"/>
        <v>#DIV/0!</v>
      </c>
      <c r="DW114" s="185" t="e">
        <f t="shared" si="742"/>
        <v>#DIV/0!</v>
      </c>
      <c r="DX114" s="185" t="e">
        <f t="shared" si="742"/>
        <v>#DIV/0!</v>
      </c>
      <c r="DY114" s="185" t="e">
        <f t="shared" si="742"/>
        <v>#DIV/0!</v>
      </c>
      <c r="DZ114" s="185" t="e">
        <f t="shared" si="742"/>
        <v>#DIV/0!</v>
      </c>
      <c r="EA114" s="185" t="e">
        <f t="shared" si="742"/>
        <v>#DIV/0!</v>
      </c>
    </row>
    <row r="115" spans="1:131" ht="12" thickBot="1" x14ac:dyDescent="0.25">
      <c r="A115" s="151">
        <f>ROW()</f>
        <v>115</v>
      </c>
      <c r="E115" s="181"/>
      <c r="F115" s="186"/>
      <c r="G115" s="187"/>
      <c r="H115" s="181"/>
      <c r="I115" s="181"/>
      <c r="J115" s="188" t="s">
        <v>166</v>
      </c>
      <c r="K115" s="189">
        <f>XIRR(K106:EA106,$K$14:$EA$14)</f>
        <v>6.5245327353477489E-2</v>
      </c>
    </row>
    <row r="116" spans="1:131" x14ac:dyDescent="0.2">
      <c r="E116" s="181"/>
      <c r="F116" s="190"/>
      <c r="G116" s="190"/>
      <c r="H116" s="181"/>
      <c r="I116" s="181"/>
    </row>
    <row r="117" spans="1:131" x14ac:dyDescent="0.2">
      <c r="E117" s="181"/>
      <c r="F117" s="191"/>
      <c r="G117" s="191"/>
      <c r="H117" s="181"/>
      <c r="I117" s="181"/>
      <c r="Q117" s="161"/>
      <c r="R117" s="185"/>
    </row>
    <row r="118" spans="1:131" x14ac:dyDescent="0.2">
      <c r="E118" s="192"/>
      <c r="F118" s="187"/>
      <c r="G118" s="187"/>
      <c r="H118" s="187"/>
      <c r="I118" s="181"/>
      <c r="K118" s="787"/>
      <c r="Q118" s="161"/>
    </row>
  </sheetData>
  <phoneticPr fontId="2" type="noConversion"/>
  <pageMargins left="0.7" right="0.7" top="0.75" bottom="0.75" header="0.3" footer="0.3"/>
  <pageSetup paperSize="9" orientation="landscape" horizontalDpi="4294967292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L33"/>
  <sheetViews>
    <sheetView showGridLines="0" workbookViewId="0"/>
  </sheetViews>
  <sheetFormatPr defaultRowHeight="12" x14ac:dyDescent="0.2"/>
  <cols>
    <col min="4" max="4" width="9.7109375" bestFit="1" customWidth="1"/>
    <col min="6" max="6" width="15.7109375" customWidth="1"/>
    <col min="7" max="10" width="11.7109375" customWidth="1"/>
    <col min="11" max="11" width="13.7109375" customWidth="1"/>
    <col min="12" max="12" width="9.7109375" customWidth="1"/>
    <col min="13" max="13" width="12.42578125" bestFit="1" customWidth="1"/>
  </cols>
  <sheetData>
    <row r="2" spans="2:11" x14ac:dyDescent="0.2">
      <c r="B2" s="738" t="s">
        <v>582</v>
      </c>
      <c r="F2" s="817" t="s">
        <v>573</v>
      </c>
      <c r="G2" s="819">
        <v>80</v>
      </c>
      <c r="H2" t="s">
        <v>585</v>
      </c>
    </row>
    <row r="3" spans="2:11" x14ac:dyDescent="0.2">
      <c r="F3" s="818" t="s">
        <v>574</v>
      </c>
      <c r="G3" s="819">
        <v>90</v>
      </c>
      <c r="H3" s="2" t="s">
        <v>585</v>
      </c>
    </row>
    <row r="4" spans="2:11" x14ac:dyDescent="0.2">
      <c r="F4" s="818" t="s">
        <v>575</v>
      </c>
      <c r="G4" s="819">
        <v>110</v>
      </c>
      <c r="H4" s="2" t="s">
        <v>585</v>
      </c>
    </row>
    <row r="5" spans="2:11" s="2" customFormat="1" x14ac:dyDescent="0.2">
      <c r="F5" s="818"/>
      <c r="G5" s="819"/>
    </row>
    <row r="6" spans="2:11" x14ac:dyDescent="0.2">
      <c r="F6" t="s">
        <v>586</v>
      </c>
      <c r="G6" s="820">
        <v>0.03</v>
      </c>
    </row>
    <row r="8" spans="2:11" x14ac:dyDescent="0.2">
      <c r="B8" s="738" t="s">
        <v>583</v>
      </c>
      <c r="F8" s="821"/>
      <c r="G8" s="821" t="s">
        <v>581</v>
      </c>
      <c r="H8" s="821" t="s">
        <v>578</v>
      </c>
      <c r="I8" s="821" t="s">
        <v>579</v>
      </c>
      <c r="J8" s="821" t="s">
        <v>493</v>
      </c>
      <c r="K8" s="821" t="s">
        <v>580</v>
      </c>
    </row>
    <row r="9" spans="2:11" x14ac:dyDescent="0.2">
      <c r="F9" s="821" t="s">
        <v>576</v>
      </c>
      <c r="G9" s="822">
        <v>0.3</v>
      </c>
      <c r="H9" s="823">
        <v>12</v>
      </c>
      <c r="I9" s="823">
        <v>12</v>
      </c>
      <c r="J9" s="821">
        <v>100</v>
      </c>
      <c r="K9" s="822">
        <v>0.04</v>
      </c>
    </row>
    <row r="10" spans="2:11" x14ac:dyDescent="0.2">
      <c r="F10" s="821" t="s">
        <v>577</v>
      </c>
      <c r="G10" s="822">
        <v>0.7</v>
      </c>
      <c r="H10" s="823">
        <v>0</v>
      </c>
      <c r="I10" s="823">
        <v>6</v>
      </c>
      <c r="J10" s="821">
        <v>50</v>
      </c>
      <c r="K10" s="822">
        <v>0.02</v>
      </c>
    </row>
    <row r="12" spans="2:11" x14ac:dyDescent="0.2">
      <c r="F12" t="s">
        <v>584</v>
      </c>
    </row>
    <row r="15" spans="2:11" x14ac:dyDescent="0.2">
      <c r="B15" s="738" t="s">
        <v>587</v>
      </c>
      <c r="F15" t="s">
        <v>591</v>
      </c>
    </row>
    <row r="17" spans="2:12" x14ac:dyDescent="0.2">
      <c r="H17">
        <f>'A&amp;R'!D19</f>
        <v>340024</v>
      </c>
    </row>
    <row r="18" spans="2:12" x14ac:dyDescent="0.2">
      <c r="B18" s="738" t="s">
        <v>588</v>
      </c>
      <c r="F18" s="821"/>
      <c r="G18" s="824" t="s">
        <v>589</v>
      </c>
      <c r="H18" s="824" t="s">
        <v>585</v>
      </c>
    </row>
    <row r="19" spans="2:12" x14ac:dyDescent="0.2">
      <c r="F19" s="821" t="str">
        <f>'Property(Y)'!C25</f>
        <v>Real Estate Taxes</v>
      </c>
      <c r="G19" s="823">
        <f ca="1">'Property(Y)'!J25</f>
        <v>502630910.01969004</v>
      </c>
      <c r="H19" s="825">
        <f ca="1">G19/$H$17</f>
        <v>1478.2218608677331</v>
      </c>
      <c r="I19" s="2"/>
      <c r="J19" s="2"/>
      <c r="K19" s="2"/>
      <c r="L19" s="2"/>
    </row>
    <row r="20" spans="2:12" x14ac:dyDescent="0.2">
      <c r="F20" s="821" t="str">
        <f>'Property(Y)'!C26</f>
        <v>Payroll and Related</v>
      </c>
      <c r="G20" s="823">
        <f ca="1">'Property(Y)'!J26</f>
        <v>65832417.498002119</v>
      </c>
      <c r="H20" s="825">
        <f t="shared" ref="H20:H25" ca="1" si="0">G20/$H$17</f>
        <v>193.61109068184047</v>
      </c>
      <c r="I20" s="2"/>
      <c r="J20" s="2"/>
      <c r="K20" s="2"/>
      <c r="L20" s="2"/>
    </row>
    <row r="21" spans="2:12" x14ac:dyDescent="0.2">
      <c r="F21" s="821" t="str">
        <f>'Property(Y)'!C27</f>
        <v>Cleaning</v>
      </c>
      <c r="G21" s="823">
        <f ca="1">'Property(Y)'!J27</f>
        <v>34931486.835674599</v>
      </c>
      <c r="H21" s="825">
        <f t="shared" ca="1" si="0"/>
        <v>102.73241546383373</v>
      </c>
      <c r="I21" s="2"/>
      <c r="J21" s="2"/>
      <c r="K21" s="2"/>
      <c r="L21" s="2"/>
    </row>
    <row r="22" spans="2:12" x14ac:dyDescent="0.2">
      <c r="F22" s="821" t="str">
        <f>'Property(Y)'!C28</f>
        <v>Utilities</v>
      </c>
      <c r="G22" s="823">
        <f ca="1">'Property(Y)'!J28</f>
        <v>15450465.33116376</v>
      </c>
      <c r="H22" s="825">
        <f t="shared" ca="1" si="0"/>
        <v>45.439337609003367</v>
      </c>
      <c r="I22" s="2"/>
      <c r="J22" s="2"/>
      <c r="K22" s="2"/>
      <c r="L22" s="2"/>
    </row>
    <row r="23" spans="2:12" x14ac:dyDescent="0.2">
      <c r="F23" s="821" t="str">
        <f>'Property(Y)'!C29</f>
        <v>Repair &amp; Maintenance</v>
      </c>
      <c r="G23" s="823">
        <f ca="1">'Property(Y)'!J29</f>
        <v>26870374.488980457</v>
      </c>
      <c r="H23" s="825">
        <f t="shared" ca="1" si="0"/>
        <v>79.024934972179778</v>
      </c>
      <c r="I23" s="2"/>
      <c r="J23" s="2"/>
      <c r="K23" s="2"/>
      <c r="L23" s="2"/>
    </row>
    <row r="24" spans="2:12" x14ac:dyDescent="0.2">
      <c r="F24" s="821" t="str">
        <f>'Property(Y)'!C30</f>
        <v>Insurance</v>
      </c>
      <c r="G24" s="823">
        <f ca="1">'Property(Y)'!J30</f>
        <v>18406206.524951607</v>
      </c>
      <c r="H24" s="825">
        <f t="shared" ca="1" si="0"/>
        <v>54.132080455943132</v>
      </c>
      <c r="I24" s="2"/>
      <c r="J24" s="2"/>
      <c r="K24" s="2"/>
      <c r="L24" s="2"/>
    </row>
    <row r="25" spans="2:12" x14ac:dyDescent="0.2">
      <c r="F25" s="821" t="str">
        <f>'Property(Y)'!C31</f>
        <v>General and Administrative</v>
      </c>
      <c r="G25" s="823">
        <f ca="1">'Property(Y)'!J31</f>
        <v>9404631.0711431615</v>
      </c>
      <c r="H25" s="825">
        <f t="shared" ca="1" si="0"/>
        <v>27.658727240262927</v>
      </c>
      <c r="I25" s="2"/>
      <c r="J25" s="2"/>
      <c r="K25" s="2"/>
      <c r="L25" s="2"/>
    </row>
    <row r="27" spans="2:12" x14ac:dyDescent="0.2">
      <c r="F27" t="s">
        <v>590</v>
      </c>
    </row>
    <row r="30" spans="2:12" x14ac:dyDescent="0.2">
      <c r="B30" s="738" t="s">
        <v>592</v>
      </c>
      <c r="F30" s="826" t="str">
        <f>'A&amp;R'!P44</f>
        <v>Capex Reserve (Capex)</v>
      </c>
      <c r="G30" s="827">
        <f>'A&amp;R'!R44</f>
        <v>13500000</v>
      </c>
      <c r="I30" s="6"/>
    </row>
    <row r="31" spans="2:12" x14ac:dyDescent="0.2">
      <c r="F31" s="826" t="str">
        <f>'A&amp;R'!P45</f>
        <v>Rollover Reserve (TI/LC)</v>
      </c>
      <c r="G31" s="827">
        <f>'A&amp;R'!R45</f>
        <v>11500000</v>
      </c>
      <c r="I31" s="6"/>
    </row>
    <row r="33" spans="6:6" x14ac:dyDescent="0.2">
      <c r="F33" t="s">
        <v>593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O97"/>
  <sheetViews>
    <sheetView showGridLines="0" zoomScaleNormal="100" workbookViewId="0">
      <selection activeCell="F4" sqref="F4:F5"/>
    </sheetView>
  </sheetViews>
  <sheetFormatPr defaultRowHeight="11.25" x14ac:dyDescent="0.2"/>
  <cols>
    <col min="1" max="1" width="4.28515625" style="564" customWidth="1"/>
    <col min="2" max="2" width="29.7109375" style="564" customWidth="1"/>
    <col min="3" max="3" width="22.140625" style="564" customWidth="1"/>
    <col min="4" max="4" width="9.85546875" style="564" customWidth="1"/>
    <col min="5" max="5" width="7.28515625" style="564" customWidth="1"/>
    <col min="6" max="6" width="14.5703125" style="564" bestFit="1" customWidth="1"/>
    <col min="7" max="7" width="14.140625" style="564" customWidth="1"/>
    <col min="8" max="9" width="14.7109375" style="564" customWidth="1"/>
    <col min="10" max="81" width="9.28515625" style="564" customWidth="1"/>
    <col min="82" max="16384" width="9.140625" style="564"/>
  </cols>
  <sheetData>
    <row r="1" spans="1:249" x14ac:dyDescent="0.2">
      <c r="A1" s="591" t="s">
        <v>442</v>
      </c>
    </row>
    <row r="2" spans="1:249" x14ac:dyDescent="0.2">
      <c r="J2" s="564">
        <v>1</v>
      </c>
      <c r="K2" s="564">
        <f>J2+1</f>
        <v>2</v>
      </c>
      <c r="L2" s="564">
        <f t="shared" ref="L2:BW2" si="0">K2+1</f>
        <v>3</v>
      </c>
      <c r="M2" s="564">
        <f t="shared" si="0"/>
        <v>4</v>
      </c>
      <c r="N2" s="564">
        <f t="shared" si="0"/>
        <v>5</v>
      </c>
      <c r="O2" s="564">
        <f t="shared" si="0"/>
        <v>6</v>
      </c>
      <c r="P2" s="564">
        <f t="shared" si="0"/>
        <v>7</v>
      </c>
      <c r="Q2" s="564">
        <f t="shared" si="0"/>
        <v>8</v>
      </c>
      <c r="R2" s="564">
        <f t="shared" si="0"/>
        <v>9</v>
      </c>
      <c r="S2" s="564">
        <f t="shared" si="0"/>
        <v>10</v>
      </c>
      <c r="T2" s="564">
        <f t="shared" si="0"/>
        <v>11</v>
      </c>
      <c r="U2" s="564">
        <f t="shared" si="0"/>
        <v>12</v>
      </c>
      <c r="V2" s="564">
        <f t="shared" si="0"/>
        <v>13</v>
      </c>
      <c r="W2" s="564">
        <f t="shared" si="0"/>
        <v>14</v>
      </c>
      <c r="X2" s="564">
        <f t="shared" si="0"/>
        <v>15</v>
      </c>
      <c r="Y2" s="564">
        <f t="shared" si="0"/>
        <v>16</v>
      </c>
      <c r="Z2" s="564">
        <f t="shared" si="0"/>
        <v>17</v>
      </c>
      <c r="AA2" s="564">
        <f t="shared" si="0"/>
        <v>18</v>
      </c>
      <c r="AB2" s="564">
        <f t="shared" si="0"/>
        <v>19</v>
      </c>
      <c r="AC2" s="564">
        <f t="shared" si="0"/>
        <v>20</v>
      </c>
      <c r="AD2" s="564">
        <f t="shared" si="0"/>
        <v>21</v>
      </c>
      <c r="AE2" s="564">
        <f t="shared" si="0"/>
        <v>22</v>
      </c>
      <c r="AF2" s="564">
        <f t="shared" si="0"/>
        <v>23</v>
      </c>
      <c r="AG2" s="564">
        <f t="shared" si="0"/>
        <v>24</v>
      </c>
      <c r="AH2" s="564">
        <f t="shared" si="0"/>
        <v>25</v>
      </c>
      <c r="AI2" s="564">
        <f t="shared" si="0"/>
        <v>26</v>
      </c>
      <c r="AJ2" s="564">
        <f t="shared" si="0"/>
        <v>27</v>
      </c>
      <c r="AK2" s="564">
        <f t="shared" si="0"/>
        <v>28</v>
      </c>
      <c r="AL2" s="564">
        <f t="shared" si="0"/>
        <v>29</v>
      </c>
      <c r="AM2" s="564">
        <f t="shared" si="0"/>
        <v>30</v>
      </c>
      <c r="AN2" s="564">
        <f t="shared" si="0"/>
        <v>31</v>
      </c>
      <c r="AO2" s="564">
        <f t="shared" si="0"/>
        <v>32</v>
      </c>
      <c r="AP2" s="564">
        <f t="shared" si="0"/>
        <v>33</v>
      </c>
      <c r="AQ2" s="564">
        <f t="shared" si="0"/>
        <v>34</v>
      </c>
      <c r="AR2" s="564">
        <f t="shared" si="0"/>
        <v>35</v>
      </c>
      <c r="AS2" s="564">
        <f t="shared" si="0"/>
        <v>36</v>
      </c>
      <c r="AT2" s="564">
        <f t="shared" si="0"/>
        <v>37</v>
      </c>
      <c r="AU2" s="564">
        <f t="shared" si="0"/>
        <v>38</v>
      </c>
      <c r="AV2" s="564">
        <f t="shared" si="0"/>
        <v>39</v>
      </c>
      <c r="AW2" s="564">
        <f t="shared" si="0"/>
        <v>40</v>
      </c>
      <c r="AX2" s="564">
        <f t="shared" si="0"/>
        <v>41</v>
      </c>
      <c r="AY2" s="564">
        <f t="shared" si="0"/>
        <v>42</v>
      </c>
      <c r="AZ2" s="564">
        <f t="shared" si="0"/>
        <v>43</v>
      </c>
      <c r="BA2" s="564">
        <f t="shared" si="0"/>
        <v>44</v>
      </c>
      <c r="BB2" s="564">
        <f t="shared" si="0"/>
        <v>45</v>
      </c>
      <c r="BC2" s="564">
        <f t="shared" si="0"/>
        <v>46</v>
      </c>
      <c r="BD2" s="564">
        <f t="shared" si="0"/>
        <v>47</v>
      </c>
      <c r="BE2" s="564">
        <f t="shared" si="0"/>
        <v>48</v>
      </c>
      <c r="BF2" s="564">
        <f t="shared" si="0"/>
        <v>49</v>
      </c>
      <c r="BG2" s="564">
        <f t="shared" si="0"/>
        <v>50</v>
      </c>
      <c r="BH2" s="564">
        <f t="shared" si="0"/>
        <v>51</v>
      </c>
      <c r="BI2" s="564">
        <f t="shared" si="0"/>
        <v>52</v>
      </c>
      <c r="BJ2" s="564">
        <f t="shared" si="0"/>
        <v>53</v>
      </c>
      <c r="BK2" s="564">
        <f t="shared" si="0"/>
        <v>54</v>
      </c>
      <c r="BL2" s="564">
        <f t="shared" si="0"/>
        <v>55</v>
      </c>
      <c r="BM2" s="564">
        <f t="shared" si="0"/>
        <v>56</v>
      </c>
      <c r="BN2" s="564">
        <f t="shared" si="0"/>
        <v>57</v>
      </c>
      <c r="BO2" s="564">
        <f t="shared" si="0"/>
        <v>58</v>
      </c>
      <c r="BP2" s="564">
        <f t="shared" si="0"/>
        <v>59</v>
      </c>
      <c r="BQ2" s="564">
        <f t="shared" si="0"/>
        <v>60</v>
      </c>
      <c r="BR2" s="564">
        <f t="shared" si="0"/>
        <v>61</v>
      </c>
      <c r="BS2" s="564">
        <f t="shared" si="0"/>
        <v>62</v>
      </c>
      <c r="BT2" s="564">
        <f t="shared" si="0"/>
        <v>63</v>
      </c>
      <c r="BU2" s="564">
        <f t="shared" si="0"/>
        <v>64</v>
      </c>
      <c r="BV2" s="564">
        <f t="shared" si="0"/>
        <v>65</v>
      </c>
      <c r="BW2" s="564">
        <f t="shared" si="0"/>
        <v>66</v>
      </c>
      <c r="BX2" s="564">
        <f t="shared" ref="BX2:CC2" si="1">BW2+1</f>
        <v>67</v>
      </c>
      <c r="BY2" s="564">
        <f t="shared" si="1"/>
        <v>68</v>
      </c>
      <c r="BZ2" s="564">
        <f t="shared" si="1"/>
        <v>69</v>
      </c>
      <c r="CA2" s="564">
        <f t="shared" si="1"/>
        <v>70</v>
      </c>
      <c r="CB2" s="564">
        <f t="shared" si="1"/>
        <v>71</v>
      </c>
      <c r="CC2" s="564">
        <f t="shared" si="1"/>
        <v>72</v>
      </c>
      <c r="CD2" s="564">
        <f t="shared" ref="CD2" si="2">CC2+1</f>
        <v>73</v>
      </c>
      <c r="CE2" s="564">
        <f t="shared" ref="CE2" si="3">CD2+1</f>
        <v>74</v>
      </c>
      <c r="CF2" s="564">
        <f t="shared" ref="CF2" si="4">CE2+1</f>
        <v>75</v>
      </c>
      <c r="CG2" s="564">
        <f t="shared" ref="CG2" si="5">CF2+1</f>
        <v>76</v>
      </c>
      <c r="CH2" s="564">
        <f t="shared" ref="CH2" si="6">CG2+1</f>
        <v>77</v>
      </c>
      <c r="CI2" s="564">
        <f t="shared" ref="CI2" si="7">CH2+1</f>
        <v>78</v>
      </c>
      <c r="CJ2" s="564">
        <f t="shared" ref="CJ2" si="8">CI2+1</f>
        <v>79</v>
      </c>
      <c r="CK2" s="564">
        <f t="shared" ref="CK2" si="9">CJ2+1</f>
        <v>80</v>
      </c>
      <c r="CL2" s="564">
        <f t="shared" ref="CL2" si="10">CK2+1</f>
        <v>81</v>
      </c>
      <c r="CM2" s="564">
        <f t="shared" ref="CM2" si="11">CL2+1</f>
        <v>82</v>
      </c>
      <c r="CN2" s="564">
        <f t="shared" ref="CN2" si="12">CM2+1</f>
        <v>83</v>
      </c>
      <c r="CO2" s="564">
        <f t="shared" ref="CO2" si="13">CN2+1</f>
        <v>84</v>
      </c>
      <c r="CP2" s="564">
        <f t="shared" ref="CP2" si="14">CO2+1</f>
        <v>85</v>
      </c>
      <c r="CQ2" s="564">
        <f t="shared" ref="CQ2" si="15">CP2+1</f>
        <v>86</v>
      </c>
      <c r="CR2" s="564">
        <f t="shared" ref="CR2" si="16">CQ2+1</f>
        <v>87</v>
      </c>
      <c r="CS2" s="564">
        <f t="shared" ref="CS2" si="17">CR2+1</f>
        <v>88</v>
      </c>
      <c r="CT2" s="564">
        <f t="shared" ref="CT2" si="18">CS2+1</f>
        <v>89</v>
      </c>
      <c r="CU2" s="564">
        <f t="shared" ref="CU2" si="19">CT2+1</f>
        <v>90</v>
      </c>
      <c r="CV2" s="564">
        <f t="shared" ref="CV2" si="20">CU2+1</f>
        <v>91</v>
      </c>
      <c r="CW2" s="564">
        <f t="shared" ref="CW2" si="21">CV2+1</f>
        <v>92</v>
      </c>
      <c r="CX2" s="564">
        <f t="shared" ref="CX2" si="22">CW2+1</f>
        <v>93</v>
      </c>
      <c r="CY2" s="564">
        <f t="shared" ref="CY2" si="23">CX2+1</f>
        <v>94</v>
      </c>
      <c r="CZ2" s="564">
        <f t="shared" ref="CZ2" si="24">CY2+1</f>
        <v>95</v>
      </c>
      <c r="DA2" s="564">
        <f t="shared" ref="DA2" si="25">CZ2+1</f>
        <v>96</v>
      </c>
      <c r="DB2" s="564">
        <f t="shared" ref="DB2" si="26">DA2+1</f>
        <v>97</v>
      </c>
      <c r="DC2" s="564">
        <f t="shared" ref="DC2" si="27">DB2+1</f>
        <v>98</v>
      </c>
      <c r="DD2" s="564">
        <f t="shared" ref="DD2" si="28">DC2+1</f>
        <v>99</v>
      </c>
      <c r="DE2" s="564">
        <f t="shared" ref="DE2" si="29">DD2+1</f>
        <v>100</v>
      </c>
      <c r="DF2" s="564">
        <f t="shared" ref="DF2" si="30">DE2+1</f>
        <v>101</v>
      </c>
      <c r="DG2" s="564">
        <f t="shared" ref="DG2" si="31">DF2+1</f>
        <v>102</v>
      </c>
      <c r="DH2" s="564">
        <f t="shared" ref="DH2" si="32">DG2+1</f>
        <v>103</v>
      </c>
      <c r="DI2" s="564">
        <f t="shared" ref="DI2" si="33">DH2+1</f>
        <v>104</v>
      </c>
      <c r="DJ2" s="564">
        <f t="shared" ref="DJ2" si="34">DI2+1</f>
        <v>105</v>
      </c>
      <c r="DK2" s="564">
        <f t="shared" ref="DK2" si="35">DJ2+1</f>
        <v>106</v>
      </c>
      <c r="DL2" s="564">
        <f t="shared" ref="DL2" si="36">DK2+1</f>
        <v>107</v>
      </c>
      <c r="DM2" s="564">
        <f t="shared" ref="DM2" si="37">DL2+1</f>
        <v>108</v>
      </c>
      <c r="DN2" s="564">
        <f t="shared" ref="DN2" si="38">DM2+1</f>
        <v>109</v>
      </c>
      <c r="DO2" s="564">
        <f t="shared" ref="DO2" si="39">DN2+1</f>
        <v>110</v>
      </c>
      <c r="DP2" s="564">
        <f t="shared" ref="DP2" si="40">DO2+1</f>
        <v>111</v>
      </c>
      <c r="DQ2" s="564">
        <f t="shared" ref="DQ2" si="41">DP2+1</f>
        <v>112</v>
      </c>
      <c r="DR2" s="564">
        <f t="shared" ref="DR2" si="42">DQ2+1</f>
        <v>113</v>
      </c>
      <c r="DS2" s="564">
        <f t="shared" ref="DS2" si="43">DR2+1</f>
        <v>114</v>
      </c>
      <c r="DT2" s="564">
        <f t="shared" ref="DT2" si="44">DS2+1</f>
        <v>115</v>
      </c>
      <c r="DU2" s="564">
        <f t="shared" ref="DU2" si="45">DT2+1</f>
        <v>116</v>
      </c>
      <c r="DV2" s="564">
        <f t="shared" ref="DV2" si="46">DU2+1</f>
        <v>117</v>
      </c>
      <c r="DW2" s="564">
        <f t="shared" ref="DW2" si="47">DV2+1</f>
        <v>118</v>
      </c>
      <c r="DX2" s="564">
        <f t="shared" ref="DX2" si="48">DW2+1</f>
        <v>119</v>
      </c>
      <c r="DY2" s="564">
        <f t="shared" ref="DY2" si="49">DX2+1</f>
        <v>120</v>
      </c>
      <c r="DZ2" s="564">
        <f t="shared" ref="DZ2" si="50">DY2+1</f>
        <v>121</v>
      </c>
      <c r="EA2" s="564">
        <f t="shared" ref="EA2" si="51">DZ2+1</f>
        <v>122</v>
      </c>
      <c r="EB2" s="564">
        <f t="shared" ref="EB2" si="52">EA2+1</f>
        <v>123</v>
      </c>
      <c r="EC2" s="564">
        <f t="shared" ref="EC2" si="53">EB2+1</f>
        <v>124</v>
      </c>
      <c r="ED2" s="564">
        <f t="shared" ref="ED2" si="54">EC2+1</f>
        <v>125</v>
      </c>
      <c r="EE2" s="564">
        <f t="shared" ref="EE2" si="55">ED2+1</f>
        <v>126</v>
      </c>
      <c r="EF2" s="564">
        <f t="shared" ref="EF2" si="56">EE2+1</f>
        <v>127</v>
      </c>
      <c r="EG2" s="564">
        <f t="shared" ref="EG2" si="57">EF2+1</f>
        <v>128</v>
      </c>
      <c r="EH2" s="564">
        <f t="shared" ref="EH2" si="58">EG2+1</f>
        <v>129</v>
      </c>
      <c r="EI2" s="564">
        <f t="shared" ref="EI2" si="59">EH2+1</f>
        <v>130</v>
      </c>
      <c r="EJ2" s="564">
        <f t="shared" ref="EJ2" si="60">EI2+1</f>
        <v>131</v>
      </c>
      <c r="EK2" s="564">
        <f t="shared" ref="EK2" si="61">EJ2+1</f>
        <v>132</v>
      </c>
      <c r="EL2" s="564">
        <f t="shared" ref="EL2" si="62">EK2+1</f>
        <v>133</v>
      </c>
      <c r="EM2" s="564">
        <f t="shared" ref="EM2" si="63">EL2+1</f>
        <v>134</v>
      </c>
      <c r="EN2" s="564">
        <f t="shared" ref="EN2" si="64">EM2+1</f>
        <v>135</v>
      </c>
      <c r="EO2" s="564">
        <f t="shared" ref="EO2" si="65">EN2+1</f>
        <v>136</v>
      </c>
      <c r="EP2" s="564">
        <f t="shared" ref="EP2" si="66">EO2+1</f>
        <v>137</v>
      </c>
      <c r="EQ2" s="564">
        <f t="shared" ref="EQ2" si="67">EP2+1</f>
        <v>138</v>
      </c>
      <c r="ER2" s="564">
        <f t="shared" ref="ER2" si="68">EQ2+1</f>
        <v>139</v>
      </c>
      <c r="ES2" s="564">
        <f t="shared" ref="ES2" si="69">ER2+1</f>
        <v>140</v>
      </c>
      <c r="ET2" s="564">
        <f t="shared" ref="ET2" si="70">ES2+1</f>
        <v>141</v>
      </c>
      <c r="EU2" s="564">
        <f t="shared" ref="EU2" si="71">ET2+1</f>
        <v>142</v>
      </c>
      <c r="EV2" s="564">
        <f t="shared" ref="EV2" si="72">EU2+1</f>
        <v>143</v>
      </c>
      <c r="EW2" s="564">
        <f t="shared" ref="EW2" si="73">EV2+1</f>
        <v>144</v>
      </c>
      <c r="EX2" s="564">
        <f t="shared" ref="EX2" si="74">EW2+1</f>
        <v>145</v>
      </c>
      <c r="EY2" s="564">
        <f t="shared" ref="EY2" si="75">EX2+1</f>
        <v>146</v>
      </c>
      <c r="EZ2" s="564">
        <f t="shared" ref="EZ2" si="76">EY2+1</f>
        <v>147</v>
      </c>
      <c r="FA2" s="564">
        <f t="shared" ref="FA2" si="77">EZ2+1</f>
        <v>148</v>
      </c>
      <c r="FB2" s="564">
        <f t="shared" ref="FB2" si="78">FA2+1</f>
        <v>149</v>
      </c>
      <c r="FC2" s="564">
        <f t="shared" ref="FC2" si="79">FB2+1</f>
        <v>150</v>
      </c>
      <c r="FD2" s="564">
        <f t="shared" ref="FD2" si="80">FC2+1</f>
        <v>151</v>
      </c>
      <c r="FE2" s="564">
        <f t="shared" ref="FE2" si="81">FD2+1</f>
        <v>152</v>
      </c>
      <c r="FF2" s="564">
        <f t="shared" ref="FF2" si="82">FE2+1</f>
        <v>153</v>
      </c>
      <c r="FG2" s="564">
        <f t="shared" ref="FG2" si="83">FF2+1</f>
        <v>154</v>
      </c>
      <c r="FH2" s="564">
        <f t="shared" ref="FH2" si="84">FG2+1</f>
        <v>155</v>
      </c>
      <c r="FI2" s="564">
        <f t="shared" ref="FI2" si="85">FH2+1</f>
        <v>156</v>
      </c>
      <c r="FJ2" s="564">
        <f t="shared" ref="FJ2" si="86">FI2+1</f>
        <v>157</v>
      </c>
      <c r="FK2" s="564">
        <f t="shared" ref="FK2" si="87">FJ2+1</f>
        <v>158</v>
      </c>
      <c r="FL2" s="564">
        <f t="shared" ref="FL2" si="88">FK2+1</f>
        <v>159</v>
      </c>
      <c r="FM2" s="564">
        <f t="shared" ref="FM2" si="89">FL2+1</f>
        <v>160</v>
      </c>
      <c r="FN2" s="564">
        <f t="shared" ref="FN2" si="90">FM2+1</f>
        <v>161</v>
      </c>
      <c r="FO2" s="564">
        <f t="shared" ref="FO2" si="91">FN2+1</f>
        <v>162</v>
      </c>
      <c r="FP2" s="564">
        <f t="shared" ref="FP2" si="92">FO2+1</f>
        <v>163</v>
      </c>
      <c r="FQ2" s="564">
        <f t="shared" ref="FQ2" si="93">FP2+1</f>
        <v>164</v>
      </c>
      <c r="FR2" s="564">
        <f t="shared" ref="FR2" si="94">FQ2+1</f>
        <v>165</v>
      </c>
      <c r="FS2" s="564">
        <f t="shared" ref="FS2" si="95">FR2+1</f>
        <v>166</v>
      </c>
      <c r="FT2" s="564">
        <f t="shared" ref="FT2" si="96">FS2+1</f>
        <v>167</v>
      </c>
      <c r="FU2" s="564">
        <f t="shared" ref="FU2" si="97">FT2+1</f>
        <v>168</v>
      </c>
      <c r="FV2" s="564">
        <f t="shared" ref="FV2" si="98">FU2+1</f>
        <v>169</v>
      </c>
      <c r="FW2" s="564">
        <f t="shared" ref="FW2" si="99">FV2+1</f>
        <v>170</v>
      </c>
      <c r="FX2" s="564">
        <f t="shared" ref="FX2" si="100">FW2+1</f>
        <v>171</v>
      </c>
      <c r="FY2" s="564">
        <f t="shared" ref="FY2" si="101">FX2+1</f>
        <v>172</v>
      </c>
      <c r="FZ2" s="564">
        <f t="shared" ref="FZ2" si="102">FY2+1</f>
        <v>173</v>
      </c>
      <c r="GA2" s="564">
        <f t="shared" ref="GA2" si="103">FZ2+1</f>
        <v>174</v>
      </c>
      <c r="GB2" s="564">
        <f t="shared" ref="GB2" si="104">GA2+1</f>
        <v>175</v>
      </c>
      <c r="GC2" s="564">
        <f t="shared" ref="GC2" si="105">GB2+1</f>
        <v>176</v>
      </c>
      <c r="GD2" s="564">
        <f t="shared" ref="GD2" si="106">GC2+1</f>
        <v>177</v>
      </c>
      <c r="GE2" s="564">
        <f t="shared" ref="GE2" si="107">GD2+1</f>
        <v>178</v>
      </c>
      <c r="GF2" s="564">
        <f t="shared" ref="GF2" si="108">GE2+1</f>
        <v>179</v>
      </c>
      <c r="GG2" s="564">
        <f t="shared" ref="GG2" si="109">GF2+1</f>
        <v>180</v>
      </c>
      <c r="GH2" s="564">
        <f t="shared" ref="GH2" si="110">GG2+1</f>
        <v>181</v>
      </c>
      <c r="GI2" s="564">
        <f t="shared" ref="GI2" si="111">GH2+1</f>
        <v>182</v>
      </c>
      <c r="GJ2" s="564">
        <f t="shared" ref="GJ2" si="112">GI2+1</f>
        <v>183</v>
      </c>
      <c r="GK2" s="564">
        <f t="shared" ref="GK2" si="113">GJ2+1</f>
        <v>184</v>
      </c>
      <c r="GL2" s="564">
        <f t="shared" ref="GL2" si="114">GK2+1</f>
        <v>185</v>
      </c>
      <c r="GM2" s="564">
        <f t="shared" ref="GM2" si="115">GL2+1</f>
        <v>186</v>
      </c>
      <c r="GN2" s="564">
        <f t="shared" ref="GN2" si="116">GM2+1</f>
        <v>187</v>
      </c>
      <c r="GO2" s="564">
        <f t="shared" ref="GO2" si="117">GN2+1</f>
        <v>188</v>
      </c>
      <c r="GP2" s="564">
        <f t="shared" ref="GP2" si="118">GO2+1</f>
        <v>189</v>
      </c>
      <c r="GQ2" s="564">
        <f t="shared" ref="GQ2" si="119">GP2+1</f>
        <v>190</v>
      </c>
      <c r="GR2" s="564">
        <f t="shared" ref="GR2" si="120">GQ2+1</f>
        <v>191</v>
      </c>
      <c r="GS2" s="564">
        <f t="shared" ref="GS2" si="121">GR2+1</f>
        <v>192</v>
      </c>
      <c r="GT2" s="564">
        <f t="shared" ref="GT2" si="122">GS2+1</f>
        <v>193</v>
      </c>
      <c r="GU2" s="564">
        <f t="shared" ref="GU2" si="123">GT2+1</f>
        <v>194</v>
      </c>
      <c r="GV2" s="564">
        <f t="shared" ref="GV2" si="124">GU2+1</f>
        <v>195</v>
      </c>
      <c r="GW2" s="564">
        <f t="shared" ref="GW2" si="125">GV2+1</f>
        <v>196</v>
      </c>
      <c r="GX2" s="564">
        <f t="shared" ref="GX2" si="126">GW2+1</f>
        <v>197</v>
      </c>
      <c r="GY2" s="564">
        <f t="shared" ref="GY2" si="127">GX2+1</f>
        <v>198</v>
      </c>
      <c r="GZ2" s="564">
        <f t="shared" ref="GZ2" si="128">GY2+1</f>
        <v>199</v>
      </c>
      <c r="HA2" s="564">
        <f t="shared" ref="HA2" si="129">GZ2+1</f>
        <v>200</v>
      </c>
      <c r="HB2" s="564">
        <f t="shared" ref="HB2" si="130">HA2+1</f>
        <v>201</v>
      </c>
      <c r="HC2" s="564">
        <f t="shared" ref="HC2" si="131">HB2+1</f>
        <v>202</v>
      </c>
      <c r="HD2" s="564">
        <f t="shared" ref="HD2" si="132">HC2+1</f>
        <v>203</v>
      </c>
      <c r="HE2" s="564">
        <f t="shared" ref="HE2" si="133">HD2+1</f>
        <v>204</v>
      </c>
      <c r="HF2" s="564">
        <f t="shared" ref="HF2" si="134">HE2+1</f>
        <v>205</v>
      </c>
      <c r="HG2" s="564">
        <f t="shared" ref="HG2" si="135">HF2+1</f>
        <v>206</v>
      </c>
      <c r="HH2" s="564">
        <f t="shared" ref="HH2" si="136">HG2+1</f>
        <v>207</v>
      </c>
      <c r="HI2" s="564">
        <f t="shared" ref="HI2" si="137">HH2+1</f>
        <v>208</v>
      </c>
      <c r="HJ2" s="564">
        <f t="shared" ref="HJ2" si="138">HI2+1</f>
        <v>209</v>
      </c>
      <c r="HK2" s="564">
        <f t="shared" ref="HK2" si="139">HJ2+1</f>
        <v>210</v>
      </c>
      <c r="HL2" s="564">
        <f t="shared" ref="HL2" si="140">HK2+1</f>
        <v>211</v>
      </c>
      <c r="HM2" s="564">
        <f t="shared" ref="HM2" si="141">HL2+1</f>
        <v>212</v>
      </c>
      <c r="HN2" s="564">
        <f t="shared" ref="HN2" si="142">HM2+1</f>
        <v>213</v>
      </c>
      <c r="HO2" s="564">
        <f t="shared" ref="HO2" si="143">HN2+1</f>
        <v>214</v>
      </c>
      <c r="HP2" s="564">
        <f t="shared" ref="HP2" si="144">HO2+1</f>
        <v>215</v>
      </c>
      <c r="HQ2" s="564">
        <f t="shared" ref="HQ2" si="145">HP2+1</f>
        <v>216</v>
      </c>
      <c r="HR2" s="564">
        <f t="shared" ref="HR2" si="146">HQ2+1</f>
        <v>217</v>
      </c>
      <c r="HS2" s="564">
        <f t="shared" ref="HS2" si="147">HR2+1</f>
        <v>218</v>
      </c>
      <c r="HT2" s="564">
        <f t="shared" ref="HT2" si="148">HS2+1</f>
        <v>219</v>
      </c>
      <c r="HU2" s="564">
        <f t="shared" ref="HU2" si="149">HT2+1</f>
        <v>220</v>
      </c>
      <c r="HV2" s="564">
        <f t="shared" ref="HV2" si="150">HU2+1</f>
        <v>221</v>
      </c>
      <c r="HW2" s="564">
        <f t="shared" ref="HW2" si="151">HV2+1</f>
        <v>222</v>
      </c>
      <c r="HX2" s="564">
        <f t="shared" ref="HX2" si="152">HW2+1</f>
        <v>223</v>
      </c>
      <c r="HY2" s="564">
        <f t="shared" ref="HY2" si="153">HX2+1</f>
        <v>224</v>
      </c>
      <c r="HZ2" s="564">
        <f t="shared" ref="HZ2" si="154">HY2+1</f>
        <v>225</v>
      </c>
      <c r="IA2" s="564">
        <f t="shared" ref="IA2" si="155">HZ2+1</f>
        <v>226</v>
      </c>
      <c r="IB2" s="564">
        <f t="shared" ref="IB2" si="156">IA2+1</f>
        <v>227</v>
      </c>
      <c r="IC2" s="564">
        <f t="shared" ref="IC2" si="157">IB2+1</f>
        <v>228</v>
      </c>
      <c r="ID2" s="564">
        <f t="shared" ref="ID2" si="158">IC2+1</f>
        <v>229</v>
      </c>
      <c r="IE2" s="564">
        <f t="shared" ref="IE2" si="159">ID2+1</f>
        <v>230</v>
      </c>
      <c r="IF2" s="564">
        <f t="shared" ref="IF2" si="160">IE2+1</f>
        <v>231</v>
      </c>
      <c r="IG2" s="564">
        <f t="shared" ref="IG2" si="161">IF2+1</f>
        <v>232</v>
      </c>
      <c r="IH2" s="564">
        <f t="shared" ref="IH2" si="162">IG2+1</f>
        <v>233</v>
      </c>
      <c r="II2" s="564">
        <f t="shared" ref="II2" si="163">IH2+1</f>
        <v>234</v>
      </c>
      <c r="IJ2" s="564">
        <f t="shared" ref="IJ2" si="164">II2+1</f>
        <v>235</v>
      </c>
      <c r="IK2" s="564">
        <f t="shared" ref="IK2" si="165">IJ2+1</f>
        <v>236</v>
      </c>
      <c r="IL2" s="564">
        <f t="shared" ref="IL2" si="166">IK2+1</f>
        <v>237</v>
      </c>
      <c r="IM2" s="564">
        <f t="shared" ref="IM2" si="167">IL2+1</f>
        <v>238</v>
      </c>
      <c r="IN2" s="564">
        <f t="shared" ref="IN2" si="168">IM2+1</f>
        <v>239</v>
      </c>
      <c r="IO2" s="564">
        <f t="shared" ref="IO2" si="169">IN2+1</f>
        <v>240</v>
      </c>
    </row>
    <row r="3" spans="1:249" x14ac:dyDescent="0.2">
      <c r="B3" s="566" t="s">
        <v>385</v>
      </c>
      <c r="C3" s="566" t="s">
        <v>386</v>
      </c>
      <c r="D3" s="566" t="str">
        <f>Rent!H3</f>
        <v>LXD</v>
      </c>
      <c r="E3" s="566" t="s">
        <v>387</v>
      </c>
      <c r="F3" s="566" t="s">
        <v>388</v>
      </c>
      <c r="G3" s="566" t="s">
        <v>389</v>
      </c>
      <c r="H3" s="566" t="s">
        <v>390</v>
      </c>
      <c r="I3" s="566" t="s">
        <v>440</v>
      </c>
      <c r="J3" s="652">
        <f>Rent!S4</f>
        <v>43677</v>
      </c>
      <c r="K3" s="653">
        <f>EOMONTH(J3,1)</f>
        <v>43708</v>
      </c>
      <c r="L3" s="653">
        <f t="shared" ref="L3:AB3" si="170">EOMONTH(K3,1)</f>
        <v>43738</v>
      </c>
      <c r="M3" s="653">
        <f t="shared" si="170"/>
        <v>43769</v>
      </c>
      <c r="N3" s="653">
        <f t="shared" si="170"/>
        <v>43799</v>
      </c>
      <c r="O3" s="653">
        <f t="shared" si="170"/>
        <v>43830</v>
      </c>
      <c r="P3" s="653">
        <f t="shared" si="170"/>
        <v>43861</v>
      </c>
      <c r="Q3" s="653">
        <f t="shared" si="170"/>
        <v>43890</v>
      </c>
      <c r="R3" s="653">
        <f t="shared" si="170"/>
        <v>43921</v>
      </c>
      <c r="S3" s="653">
        <f t="shared" si="170"/>
        <v>43951</v>
      </c>
      <c r="T3" s="653">
        <f t="shared" si="170"/>
        <v>43982</v>
      </c>
      <c r="U3" s="653">
        <f t="shared" si="170"/>
        <v>44012</v>
      </c>
      <c r="V3" s="653">
        <f t="shared" si="170"/>
        <v>44043</v>
      </c>
      <c r="W3" s="653">
        <f t="shared" si="170"/>
        <v>44074</v>
      </c>
      <c r="X3" s="653">
        <f t="shared" si="170"/>
        <v>44104</v>
      </c>
      <c r="Y3" s="653">
        <f t="shared" si="170"/>
        <v>44135</v>
      </c>
      <c r="Z3" s="653">
        <f t="shared" si="170"/>
        <v>44165</v>
      </c>
      <c r="AA3" s="653">
        <f t="shared" si="170"/>
        <v>44196</v>
      </c>
      <c r="AB3" s="653">
        <f t="shared" si="170"/>
        <v>44227</v>
      </c>
      <c r="AC3" s="653">
        <f t="shared" ref="AC3:BF3" si="171">EOMONTH(AB3,1)</f>
        <v>44255</v>
      </c>
      <c r="AD3" s="653">
        <f t="shared" si="171"/>
        <v>44286</v>
      </c>
      <c r="AE3" s="653">
        <f t="shared" si="171"/>
        <v>44316</v>
      </c>
      <c r="AF3" s="653">
        <f t="shared" si="171"/>
        <v>44347</v>
      </c>
      <c r="AG3" s="653">
        <f t="shared" si="171"/>
        <v>44377</v>
      </c>
      <c r="AH3" s="653">
        <f t="shared" si="171"/>
        <v>44408</v>
      </c>
      <c r="AI3" s="653">
        <f t="shared" si="171"/>
        <v>44439</v>
      </c>
      <c r="AJ3" s="653">
        <f t="shared" si="171"/>
        <v>44469</v>
      </c>
      <c r="AK3" s="653">
        <f t="shared" si="171"/>
        <v>44500</v>
      </c>
      <c r="AL3" s="653">
        <f t="shared" si="171"/>
        <v>44530</v>
      </c>
      <c r="AM3" s="653">
        <f t="shared" si="171"/>
        <v>44561</v>
      </c>
      <c r="AN3" s="653">
        <f t="shared" si="171"/>
        <v>44592</v>
      </c>
      <c r="AO3" s="653">
        <f t="shared" si="171"/>
        <v>44620</v>
      </c>
      <c r="AP3" s="653">
        <f t="shared" si="171"/>
        <v>44651</v>
      </c>
      <c r="AQ3" s="653">
        <f t="shared" si="171"/>
        <v>44681</v>
      </c>
      <c r="AR3" s="653">
        <f t="shared" si="171"/>
        <v>44712</v>
      </c>
      <c r="AS3" s="653">
        <f t="shared" si="171"/>
        <v>44742</v>
      </c>
      <c r="AT3" s="653">
        <f t="shared" si="171"/>
        <v>44773</v>
      </c>
      <c r="AU3" s="653">
        <f t="shared" si="171"/>
        <v>44804</v>
      </c>
      <c r="AV3" s="653">
        <f t="shared" si="171"/>
        <v>44834</v>
      </c>
      <c r="AW3" s="653">
        <f t="shared" si="171"/>
        <v>44865</v>
      </c>
      <c r="AX3" s="653">
        <f t="shared" si="171"/>
        <v>44895</v>
      </c>
      <c r="AY3" s="653">
        <f t="shared" si="171"/>
        <v>44926</v>
      </c>
      <c r="AZ3" s="653">
        <f t="shared" si="171"/>
        <v>44957</v>
      </c>
      <c r="BA3" s="653">
        <f t="shared" si="171"/>
        <v>44985</v>
      </c>
      <c r="BB3" s="653">
        <f t="shared" si="171"/>
        <v>45016</v>
      </c>
      <c r="BC3" s="653">
        <f t="shared" si="171"/>
        <v>45046</v>
      </c>
      <c r="BD3" s="653">
        <f t="shared" si="171"/>
        <v>45077</v>
      </c>
      <c r="BE3" s="653">
        <f t="shared" si="171"/>
        <v>45107</v>
      </c>
      <c r="BF3" s="653">
        <f t="shared" si="171"/>
        <v>45138</v>
      </c>
      <c r="BG3" s="653">
        <f t="shared" ref="BG3:BR3" si="172">EOMONTH(BF3,1)</f>
        <v>45169</v>
      </c>
      <c r="BH3" s="653">
        <f t="shared" si="172"/>
        <v>45199</v>
      </c>
      <c r="BI3" s="653">
        <f t="shared" si="172"/>
        <v>45230</v>
      </c>
      <c r="BJ3" s="653">
        <f t="shared" si="172"/>
        <v>45260</v>
      </c>
      <c r="BK3" s="653">
        <f t="shared" si="172"/>
        <v>45291</v>
      </c>
      <c r="BL3" s="653">
        <f t="shared" si="172"/>
        <v>45322</v>
      </c>
      <c r="BM3" s="653">
        <f t="shared" si="172"/>
        <v>45351</v>
      </c>
      <c r="BN3" s="653">
        <f t="shared" si="172"/>
        <v>45382</v>
      </c>
      <c r="BO3" s="653">
        <f t="shared" si="172"/>
        <v>45412</v>
      </c>
      <c r="BP3" s="653">
        <f t="shared" si="172"/>
        <v>45443</v>
      </c>
      <c r="BQ3" s="653">
        <f t="shared" si="172"/>
        <v>45473</v>
      </c>
      <c r="BR3" s="653">
        <f t="shared" si="172"/>
        <v>45504</v>
      </c>
      <c r="BS3" s="653">
        <f t="shared" ref="BS3:CC3" si="173">EOMONTH(BR3,1)</f>
        <v>45535</v>
      </c>
      <c r="BT3" s="653">
        <f t="shared" si="173"/>
        <v>45565</v>
      </c>
      <c r="BU3" s="653">
        <f t="shared" si="173"/>
        <v>45596</v>
      </c>
      <c r="BV3" s="653">
        <f t="shared" si="173"/>
        <v>45626</v>
      </c>
      <c r="BW3" s="653">
        <f t="shared" si="173"/>
        <v>45657</v>
      </c>
      <c r="BX3" s="653">
        <f t="shared" si="173"/>
        <v>45688</v>
      </c>
      <c r="BY3" s="653">
        <f t="shared" si="173"/>
        <v>45716</v>
      </c>
      <c r="BZ3" s="653">
        <f t="shared" si="173"/>
        <v>45747</v>
      </c>
      <c r="CA3" s="653">
        <f t="shared" si="173"/>
        <v>45777</v>
      </c>
      <c r="CB3" s="653">
        <f t="shared" si="173"/>
        <v>45808</v>
      </c>
      <c r="CC3" s="653">
        <f t="shared" si="173"/>
        <v>45838</v>
      </c>
      <c r="CD3" s="653">
        <f t="shared" ref="CD3" si="174">EOMONTH(CC3,1)</f>
        <v>45869</v>
      </c>
      <c r="CE3" s="653">
        <f t="shared" ref="CE3" si="175">EOMONTH(CD3,1)</f>
        <v>45900</v>
      </c>
      <c r="CF3" s="653">
        <f t="shared" ref="CF3" si="176">EOMONTH(CE3,1)</f>
        <v>45930</v>
      </c>
      <c r="CG3" s="653">
        <f t="shared" ref="CG3" si="177">EOMONTH(CF3,1)</f>
        <v>45961</v>
      </c>
      <c r="CH3" s="653">
        <f t="shared" ref="CH3" si="178">EOMONTH(CG3,1)</f>
        <v>45991</v>
      </c>
      <c r="CI3" s="653">
        <f t="shared" ref="CI3" si="179">EOMONTH(CH3,1)</f>
        <v>46022</v>
      </c>
      <c r="CJ3" s="653">
        <f t="shared" ref="CJ3" si="180">EOMONTH(CI3,1)</f>
        <v>46053</v>
      </c>
      <c r="CK3" s="653">
        <f t="shared" ref="CK3" si="181">EOMONTH(CJ3,1)</f>
        <v>46081</v>
      </c>
      <c r="CL3" s="653">
        <f t="shared" ref="CL3" si="182">EOMONTH(CK3,1)</f>
        <v>46112</v>
      </c>
      <c r="CM3" s="653">
        <f t="shared" ref="CM3" si="183">EOMONTH(CL3,1)</f>
        <v>46142</v>
      </c>
      <c r="CN3" s="653">
        <f t="shared" ref="CN3" si="184">EOMONTH(CM3,1)</f>
        <v>46173</v>
      </c>
      <c r="CO3" s="653">
        <f t="shared" ref="CO3" si="185">EOMONTH(CN3,1)</f>
        <v>46203</v>
      </c>
      <c r="CP3" s="653">
        <f t="shared" ref="CP3" si="186">EOMONTH(CO3,1)</f>
        <v>46234</v>
      </c>
      <c r="CQ3" s="653">
        <f t="shared" ref="CQ3" si="187">EOMONTH(CP3,1)</f>
        <v>46265</v>
      </c>
      <c r="CR3" s="653">
        <f t="shared" ref="CR3" si="188">EOMONTH(CQ3,1)</f>
        <v>46295</v>
      </c>
      <c r="CS3" s="653">
        <f t="shared" ref="CS3" si="189">EOMONTH(CR3,1)</f>
        <v>46326</v>
      </c>
      <c r="CT3" s="653">
        <f t="shared" ref="CT3" si="190">EOMONTH(CS3,1)</f>
        <v>46356</v>
      </c>
      <c r="CU3" s="653">
        <f t="shared" ref="CU3" si="191">EOMONTH(CT3,1)</f>
        <v>46387</v>
      </c>
      <c r="CV3" s="653">
        <f t="shared" ref="CV3" si="192">EOMONTH(CU3,1)</f>
        <v>46418</v>
      </c>
      <c r="CW3" s="653">
        <f t="shared" ref="CW3" si="193">EOMONTH(CV3,1)</f>
        <v>46446</v>
      </c>
      <c r="CX3" s="653">
        <f t="shared" ref="CX3" si="194">EOMONTH(CW3,1)</f>
        <v>46477</v>
      </c>
      <c r="CY3" s="653">
        <f t="shared" ref="CY3" si="195">EOMONTH(CX3,1)</f>
        <v>46507</v>
      </c>
      <c r="CZ3" s="653">
        <f t="shared" ref="CZ3" si="196">EOMONTH(CY3,1)</f>
        <v>46538</v>
      </c>
      <c r="DA3" s="653">
        <f t="shared" ref="DA3" si="197">EOMONTH(CZ3,1)</f>
        <v>46568</v>
      </c>
      <c r="DB3" s="653">
        <f t="shared" ref="DB3" si="198">EOMONTH(DA3,1)</f>
        <v>46599</v>
      </c>
      <c r="DC3" s="653">
        <f t="shared" ref="DC3" si="199">EOMONTH(DB3,1)</f>
        <v>46630</v>
      </c>
      <c r="DD3" s="653">
        <f t="shared" ref="DD3" si="200">EOMONTH(DC3,1)</f>
        <v>46660</v>
      </c>
      <c r="DE3" s="653">
        <f t="shared" ref="DE3" si="201">EOMONTH(DD3,1)</f>
        <v>46691</v>
      </c>
      <c r="DF3" s="653">
        <f t="shared" ref="DF3" si="202">EOMONTH(DE3,1)</f>
        <v>46721</v>
      </c>
      <c r="DG3" s="653">
        <f t="shared" ref="DG3" si="203">EOMONTH(DF3,1)</f>
        <v>46752</v>
      </c>
      <c r="DH3" s="653">
        <f t="shared" ref="DH3" si="204">EOMONTH(DG3,1)</f>
        <v>46783</v>
      </c>
      <c r="DI3" s="653">
        <f t="shared" ref="DI3" si="205">EOMONTH(DH3,1)</f>
        <v>46812</v>
      </c>
      <c r="DJ3" s="653">
        <f t="shared" ref="DJ3" si="206">EOMONTH(DI3,1)</f>
        <v>46843</v>
      </c>
      <c r="DK3" s="653">
        <f t="shared" ref="DK3" si="207">EOMONTH(DJ3,1)</f>
        <v>46873</v>
      </c>
      <c r="DL3" s="653">
        <f t="shared" ref="DL3" si="208">EOMONTH(DK3,1)</f>
        <v>46904</v>
      </c>
      <c r="DM3" s="653">
        <f t="shared" ref="DM3" si="209">EOMONTH(DL3,1)</f>
        <v>46934</v>
      </c>
      <c r="DN3" s="653">
        <f t="shared" ref="DN3" si="210">EOMONTH(DM3,1)</f>
        <v>46965</v>
      </c>
      <c r="DO3" s="653">
        <f t="shared" ref="DO3" si="211">EOMONTH(DN3,1)</f>
        <v>46996</v>
      </c>
      <c r="DP3" s="653">
        <f t="shared" ref="DP3" si="212">EOMONTH(DO3,1)</f>
        <v>47026</v>
      </c>
      <c r="DQ3" s="653">
        <f t="shared" ref="DQ3" si="213">EOMONTH(DP3,1)</f>
        <v>47057</v>
      </c>
      <c r="DR3" s="653">
        <f t="shared" ref="DR3" si="214">EOMONTH(DQ3,1)</f>
        <v>47087</v>
      </c>
      <c r="DS3" s="653">
        <f t="shared" ref="DS3" si="215">EOMONTH(DR3,1)</f>
        <v>47118</v>
      </c>
      <c r="DT3" s="653">
        <f t="shared" ref="DT3" si="216">EOMONTH(DS3,1)</f>
        <v>47149</v>
      </c>
      <c r="DU3" s="653">
        <f t="shared" ref="DU3" si="217">EOMONTH(DT3,1)</f>
        <v>47177</v>
      </c>
      <c r="DV3" s="653">
        <f t="shared" ref="DV3" si="218">EOMONTH(DU3,1)</f>
        <v>47208</v>
      </c>
      <c r="DW3" s="653">
        <f t="shared" ref="DW3" si="219">EOMONTH(DV3,1)</f>
        <v>47238</v>
      </c>
      <c r="DX3" s="653">
        <f t="shared" ref="DX3" si="220">EOMONTH(DW3,1)</f>
        <v>47269</v>
      </c>
      <c r="DY3" s="653">
        <f t="shared" ref="DY3" si="221">EOMONTH(DX3,1)</f>
        <v>47299</v>
      </c>
      <c r="DZ3" s="653">
        <f t="shared" ref="DZ3" si="222">EOMONTH(DY3,1)</f>
        <v>47330</v>
      </c>
      <c r="EA3" s="653">
        <f t="shared" ref="EA3" si="223">EOMONTH(DZ3,1)</f>
        <v>47361</v>
      </c>
      <c r="EB3" s="653">
        <f t="shared" ref="EB3" si="224">EOMONTH(EA3,1)</f>
        <v>47391</v>
      </c>
      <c r="EC3" s="653">
        <f t="shared" ref="EC3" si="225">EOMONTH(EB3,1)</f>
        <v>47422</v>
      </c>
      <c r="ED3" s="653">
        <f t="shared" ref="ED3" si="226">EOMONTH(EC3,1)</f>
        <v>47452</v>
      </c>
      <c r="EE3" s="653">
        <f t="shared" ref="EE3" si="227">EOMONTH(ED3,1)</f>
        <v>47483</v>
      </c>
      <c r="EF3" s="653">
        <f t="shared" ref="EF3" si="228">EOMONTH(EE3,1)</f>
        <v>47514</v>
      </c>
      <c r="EG3" s="653">
        <f t="shared" ref="EG3" si="229">EOMONTH(EF3,1)</f>
        <v>47542</v>
      </c>
      <c r="EH3" s="653">
        <f t="shared" ref="EH3" si="230">EOMONTH(EG3,1)</f>
        <v>47573</v>
      </c>
      <c r="EI3" s="653">
        <f t="shared" ref="EI3" si="231">EOMONTH(EH3,1)</f>
        <v>47603</v>
      </c>
      <c r="EJ3" s="653">
        <f t="shared" ref="EJ3" si="232">EOMONTH(EI3,1)</f>
        <v>47634</v>
      </c>
      <c r="EK3" s="653">
        <f t="shared" ref="EK3" si="233">EOMONTH(EJ3,1)</f>
        <v>47664</v>
      </c>
      <c r="EL3" s="653">
        <f t="shared" ref="EL3" si="234">EOMONTH(EK3,1)</f>
        <v>47695</v>
      </c>
      <c r="EM3" s="653">
        <f t="shared" ref="EM3" si="235">EOMONTH(EL3,1)</f>
        <v>47726</v>
      </c>
      <c r="EN3" s="653">
        <f t="shared" ref="EN3" si="236">EOMONTH(EM3,1)</f>
        <v>47756</v>
      </c>
      <c r="EO3" s="653">
        <f t="shared" ref="EO3" si="237">EOMONTH(EN3,1)</f>
        <v>47787</v>
      </c>
      <c r="EP3" s="653">
        <f t="shared" ref="EP3" si="238">EOMONTH(EO3,1)</f>
        <v>47817</v>
      </c>
      <c r="EQ3" s="653">
        <f t="shared" ref="EQ3" si="239">EOMONTH(EP3,1)</f>
        <v>47848</v>
      </c>
      <c r="ER3" s="653">
        <f t="shared" ref="ER3" si="240">EOMONTH(EQ3,1)</f>
        <v>47879</v>
      </c>
      <c r="ES3" s="653">
        <f t="shared" ref="ES3" si="241">EOMONTH(ER3,1)</f>
        <v>47907</v>
      </c>
      <c r="ET3" s="653">
        <f t="shared" ref="ET3" si="242">EOMONTH(ES3,1)</f>
        <v>47938</v>
      </c>
      <c r="EU3" s="653">
        <f t="shared" ref="EU3" si="243">EOMONTH(ET3,1)</f>
        <v>47968</v>
      </c>
      <c r="EV3" s="653">
        <f t="shared" ref="EV3" si="244">EOMONTH(EU3,1)</f>
        <v>47999</v>
      </c>
      <c r="EW3" s="653">
        <f t="shared" ref="EW3" si="245">EOMONTH(EV3,1)</f>
        <v>48029</v>
      </c>
      <c r="EX3" s="653">
        <f t="shared" ref="EX3" si="246">EOMONTH(EW3,1)</f>
        <v>48060</v>
      </c>
      <c r="EY3" s="653">
        <f t="shared" ref="EY3" si="247">EOMONTH(EX3,1)</f>
        <v>48091</v>
      </c>
      <c r="EZ3" s="653">
        <f t="shared" ref="EZ3" si="248">EOMONTH(EY3,1)</f>
        <v>48121</v>
      </c>
      <c r="FA3" s="653">
        <f t="shared" ref="FA3" si="249">EOMONTH(EZ3,1)</f>
        <v>48152</v>
      </c>
      <c r="FB3" s="653">
        <f t="shared" ref="FB3" si="250">EOMONTH(FA3,1)</f>
        <v>48182</v>
      </c>
      <c r="FC3" s="653">
        <f t="shared" ref="FC3" si="251">EOMONTH(FB3,1)</f>
        <v>48213</v>
      </c>
      <c r="FD3" s="653">
        <f t="shared" ref="FD3" si="252">EOMONTH(FC3,1)</f>
        <v>48244</v>
      </c>
      <c r="FE3" s="653">
        <f t="shared" ref="FE3" si="253">EOMONTH(FD3,1)</f>
        <v>48273</v>
      </c>
      <c r="FF3" s="653">
        <f t="shared" ref="FF3" si="254">EOMONTH(FE3,1)</f>
        <v>48304</v>
      </c>
      <c r="FG3" s="653">
        <f t="shared" ref="FG3" si="255">EOMONTH(FF3,1)</f>
        <v>48334</v>
      </c>
      <c r="FH3" s="653">
        <f t="shared" ref="FH3" si="256">EOMONTH(FG3,1)</f>
        <v>48365</v>
      </c>
      <c r="FI3" s="653">
        <f t="shared" ref="FI3" si="257">EOMONTH(FH3,1)</f>
        <v>48395</v>
      </c>
      <c r="FJ3" s="653">
        <f t="shared" ref="FJ3" si="258">EOMONTH(FI3,1)</f>
        <v>48426</v>
      </c>
      <c r="FK3" s="653">
        <f t="shared" ref="FK3" si="259">EOMONTH(FJ3,1)</f>
        <v>48457</v>
      </c>
      <c r="FL3" s="653">
        <f t="shared" ref="FL3" si="260">EOMONTH(FK3,1)</f>
        <v>48487</v>
      </c>
      <c r="FM3" s="653">
        <f t="shared" ref="FM3" si="261">EOMONTH(FL3,1)</f>
        <v>48518</v>
      </c>
      <c r="FN3" s="653">
        <f t="shared" ref="FN3" si="262">EOMONTH(FM3,1)</f>
        <v>48548</v>
      </c>
      <c r="FO3" s="653">
        <f t="shared" ref="FO3" si="263">EOMONTH(FN3,1)</f>
        <v>48579</v>
      </c>
      <c r="FP3" s="653">
        <f t="shared" ref="FP3" si="264">EOMONTH(FO3,1)</f>
        <v>48610</v>
      </c>
      <c r="FQ3" s="653">
        <f t="shared" ref="FQ3" si="265">EOMONTH(FP3,1)</f>
        <v>48638</v>
      </c>
      <c r="FR3" s="653">
        <f t="shared" ref="FR3" si="266">EOMONTH(FQ3,1)</f>
        <v>48669</v>
      </c>
      <c r="FS3" s="653">
        <f t="shared" ref="FS3" si="267">EOMONTH(FR3,1)</f>
        <v>48699</v>
      </c>
      <c r="FT3" s="653">
        <f t="shared" ref="FT3" si="268">EOMONTH(FS3,1)</f>
        <v>48730</v>
      </c>
      <c r="FU3" s="653">
        <f t="shared" ref="FU3" si="269">EOMONTH(FT3,1)</f>
        <v>48760</v>
      </c>
      <c r="FV3" s="653">
        <f t="shared" ref="FV3" si="270">EOMONTH(FU3,1)</f>
        <v>48791</v>
      </c>
      <c r="FW3" s="653">
        <f t="shared" ref="FW3" si="271">EOMONTH(FV3,1)</f>
        <v>48822</v>
      </c>
      <c r="FX3" s="653">
        <f t="shared" ref="FX3" si="272">EOMONTH(FW3,1)</f>
        <v>48852</v>
      </c>
      <c r="FY3" s="653">
        <f t="shared" ref="FY3" si="273">EOMONTH(FX3,1)</f>
        <v>48883</v>
      </c>
      <c r="FZ3" s="653">
        <f t="shared" ref="FZ3" si="274">EOMONTH(FY3,1)</f>
        <v>48913</v>
      </c>
      <c r="GA3" s="653">
        <f t="shared" ref="GA3" si="275">EOMONTH(FZ3,1)</f>
        <v>48944</v>
      </c>
      <c r="GB3" s="653">
        <f t="shared" ref="GB3" si="276">EOMONTH(GA3,1)</f>
        <v>48975</v>
      </c>
      <c r="GC3" s="653">
        <f t="shared" ref="GC3" si="277">EOMONTH(GB3,1)</f>
        <v>49003</v>
      </c>
      <c r="GD3" s="653">
        <f t="shared" ref="GD3" si="278">EOMONTH(GC3,1)</f>
        <v>49034</v>
      </c>
      <c r="GE3" s="653">
        <f t="shared" ref="GE3" si="279">EOMONTH(GD3,1)</f>
        <v>49064</v>
      </c>
      <c r="GF3" s="653">
        <f t="shared" ref="GF3" si="280">EOMONTH(GE3,1)</f>
        <v>49095</v>
      </c>
      <c r="GG3" s="653">
        <f t="shared" ref="GG3" si="281">EOMONTH(GF3,1)</f>
        <v>49125</v>
      </c>
      <c r="GH3" s="653">
        <f t="shared" ref="GH3" si="282">EOMONTH(GG3,1)</f>
        <v>49156</v>
      </c>
      <c r="GI3" s="653">
        <f t="shared" ref="GI3" si="283">EOMONTH(GH3,1)</f>
        <v>49187</v>
      </c>
      <c r="GJ3" s="653">
        <f t="shared" ref="GJ3" si="284">EOMONTH(GI3,1)</f>
        <v>49217</v>
      </c>
      <c r="GK3" s="653">
        <f t="shared" ref="GK3" si="285">EOMONTH(GJ3,1)</f>
        <v>49248</v>
      </c>
      <c r="GL3" s="653">
        <f t="shared" ref="GL3" si="286">EOMONTH(GK3,1)</f>
        <v>49278</v>
      </c>
      <c r="GM3" s="653">
        <f t="shared" ref="GM3" si="287">EOMONTH(GL3,1)</f>
        <v>49309</v>
      </c>
      <c r="GN3" s="653">
        <f t="shared" ref="GN3" si="288">EOMONTH(GM3,1)</f>
        <v>49340</v>
      </c>
      <c r="GO3" s="653">
        <f t="shared" ref="GO3" si="289">EOMONTH(GN3,1)</f>
        <v>49368</v>
      </c>
      <c r="GP3" s="653">
        <f t="shared" ref="GP3" si="290">EOMONTH(GO3,1)</f>
        <v>49399</v>
      </c>
      <c r="GQ3" s="653">
        <f t="shared" ref="GQ3" si="291">EOMONTH(GP3,1)</f>
        <v>49429</v>
      </c>
      <c r="GR3" s="653">
        <f t="shared" ref="GR3" si="292">EOMONTH(GQ3,1)</f>
        <v>49460</v>
      </c>
      <c r="GS3" s="653">
        <f t="shared" ref="GS3" si="293">EOMONTH(GR3,1)</f>
        <v>49490</v>
      </c>
      <c r="GT3" s="653">
        <f t="shared" ref="GT3" si="294">EOMONTH(GS3,1)</f>
        <v>49521</v>
      </c>
      <c r="GU3" s="653">
        <f t="shared" ref="GU3" si="295">EOMONTH(GT3,1)</f>
        <v>49552</v>
      </c>
      <c r="GV3" s="653">
        <f t="shared" ref="GV3" si="296">EOMONTH(GU3,1)</f>
        <v>49582</v>
      </c>
      <c r="GW3" s="653">
        <f t="shared" ref="GW3" si="297">EOMONTH(GV3,1)</f>
        <v>49613</v>
      </c>
      <c r="GX3" s="653">
        <f t="shared" ref="GX3" si="298">EOMONTH(GW3,1)</f>
        <v>49643</v>
      </c>
      <c r="GY3" s="653">
        <f t="shared" ref="GY3" si="299">EOMONTH(GX3,1)</f>
        <v>49674</v>
      </c>
      <c r="GZ3" s="653">
        <f t="shared" ref="GZ3" si="300">EOMONTH(GY3,1)</f>
        <v>49705</v>
      </c>
      <c r="HA3" s="653">
        <f t="shared" ref="HA3" si="301">EOMONTH(GZ3,1)</f>
        <v>49734</v>
      </c>
      <c r="HB3" s="653">
        <f t="shared" ref="HB3" si="302">EOMONTH(HA3,1)</f>
        <v>49765</v>
      </c>
      <c r="HC3" s="653">
        <f t="shared" ref="HC3" si="303">EOMONTH(HB3,1)</f>
        <v>49795</v>
      </c>
      <c r="HD3" s="653">
        <f t="shared" ref="HD3" si="304">EOMONTH(HC3,1)</f>
        <v>49826</v>
      </c>
      <c r="HE3" s="653">
        <f t="shared" ref="HE3" si="305">EOMONTH(HD3,1)</f>
        <v>49856</v>
      </c>
      <c r="HF3" s="653">
        <f t="shared" ref="HF3" si="306">EOMONTH(HE3,1)</f>
        <v>49887</v>
      </c>
      <c r="HG3" s="653">
        <f t="shared" ref="HG3" si="307">EOMONTH(HF3,1)</f>
        <v>49918</v>
      </c>
      <c r="HH3" s="653">
        <f t="shared" ref="HH3" si="308">EOMONTH(HG3,1)</f>
        <v>49948</v>
      </c>
      <c r="HI3" s="653">
        <f t="shared" ref="HI3" si="309">EOMONTH(HH3,1)</f>
        <v>49979</v>
      </c>
      <c r="HJ3" s="653">
        <f t="shared" ref="HJ3" si="310">EOMONTH(HI3,1)</f>
        <v>50009</v>
      </c>
      <c r="HK3" s="653">
        <f t="shared" ref="HK3" si="311">EOMONTH(HJ3,1)</f>
        <v>50040</v>
      </c>
      <c r="HL3" s="653">
        <f t="shared" ref="HL3" si="312">EOMONTH(HK3,1)</f>
        <v>50071</v>
      </c>
      <c r="HM3" s="653">
        <f t="shared" ref="HM3" si="313">EOMONTH(HL3,1)</f>
        <v>50099</v>
      </c>
      <c r="HN3" s="653">
        <f t="shared" ref="HN3" si="314">EOMONTH(HM3,1)</f>
        <v>50130</v>
      </c>
      <c r="HO3" s="653">
        <f t="shared" ref="HO3" si="315">EOMONTH(HN3,1)</f>
        <v>50160</v>
      </c>
      <c r="HP3" s="653">
        <f t="shared" ref="HP3" si="316">EOMONTH(HO3,1)</f>
        <v>50191</v>
      </c>
      <c r="HQ3" s="653">
        <f t="shared" ref="HQ3" si="317">EOMONTH(HP3,1)</f>
        <v>50221</v>
      </c>
      <c r="HR3" s="653">
        <f t="shared" ref="HR3" si="318">EOMONTH(HQ3,1)</f>
        <v>50252</v>
      </c>
      <c r="HS3" s="653">
        <f t="shared" ref="HS3" si="319">EOMONTH(HR3,1)</f>
        <v>50283</v>
      </c>
      <c r="HT3" s="653">
        <f t="shared" ref="HT3" si="320">EOMONTH(HS3,1)</f>
        <v>50313</v>
      </c>
      <c r="HU3" s="653">
        <f t="shared" ref="HU3" si="321">EOMONTH(HT3,1)</f>
        <v>50344</v>
      </c>
      <c r="HV3" s="653">
        <f t="shared" ref="HV3" si="322">EOMONTH(HU3,1)</f>
        <v>50374</v>
      </c>
      <c r="HW3" s="653">
        <f t="shared" ref="HW3" si="323">EOMONTH(HV3,1)</f>
        <v>50405</v>
      </c>
      <c r="HX3" s="653">
        <f t="shared" ref="HX3" si="324">EOMONTH(HW3,1)</f>
        <v>50436</v>
      </c>
      <c r="HY3" s="653">
        <f t="shared" ref="HY3" si="325">EOMONTH(HX3,1)</f>
        <v>50464</v>
      </c>
      <c r="HZ3" s="653">
        <f t="shared" ref="HZ3" si="326">EOMONTH(HY3,1)</f>
        <v>50495</v>
      </c>
      <c r="IA3" s="653">
        <f t="shared" ref="IA3" si="327">EOMONTH(HZ3,1)</f>
        <v>50525</v>
      </c>
      <c r="IB3" s="653">
        <f t="shared" ref="IB3" si="328">EOMONTH(IA3,1)</f>
        <v>50556</v>
      </c>
      <c r="IC3" s="653">
        <f t="shared" ref="IC3" si="329">EOMONTH(IB3,1)</f>
        <v>50586</v>
      </c>
      <c r="ID3" s="653">
        <f t="shared" ref="ID3" si="330">EOMONTH(IC3,1)</f>
        <v>50617</v>
      </c>
      <c r="IE3" s="653">
        <f t="shared" ref="IE3" si="331">EOMONTH(ID3,1)</f>
        <v>50648</v>
      </c>
      <c r="IF3" s="653">
        <f t="shared" ref="IF3" si="332">EOMONTH(IE3,1)</f>
        <v>50678</v>
      </c>
      <c r="IG3" s="653">
        <f t="shared" ref="IG3" si="333">EOMONTH(IF3,1)</f>
        <v>50709</v>
      </c>
      <c r="IH3" s="653">
        <f t="shared" ref="IH3" si="334">EOMONTH(IG3,1)</f>
        <v>50739</v>
      </c>
      <c r="II3" s="653">
        <f t="shared" ref="II3" si="335">EOMONTH(IH3,1)</f>
        <v>50770</v>
      </c>
      <c r="IJ3" s="653">
        <f t="shared" ref="IJ3" si="336">EOMONTH(II3,1)</f>
        <v>50801</v>
      </c>
      <c r="IK3" s="653">
        <f t="shared" ref="IK3" si="337">EOMONTH(IJ3,1)</f>
        <v>50829</v>
      </c>
      <c r="IL3" s="653">
        <f t="shared" ref="IL3" si="338">EOMONTH(IK3,1)</f>
        <v>50860</v>
      </c>
      <c r="IM3" s="653">
        <f t="shared" ref="IM3" si="339">EOMONTH(IL3,1)</f>
        <v>50890</v>
      </c>
      <c r="IN3" s="653">
        <f t="shared" ref="IN3" si="340">EOMONTH(IM3,1)</f>
        <v>50921</v>
      </c>
      <c r="IO3" s="653">
        <f t="shared" ref="IO3" si="341">EOMONTH(IN3,1)</f>
        <v>50951</v>
      </c>
    </row>
    <row r="4" spans="1:249" x14ac:dyDescent="0.2">
      <c r="B4" s="538" t="s">
        <v>359</v>
      </c>
      <c r="C4" s="564" t="s">
        <v>391</v>
      </c>
      <c r="D4" s="649">
        <v>47299</v>
      </c>
      <c r="E4" s="564" t="s">
        <v>392</v>
      </c>
      <c r="F4" s="567">
        <v>0.1234</v>
      </c>
      <c r="G4" s="565" t="s">
        <v>393</v>
      </c>
      <c r="H4" s="568">
        <v>7583850</v>
      </c>
      <c r="I4" s="568">
        <f>H4/12</f>
        <v>631987.5</v>
      </c>
      <c r="J4" s="569">
        <f>(J$3&lt;=$D4)*MAX((J$35-$I4)*$F4,0)</f>
        <v>81269.820899999992</v>
      </c>
      <c r="K4" s="569">
        <f t="shared" ref="K4:AB17" si="342">(K$3&lt;=$D4)*MAX((K$35-$I4)*$F4,0)</f>
        <v>81269.820899999992</v>
      </c>
      <c r="L4" s="569">
        <f t="shared" si="342"/>
        <v>81269.820899999992</v>
      </c>
      <c r="M4" s="569">
        <f t="shared" si="342"/>
        <v>81269.820899999992</v>
      </c>
      <c r="N4" s="569">
        <f t="shared" si="342"/>
        <v>81269.820899999992</v>
      </c>
      <c r="O4" s="569">
        <f t="shared" si="342"/>
        <v>81269.820899999992</v>
      </c>
      <c r="P4" s="569">
        <f t="shared" si="342"/>
        <v>81269.820899999992</v>
      </c>
      <c r="Q4" s="569">
        <f t="shared" si="342"/>
        <v>81269.820899999992</v>
      </c>
      <c r="R4" s="569">
        <f t="shared" si="342"/>
        <v>81269.820899999992</v>
      </c>
      <c r="S4" s="569">
        <f t="shared" si="342"/>
        <v>81269.820899999992</v>
      </c>
      <c r="T4" s="569">
        <f t="shared" si="342"/>
        <v>81269.820899999992</v>
      </c>
      <c r="U4" s="569">
        <f t="shared" si="342"/>
        <v>81269.820899999992</v>
      </c>
      <c r="V4" s="569">
        <f t="shared" si="342"/>
        <v>103295.36349999999</v>
      </c>
      <c r="W4" s="569">
        <f t="shared" si="342"/>
        <v>103295.36349999999</v>
      </c>
      <c r="X4" s="569">
        <f t="shared" si="342"/>
        <v>103295.36349999999</v>
      </c>
      <c r="Y4" s="569">
        <f t="shared" si="342"/>
        <v>103295.36349999999</v>
      </c>
      <c r="Z4" s="569">
        <f t="shared" si="342"/>
        <v>103295.36349999999</v>
      </c>
      <c r="AA4" s="569">
        <f t="shared" si="342"/>
        <v>103295.36349999999</v>
      </c>
      <c r="AB4" s="569">
        <f t="shared" si="342"/>
        <v>103295.36349999999</v>
      </c>
      <c r="AC4" s="569">
        <f t="shared" ref="AC4:BG15" si="343">(AC$3&lt;=$D4)*MAX((AC$35-$I4)*$F4,0)</f>
        <v>103295.36349999999</v>
      </c>
      <c r="AD4" s="569">
        <f t="shared" si="343"/>
        <v>103295.36349999999</v>
      </c>
      <c r="AE4" s="569">
        <f t="shared" si="343"/>
        <v>103295.36349999999</v>
      </c>
      <c r="AF4" s="569">
        <f t="shared" si="343"/>
        <v>103295.36349999999</v>
      </c>
      <c r="AG4" s="569">
        <f t="shared" si="343"/>
        <v>103295.36349999999</v>
      </c>
      <c r="AH4" s="569">
        <f t="shared" si="343"/>
        <v>118674.61295</v>
      </c>
      <c r="AI4" s="569">
        <f t="shared" si="343"/>
        <v>118674.61295</v>
      </c>
      <c r="AJ4" s="569">
        <f t="shared" si="343"/>
        <v>118674.61295</v>
      </c>
      <c r="AK4" s="569">
        <f t="shared" si="343"/>
        <v>118674.61295</v>
      </c>
      <c r="AL4" s="569">
        <f t="shared" si="343"/>
        <v>118674.61295</v>
      </c>
      <c r="AM4" s="569">
        <f t="shared" si="343"/>
        <v>118674.61295</v>
      </c>
      <c r="AN4" s="569">
        <f t="shared" si="343"/>
        <v>118674.61295</v>
      </c>
      <c r="AO4" s="569">
        <f t="shared" si="343"/>
        <v>118674.61295</v>
      </c>
      <c r="AP4" s="569">
        <f t="shared" si="343"/>
        <v>118674.61295</v>
      </c>
      <c r="AQ4" s="569">
        <f t="shared" si="343"/>
        <v>118674.61295</v>
      </c>
      <c r="AR4" s="569">
        <f t="shared" si="343"/>
        <v>118674.61295</v>
      </c>
      <c r="AS4" s="569">
        <f t="shared" si="343"/>
        <v>118674.61295</v>
      </c>
      <c r="AT4" s="569">
        <f t="shared" si="343"/>
        <v>130216.43089999999</v>
      </c>
      <c r="AU4" s="569">
        <f t="shared" si="343"/>
        <v>130216.43089999999</v>
      </c>
      <c r="AV4" s="569">
        <f t="shared" si="343"/>
        <v>130216.43089999999</v>
      </c>
      <c r="AW4" s="569">
        <f t="shared" si="343"/>
        <v>130216.43089999999</v>
      </c>
      <c r="AX4" s="569">
        <f t="shared" si="343"/>
        <v>130216.43089999999</v>
      </c>
      <c r="AY4" s="569">
        <f t="shared" si="343"/>
        <v>130216.43089999999</v>
      </c>
      <c r="AZ4" s="569">
        <f t="shared" si="343"/>
        <v>130216.43089999999</v>
      </c>
      <c r="BA4" s="569">
        <f t="shared" si="343"/>
        <v>130216.43089999999</v>
      </c>
      <c r="BB4" s="569">
        <f t="shared" si="343"/>
        <v>130216.43089999999</v>
      </c>
      <c r="BC4" s="569">
        <f t="shared" si="343"/>
        <v>130216.43089999999</v>
      </c>
      <c r="BD4" s="569">
        <f t="shared" si="343"/>
        <v>130216.43089999999</v>
      </c>
      <c r="BE4" s="569">
        <f t="shared" si="343"/>
        <v>130216.43089999999</v>
      </c>
      <c r="BF4" s="569">
        <f t="shared" si="343"/>
        <v>140891.52838333332</v>
      </c>
      <c r="BG4" s="569">
        <f t="shared" si="343"/>
        <v>140891.52838333332</v>
      </c>
      <c r="BH4" s="569">
        <f t="shared" ref="BG4:BV15" si="344">(BH$3&lt;=$D4)*MAX((BH$35-$I4)*$F4,0)</f>
        <v>140891.52838333332</v>
      </c>
      <c r="BI4" s="569">
        <f t="shared" si="344"/>
        <v>140891.52838333332</v>
      </c>
      <c r="BJ4" s="569">
        <f t="shared" si="344"/>
        <v>140891.52838333332</v>
      </c>
      <c r="BK4" s="569">
        <f t="shared" si="344"/>
        <v>140891.52838333332</v>
      </c>
      <c r="BL4" s="569">
        <f t="shared" si="344"/>
        <v>140891.52838333332</v>
      </c>
      <c r="BM4" s="569">
        <f t="shared" si="344"/>
        <v>140891.52838333332</v>
      </c>
      <c r="BN4" s="569">
        <f t="shared" si="344"/>
        <v>140891.52838333332</v>
      </c>
      <c r="BO4" s="569">
        <f t="shared" si="344"/>
        <v>140891.52838333332</v>
      </c>
      <c r="BP4" s="569">
        <f t="shared" si="344"/>
        <v>140891.52838333332</v>
      </c>
      <c r="BQ4" s="569">
        <f t="shared" si="344"/>
        <v>140891.52838333332</v>
      </c>
      <c r="BR4" s="569">
        <f t="shared" si="344"/>
        <v>147860.47140000001</v>
      </c>
      <c r="BS4" s="569">
        <f t="shared" si="344"/>
        <v>147860.47140000001</v>
      </c>
      <c r="BT4" s="569">
        <f t="shared" si="344"/>
        <v>147860.47140000001</v>
      </c>
      <c r="BU4" s="569">
        <f t="shared" si="344"/>
        <v>147860.47140000001</v>
      </c>
      <c r="BV4" s="569">
        <f t="shared" si="344"/>
        <v>147860.47140000001</v>
      </c>
      <c r="BW4" s="569">
        <f t="shared" ref="BS4:CH15" si="345">(BW$3&lt;=$D4)*MAX((BW$35-$I4)*$F4,0)</f>
        <v>147860.47140000001</v>
      </c>
      <c r="BX4" s="569">
        <f t="shared" si="345"/>
        <v>147860.47140000001</v>
      </c>
      <c r="BY4" s="569">
        <f t="shared" si="345"/>
        <v>147860.47140000001</v>
      </c>
      <c r="BZ4" s="569">
        <f t="shared" si="345"/>
        <v>147860.47140000001</v>
      </c>
      <c r="CA4" s="569">
        <f t="shared" si="345"/>
        <v>147860.47140000001</v>
      </c>
      <c r="CB4" s="569">
        <f t="shared" si="345"/>
        <v>147860.47140000001</v>
      </c>
      <c r="CC4" s="569">
        <f t="shared" si="345"/>
        <v>147860.47140000001</v>
      </c>
      <c r="CD4" s="569">
        <f t="shared" si="345"/>
        <v>154680.92308333333</v>
      </c>
      <c r="CE4" s="569">
        <f t="shared" si="345"/>
        <v>154680.92308333333</v>
      </c>
      <c r="CF4" s="569">
        <f t="shared" si="345"/>
        <v>154680.92308333333</v>
      </c>
      <c r="CG4" s="569">
        <f t="shared" si="345"/>
        <v>154680.92308333333</v>
      </c>
      <c r="CH4" s="569">
        <f t="shared" si="345"/>
        <v>154680.92308333333</v>
      </c>
      <c r="CI4" s="569">
        <f t="shared" ref="CD4:DP13" si="346">(CI$3&lt;=$D4)*MAX((CI$35-$I4)*$F4,0)</f>
        <v>154680.92308333333</v>
      </c>
      <c r="CJ4" s="569">
        <f t="shared" si="346"/>
        <v>154680.92308333333</v>
      </c>
      <c r="CK4" s="569">
        <f t="shared" si="346"/>
        <v>154680.92308333333</v>
      </c>
      <c r="CL4" s="569">
        <f t="shared" si="346"/>
        <v>154680.92308333333</v>
      </c>
      <c r="CM4" s="569">
        <f t="shared" si="346"/>
        <v>154680.92308333333</v>
      </c>
      <c r="CN4" s="569">
        <f t="shared" si="346"/>
        <v>154680.92308333333</v>
      </c>
      <c r="CO4" s="569">
        <f t="shared" si="346"/>
        <v>154680.92308333333</v>
      </c>
      <c r="CP4" s="569">
        <f t="shared" si="346"/>
        <v>161707.36021666668</v>
      </c>
      <c r="CQ4" s="569">
        <f t="shared" si="346"/>
        <v>161707.36021666668</v>
      </c>
      <c r="CR4" s="569">
        <f t="shared" si="346"/>
        <v>161707.36021666668</v>
      </c>
      <c r="CS4" s="569">
        <f t="shared" si="346"/>
        <v>161707.36021666668</v>
      </c>
      <c r="CT4" s="569">
        <f t="shared" si="346"/>
        <v>161707.36021666668</v>
      </c>
      <c r="CU4" s="569">
        <f t="shared" si="346"/>
        <v>161707.36021666668</v>
      </c>
      <c r="CV4" s="569">
        <f t="shared" si="346"/>
        <v>161707.36021666668</v>
      </c>
      <c r="CW4" s="569">
        <f t="shared" si="346"/>
        <v>161707.36021666668</v>
      </c>
      <c r="CX4" s="569">
        <f t="shared" si="346"/>
        <v>161707.36021666668</v>
      </c>
      <c r="CY4" s="569">
        <f t="shared" si="346"/>
        <v>161707.36021666668</v>
      </c>
      <c r="CZ4" s="569">
        <f t="shared" si="346"/>
        <v>161707.36021666668</v>
      </c>
      <c r="DA4" s="569">
        <f t="shared" si="346"/>
        <v>161707.36021666668</v>
      </c>
      <c r="DB4" s="569">
        <f t="shared" si="346"/>
        <v>168945.98364999998</v>
      </c>
      <c r="DC4" s="569">
        <f t="shared" si="346"/>
        <v>168945.98364999998</v>
      </c>
      <c r="DD4" s="569">
        <f t="shared" si="346"/>
        <v>168945.98364999998</v>
      </c>
      <c r="DE4" s="569">
        <f t="shared" si="346"/>
        <v>168945.98364999998</v>
      </c>
      <c r="DF4" s="569">
        <f t="shared" si="346"/>
        <v>168945.98364999998</v>
      </c>
      <c r="DG4" s="569">
        <f t="shared" si="346"/>
        <v>168945.98364999998</v>
      </c>
      <c r="DH4" s="569">
        <f t="shared" si="346"/>
        <v>168945.98364999998</v>
      </c>
      <c r="DI4" s="569">
        <f t="shared" si="346"/>
        <v>168945.98364999998</v>
      </c>
      <c r="DJ4" s="569">
        <f t="shared" si="346"/>
        <v>168945.98364999998</v>
      </c>
      <c r="DK4" s="569">
        <f t="shared" si="346"/>
        <v>168945.98364999998</v>
      </c>
      <c r="DL4" s="569">
        <f t="shared" si="346"/>
        <v>168945.98364999998</v>
      </c>
      <c r="DM4" s="569">
        <f t="shared" si="346"/>
        <v>168945.98364999998</v>
      </c>
      <c r="DN4" s="569">
        <f t="shared" si="346"/>
        <v>176403.21018333331</v>
      </c>
      <c r="DO4" s="569">
        <f t="shared" si="346"/>
        <v>176403.21018333331</v>
      </c>
      <c r="DP4" s="569">
        <f t="shared" si="346"/>
        <v>176403.21018333331</v>
      </c>
      <c r="DQ4" s="569">
        <f t="shared" ref="DQ4:EP11" si="347">(DQ$3&lt;=$D4)*MAX((DQ$35-$I4)*$F4,0)</f>
        <v>176403.21018333331</v>
      </c>
      <c r="DR4" s="569">
        <f t="shared" si="347"/>
        <v>176403.21018333331</v>
      </c>
      <c r="DS4" s="569">
        <f t="shared" si="347"/>
        <v>176403.21018333331</v>
      </c>
      <c r="DT4" s="569">
        <f t="shared" si="347"/>
        <v>176403.21018333331</v>
      </c>
      <c r="DU4" s="569">
        <f t="shared" si="347"/>
        <v>176403.21018333331</v>
      </c>
      <c r="DV4" s="569">
        <f t="shared" si="347"/>
        <v>176403.21018333331</v>
      </c>
      <c r="DW4" s="569">
        <f t="shared" si="347"/>
        <v>176403.21018333331</v>
      </c>
      <c r="DX4" s="569">
        <f t="shared" si="347"/>
        <v>176403.21018333331</v>
      </c>
      <c r="DY4" s="569">
        <f t="shared" si="347"/>
        <v>176403.21018333331</v>
      </c>
      <c r="DZ4" s="569">
        <f t="shared" si="347"/>
        <v>0</v>
      </c>
      <c r="EA4" s="569">
        <f t="shared" si="347"/>
        <v>0</v>
      </c>
      <c r="EB4" s="569">
        <f t="shared" si="347"/>
        <v>0</v>
      </c>
      <c r="EC4" s="569">
        <f t="shared" si="347"/>
        <v>0</v>
      </c>
      <c r="ED4" s="569">
        <f t="shared" si="347"/>
        <v>0</v>
      </c>
      <c r="EE4" s="569">
        <f t="shared" si="347"/>
        <v>0</v>
      </c>
      <c r="EF4" s="569">
        <f t="shared" si="347"/>
        <v>0</v>
      </c>
      <c r="EG4" s="569">
        <f t="shared" si="347"/>
        <v>0</v>
      </c>
      <c r="EH4" s="569">
        <f t="shared" si="347"/>
        <v>0</v>
      </c>
      <c r="EI4" s="569">
        <f t="shared" si="347"/>
        <v>0</v>
      </c>
      <c r="EJ4" s="569">
        <f t="shared" si="347"/>
        <v>0</v>
      </c>
      <c r="EK4" s="569">
        <f t="shared" si="347"/>
        <v>0</v>
      </c>
      <c r="EL4" s="569">
        <f t="shared" si="347"/>
        <v>0</v>
      </c>
      <c r="EM4" s="569">
        <f t="shared" si="347"/>
        <v>0</v>
      </c>
      <c r="EN4" s="569">
        <f t="shared" si="347"/>
        <v>0</v>
      </c>
      <c r="EO4" s="569">
        <f t="shared" si="347"/>
        <v>0</v>
      </c>
      <c r="EP4" s="569">
        <f t="shared" si="347"/>
        <v>0</v>
      </c>
      <c r="EQ4" s="569">
        <f t="shared" ref="EQ4:HB7" si="348">(EQ$3&lt;=$D4)*MAX((EQ$35-$I4)*$F4,0)</f>
        <v>0</v>
      </c>
      <c r="ER4" s="569">
        <f t="shared" si="348"/>
        <v>0</v>
      </c>
      <c r="ES4" s="569">
        <f t="shared" si="348"/>
        <v>0</v>
      </c>
      <c r="ET4" s="569">
        <f t="shared" si="348"/>
        <v>0</v>
      </c>
      <c r="EU4" s="569">
        <f t="shared" si="348"/>
        <v>0</v>
      </c>
      <c r="EV4" s="569">
        <f t="shared" si="348"/>
        <v>0</v>
      </c>
      <c r="EW4" s="569">
        <f t="shared" si="348"/>
        <v>0</v>
      </c>
      <c r="EX4" s="569">
        <f t="shared" si="348"/>
        <v>0</v>
      </c>
      <c r="EY4" s="569">
        <f t="shared" si="348"/>
        <v>0</v>
      </c>
      <c r="EZ4" s="569">
        <f t="shared" si="348"/>
        <v>0</v>
      </c>
      <c r="FA4" s="569">
        <f t="shared" si="348"/>
        <v>0</v>
      </c>
      <c r="FB4" s="569">
        <f t="shared" si="348"/>
        <v>0</v>
      </c>
      <c r="FC4" s="569">
        <f t="shared" si="348"/>
        <v>0</v>
      </c>
      <c r="FD4" s="569">
        <f t="shared" si="348"/>
        <v>0</v>
      </c>
      <c r="FE4" s="569">
        <f t="shared" si="348"/>
        <v>0</v>
      </c>
      <c r="FF4" s="569">
        <f t="shared" si="348"/>
        <v>0</v>
      </c>
      <c r="FG4" s="569">
        <f t="shared" si="348"/>
        <v>0</v>
      </c>
      <c r="FH4" s="569">
        <f t="shared" si="348"/>
        <v>0</v>
      </c>
      <c r="FI4" s="569">
        <f t="shared" si="348"/>
        <v>0</v>
      </c>
      <c r="FJ4" s="569">
        <f t="shared" si="348"/>
        <v>0</v>
      </c>
      <c r="FK4" s="569">
        <f t="shared" si="348"/>
        <v>0</v>
      </c>
      <c r="FL4" s="569">
        <f t="shared" si="348"/>
        <v>0</v>
      </c>
      <c r="FM4" s="569">
        <f t="shared" si="348"/>
        <v>0</v>
      </c>
      <c r="FN4" s="569">
        <f t="shared" si="348"/>
        <v>0</v>
      </c>
      <c r="FO4" s="569">
        <f t="shared" si="348"/>
        <v>0</v>
      </c>
      <c r="FP4" s="569">
        <f t="shared" si="348"/>
        <v>0</v>
      </c>
      <c r="FQ4" s="569">
        <f t="shared" si="348"/>
        <v>0</v>
      </c>
      <c r="FR4" s="569">
        <f t="shared" si="348"/>
        <v>0</v>
      </c>
      <c r="FS4" s="569">
        <f t="shared" si="348"/>
        <v>0</v>
      </c>
      <c r="FT4" s="569">
        <f t="shared" si="348"/>
        <v>0</v>
      </c>
      <c r="FU4" s="569">
        <f t="shared" si="348"/>
        <v>0</v>
      </c>
      <c r="FV4" s="569">
        <f t="shared" si="348"/>
        <v>0</v>
      </c>
      <c r="FW4" s="569">
        <f t="shared" si="348"/>
        <v>0</v>
      </c>
      <c r="FX4" s="569">
        <f t="shared" si="348"/>
        <v>0</v>
      </c>
      <c r="FY4" s="569">
        <f t="shared" si="348"/>
        <v>0</v>
      </c>
      <c r="FZ4" s="569">
        <f t="shared" si="348"/>
        <v>0</v>
      </c>
      <c r="GA4" s="569">
        <f t="shared" si="348"/>
        <v>0</v>
      </c>
      <c r="GB4" s="569">
        <f t="shared" si="348"/>
        <v>0</v>
      </c>
      <c r="GC4" s="569">
        <f t="shared" si="348"/>
        <v>0</v>
      </c>
      <c r="GD4" s="569">
        <f t="shared" si="348"/>
        <v>0</v>
      </c>
      <c r="GE4" s="569">
        <f t="shared" si="348"/>
        <v>0</v>
      </c>
      <c r="GF4" s="569">
        <f t="shared" si="348"/>
        <v>0</v>
      </c>
      <c r="GG4" s="569">
        <f t="shared" si="348"/>
        <v>0</v>
      </c>
      <c r="GH4" s="569">
        <f t="shared" si="348"/>
        <v>0</v>
      </c>
      <c r="GI4" s="569">
        <f t="shared" si="348"/>
        <v>0</v>
      </c>
      <c r="GJ4" s="569">
        <f t="shared" si="348"/>
        <v>0</v>
      </c>
      <c r="GK4" s="569">
        <f t="shared" si="348"/>
        <v>0</v>
      </c>
      <c r="GL4" s="569">
        <f t="shared" si="348"/>
        <v>0</v>
      </c>
      <c r="GM4" s="569">
        <f t="shared" si="348"/>
        <v>0</v>
      </c>
      <c r="GN4" s="569">
        <f t="shared" si="348"/>
        <v>0</v>
      </c>
      <c r="GO4" s="569">
        <f t="shared" si="348"/>
        <v>0</v>
      </c>
      <c r="GP4" s="569">
        <f t="shared" si="348"/>
        <v>0</v>
      </c>
      <c r="GQ4" s="569">
        <f t="shared" si="348"/>
        <v>0</v>
      </c>
      <c r="GR4" s="569">
        <f t="shared" si="348"/>
        <v>0</v>
      </c>
      <c r="GS4" s="569">
        <f t="shared" si="348"/>
        <v>0</v>
      </c>
      <c r="GT4" s="569">
        <f t="shared" si="348"/>
        <v>0</v>
      </c>
      <c r="GU4" s="569">
        <f t="shared" si="348"/>
        <v>0</v>
      </c>
      <c r="GV4" s="569">
        <f t="shared" si="348"/>
        <v>0</v>
      </c>
      <c r="GW4" s="569">
        <f t="shared" si="348"/>
        <v>0</v>
      </c>
      <c r="GX4" s="569">
        <f t="shared" si="348"/>
        <v>0</v>
      </c>
      <c r="GY4" s="569">
        <f t="shared" si="348"/>
        <v>0</v>
      </c>
      <c r="GZ4" s="569">
        <f t="shared" si="348"/>
        <v>0</v>
      </c>
      <c r="HA4" s="569">
        <f t="shared" si="348"/>
        <v>0</v>
      </c>
      <c r="HB4" s="569">
        <f t="shared" si="348"/>
        <v>0</v>
      </c>
      <c r="HC4" s="569">
        <f t="shared" ref="HC4:IO7" si="349">(HC$3&lt;=$D4)*MAX((HC$35-$I4)*$F4,0)</f>
        <v>0</v>
      </c>
      <c r="HD4" s="569">
        <f t="shared" si="349"/>
        <v>0</v>
      </c>
      <c r="HE4" s="569">
        <f t="shared" si="349"/>
        <v>0</v>
      </c>
      <c r="HF4" s="569">
        <f t="shared" si="349"/>
        <v>0</v>
      </c>
      <c r="HG4" s="569">
        <f t="shared" si="349"/>
        <v>0</v>
      </c>
      <c r="HH4" s="569">
        <f t="shared" si="349"/>
        <v>0</v>
      </c>
      <c r="HI4" s="569">
        <f t="shared" si="349"/>
        <v>0</v>
      </c>
      <c r="HJ4" s="569">
        <f t="shared" si="349"/>
        <v>0</v>
      </c>
      <c r="HK4" s="569">
        <f t="shared" si="349"/>
        <v>0</v>
      </c>
      <c r="HL4" s="569">
        <f t="shared" si="349"/>
        <v>0</v>
      </c>
      <c r="HM4" s="569">
        <f t="shared" si="349"/>
        <v>0</v>
      </c>
      <c r="HN4" s="569">
        <f t="shared" si="349"/>
        <v>0</v>
      </c>
      <c r="HO4" s="569">
        <f t="shared" si="349"/>
        <v>0</v>
      </c>
      <c r="HP4" s="569">
        <f t="shared" si="349"/>
        <v>0</v>
      </c>
      <c r="HQ4" s="569">
        <f t="shared" si="349"/>
        <v>0</v>
      </c>
      <c r="HR4" s="569">
        <f t="shared" si="349"/>
        <v>0</v>
      </c>
      <c r="HS4" s="569">
        <f t="shared" si="349"/>
        <v>0</v>
      </c>
      <c r="HT4" s="569">
        <f t="shared" si="349"/>
        <v>0</v>
      </c>
      <c r="HU4" s="569">
        <f t="shared" si="349"/>
        <v>0</v>
      </c>
      <c r="HV4" s="569">
        <f t="shared" si="349"/>
        <v>0</v>
      </c>
      <c r="HW4" s="569">
        <f t="shared" si="349"/>
        <v>0</v>
      </c>
      <c r="HX4" s="569">
        <f t="shared" si="349"/>
        <v>0</v>
      </c>
      <c r="HY4" s="569">
        <f t="shared" si="349"/>
        <v>0</v>
      </c>
      <c r="HZ4" s="569">
        <f t="shared" si="349"/>
        <v>0</v>
      </c>
      <c r="IA4" s="569">
        <f t="shared" si="349"/>
        <v>0</v>
      </c>
      <c r="IB4" s="569">
        <f t="shared" si="349"/>
        <v>0</v>
      </c>
      <c r="IC4" s="569">
        <f t="shared" si="349"/>
        <v>0</v>
      </c>
      <c r="ID4" s="569">
        <f t="shared" si="349"/>
        <v>0</v>
      </c>
      <c r="IE4" s="569">
        <f t="shared" si="349"/>
        <v>0</v>
      </c>
      <c r="IF4" s="569">
        <f t="shared" si="349"/>
        <v>0</v>
      </c>
      <c r="IG4" s="569">
        <f t="shared" si="349"/>
        <v>0</v>
      </c>
      <c r="IH4" s="569">
        <f t="shared" si="349"/>
        <v>0</v>
      </c>
      <c r="II4" s="569">
        <f t="shared" si="349"/>
        <v>0</v>
      </c>
      <c r="IJ4" s="569">
        <f t="shared" si="349"/>
        <v>0</v>
      </c>
      <c r="IK4" s="569">
        <f t="shared" si="349"/>
        <v>0</v>
      </c>
      <c r="IL4" s="569">
        <f t="shared" si="349"/>
        <v>0</v>
      </c>
      <c r="IM4" s="569">
        <f t="shared" si="349"/>
        <v>0</v>
      </c>
      <c r="IN4" s="569">
        <f t="shared" si="349"/>
        <v>0</v>
      </c>
      <c r="IO4" s="569">
        <f t="shared" si="349"/>
        <v>0</v>
      </c>
    </row>
    <row r="5" spans="1:249" x14ac:dyDescent="0.2">
      <c r="B5" s="538" t="s">
        <v>360</v>
      </c>
      <c r="C5" s="564" t="s">
        <v>391</v>
      </c>
      <c r="D5" s="649">
        <v>47483</v>
      </c>
      <c r="E5" s="564" t="s">
        <v>392</v>
      </c>
      <c r="F5" s="567">
        <v>6.0599999999999994E-2</v>
      </c>
      <c r="G5" s="565" t="s">
        <v>394</v>
      </c>
      <c r="H5" s="568">
        <v>7989854</v>
      </c>
      <c r="I5" s="568">
        <f t="shared" ref="I5:I25" si="350">H5/12</f>
        <v>665821.16666666663</v>
      </c>
      <c r="J5" s="569">
        <f t="shared" ref="J5:Y25" si="351">(J$3&lt;=$D5)*MAX((J$35-$I5)*$F5,0)</f>
        <v>37860.142899999999</v>
      </c>
      <c r="K5" s="569">
        <f t="shared" si="351"/>
        <v>37860.142899999999</v>
      </c>
      <c r="L5" s="569">
        <f t="shared" si="351"/>
        <v>37860.142899999999</v>
      </c>
      <c r="M5" s="569">
        <f t="shared" si="351"/>
        <v>37860.142899999999</v>
      </c>
      <c r="N5" s="569">
        <f t="shared" si="351"/>
        <v>37860.142899999999</v>
      </c>
      <c r="O5" s="569">
        <f t="shared" si="351"/>
        <v>37860.142899999999</v>
      </c>
      <c r="P5" s="569">
        <f t="shared" si="351"/>
        <v>37860.142899999999</v>
      </c>
      <c r="Q5" s="569">
        <f t="shared" si="351"/>
        <v>37860.142899999999</v>
      </c>
      <c r="R5" s="569">
        <f t="shared" si="351"/>
        <v>37860.142899999999</v>
      </c>
      <c r="S5" s="569">
        <f t="shared" si="351"/>
        <v>37860.142899999999</v>
      </c>
      <c r="T5" s="569">
        <f t="shared" si="351"/>
        <v>37860.142899999999</v>
      </c>
      <c r="U5" s="569">
        <f t="shared" si="351"/>
        <v>37860.142899999999</v>
      </c>
      <c r="V5" s="569">
        <f t="shared" si="351"/>
        <v>48676.576300000001</v>
      </c>
      <c r="W5" s="569">
        <f t="shared" si="351"/>
        <v>48676.576300000001</v>
      </c>
      <c r="X5" s="569">
        <f t="shared" si="351"/>
        <v>48676.576300000001</v>
      </c>
      <c r="Y5" s="569">
        <f t="shared" si="351"/>
        <v>48676.576300000001</v>
      </c>
      <c r="Z5" s="569">
        <f t="shared" si="342"/>
        <v>48676.576300000001</v>
      </c>
      <c r="AA5" s="569">
        <f t="shared" si="342"/>
        <v>48676.576300000001</v>
      </c>
      <c r="AB5" s="569">
        <f t="shared" si="342"/>
        <v>48676.576300000001</v>
      </c>
      <c r="AC5" s="569">
        <f t="shared" si="343"/>
        <v>48676.576300000001</v>
      </c>
      <c r="AD5" s="569">
        <f t="shared" si="343"/>
        <v>48676.576300000001</v>
      </c>
      <c r="AE5" s="569">
        <f t="shared" si="343"/>
        <v>48676.576300000001</v>
      </c>
      <c r="AF5" s="569">
        <f t="shared" si="343"/>
        <v>48676.576300000001</v>
      </c>
      <c r="AG5" s="569">
        <f t="shared" si="343"/>
        <v>48676.576300000001</v>
      </c>
      <c r="AH5" s="569">
        <f t="shared" si="343"/>
        <v>56229.108849999997</v>
      </c>
      <c r="AI5" s="569">
        <f t="shared" si="343"/>
        <v>56229.108849999997</v>
      </c>
      <c r="AJ5" s="569">
        <f t="shared" si="343"/>
        <v>56229.108849999997</v>
      </c>
      <c r="AK5" s="569">
        <f t="shared" si="343"/>
        <v>56229.108849999997</v>
      </c>
      <c r="AL5" s="569">
        <f t="shared" si="343"/>
        <v>56229.108849999997</v>
      </c>
      <c r="AM5" s="569">
        <f t="shared" si="343"/>
        <v>56229.108849999997</v>
      </c>
      <c r="AN5" s="569">
        <f t="shared" si="343"/>
        <v>56229.108849999997</v>
      </c>
      <c r="AO5" s="569">
        <f t="shared" si="343"/>
        <v>56229.108849999997</v>
      </c>
      <c r="AP5" s="569">
        <f t="shared" si="343"/>
        <v>56229.108849999997</v>
      </c>
      <c r="AQ5" s="569">
        <f t="shared" si="343"/>
        <v>56229.108849999997</v>
      </c>
      <c r="AR5" s="569">
        <f t="shared" si="343"/>
        <v>56229.108849999997</v>
      </c>
      <c r="AS5" s="569">
        <f t="shared" si="343"/>
        <v>56229.108849999997</v>
      </c>
      <c r="AT5" s="569">
        <f t="shared" si="343"/>
        <v>61897.132899999997</v>
      </c>
      <c r="AU5" s="569">
        <f t="shared" si="343"/>
        <v>61897.132899999997</v>
      </c>
      <c r="AV5" s="569">
        <f t="shared" si="343"/>
        <v>61897.132899999997</v>
      </c>
      <c r="AW5" s="569">
        <f t="shared" si="343"/>
        <v>61897.132899999997</v>
      </c>
      <c r="AX5" s="569">
        <f t="shared" si="343"/>
        <v>61897.132899999997</v>
      </c>
      <c r="AY5" s="569">
        <f t="shared" si="343"/>
        <v>61897.132899999997</v>
      </c>
      <c r="AZ5" s="569">
        <f t="shared" si="343"/>
        <v>61897.132899999997</v>
      </c>
      <c r="BA5" s="569">
        <f t="shared" si="343"/>
        <v>61897.132899999997</v>
      </c>
      <c r="BB5" s="569">
        <f t="shared" si="343"/>
        <v>61897.132899999997</v>
      </c>
      <c r="BC5" s="569">
        <f t="shared" si="343"/>
        <v>61897.132899999997</v>
      </c>
      <c r="BD5" s="569">
        <f t="shared" si="343"/>
        <v>61897.132899999997</v>
      </c>
      <c r="BE5" s="569">
        <f t="shared" si="343"/>
        <v>61897.132899999997</v>
      </c>
      <c r="BF5" s="569">
        <f t="shared" si="343"/>
        <v>67139.522749999989</v>
      </c>
      <c r="BG5" s="569">
        <f t="shared" si="344"/>
        <v>67139.522749999989</v>
      </c>
      <c r="BH5" s="569">
        <f t="shared" si="344"/>
        <v>67139.522749999989</v>
      </c>
      <c r="BI5" s="569">
        <f t="shared" si="344"/>
        <v>67139.522749999989</v>
      </c>
      <c r="BJ5" s="569">
        <f t="shared" si="344"/>
        <v>67139.522749999989</v>
      </c>
      <c r="BK5" s="569">
        <f t="shared" si="344"/>
        <v>67139.522749999989</v>
      </c>
      <c r="BL5" s="569">
        <f t="shared" si="344"/>
        <v>67139.522749999989</v>
      </c>
      <c r="BM5" s="569">
        <f t="shared" si="344"/>
        <v>67139.522749999989</v>
      </c>
      <c r="BN5" s="569">
        <f t="shared" si="344"/>
        <v>67139.522749999989</v>
      </c>
      <c r="BO5" s="569">
        <f t="shared" si="344"/>
        <v>67139.522749999989</v>
      </c>
      <c r="BP5" s="569">
        <f t="shared" si="344"/>
        <v>67139.522749999989</v>
      </c>
      <c r="BQ5" s="569">
        <f t="shared" si="344"/>
        <v>67139.522749999989</v>
      </c>
      <c r="BR5" s="569">
        <f t="shared" si="344"/>
        <v>70561.872400000007</v>
      </c>
      <c r="BS5" s="569">
        <f t="shared" si="345"/>
        <v>70561.872400000007</v>
      </c>
      <c r="BT5" s="569">
        <f t="shared" si="345"/>
        <v>70561.872400000007</v>
      </c>
      <c r="BU5" s="569">
        <f t="shared" si="345"/>
        <v>70561.872400000007</v>
      </c>
      <c r="BV5" s="569">
        <f t="shared" si="345"/>
        <v>70561.872400000007</v>
      </c>
      <c r="BW5" s="569">
        <f t="shared" si="345"/>
        <v>70561.872400000007</v>
      </c>
      <c r="BX5" s="569">
        <f t="shared" si="345"/>
        <v>70561.872400000007</v>
      </c>
      <c r="BY5" s="569">
        <f t="shared" si="345"/>
        <v>70561.872400000007</v>
      </c>
      <c r="BZ5" s="569">
        <f t="shared" si="345"/>
        <v>70561.872400000007</v>
      </c>
      <c r="CA5" s="569">
        <f t="shared" si="345"/>
        <v>70561.872400000007</v>
      </c>
      <c r="CB5" s="569">
        <f t="shared" si="345"/>
        <v>70561.872400000007</v>
      </c>
      <c r="CC5" s="569">
        <f t="shared" si="345"/>
        <v>70561.872400000007</v>
      </c>
      <c r="CD5" s="569">
        <f t="shared" si="346"/>
        <v>73911.300049999991</v>
      </c>
      <c r="CE5" s="569">
        <f t="shared" si="346"/>
        <v>73911.300049999991</v>
      </c>
      <c r="CF5" s="569">
        <f t="shared" si="346"/>
        <v>73911.300049999991</v>
      </c>
      <c r="CG5" s="569">
        <f t="shared" si="346"/>
        <v>73911.300049999991</v>
      </c>
      <c r="CH5" s="569">
        <f t="shared" si="346"/>
        <v>73911.300049999991</v>
      </c>
      <c r="CI5" s="569">
        <f t="shared" si="346"/>
        <v>73911.300049999991</v>
      </c>
      <c r="CJ5" s="569">
        <f t="shared" si="346"/>
        <v>73911.300049999991</v>
      </c>
      <c r="CK5" s="569">
        <f t="shared" si="346"/>
        <v>73911.300049999991</v>
      </c>
      <c r="CL5" s="569">
        <f t="shared" si="346"/>
        <v>73911.300049999991</v>
      </c>
      <c r="CM5" s="569">
        <f t="shared" si="346"/>
        <v>73911.300049999991</v>
      </c>
      <c r="CN5" s="569">
        <f t="shared" si="346"/>
        <v>73911.300049999991</v>
      </c>
      <c r="CO5" s="569">
        <f t="shared" si="346"/>
        <v>73911.300049999991</v>
      </c>
      <c r="CP5" s="569">
        <f t="shared" si="346"/>
        <v>77361.884249999988</v>
      </c>
      <c r="CQ5" s="569">
        <f t="shared" si="346"/>
        <v>77361.884249999988</v>
      </c>
      <c r="CR5" s="569">
        <f t="shared" si="346"/>
        <v>77361.884249999988</v>
      </c>
      <c r="CS5" s="569">
        <f t="shared" si="346"/>
        <v>77361.884249999988</v>
      </c>
      <c r="CT5" s="569">
        <f t="shared" si="346"/>
        <v>77361.884249999988</v>
      </c>
      <c r="CU5" s="569">
        <f t="shared" si="346"/>
        <v>77361.884249999988</v>
      </c>
      <c r="CV5" s="569">
        <f t="shared" si="346"/>
        <v>77361.884249999988</v>
      </c>
      <c r="CW5" s="569">
        <f t="shared" si="346"/>
        <v>77361.884249999988</v>
      </c>
      <c r="CX5" s="569">
        <f t="shared" si="346"/>
        <v>77361.884249999988</v>
      </c>
      <c r="CY5" s="569">
        <f t="shared" si="346"/>
        <v>77361.884249999988</v>
      </c>
      <c r="CZ5" s="569">
        <f t="shared" si="346"/>
        <v>77361.884249999988</v>
      </c>
      <c r="DA5" s="569">
        <f t="shared" si="346"/>
        <v>77361.884249999988</v>
      </c>
      <c r="DB5" s="569">
        <f t="shared" si="346"/>
        <v>80916.670150000005</v>
      </c>
      <c r="DC5" s="569">
        <f t="shared" si="346"/>
        <v>80916.670150000005</v>
      </c>
      <c r="DD5" s="569">
        <f t="shared" si="346"/>
        <v>80916.670150000005</v>
      </c>
      <c r="DE5" s="569">
        <f t="shared" si="346"/>
        <v>80916.670150000005</v>
      </c>
      <c r="DF5" s="569">
        <f t="shared" si="346"/>
        <v>80916.670150000005</v>
      </c>
      <c r="DG5" s="569">
        <f t="shared" si="346"/>
        <v>80916.670150000005</v>
      </c>
      <c r="DH5" s="569">
        <f t="shared" si="346"/>
        <v>80916.670150000005</v>
      </c>
      <c r="DI5" s="569">
        <f t="shared" si="346"/>
        <v>80916.670150000005</v>
      </c>
      <c r="DJ5" s="569">
        <f t="shared" si="346"/>
        <v>80916.670150000005</v>
      </c>
      <c r="DK5" s="569">
        <f t="shared" si="346"/>
        <v>80916.670150000005</v>
      </c>
      <c r="DL5" s="569">
        <f t="shared" si="346"/>
        <v>80916.670150000005</v>
      </c>
      <c r="DM5" s="569">
        <f t="shared" si="346"/>
        <v>80916.670150000005</v>
      </c>
      <c r="DN5" s="569">
        <f t="shared" si="346"/>
        <v>84578.808949999977</v>
      </c>
      <c r="DO5" s="569">
        <f t="shared" si="346"/>
        <v>84578.808949999977</v>
      </c>
      <c r="DP5" s="569">
        <f t="shared" si="346"/>
        <v>84578.808949999977</v>
      </c>
      <c r="DQ5" s="569">
        <f t="shared" si="347"/>
        <v>84578.808949999977</v>
      </c>
      <c r="DR5" s="569">
        <f t="shared" si="347"/>
        <v>84578.808949999977</v>
      </c>
      <c r="DS5" s="569">
        <f t="shared" si="347"/>
        <v>84578.808949999977</v>
      </c>
      <c r="DT5" s="569">
        <f t="shared" si="347"/>
        <v>84578.808949999977</v>
      </c>
      <c r="DU5" s="569">
        <f t="shared" si="347"/>
        <v>84578.808949999977</v>
      </c>
      <c r="DV5" s="569">
        <f t="shared" si="347"/>
        <v>84578.808949999977</v>
      </c>
      <c r="DW5" s="569">
        <f t="shared" si="347"/>
        <v>84578.808949999977</v>
      </c>
      <c r="DX5" s="569">
        <f t="shared" si="347"/>
        <v>84578.808949999977</v>
      </c>
      <c r="DY5" s="569">
        <f t="shared" si="347"/>
        <v>84578.808949999977</v>
      </c>
      <c r="DZ5" s="569">
        <f t="shared" si="347"/>
        <v>88351.537700000015</v>
      </c>
      <c r="EA5" s="569">
        <f t="shared" si="347"/>
        <v>88351.537700000015</v>
      </c>
      <c r="EB5" s="569">
        <f t="shared" si="347"/>
        <v>88351.537700000015</v>
      </c>
      <c r="EC5" s="569">
        <f t="shared" si="347"/>
        <v>88351.537700000015</v>
      </c>
      <c r="ED5" s="569">
        <f t="shared" si="347"/>
        <v>88351.537700000015</v>
      </c>
      <c r="EE5" s="569">
        <f t="shared" si="347"/>
        <v>88351.537700000015</v>
      </c>
      <c r="EF5" s="569">
        <f t="shared" si="347"/>
        <v>0</v>
      </c>
      <c r="EG5" s="569">
        <f t="shared" si="347"/>
        <v>0</v>
      </c>
      <c r="EH5" s="569">
        <f t="shared" si="347"/>
        <v>0</v>
      </c>
      <c r="EI5" s="569">
        <f t="shared" si="347"/>
        <v>0</v>
      </c>
      <c r="EJ5" s="569">
        <f t="shared" si="347"/>
        <v>0</v>
      </c>
      <c r="EK5" s="569">
        <f t="shared" si="347"/>
        <v>0</v>
      </c>
      <c r="EL5" s="569">
        <f t="shared" si="347"/>
        <v>0</v>
      </c>
      <c r="EM5" s="569">
        <f t="shared" si="347"/>
        <v>0</v>
      </c>
      <c r="EN5" s="569">
        <f t="shared" si="347"/>
        <v>0</v>
      </c>
      <c r="EO5" s="569">
        <f t="shared" si="347"/>
        <v>0</v>
      </c>
      <c r="EP5" s="569">
        <f t="shared" ref="EP5:HA7" si="352">(EP$3&lt;=$D5)*MAX((EP$35-$I5)*$F5,0)</f>
        <v>0</v>
      </c>
      <c r="EQ5" s="569">
        <f t="shared" si="352"/>
        <v>0</v>
      </c>
      <c r="ER5" s="569">
        <f t="shared" si="352"/>
        <v>0</v>
      </c>
      <c r="ES5" s="569">
        <f t="shared" si="352"/>
        <v>0</v>
      </c>
      <c r="ET5" s="569">
        <f t="shared" si="352"/>
        <v>0</v>
      </c>
      <c r="EU5" s="569">
        <f t="shared" si="352"/>
        <v>0</v>
      </c>
      <c r="EV5" s="569">
        <f t="shared" si="352"/>
        <v>0</v>
      </c>
      <c r="EW5" s="569">
        <f t="shared" si="352"/>
        <v>0</v>
      </c>
      <c r="EX5" s="569">
        <f t="shared" si="352"/>
        <v>0</v>
      </c>
      <c r="EY5" s="569">
        <f t="shared" si="352"/>
        <v>0</v>
      </c>
      <c r="EZ5" s="569">
        <f t="shared" si="352"/>
        <v>0</v>
      </c>
      <c r="FA5" s="569">
        <f t="shared" si="352"/>
        <v>0</v>
      </c>
      <c r="FB5" s="569">
        <f t="shared" si="352"/>
        <v>0</v>
      </c>
      <c r="FC5" s="569">
        <f t="shared" si="352"/>
        <v>0</v>
      </c>
      <c r="FD5" s="569">
        <f t="shared" si="352"/>
        <v>0</v>
      </c>
      <c r="FE5" s="569">
        <f t="shared" si="352"/>
        <v>0</v>
      </c>
      <c r="FF5" s="569">
        <f t="shared" si="352"/>
        <v>0</v>
      </c>
      <c r="FG5" s="569">
        <f t="shared" si="352"/>
        <v>0</v>
      </c>
      <c r="FH5" s="569">
        <f t="shared" si="352"/>
        <v>0</v>
      </c>
      <c r="FI5" s="569">
        <f t="shared" si="352"/>
        <v>0</v>
      </c>
      <c r="FJ5" s="569">
        <f t="shared" si="352"/>
        <v>0</v>
      </c>
      <c r="FK5" s="569">
        <f t="shared" si="352"/>
        <v>0</v>
      </c>
      <c r="FL5" s="569">
        <f t="shared" si="352"/>
        <v>0</v>
      </c>
      <c r="FM5" s="569">
        <f t="shared" si="352"/>
        <v>0</v>
      </c>
      <c r="FN5" s="569">
        <f t="shared" si="352"/>
        <v>0</v>
      </c>
      <c r="FO5" s="569">
        <f t="shared" si="352"/>
        <v>0</v>
      </c>
      <c r="FP5" s="569">
        <f t="shared" si="352"/>
        <v>0</v>
      </c>
      <c r="FQ5" s="569">
        <f t="shared" si="352"/>
        <v>0</v>
      </c>
      <c r="FR5" s="569">
        <f t="shared" si="352"/>
        <v>0</v>
      </c>
      <c r="FS5" s="569">
        <f t="shared" si="352"/>
        <v>0</v>
      </c>
      <c r="FT5" s="569">
        <f t="shared" si="352"/>
        <v>0</v>
      </c>
      <c r="FU5" s="569">
        <f t="shared" si="352"/>
        <v>0</v>
      </c>
      <c r="FV5" s="569">
        <f t="shared" si="352"/>
        <v>0</v>
      </c>
      <c r="FW5" s="569">
        <f t="shared" si="352"/>
        <v>0</v>
      </c>
      <c r="FX5" s="569">
        <f t="shared" si="352"/>
        <v>0</v>
      </c>
      <c r="FY5" s="569">
        <f t="shared" si="352"/>
        <v>0</v>
      </c>
      <c r="FZ5" s="569">
        <f t="shared" si="352"/>
        <v>0</v>
      </c>
      <c r="GA5" s="569">
        <f t="shared" si="352"/>
        <v>0</v>
      </c>
      <c r="GB5" s="569">
        <f t="shared" si="352"/>
        <v>0</v>
      </c>
      <c r="GC5" s="569">
        <f t="shared" si="352"/>
        <v>0</v>
      </c>
      <c r="GD5" s="569">
        <f t="shared" si="352"/>
        <v>0</v>
      </c>
      <c r="GE5" s="569">
        <f t="shared" si="352"/>
        <v>0</v>
      </c>
      <c r="GF5" s="569">
        <f t="shared" si="352"/>
        <v>0</v>
      </c>
      <c r="GG5" s="569">
        <f t="shared" si="352"/>
        <v>0</v>
      </c>
      <c r="GH5" s="569">
        <f t="shared" si="352"/>
        <v>0</v>
      </c>
      <c r="GI5" s="569">
        <f t="shared" si="352"/>
        <v>0</v>
      </c>
      <c r="GJ5" s="569">
        <f t="shared" si="352"/>
        <v>0</v>
      </c>
      <c r="GK5" s="569">
        <f t="shared" si="352"/>
        <v>0</v>
      </c>
      <c r="GL5" s="569">
        <f t="shared" si="352"/>
        <v>0</v>
      </c>
      <c r="GM5" s="569">
        <f t="shared" si="352"/>
        <v>0</v>
      </c>
      <c r="GN5" s="569">
        <f t="shared" si="352"/>
        <v>0</v>
      </c>
      <c r="GO5" s="569">
        <f t="shared" si="352"/>
        <v>0</v>
      </c>
      <c r="GP5" s="569">
        <f t="shared" si="352"/>
        <v>0</v>
      </c>
      <c r="GQ5" s="569">
        <f t="shared" si="352"/>
        <v>0</v>
      </c>
      <c r="GR5" s="569">
        <f t="shared" si="352"/>
        <v>0</v>
      </c>
      <c r="GS5" s="569">
        <f t="shared" si="352"/>
        <v>0</v>
      </c>
      <c r="GT5" s="569">
        <f t="shared" si="352"/>
        <v>0</v>
      </c>
      <c r="GU5" s="569">
        <f t="shared" si="352"/>
        <v>0</v>
      </c>
      <c r="GV5" s="569">
        <f t="shared" si="352"/>
        <v>0</v>
      </c>
      <c r="GW5" s="569">
        <f t="shared" si="352"/>
        <v>0</v>
      </c>
      <c r="GX5" s="569">
        <f t="shared" si="352"/>
        <v>0</v>
      </c>
      <c r="GY5" s="569">
        <f t="shared" si="352"/>
        <v>0</v>
      </c>
      <c r="GZ5" s="569">
        <f t="shared" si="352"/>
        <v>0</v>
      </c>
      <c r="HA5" s="569">
        <f t="shared" si="352"/>
        <v>0</v>
      </c>
      <c r="HB5" s="569">
        <f t="shared" si="348"/>
        <v>0</v>
      </c>
      <c r="HC5" s="569">
        <f t="shared" si="349"/>
        <v>0</v>
      </c>
      <c r="HD5" s="569">
        <f t="shared" si="349"/>
        <v>0</v>
      </c>
      <c r="HE5" s="569">
        <f t="shared" si="349"/>
        <v>0</v>
      </c>
      <c r="HF5" s="569">
        <f t="shared" si="349"/>
        <v>0</v>
      </c>
      <c r="HG5" s="569">
        <f t="shared" si="349"/>
        <v>0</v>
      </c>
      <c r="HH5" s="569">
        <f t="shared" si="349"/>
        <v>0</v>
      </c>
      <c r="HI5" s="569">
        <f t="shared" si="349"/>
        <v>0</v>
      </c>
      <c r="HJ5" s="569">
        <f t="shared" si="349"/>
        <v>0</v>
      </c>
      <c r="HK5" s="569">
        <f t="shared" si="349"/>
        <v>0</v>
      </c>
      <c r="HL5" s="569">
        <f t="shared" si="349"/>
        <v>0</v>
      </c>
      <c r="HM5" s="569">
        <f t="shared" si="349"/>
        <v>0</v>
      </c>
      <c r="HN5" s="569">
        <f t="shared" si="349"/>
        <v>0</v>
      </c>
      <c r="HO5" s="569">
        <f t="shared" si="349"/>
        <v>0</v>
      </c>
      <c r="HP5" s="569">
        <f t="shared" si="349"/>
        <v>0</v>
      </c>
      <c r="HQ5" s="569">
        <f t="shared" si="349"/>
        <v>0</v>
      </c>
      <c r="HR5" s="569">
        <f t="shared" si="349"/>
        <v>0</v>
      </c>
      <c r="HS5" s="569">
        <f t="shared" si="349"/>
        <v>0</v>
      </c>
      <c r="HT5" s="569">
        <f t="shared" si="349"/>
        <v>0</v>
      </c>
      <c r="HU5" s="569">
        <f t="shared" si="349"/>
        <v>0</v>
      </c>
      <c r="HV5" s="569">
        <f t="shared" si="349"/>
        <v>0</v>
      </c>
      <c r="HW5" s="569">
        <f t="shared" si="349"/>
        <v>0</v>
      </c>
      <c r="HX5" s="569">
        <f t="shared" si="349"/>
        <v>0</v>
      </c>
      <c r="HY5" s="569">
        <f t="shared" si="349"/>
        <v>0</v>
      </c>
      <c r="HZ5" s="569">
        <f t="shared" si="349"/>
        <v>0</v>
      </c>
      <c r="IA5" s="569">
        <f t="shared" si="349"/>
        <v>0</v>
      </c>
      <c r="IB5" s="569">
        <f t="shared" si="349"/>
        <v>0</v>
      </c>
      <c r="IC5" s="569">
        <f t="shared" si="349"/>
        <v>0</v>
      </c>
      <c r="ID5" s="569">
        <f t="shared" si="349"/>
        <v>0</v>
      </c>
      <c r="IE5" s="569">
        <f t="shared" si="349"/>
        <v>0</v>
      </c>
      <c r="IF5" s="569">
        <f t="shared" si="349"/>
        <v>0</v>
      </c>
      <c r="IG5" s="569">
        <f t="shared" si="349"/>
        <v>0</v>
      </c>
      <c r="IH5" s="569">
        <f t="shared" si="349"/>
        <v>0</v>
      </c>
      <c r="II5" s="569">
        <f t="shared" si="349"/>
        <v>0</v>
      </c>
      <c r="IJ5" s="569">
        <f t="shared" si="349"/>
        <v>0</v>
      </c>
      <c r="IK5" s="569">
        <f t="shared" si="349"/>
        <v>0</v>
      </c>
      <c r="IL5" s="569">
        <f t="shared" si="349"/>
        <v>0</v>
      </c>
      <c r="IM5" s="569">
        <f t="shared" si="349"/>
        <v>0</v>
      </c>
      <c r="IN5" s="569">
        <f t="shared" si="349"/>
        <v>0</v>
      </c>
      <c r="IO5" s="569">
        <f t="shared" si="349"/>
        <v>0</v>
      </c>
    </row>
    <row r="6" spans="1:249" x14ac:dyDescent="0.2">
      <c r="B6" s="538" t="s">
        <v>361</v>
      </c>
      <c r="C6" s="564" t="s">
        <v>391</v>
      </c>
      <c r="D6" s="649">
        <v>45900</v>
      </c>
      <c r="E6" s="564" t="s">
        <v>392</v>
      </c>
      <c r="F6" s="567">
        <v>4.5000000000000005E-3</v>
      </c>
      <c r="G6" s="565" t="s">
        <v>395</v>
      </c>
      <c r="H6" s="568">
        <v>9780982</v>
      </c>
      <c r="I6" s="568">
        <f t="shared" si="350"/>
        <v>815081.83333333337</v>
      </c>
      <c r="J6" s="569">
        <f t="shared" si="351"/>
        <v>2139.7237500000001</v>
      </c>
      <c r="K6" s="569">
        <f t="shared" si="342"/>
        <v>2139.7237500000001</v>
      </c>
      <c r="L6" s="569">
        <f t="shared" si="342"/>
        <v>2139.7237500000001</v>
      </c>
      <c r="M6" s="569">
        <f t="shared" si="342"/>
        <v>2139.7237500000001</v>
      </c>
      <c r="N6" s="569">
        <f t="shared" si="342"/>
        <v>2139.7237500000001</v>
      </c>
      <c r="O6" s="569">
        <f t="shared" si="342"/>
        <v>2139.7237500000001</v>
      </c>
      <c r="P6" s="569">
        <f t="shared" si="342"/>
        <v>2139.7237500000001</v>
      </c>
      <c r="Q6" s="569">
        <f t="shared" si="342"/>
        <v>2139.7237500000001</v>
      </c>
      <c r="R6" s="569">
        <f t="shared" si="342"/>
        <v>2139.7237500000001</v>
      </c>
      <c r="S6" s="569">
        <f t="shared" si="342"/>
        <v>2139.7237500000001</v>
      </c>
      <c r="T6" s="569">
        <f t="shared" si="342"/>
        <v>2139.7237500000001</v>
      </c>
      <c r="U6" s="569">
        <f t="shared" si="342"/>
        <v>2139.7237500000001</v>
      </c>
      <c r="V6" s="569">
        <f t="shared" si="342"/>
        <v>2942.92425</v>
      </c>
      <c r="W6" s="569">
        <f t="shared" si="342"/>
        <v>2942.92425</v>
      </c>
      <c r="X6" s="569">
        <f t="shared" si="342"/>
        <v>2942.92425</v>
      </c>
      <c r="Y6" s="569">
        <f t="shared" si="342"/>
        <v>2942.92425</v>
      </c>
      <c r="Z6" s="569">
        <f t="shared" si="342"/>
        <v>2942.92425</v>
      </c>
      <c r="AA6" s="569">
        <f t="shared" si="342"/>
        <v>2942.92425</v>
      </c>
      <c r="AB6" s="569">
        <f t="shared" si="342"/>
        <v>2942.92425</v>
      </c>
      <c r="AC6" s="569">
        <f t="shared" si="343"/>
        <v>2942.92425</v>
      </c>
      <c r="AD6" s="569">
        <f t="shared" si="343"/>
        <v>2942.92425</v>
      </c>
      <c r="AE6" s="569">
        <f t="shared" si="343"/>
        <v>2942.92425</v>
      </c>
      <c r="AF6" s="569">
        <f t="shared" si="343"/>
        <v>2942.92425</v>
      </c>
      <c r="AG6" s="569">
        <f t="shared" si="343"/>
        <v>2942.92425</v>
      </c>
      <c r="AH6" s="569">
        <f t="shared" si="343"/>
        <v>3503.7558750000003</v>
      </c>
      <c r="AI6" s="569">
        <f t="shared" si="343"/>
        <v>3503.7558750000003</v>
      </c>
      <c r="AJ6" s="569">
        <f t="shared" si="343"/>
        <v>3503.7558750000003</v>
      </c>
      <c r="AK6" s="569">
        <f t="shared" si="343"/>
        <v>3503.7558750000003</v>
      </c>
      <c r="AL6" s="569">
        <f t="shared" si="343"/>
        <v>3503.7558750000003</v>
      </c>
      <c r="AM6" s="569">
        <f t="shared" si="343"/>
        <v>3503.7558750000003</v>
      </c>
      <c r="AN6" s="569">
        <f t="shared" si="343"/>
        <v>3503.7558750000003</v>
      </c>
      <c r="AO6" s="569">
        <f t="shared" si="343"/>
        <v>3503.7558750000003</v>
      </c>
      <c r="AP6" s="569">
        <f t="shared" si="343"/>
        <v>3503.7558750000003</v>
      </c>
      <c r="AQ6" s="569">
        <f t="shared" si="343"/>
        <v>3503.7558750000003</v>
      </c>
      <c r="AR6" s="569">
        <f t="shared" si="343"/>
        <v>3503.7558750000003</v>
      </c>
      <c r="AS6" s="569">
        <f t="shared" si="343"/>
        <v>3503.7558750000003</v>
      </c>
      <c r="AT6" s="569">
        <f t="shared" si="343"/>
        <v>3924.6487500000003</v>
      </c>
      <c r="AU6" s="569">
        <f t="shared" si="343"/>
        <v>3924.6487500000003</v>
      </c>
      <c r="AV6" s="569">
        <f t="shared" si="343"/>
        <v>3924.6487500000003</v>
      </c>
      <c r="AW6" s="569">
        <f t="shared" si="343"/>
        <v>3924.6487500000003</v>
      </c>
      <c r="AX6" s="569">
        <f t="shared" si="343"/>
        <v>3924.6487500000003</v>
      </c>
      <c r="AY6" s="569">
        <f t="shared" si="343"/>
        <v>3924.6487500000003</v>
      </c>
      <c r="AZ6" s="569">
        <f t="shared" si="343"/>
        <v>3924.6487500000003</v>
      </c>
      <c r="BA6" s="569">
        <f t="shared" si="343"/>
        <v>3924.6487500000003</v>
      </c>
      <c r="BB6" s="569">
        <f t="shared" si="343"/>
        <v>3924.6487500000003</v>
      </c>
      <c r="BC6" s="569">
        <f t="shared" si="343"/>
        <v>3924.6487500000003</v>
      </c>
      <c r="BD6" s="569">
        <f t="shared" si="343"/>
        <v>3924.6487500000003</v>
      </c>
      <c r="BE6" s="569">
        <f t="shared" si="343"/>
        <v>3924.6487500000003</v>
      </c>
      <c r="BF6" s="569">
        <f t="shared" si="343"/>
        <v>4313.935125</v>
      </c>
      <c r="BG6" s="569">
        <f t="shared" si="344"/>
        <v>4313.935125</v>
      </c>
      <c r="BH6" s="569">
        <f t="shared" si="344"/>
        <v>4313.935125</v>
      </c>
      <c r="BI6" s="569">
        <f t="shared" si="344"/>
        <v>4313.935125</v>
      </c>
      <c r="BJ6" s="569">
        <f t="shared" si="344"/>
        <v>4313.935125</v>
      </c>
      <c r="BK6" s="569">
        <f t="shared" si="344"/>
        <v>4313.935125</v>
      </c>
      <c r="BL6" s="569">
        <f t="shared" si="344"/>
        <v>4313.935125</v>
      </c>
      <c r="BM6" s="569">
        <f t="shared" si="344"/>
        <v>4313.935125</v>
      </c>
      <c r="BN6" s="569">
        <f t="shared" si="344"/>
        <v>4313.935125</v>
      </c>
      <c r="BO6" s="569">
        <f t="shared" si="344"/>
        <v>4313.935125</v>
      </c>
      <c r="BP6" s="569">
        <f t="shared" si="344"/>
        <v>4313.935125</v>
      </c>
      <c r="BQ6" s="569">
        <f t="shared" si="344"/>
        <v>4313.935125</v>
      </c>
      <c r="BR6" s="569">
        <f t="shared" si="344"/>
        <v>4568.0700000000006</v>
      </c>
      <c r="BS6" s="569">
        <f t="shared" si="345"/>
        <v>4568.0700000000006</v>
      </c>
      <c r="BT6" s="569">
        <f t="shared" si="345"/>
        <v>4568.0700000000006</v>
      </c>
      <c r="BU6" s="569">
        <f t="shared" si="345"/>
        <v>4568.0700000000006</v>
      </c>
      <c r="BV6" s="569">
        <f t="shared" si="345"/>
        <v>4568.0700000000006</v>
      </c>
      <c r="BW6" s="569">
        <f t="shared" si="345"/>
        <v>4568.0700000000006</v>
      </c>
      <c r="BX6" s="569">
        <f t="shared" si="345"/>
        <v>4568.0700000000006</v>
      </c>
      <c r="BY6" s="569">
        <f t="shared" si="345"/>
        <v>4568.0700000000006</v>
      </c>
      <c r="BZ6" s="569">
        <f t="shared" si="345"/>
        <v>4568.0700000000006</v>
      </c>
      <c r="CA6" s="569">
        <f t="shared" si="345"/>
        <v>4568.0700000000006</v>
      </c>
      <c r="CB6" s="569">
        <f t="shared" si="345"/>
        <v>4568.0700000000006</v>
      </c>
      <c r="CC6" s="569">
        <f t="shared" si="345"/>
        <v>4568.0700000000006</v>
      </c>
      <c r="CD6" s="569">
        <f t="shared" si="346"/>
        <v>4816.7898750000004</v>
      </c>
      <c r="CE6" s="569">
        <f t="shared" si="346"/>
        <v>4816.7898750000004</v>
      </c>
      <c r="CF6" s="569">
        <f t="shared" si="346"/>
        <v>0</v>
      </c>
      <c r="CG6" s="569">
        <f t="shared" si="346"/>
        <v>0</v>
      </c>
      <c r="CH6" s="569">
        <f t="shared" si="346"/>
        <v>0</v>
      </c>
      <c r="CI6" s="569">
        <f t="shared" si="346"/>
        <v>0</v>
      </c>
      <c r="CJ6" s="569">
        <f t="shared" si="346"/>
        <v>0</v>
      </c>
      <c r="CK6" s="569">
        <f t="shared" si="346"/>
        <v>0</v>
      </c>
      <c r="CL6" s="569">
        <f t="shared" si="346"/>
        <v>0</v>
      </c>
      <c r="CM6" s="569">
        <f t="shared" si="346"/>
        <v>0</v>
      </c>
      <c r="CN6" s="569">
        <f t="shared" si="346"/>
        <v>0</v>
      </c>
      <c r="CO6" s="569">
        <f t="shared" si="346"/>
        <v>0</v>
      </c>
      <c r="CP6" s="569">
        <f t="shared" si="346"/>
        <v>0</v>
      </c>
      <c r="CQ6" s="569">
        <f t="shared" si="346"/>
        <v>0</v>
      </c>
      <c r="CR6" s="569">
        <f t="shared" si="346"/>
        <v>0</v>
      </c>
      <c r="CS6" s="569">
        <f t="shared" si="346"/>
        <v>0</v>
      </c>
      <c r="CT6" s="569">
        <f t="shared" si="346"/>
        <v>0</v>
      </c>
      <c r="CU6" s="569">
        <f t="shared" si="346"/>
        <v>0</v>
      </c>
      <c r="CV6" s="569">
        <f t="shared" si="346"/>
        <v>0</v>
      </c>
      <c r="CW6" s="569">
        <f t="shared" si="346"/>
        <v>0</v>
      </c>
      <c r="CX6" s="569">
        <f t="shared" si="346"/>
        <v>0</v>
      </c>
      <c r="CY6" s="569">
        <f t="shared" si="346"/>
        <v>0</v>
      </c>
      <c r="CZ6" s="569">
        <f t="shared" si="346"/>
        <v>0</v>
      </c>
      <c r="DA6" s="569">
        <f t="shared" si="346"/>
        <v>0</v>
      </c>
      <c r="DB6" s="569">
        <f t="shared" si="346"/>
        <v>0</v>
      </c>
      <c r="DC6" s="569">
        <f t="shared" si="346"/>
        <v>0</v>
      </c>
      <c r="DD6" s="569">
        <f t="shared" si="346"/>
        <v>0</v>
      </c>
      <c r="DE6" s="569">
        <f t="shared" si="346"/>
        <v>0</v>
      </c>
      <c r="DF6" s="569">
        <f t="shared" si="346"/>
        <v>0</v>
      </c>
      <c r="DG6" s="569">
        <f t="shared" si="346"/>
        <v>0</v>
      </c>
      <c r="DH6" s="569">
        <f t="shared" si="346"/>
        <v>0</v>
      </c>
      <c r="DI6" s="569">
        <f t="shared" si="346"/>
        <v>0</v>
      </c>
      <c r="DJ6" s="569">
        <f t="shared" si="346"/>
        <v>0</v>
      </c>
      <c r="DK6" s="569">
        <f t="shared" si="346"/>
        <v>0</v>
      </c>
      <c r="DL6" s="569">
        <f t="shared" si="346"/>
        <v>0</v>
      </c>
      <c r="DM6" s="569">
        <f t="shared" si="346"/>
        <v>0</v>
      </c>
      <c r="DN6" s="569">
        <f t="shared" si="346"/>
        <v>0</v>
      </c>
      <c r="DO6" s="569">
        <f t="shared" si="346"/>
        <v>0</v>
      </c>
      <c r="DP6" s="569">
        <f t="shared" si="346"/>
        <v>0</v>
      </c>
      <c r="DQ6" s="569">
        <f t="shared" si="347"/>
        <v>0</v>
      </c>
      <c r="DR6" s="569">
        <f t="shared" si="347"/>
        <v>0</v>
      </c>
      <c r="DS6" s="569">
        <f t="shared" si="347"/>
        <v>0</v>
      </c>
      <c r="DT6" s="569">
        <f t="shared" si="347"/>
        <v>0</v>
      </c>
      <c r="DU6" s="569">
        <f t="shared" si="347"/>
        <v>0</v>
      </c>
      <c r="DV6" s="569">
        <f t="shared" si="347"/>
        <v>0</v>
      </c>
      <c r="DW6" s="569">
        <f t="shared" si="347"/>
        <v>0</v>
      </c>
      <c r="DX6" s="569">
        <f t="shared" si="347"/>
        <v>0</v>
      </c>
      <c r="DY6" s="569">
        <f t="shared" si="347"/>
        <v>0</v>
      </c>
      <c r="DZ6" s="569">
        <f t="shared" si="347"/>
        <v>0</v>
      </c>
      <c r="EA6" s="569">
        <f t="shared" si="347"/>
        <v>0</v>
      </c>
      <c r="EB6" s="569">
        <f t="shared" si="347"/>
        <v>0</v>
      </c>
      <c r="EC6" s="569">
        <f t="shared" si="347"/>
        <v>0</v>
      </c>
      <c r="ED6" s="569">
        <f t="shared" si="347"/>
        <v>0</v>
      </c>
      <c r="EE6" s="569">
        <f t="shared" si="347"/>
        <v>0</v>
      </c>
      <c r="EF6" s="569">
        <f t="shared" si="347"/>
        <v>0</v>
      </c>
      <c r="EG6" s="569">
        <f t="shared" si="347"/>
        <v>0</v>
      </c>
      <c r="EH6" s="569">
        <f t="shared" si="347"/>
        <v>0</v>
      </c>
      <c r="EI6" s="569">
        <f t="shared" si="347"/>
        <v>0</v>
      </c>
      <c r="EJ6" s="569">
        <f t="shared" si="347"/>
        <v>0</v>
      </c>
      <c r="EK6" s="569">
        <f t="shared" si="347"/>
        <v>0</v>
      </c>
      <c r="EL6" s="569">
        <f t="shared" si="347"/>
        <v>0</v>
      </c>
      <c r="EM6" s="569">
        <f t="shared" si="347"/>
        <v>0</v>
      </c>
      <c r="EN6" s="569">
        <f t="shared" si="347"/>
        <v>0</v>
      </c>
      <c r="EO6" s="569">
        <f t="shared" si="347"/>
        <v>0</v>
      </c>
      <c r="EP6" s="569">
        <f t="shared" si="352"/>
        <v>0</v>
      </c>
      <c r="EQ6" s="569">
        <f t="shared" si="352"/>
        <v>0</v>
      </c>
      <c r="ER6" s="569">
        <f t="shared" si="352"/>
        <v>0</v>
      </c>
      <c r="ES6" s="569">
        <f t="shared" si="352"/>
        <v>0</v>
      </c>
      <c r="ET6" s="569">
        <f t="shared" si="352"/>
        <v>0</v>
      </c>
      <c r="EU6" s="569">
        <f t="shared" si="352"/>
        <v>0</v>
      </c>
      <c r="EV6" s="569">
        <f t="shared" si="352"/>
        <v>0</v>
      </c>
      <c r="EW6" s="569">
        <f t="shared" si="352"/>
        <v>0</v>
      </c>
      <c r="EX6" s="569">
        <f t="shared" si="352"/>
        <v>0</v>
      </c>
      <c r="EY6" s="569">
        <f t="shared" si="352"/>
        <v>0</v>
      </c>
      <c r="EZ6" s="569">
        <f t="shared" si="352"/>
        <v>0</v>
      </c>
      <c r="FA6" s="569">
        <f t="shared" si="352"/>
        <v>0</v>
      </c>
      <c r="FB6" s="569">
        <f t="shared" si="352"/>
        <v>0</v>
      </c>
      <c r="FC6" s="569">
        <f t="shared" si="352"/>
        <v>0</v>
      </c>
      <c r="FD6" s="569">
        <f t="shared" si="352"/>
        <v>0</v>
      </c>
      <c r="FE6" s="569">
        <f t="shared" si="352"/>
        <v>0</v>
      </c>
      <c r="FF6" s="569">
        <f t="shared" si="352"/>
        <v>0</v>
      </c>
      <c r="FG6" s="569">
        <f t="shared" si="352"/>
        <v>0</v>
      </c>
      <c r="FH6" s="569">
        <f t="shared" si="352"/>
        <v>0</v>
      </c>
      <c r="FI6" s="569">
        <f t="shared" si="352"/>
        <v>0</v>
      </c>
      <c r="FJ6" s="569">
        <f t="shared" si="352"/>
        <v>0</v>
      </c>
      <c r="FK6" s="569">
        <f t="shared" si="352"/>
        <v>0</v>
      </c>
      <c r="FL6" s="569">
        <f t="shared" si="352"/>
        <v>0</v>
      </c>
      <c r="FM6" s="569">
        <f t="shared" si="352"/>
        <v>0</v>
      </c>
      <c r="FN6" s="569">
        <f t="shared" si="352"/>
        <v>0</v>
      </c>
      <c r="FO6" s="569">
        <f t="shared" si="352"/>
        <v>0</v>
      </c>
      <c r="FP6" s="569">
        <f t="shared" si="352"/>
        <v>0</v>
      </c>
      <c r="FQ6" s="569">
        <f t="shared" si="352"/>
        <v>0</v>
      </c>
      <c r="FR6" s="569">
        <f t="shared" si="352"/>
        <v>0</v>
      </c>
      <c r="FS6" s="569">
        <f t="shared" si="352"/>
        <v>0</v>
      </c>
      <c r="FT6" s="569">
        <f t="shared" si="352"/>
        <v>0</v>
      </c>
      <c r="FU6" s="569">
        <f t="shared" si="352"/>
        <v>0</v>
      </c>
      <c r="FV6" s="569">
        <f t="shared" si="352"/>
        <v>0</v>
      </c>
      <c r="FW6" s="569">
        <f t="shared" si="352"/>
        <v>0</v>
      </c>
      <c r="FX6" s="569">
        <f t="shared" si="352"/>
        <v>0</v>
      </c>
      <c r="FY6" s="569">
        <f t="shared" si="352"/>
        <v>0</v>
      </c>
      <c r="FZ6" s="569">
        <f t="shared" si="352"/>
        <v>0</v>
      </c>
      <c r="GA6" s="569">
        <f t="shared" si="352"/>
        <v>0</v>
      </c>
      <c r="GB6" s="569">
        <f t="shared" si="352"/>
        <v>0</v>
      </c>
      <c r="GC6" s="569">
        <f t="shared" si="352"/>
        <v>0</v>
      </c>
      <c r="GD6" s="569">
        <f t="shared" si="352"/>
        <v>0</v>
      </c>
      <c r="GE6" s="569">
        <f t="shared" si="352"/>
        <v>0</v>
      </c>
      <c r="GF6" s="569">
        <f t="shared" si="352"/>
        <v>0</v>
      </c>
      <c r="GG6" s="569">
        <f t="shared" si="352"/>
        <v>0</v>
      </c>
      <c r="GH6" s="569">
        <f t="shared" si="352"/>
        <v>0</v>
      </c>
      <c r="GI6" s="569">
        <f t="shared" si="352"/>
        <v>0</v>
      </c>
      <c r="GJ6" s="569">
        <f t="shared" si="352"/>
        <v>0</v>
      </c>
      <c r="GK6" s="569">
        <f t="shared" si="352"/>
        <v>0</v>
      </c>
      <c r="GL6" s="569">
        <f t="shared" si="352"/>
        <v>0</v>
      </c>
      <c r="GM6" s="569">
        <f t="shared" si="352"/>
        <v>0</v>
      </c>
      <c r="GN6" s="569">
        <f t="shared" si="352"/>
        <v>0</v>
      </c>
      <c r="GO6" s="569">
        <f t="shared" si="352"/>
        <v>0</v>
      </c>
      <c r="GP6" s="569">
        <f t="shared" si="352"/>
        <v>0</v>
      </c>
      <c r="GQ6" s="569">
        <f t="shared" si="352"/>
        <v>0</v>
      </c>
      <c r="GR6" s="569">
        <f t="shared" si="352"/>
        <v>0</v>
      </c>
      <c r="GS6" s="569">
        <f t="shared" si="352"/>
        <v>0</v>
      </c>
      <c r="GT6" s="569">
        <f t="shared" si="352"/>
        <v>0</v>
      </c>
      <c r="GU6" s="569">
        <f t="shared" si="352"/>
        <v>0</v>
      </c>
      <c r="GV6" s="569">
        <f t="shared" si="352"/>
        <v>0</v>
      </c>
      <c r="GW6" s="569">
        <f t="shared" si="352"/>
        <v>0</v>
      </c>
      <c r="GX6" s="569">
        <f t="shared" si="352"/>
        <v>0</v>
      </c>
      <c r="GY6" s="569">
        <f t="shared" si="352"/>
        <v>0</v>
      </c>
      <c r="GZ6" s="569">
        <f t="shared" si="352"/>
        <v>0</v>
      </c>
      <c r="HA6" s="569">
        <f t="shared" si="352"/>
        <v>0</v>
      </c>
      <c r="HB6" s="569">
        <f t="shared" si="348"/>
        <v>0</v>
      </c>
      <c r="HC6" s="569">
        <f t="shared" si="349"/>
        <v>0</v>
      </c>
      <c r="HD6" s="569">
        <f t="shared" si="349"/>
        <v>0</v>
      </c>
      <c r="HE6" s="569">
        <f t="shared" si="349"/>
        <v>0</v>
      </c>
      <c r="HF6" s="569">
        <f t="shared" si="349"/>
        <v>0</v>
      </c>
      <c r="HG6" s="569">
        <f t="shared" si="349"/>
        <v>0</v>
      </c>
      <c r="HH6" s="569">
        <f t="shared" si="349"/>
        <v>0</v>
      </c>
      <c r="HI6" s="569">
        <f t="shared" si="349"/>
        <v>0</v>
      </c>
      <c r="HJ6" s="569">
        <f t="shared" si="349"/>
        <v>0</v>
      </c>
      <c r="HK6" s="569">
        <f t="shared" si="349"/>
        <v>0</v>
      </c>
      <c r="HL6" s="569">
        <f t="shared" si="349"/>
        <v>0</v>
      </c>
      <c r="HM6" s="569">
        <f t="shared" si="349"/>
        <v>0</v>
      </c>
      <c r="HN6" s="569">
        <f t="shared" si="349"/>
        <v>0</v>
      </c>
      <c r="HO6" s="569">
        <f t="shared" si="349"/>
        <v>0</v>
      </c>
      <c r="HP6" s="569">
        <f t="shared" si="349"/>
        <v>0</v>
      </c>
      <c r="HQ6" s="569">
        <f t="shared" si="349"/>
        <v>0</v>
      </c>
      <c r="HR6" s="569">
        <f t="shared" si="349"/>
        <v>0</v>
      </c>
      <c r="HS6" s="569">
        <f t="shared" si="349"/>
        <v>0</v>
      </c>
      <c r="HT6" s="569">
        <f t="shared" si="349"/>
        <v>0</v>
      </c>
      <c r="HU6" s="569">
        <f t="shared" si="349"/>
        <v>0</v>
      </c>
      <c r="HV6" s="569">
        <f t="shared" si="349"/>
        <v>0</v>
      </c>
      <c r="HW6" s="569">
        <f t="shared" si="349"/>
        <v>0</v>
      </c>
      <c r="HX6" s="569">
        <f t="shared" si="349"/>
        <v>0</v>
      </c>
      <c r="HY6" s="569">
        <f t="shared" si="349"/>
        <v>0</v>
      </c>
      <c r="HZ6" s="569">
        <f t="shared" si="349"/>
        <v>0</v>
      </c>
      <c r="IA6" s="569">
        <f t="shared" si="349"/>
        <v>0</v>
      </c>
      <c r="IB6" s="569">
        <f t="shared" si="349"/>
        <v>0</v>
      </c>
      <c r="IC6" s="569">
        <f t="shared" si="349"/>
        <v>0</v>
      </c>
      <c r="ID6" s="569">
        <f t="shared" si="349"/>
        <v>0</v>
      </c>
      <c r="IE6" s="569">
        <f t="shared" si="349"/>
        <v>0</v>
      </c>
      <c r="IF6" s="569">
        <f t="shared" si="349"/>
        <v>0</v>
      </c>
      <c r="IG6" s="569">
        <f t="shared" si="349"/>
        <v>0</v>
      </c>
      <c r="IH6" s="569">
        <f t="shared" si="349"/>
        <v>0</v>
      </c>
      <c r="II6" s="569">
        <f t="shared" si="349"/>
        <v>0</v>
      </c>
      <c r="IJ6" s="569">
        <f t="shared" si="349"/>
        <v>0</v>
      </c>
      <c r="IK6" s="569">
        <f t="shared" si="349"/>
        <v>0</v>
      </c>
      <c r="IL6" s="569">
        <f t="shared" si="349"/>
        <v>0</v>
      </c>
      <c r="IM6" s="569">
        <f t="shared" si="349"/>
        <v>0</v>
      </c>
      <c r="IN6" s="569">
        <f t="shared" si="349"/>
        <v>0</v>
      </c>
      <c r="IO6" s="569">
        <f t="shared" si="349"/>
        <v>0</v>
      </c>
    </row>
    <row r="7" spans="1:249" x14ac:dyDescent="0.2">
      <c r="B7" s="538" t="s">
        <v>361</v>
      </c>
      <c r="C7" s="564" t="s">
        <v>391</v>
      </c>
      <c r="D7" s="649">
        <v>45900</v>
      </c>
      <c r="E7" s="564" t="s">
        <v>392</v>
      </c>
      <c r="F7" s="567">
        <v>6.6600000000000006E-2</v>
      </c>
      <c r="G7" s="565" t="s">
        <v>395</v>
      </c>
      <c r="H7" s="568">
        <v>9780982</v>
      </c>
      <c r="I7" s="568">
        <f t="shared" si="350"/>
        <v>815081.83333333337</v>
      </c>
      <c r="J7" s="569">
        <f t="shared" si="351"/>
        <v>31667.911500000002</v>
      </c>
      <c r="K7" s="569">
        <f t="shared" si="342"/>
        <v>31667.911500000002</v>
      </c>
      <c r="L7" s="569">
        <f t="shared" si="342"/>
        <v>31667.911500000002</v>
      </c>
      <c r="M7" s="569">
        <f t="shared" si="342"/>
        <v>31667.911500000002</v>
      </c>
      <c r="N7" s="569">
        <f t="shared" si="342"/>
        <v>31667.911500000002</v>
      </c>
      <c r="O7" s="569">
        <f t="shared" si="342"/>
        <v>31667.911500000002</v>
      </c>
      <c r="P7" s="569">
        <f t="shared" si="342"/>
        <v>31667.911500000002</v>
      </c>
      <c r="Q7" s="569">
        <f t="shared" si="342"/>
        <v>31667.911500000002</v>
      </c>
      <c r="R7" s="569">
        <f t="shared" si="342"/>
        <v>31667.911500000002</v>
      </c>
      <c r="S7" s="569">
        <f t="shared" si="342"/>
        <v>31667.911500000002</v>
      </c>
      <c r="T7" s="569">
        <f t="shared" si="342"/>
        <v>31667.911500000002</v>
      </c>
      <c r="U7" s="569">
        <f t="shared" si="342"/>
        <v>31667.911500000002</v>
      </c>
      <c r="V7" s="569">
        <f t="shared" si="342"/>
        <v>43555.278900000005</v>
      </c>
      <c r="W7" s="569">
        <f t="shared" si="342"/>
        <v>43555.278900000005</v>
      </c>
      <c r="X7" s="569">
        <f t="shared" si="342"/>
        <v>43555.278900000005</v>
      </c>
      <c r="Y7" s="569">
        <f t="shared" si="342"/>
        <v>43555.278900000005</v>
      </c>
      <c r="Z7" s="569">
        <f t="shared" si="342"/>
        <v>43555.278900000005</v>
      </c>
      <c r="AA7" s="569">
        <f t="shared" si="342"/>
        <v>43555.278900000005</v>
      </c>
      <c r="AB7" s="569">
        <f t="shared" si="342"/>
        <v>43555.278900000005</v>
      </c>
      <c r="AC7" s="569">
        <f t="shared" si="343"/>
        <v>43555.278900000005</v>
      </c>
      <c r="AD7" s="569">
        <f t="shared" si="343"/>
        <v>43555.278900000005</v>
      </c>
      <c r="AE7" s="569">
        <f t="shared" si="343"/>
        <v>43555.278900000005</v>
      </c>
      <c r="AF7" s="569">
        <f t="shared" si="343"/>
        <v>43555.278900000005</v>
      </c>
      <c r="AG7" s="569">
        <f t="shared" si="343"/>
        <v>43555.278900000005</v>
      </c>
      <c r="AH7" s="569">
        <f t="shared" si="343"/>
        <v>51855.586950000004</v>
      </c>
      <c r="AI7" s="569">
        <f t="shared" si="343"/>
        <v>51855.586950000004</v>
      </c>
      <c r="AJ7" s="569">
        <f t="shared" si="343"/>
        <v>51855.586950000004</v>
      </c>
      <c r="AK7" s="569">
        <f t="shared" si="343"/>
        <v>51855.586950000004</v>
      </c>
      <c r="AL7" s="569">
        <f t="shared" si="343"/>
        <v>51855.586950000004</v>
      </c>
      <c r="AM7" s="569">
        <f t="shared" si="343"/>
        <v>51855.586950000004</v>
      </c>
      <c r="AN7" s="569">
        <f t="shared" si="343"/>
        <v>51855.586950000004</v>
      </c>
      <c r="AO7" s="569">
        <f t="shared" si="343"/>
        <v>51855.586950000004</v>
      </c>
      <c r="AP7" s="569">
        <f t="shared" si="343"/>
        <v>51855.586950000004</v>
      </c>
      <c r="AQ7" s="569">
        <f t="shared" si="343"/>
        <v>51855.586950000004</v>
      </c>
      <c r="AR7" s="569">
        <f t="shared" si="343"/>
        <v>51855.586950000004</v>
      </c>
      <c r="AS7" s="569">
        <f t="shared" si="343"/>
        <v>51855.586950000004</v>
      </c>
      <c r="AT7" s="569">
        <f t="shared" si="343"/>
        <v>58084.801500000001</v>
      </c>
      <c r="AU7" s="569">
        <f t="shared" si="343"/>
        <v>58084.801500000001</v>
      </c>
      <c r="AV7" s="569">
        <f t="shared" si="343"/>
        <v>58084.801500000001</v>
      </c>
      <c r="AW7" s="569">
        <f t="shared" si="343"/>
        <v>58084.801500000001</v>
      </c>
      <c r="AX7" s="569">
        <f t="shared" si="343"/>
        <v>58084.801500000001</v>
      </c>
      <c r="AY7" s="569">
        <f t="shared" si="343"/>
        <v>58084.801500000001</v>
      </c>
      <c r="AZ7" s="569">
        <f t="shared" si="343"/>
        <v>58084.801500000001</v>
      </c>
      <c r="BA7" s="569">
        <f t="shared" si="343"/>
        <v>58084.801500000001</v>
      </c>
      <c r="BB7" s="569">
        <f t="shared" si="343"/>
        <v>58084.801500000001</v>
      </c>
      <c r="BC7" s="569">
        <f t="shared" si="343"/>
        <v>58084.801500000001</v>
      </c>
      <c r="BD7" s="569">
        <f t="shared" si="343"/>
        <v>58084.801500000001</v>
      </c>
      <c r="BE7" s="569">
        <f t="shared" si="343"/>
        <v>58084.801500000001</v>
      </c>
      <c r="BF7" s="569">
        <f t="shared" si="343"/>
        <v>63846.239849999998</v>
      </c>
      <c r="BG7" s="569">
        <f t="shared" si="344"/>
        <v>63846.239849999998</v>
      </c>
      <c r="BH7" s="569">
        <f t="shared" si="344"/>
        <v>63846.239849999998</v>
      </c>
      <c r="BI7" s="569">
        <f t="shared" si="344"/>
        <v>63846.239849999998</v>
      </c>
      <c r="BJ7" s="569">
        <f t="shared" si="344"/>
        <v>63846.239849999998</v>
      </c>
      <c r="BK7" s="569">
        <f t="shared" si="344"/>
        <v>63846.239849999998</v>
      </c>
      <c r="BL7" s="569">
        <f t="shared" si="344"/>
        <v>63846.239849999998</v>
      </c>
      <c r="BM7" s="569">
        <f t="shared" si="344"/>
        <v>63846.239849999998</v>
      </c>
      <c r="BN7" s="569">
        <f t="shared" si="344"/>
        <v>63846.239849999998</v>
      </c>
      <c r="BO7" s="569">
        <f t="shared" si="344"/>
        <v>63846.239849999998</v>
      </c>
      <c r="BP7" s="569">
        <f t="shared" si="344"/>
        <v>63846.239849999998</v>
      </c>
      <c r="BQ7" s="569">
        <f t="shared" si="344"/>
        <v>63846.239849999998</v>
      </c>
      <c r="BR7" s="569">
        <f t="shared" si="344"/>
        <v>67607.436000000002</v>
      </c>
      <c r="BS7" s="569">
        <f t="shared" si="345"/>
        <v>67607.436000000002</v>
      </c>
      <c r="BT7" s="569">
        <f t="shared" si="345"/>
        <v>67607.436000000002</v>
      </c>
      <c r="BU7" s="569">
        <f t="shared" si="345"/>
        <v>67607.436000000002</v>
      </c>
      <c r="BV7" s="569">
        <f t="shared" si="345"/>
        <v>67607.436000000002</v>
      </c>
      <c r="BW7" s="569">
        <f t="shared" si="345"/>
        <v>67607.436000000002</v>
      </c>
      <c r="BX7" s="569">
        <f t="shared" si="345"/>
        <v>67607.436000000002</v>
      </c>
      <c r="BY7" s="569">
        <f t="shared" si="345"/>
        <v>67607.436000000002</v>
      </c>
      <c r="BZ7" s="569">
        <f t="shared" si="345"/>
        <v>67607.436000000002</v>
      </c>
      <c r="CA7" s="569">
        <f t="shared" si="345"/>
        <v>67607.436000000002</v>
      </c>
      <c r="CB7" s="569">
        <f t="shared" si="345"/>
        <v>67607.436000000002</v>
      </c>
      <c r="CC7" s="569">
        <f t="shared" si="345"/>
        <v>67607.436000000002</v>
      </c>
      <c r="CD7" s="569">
        <f t="shared" si="346"/>
        <v>71288.490150000012</v>
      </c>
      <c r="CE7" s="569">
        <f t="shared" si="346"/>
        <v>71288.490150000012</v>
      </c>
      <c r="CF7" s="569">
        <f t="shared" si="346"/>
        <v>0</v>
      </c>
      <c r="CG7" s="569">
        <f t="shared" si="346"/>
        <v>0</v>
      </c>
      <c r="CH7" s="569">
        <f t="shared" si="346"/>
        <v>0</v>
      </c>
      <c r="CI7" s="569">
        <f t="shared" si="346"/>
        <v>0</v>
      </c>
      <c r="CJ7" s="569">
        <f t="shared" si="346"/>
        <v>0</v>
      </c>
      <c r="CK7" s="569">
        <f t="shared" si="346"/>
        <v>0</v>
      </c>
      <c r="CL7" s="569">
        <f t="shared" si="346"/>
        <v>0</v>
      </c>
      <c r="CM7" s="569">
        <f t="shared" si="346"/>
        <v>0</v>
      </c>
      <c r="CN7" s="569">
        <f t="shared" si="346"/>
        <v>0</v>
      </c>
      <c r="CO7" s="569">
        <f t="shared" si="346"/>
        <v>0</v>
      </c>
      <c r="CP7" s="569">
        <f t="shared" si="346"/>
        <v>0</v>
      </c>
      <c r="CQ7" s="569">
        <f t="shared" si="346"/>
        <v>0</v>
      </c>
      <c r="CR7" s="569">
        <f t="shared" si="346"/>
        <v>0</v>
      </c>
      <c r="CS7" s="569">
        <f t="shared" si="346"/>
        <v>0</v>
      </c>
      <c r="CT7" s="569">
        <f t="shared" si="346"/>
        <v>0</v>
      </c>
      <c r="CU7" s="569">
        <f t="shared" si="346"/>
        <v>0</v>
      </c>
      <c r="CV7" s="569">
        <f t="shared" si="346"/>
        <v>0</v>
      </c>
      <c r="CW7" s="569">
        <f t="shared" si="346"/>
        <v>0</v>
      </c>
      <c r="CX7" s="569">
        <f t="shared" si="346"/>
        <v>0</v>
      </c>
      <c r="CY7" s="569">
        <f t="shared" si="346"/>
        <v>0</v>
      </c>
      <c r="CZ7" s="569">
        <f t="shared" si="346"/>
        <v>0</v>
      </c>
      <c r="DA7" s="569">
        <f t="shared" si="346"/>
        <v>0</v>
      </c>
      <c r="DB7" s="569">
        <f t="shared" si="346"/>
        <v>0</v>
      </c>
      <c r="DC7" s="569">
        <f t="shared" si="346"/>
        <v>0</v>
      </c>
      <c r="DD7" s="569">
        <f t="shared" si="346"/>
        <v>0</v>
      </c>
      <c r="DE7" s="569">
        <f t="shared" si="346"/>
        <v>0</v>
      </c>
      <c r="DF7" s="569">
        <f t="shared" si="346"/>
        <v>0</v>
      </c>
      <c r="DG7" s="569">
        <f t="shared" si="346"/>
        <v>0</v>
      </c>
      <c r="DH7" s="569">
        <f t="shared" si="346"/>
        <v>0</v>
      </c>
      <c r="DI7" s="569">
        <f t="shared" si="346"/>
        <v>0</v>
      </c>
      <c r="DJ7" s="569">
        <f t="shared" si="346"/>
        <v>0</v>
      </c>
      <c r="DK7" s="569">
        <f t="shared" si="346"/>
        <v>0</v>
      </c>
      <c r="DL7" s="569">
        <f t="shared" si="346"/>
        <v>0</v>
      </c>
      <c r="DM7" s="569">
        <f t="shared" si="346"/>
        <v>0</v>
      </c>
      <c r="DN7" s="569">
        <f t="shared" si="346"/>
        <v>0</v>
      </c>
      <c r="DO7" s="569">
        <f t="shared" si="346"/>
        <v>0</v>
      </c>
      <c r="DP7" s="569">
        <f t="shared" si="346"/>
        <v>0</v>
      </c>
      <c r="DQ7" s="569">
        <f t="shared" si="347"/>
        <v>0</v>
      </c>
      <c r="DR7" s="569">
        <f t="shared" si="347"/>
        <v>0</v>
      </c>
      <c r="DS7" s="569">
        <f t="shared" si="347"/>
        <v>0</v>
      </c>
      <c r="DT7" s="569">
        <f t="shared" si="347"/>
        <v>0</v>
      </c>
      <c r="DU7" s="569">
        <f t="shared" si="347"/>
        <v>0</v>
      </c>
      <c r="DV7" s="569">
        <f t="shared" si="347"/>
        <v>0</v>
      </c>
      <c r="DW7" s="569">
        <f t="shared" si="347"/>
        <v>0</v>
      </c>
      <c r="DX7" s="569">
        <f t="shared" si="347"/>
        <v>0</v>
      </c>
      <c r="DY7" s="569">
        <f t="shared" si="347"/>
        <v>0</v>
      </c>
      <c r="DZ7" s="569">
        <f t="shared" si="347"/>
        <v>0</v>
      </c>
      <c r="EA7" s="569">
        <f t="shared" si="347"/>
        <v>0</v>
      </c>
      <c r="EB7" s="569">
        <f t="shared" si="347"/>
        <v>0</v>
      </c>
      <c r="EC7" s="569">
        <f t="shared" si="347"/>
        <v>0</v>
      </c>
      <c r="ED7" s="569">
        <f t="shared" si="347"/>
        <v>0</v>
      </c>
      <c r="EE7" s="569">
        <f t="shared" si="347"/>
        <v>0</v>
      </c>
      <c r="EF7" s="569">
        <f t="shared" si="347"/>
        <v>0</v>
      </c>
      <c r="EG7" s="569">
        <f t="shared" si="347"/>
        <v>0</v>
      </c>
      <c r="EH7" s="569">
        <f t="shared" si="347"/>
        <v>0</v>
      </c>
      <c r="EI7" s="569">
        <f t="shared" si="347"/>
        <v>0</v>
      </c>
      <c r="EJ7" s="569">
        <f t="shared" si="347"/>
        <v>0</v>
      </c>
      <c r="EK7" s="569">
        <f t="shared" si="347"/>
        <v>0</v>
      </c>
      <c r="EL7" s="569">
        <f t="shared" si="347"/>
        <v>0</v>
      </c>
      <c r="EM7" s="569">
        <f t="shared" si="347"/>
        <v>0</v>
      </c>
      <c r="EN7" s="569">
        <f t="shared" si="347"/>
        <v>0</v>
      </c>
      <c r="EO7" s="569">
        <f t="shared" si="347"/>
        <v>0</v>
      </c>
      <c r="EP7" s="569">
        <f t="shared" si="352"/>
        <v>0</v>
      </c>
      <c r="EQ7" s="569">
        <f t="shared" si="352"/>
        <v>0</v>
      </c>
      <c r="ER7" s="569">
        <f t="shared" si="352"/>
        <v>0</v>
      </c>
      <c r="ES7" s="569">
        <f t="shared" si="352"/>
        <v>0</v>
      </c>
      <c r="ET7" s="569">
        <f t="shared" si="352"/>
        <v>0</v>
      </c>
      <c r="EU7" s="569">
        <f t="shared" si="352"/>
        <v>0</v>
      </c>
      <c r="EV7" s="569">
        <f t="shared" si="352"/>
        <v>0</v>
      </c>
      <c r="EW7" s="569">
        <f t="shared" si="352"/>
        <v>0</v>
      </c>
      <c r="EX7" s="569">
        <f t="shared" si="352"/>
        <v>0</v>
      </c>
      <c r="EY7" s="569">
        <f t="shared" si="352"/>
        <v>0</v>
      </c>
      <c r="EZ7" s="569">
        <f t="shared" si="352"/>
        <v>0</v>
      </c>
      <c r="FA7" s="569">
        <f t="shared" si="352"/>
        <v>0</v>
      </c>
      <c r="FB7" s="569">
        <f t="shared" si="352"/>
        <v>0</v>
      </c>
      <c r="FC7" s="569">
        <f t="shared" si="352"/>
        <v>0</v>
      </c>
      <c r="FD7" s="569">
        <f t="shared" si="352"/>
        <v>0</v>
      </c>
      <c r="FE7" s="569">
        <f t="shared" si="352"/>
        <v>0</v>
      </c>
      <c r="FF7" s="569">
        <f t="shared" si="352"/>
        <v>0</v>
      </c>
      <c r="FG7" s="569">
        <f t="shared" si="352"/>
        <v>0</v>
      </c>
      <c r="FH7" s="569">
        <f t="shared" si="352"/>
        <v>0</v>
      </c>
      <c r="FI7" s="569">
        <f t="shared" si="352"/>
        <v>0</v>
      </c>
      <c r="FJ7" s="569">
        <f t="shared" si="352"/>
        <v>0</v>
      </c>
      <c r="FK7" s="569">
        <f t="shared" si="352"/>
        <v>0</v>
      </c>
      <c r="FL7" s="569">
        <f t="shared" si="352"/>
        <v>0</v>
      </c>
      <c r="FM7" s="569">
        <f t="shared" si="352"/>
        <v>0</v>
      </c>
      <c r="FN7" s="569">
        <f t="shared" si="352"/>
        <v>0</v>
      </c>
      <c r="FO7" s="569">
        <f t="shared" si="352"/>
        <v>0</v>
      </c>
      <c r="FP7" s="569">
        <f t="shared" si="352"/>
        <v>0</v>
      </c>
      <c r="FQ7" s="569">
        <f t="shared" si="352"/>
        <v>0</v>
      </c>
      <c r="FR7" s="569">
        <f t="shared" si="352"/>
        <v>0</v>
      </c>
      <c r="FS7" s="569">
        <f t="shared" si="352"/>
        <v>0</v>
      </c>
      <c r="FT7" s="569">
        <f t="shared" si="352"/>
        <v>0</v>
      </c>
      <c r="FU7" s="569">
        <f t="shared" si="352"/>
        <v>0</v>
      </c>
      <c r="FV7" s="569">
        <f t="shared" si="352"/>
        <v>0</v>
      </c>
      <c r="FW7" s="569">
        <f t="shared" si="352"/>
        <v>0</v>
      </c>
      <c r="FX7" s="569">
        <f t="shared" si="352"/>
        <v>0</v>
      </c>
      <c r="FY7" s="569">
        <f t="shared" si="352"/>
        <v>0</v>
      </c>
      <c r="FZ7" s="569">
        <f t="shared" si="352"/>
        <v>0</v>
      </c>
      <c r="GA7" s="569">
        <f t="shared" si="352"/>
        <v>0</v>
      </c>
      <c r="GB7" s="569">
        <f t="shared" si="352"/>
        <v>0</v>
      </c>
      <c r="GC7" s="569">
        <f t="shared" si="352"/>
        <v>0</v>
      </c>
      <c r="GD7" s="569">
        <f t="shared" si="352"/>
        <v>0</v>
      </c>
      <c r="GE7" s="569">
        <f t="shared" si="352"/>
        <v>0</v>
      </c>
      <c r="GF7" s="569">
        <f t="shared" si="352"/>
        <v>0</v>
      </c>
      <c r="GG7" s="569">
        <f t="shared" si="352"/>
        <v>0</v>
      </c>
      <c r="GH7" s="569">
        <f t="shared" si="352"/>
        <v>0</v>
      </c>
      <c r="GI7" s="569">
        <f t="shared" si="352"/>
        <v>0</v>
      </c>
      <c r="GJ7" s="569">
        <f t="shared" si="352"/>
        <v>0</v>
      </c>
      <c r="GK7" s="569">
        <f t="shared" si="352"/>
        <v>0</v>
      </c>
      <c r="GL7" s="569">
        <f t="shared" si="352"/>
        <v>0</v>
      </c>
      <c r="GM7" s="569">
        <f t="shared" si="352"/>
        <v>0</v>
      </c>
      <c r="GN7" s="569">
        <f t="shared" si="352"/>
        <v>0</v>
      </c>
      <c r="GO7" s="569">
        <f t="shared" si="352"/>
        <v>0</v>
      </c>
      <c r="GP7" s="569">
        <f t="shared" si="352"/>
        <v>0</v>
      </c>
      <c r="GQ7" s="569">
        <f t="shared" si="352"/>
        <v>0</v>
      </c>
      <c r="GR7" s="569">
        <f t="shared" si="352"/>
        <v>0</v>
      </c>
      <c r="GS7" s="569">
        <f t="shared" si="352"/>
        <v>0</v>
      </c>
      <c r="GT7" s="569">
        <f t="shared" si="352"/>
        <v>0</v>
      </c>
      <c r="GU7" s="569">
        <f t="shared" si="352"/>
        <v>0</v>
      </c>
      <c r="GV7" s="569">
        <f t="shared" si="352"/>
        <v>0</v>
      </c>
      <c r="GW7" s="569">
        <f t="shared" si="352"/>
        <v>0</v>
      </c>
      <c r="GX7" s="569">
        <f t="shared" si="352"/>
        <v>0</v>
      </c>
      <c r="GY7" s="569">
        <f t="shared" si="352"/>
        <v>0</v>
      </c>
      <c r="GZ7" s="569">
        <f t="shared" si="352"/>
        <v>0</v>
      </c>
      <c r="HA7" s="569">
        <f t="shared" si="352"/>
        <v>0</v>
      </c>
      <c r="HB7" s="569">
        <f t="shared" si="348"/>
        <v>0</v>
      </c>
      <c r="HC7" s="569">
        <f t="shared" si="349"/>
        <v>0</v>
      </c>
      <c r="HD7" s="569">
        <f t="shared" si="349"/>
        <v>0</v>
      </c>
      <c r="HE7" s="569">
        <f t="shared" si="349"/>
        <v>0</v>
      </c>
      <c r="HF7" s="569">
        <f t="shared" si="349"/>
        <v>0</v>
      </c>
      <c r="HG7" s="569">
        <f t="shared" si="349"/>
        <v>0</v>
      </c>
      <c r="HH7" s="569">
        <f t="shared" si="349"/>
        <v>0</v>
      </c>
      <c r="HI7" s="569">
        <f t="shared" si="349"/>
        <v>0</v>
      </c>
      <c r="HJ7" s="569">
        <f t="shared" si="349"/>
        <v>0</v>
      </c>
      <c r="HK7" s="569">
        <f t="shared" si="349"/>
        <v>0</v>
      </c>
      <c r="HL7" s="569">
        <f t="shared" si="349"/>
        <v>0</v>
      </c>
      <c r="HM7" s="569">
        <f t="shared" si="349"/>
        <v>0</v>
      </c>
      <c r="HN7" s="569">
        <f t="shared" si="349"/>
        <v>0</v>
      </c>
      <c r="HO7" s="569">
        <f t="shared" si="349"/>
        <v>0</v>
      </c>
      <c r="HP7" s="569">
        <f t="shared" si="349"/>
        <v>0</v>
      </c>
      <c r="HQ7" s="569">
        <f t="shared" si="349"/>
        <v>0</v>
      </c>
      <c r="HR7" s="569">
        <f t="shared" si="349"/>
        <v>0</v>
      </c>
      <c r="HS7" s="569">
        <f t="shared" si="349"/>
        <v>0</v>
      </c>
      <c r="HT7" s="569">
        <f t="shared" si="349"/>
        <v>0</v>
      </c>
      <c r="HU7" s="569">
        <f t="shared" si="349"/>
        <v>0</v>
      </c>
      <c r="HV7" s="569">
        <f t="shared" si="349"/>
        <v>0</v>
      </c>
      <c r="HW7" s="569">
        <f t="shared" si="349"/>
        <v>0</v>
      </c>
      <c r="HX7" s="569">
        <f t="shared" si="349"/>
        <v>0</v>
      </c>
      <c r="HY7" s="569">
        <f t="shared" si="349"/>
        <v>0</v>
      </c>
      <c r="HZ7" s="569">
        <f t="shared" si="349"/>
        <v>0</v>
      </c>
      <c r="IA7" s="569">
        <f t="shared" si="349"/>
        <v>0</v>
      </c>
      <c r="IB7" s="569">
        <f t="shared" si="349"/>
        <v>0</v>
      </c>
      <c r="IC7" s="569">
        <f t="shared" si="349"/>
        <v>0</v>
      </c>
      <c r="ID7" s="569">
        <f t="shared" si="349"/>
        <v>0</v>
      </c>
      <c r="IE7" s="569">
        <f t="shared" si="349"/>
        <v>0</v>
      </c>
      <c r="IF7" s="569">
        <f t="shared" si="349"/>
        <v>0</v>
      </c>
      <c r="IG7" s="569">
        <f t="shared" si="349"/>
        <v>0</v>
      </c>
      <c r="IH7" s="569">
        <f t="shared" si="349"/>
        <v>0</v>
      </c>
      <c r="II7" s="569">
        <f t="shared" si="349"/>
        <v>0</v>
      </c>
      <c r="IJ7" s="569">
        <f t="shared" si="349"/>
        <v>0</v>
      </c>
      <c r="IK7" s="569">
        <f t="shared" si="349"/>
        <v>0</v>
      </c>
      <c r="IL7" s="569">
        <f t="shared" si="349"/>
        <v>0</v>
      </c>
      <c r="IM7" s="569">
        <f t="shared" si="349"/>
        <v>0</v>
      </c>
      <c r="IN7" s="569">
        <f t="shared" si="349"/>
        <v>0</v>
      </c>
      <c r="IO7" s="569">
        <f t="shared" si="349"/>
        <v>0</v>
      </c>
    </row>
    <row r="8" spans="1:249" x14ac:dyDescent="0.2">
      <c r="B8" s="538" t="s">
        <v>361</v>
      </c>
      <c r="C8" s="564" t="s">
        <v>396</v>
      </c>
      <c r="D8" s="649">
        <v>45900</v>
      </c>
      <c r="E8" s="564" t="s">
        <v>392</v>
      </c>
      <c r="F8" s="567">
        <v>8.6199999999999999E-2</v>
      </c>
      <c r="G8" s="565">
        <v>2015</v>
      </c>
      <c r="H8" s="568">
        <v>6453856</v>
      </c>
      <c r="I8" s="568">
        <f t="shared" si="350"/>
        <v>537821.33333333337</v>
      </c>
      <c r="J8" s="570">
        <f>(J$3&lt;=$D8)*MAX((J$34-$I8)*$F8,0)</f>
        <v>0</v>
      </c>
      <c r="K8" s="570">
        <f t="shared" ref="K8:BV8" si="353">(K$3&lt;=$D8)*MAX((K$34-$I8)*$F8,0)</f>
        <v>0</v>
      </c>
      <c r="L8" s="570">
        <f t="shared" si="353"/>
        <v>0</v>
      </c>
      <c r="M8" s="570">
        <f t="shared" si="353"/>
        <v>0</v>
      </c>
      <c r="N8" s="570">
        <f t="shared" si="353"/>
        <v>0</v>
      </c>
      <c r="O8" s="570">
        <f t="shared" si="353"/>
        <v>0</v>
      </c>
      <c r="P8" s="570">
        <f t="shared" si="353"/>
        <v>0</v>
      </c>
      <c r="Q8" s="570">
        <f t="shared" si="353"/>
        <v>0</v>
      </c>
      <c r="R8" s="570">
        <f t="shared" si="353"/>
        <v>0</v>
      </c>
      <c r="S8" s="570">
        <f t="shared" si="353"/>
        <v>0</v>
      </c>
      <c r="T8" s="570">
        <f t="shared" si="353"/>
        <v>0</v>
      </c>
      <c r="U8" s="570">
        <f t="shared" si="353"/>
        <v>0</v>
      </c>
      <c r="V8" s="570">
        <f t="shared" si="353"/>
        <v>696.38106666666329</v>
      </c>
      <c r="W8" s="570">
        <f t="shared" si="353"/>
        <v>696.38106666666329</v>
      </c>
      <c r="X8" s="570">
        <f t="shared" si="353"/>
        <v>696.38106666666329</v>
      </c>
      <c r="Y8" s="570">
        <f t="shared" si="353"/>
        <v>696.38106666666329</v>
      </c>
      <c r="Z8" s="570">
        <f t="shared" si="353"/>
        <v>696.38106666666329</v>
      </c>
      <c r="AA8" s="570">
        <f t="shared" si="353"/>
        <v>696.38106666666329</v>
      </c>
      <c r="AB8" s="570">
        <f t="shared" si="353"/>
        <v>696.38106666666329</v>
      </c>
      <c r="AC8" s="570">
        <f t="shared" si="353"/>
        <v>696.38106666666329</v>
      </c>
      <c r="AD8" s="570">
        <f t="shared" si="353"/>
        <v>696.38106666666329</v>
      </c>
      <c r="AE8" s="570">
        <f t="shared" si="353"/>
        <v>696.38106666666329</v>
      </c>
      <c r="AF8" s="570">
        <f t="shared" si="353"/>
        <v>696.38106666666329</v>
      </c>
      <c r="AG8" s="570">
        <f t="shared" si="353"/>
        <v>696.38106666666329</v>
      </c>
      <c r="AH8" s="570">
        <f t="shared" si="353"/>
        <v>2108.0784666666632</v>
      </c>
      <c r="AI8" s="570">
        <f t="shared" si="353"/>
        <v>2108.0784666666632</v>
      </c>
      <c r="AJ8" s="570">
        <f t="shared" si="353"/>
        <v>2108.0784666666632</v>
      </c>
      <c r="AK8" s="570">
        <f t="shared" si="353"/>
        <v>2108.0784666666632</v>
      </c>
      <c r="AL8" s="570">
        <f t="shared" si="353"/>
        <v>2108.0784666666632</v>
      </c>
      <c r="AM8" s="570">
        <f t="shared" si="353"/>
        <v>2108.0784666666632</v>
      </c>
      <c r="AN8" s="570">
        <f t="shared" si="353"/>
        <v>2108.0784666666632</v>
      </c>
      <c r="AO8" s="570">
        <f t="shared" si="353"/>
        <v>2108.0784666666632</v>
      </c>
      <c r="AP8" s="570">
        <f t="shared" si="353"/>
        <v>2108.0784666666632</v>
      </c>
      <c r="AQ8" s="570">
        <f t="shared" si="353"/>
        <v>2108.0784666666632</v>
      </c>
      <c r="AR8" s="570">
        <f t="shared" si="353"/>
        <v>2108.0784666666632</v>
      </c>
      <c r="AS8" s="570">
        <f t="shared" si="353"/>
        <v>2108.0784666666632</v>
      </c>
      <c r="AT8" s="570">
        <f t="shared" si="353"/>
        <v>3562.1267886666683</v>
      </c>
      <c r="AU8" s="570">
        <f t="shared" si="353"/>
        <v>3562.1267886666683</v>
      </c>
      <c r="AV8" s="570">
        <f t="shared" si="353"/>
        <v>3562.1267886666683</v>
      </c>
      <c r="AW8" s="570">
        <f t="shared" si="353"/>
        <v>3562.1267886666683</v>
      </c>
      <c r="AX8" s="570">
        <f t="shared" si="353"/>
        <v>3562.1267886666683</v>
      </c>
      <c r="AY8" s="570">
        <f t="shared" si="353"/>
        <v>3562.1267886666683</v>
      </c>
      <c r="AZ8" s="570">
        <f t="shared" si="353"/>
        <v>3562.1267886666683</v>
      </c>
      <c r="BA8" s="570">
        <f t="shared" si="353"/>
        <v>3562.1267886666683</v>
      </c>
      <c r="BB8" s="570">
        <f t="shared" si="353"/>
        <v>3562.1267886666683</v>
      </c>
      <c r="BC8" s="570">
        <f t="shared" si="353"/>
        <v>3562.1267886666683</v>
      </c>
      <c r="BD8" s="570">
        <f t="shared" si="353"/>
        <v>3562.1267886666683</v>
      </c>
      <c r="BE8" s="570">
        <f t="shared" si="353"/>
        <v>3562.1267886666683</v>
      </c>
      <c r="BF8" s="570">
        <f t="shared" si="353"/>
        <v>5059.7965603266493</v>
      </c>
      <c r="BG8" s="570">
        <f t="shared" si="353"/>
        <v>5059.7965603266493</v>
      </c>
      <c r="BH8" s="570">
        <f t="shared" si="353"/>
        <v>5059.7965603266493</v>
      </c>
      <c r="BI8" s="570">
        <f t="shared" si="353"/>
        <v>5059.7965603266493</v>
      </c>
      <c r="BJ8" s="570">
        <f t="shared" si="353"/>
        <v>5059.7965603266493</v>
      </c>
      <c r="BK8" s="570">
        <f t="shared" si="353"/>
        <v>5059.7965603266493</v>
      </c>
      <c r="BL8" s="570">
        <f t="shared" si="353"/>
        <v>5059.7965603266493</v>
      </c>
      <c r="BM8" s="570">
        <f t="shared" si="353"/>
        <v>5059.7965603266493</v>
      </c>
      <c r="BN8" s="570">
        <f t="shared" si="353"/>
        <v>5059.7965603266493</v>
      </c>
      <c r="BO8" s="570">
        <f t="shared" si="353"/>
        <v>5059.7965603266493</v>
      </c>
      <c r="BP8" s="570">
        <f t="shared" si="353"/>
        <v>5059.7965603266493</v>
      </c>
      <c r="BQ8" s="570">
        <f t="shared" si="353"/>
        <v>5059.7965603266493</v>
      </c>
      <c r="BR8" s="570">
        <f t="shared" si="353"/>
        <v>6602.3964251364478</v>
      </c>
      <c r="BS8" s="570">
        <f t="shared" si="353"/>
        <v>6602.3964251364478</v>
      </c>
      <c r="BT8" s="570">
        <f t="shared" si="353"/>
        <v>6602.3964251364478</v>
      </c>
      <c r="BU8" s="570">
        <f t="shared" si="353"/>
        <v>6602.3964251364478</v>
      </c>
      <c r="BV8" s="570">
        <f t="shared" si="353"/>
        <v>6602.3964251364478</v>
      </c>
      <c r="BW8" s="570">
        <f t="shared" ref="BW8:EH8" si="354">(BW$3&lt;=$D8)*MAX((BW$34-$I8)*$F8,0)</f>
        <v>6602.3964251364478</v>
      </c>
      <c r="BX8" s="570">
        <f t="shared" si="354"/>
        <v>6602.3964251364478</v>
      </c>
      <c r="BY8" s="570">
        <f t="shared" si="354"/>
        <v>6602.3964251364478</v>
      </c>
      <c r="BZ8" s="570">
        <f t="shared" si="354"/>
        <v>6602.3964251364478</v>
      </c>
      <c r="CA8" s="570">
        <f t="shared" si="354"/>
        <v>6602.3964251364478</v>
      </c>
      <c r="CB8" s="570">
        <f t="shared" si="354"/>
        <v>6602.3964251364478</v>
      </c>
      <c r="CC8" s="570">
        <f t="shared" si="354"/>
        <v>6602.3964251364478</v>
      </c>
      <c r="CD8" s="570">
        <f t="shared" si="354"/>
        <v>8191.2742858905549</v>
      </c>
      <c r="CE8" s="570">
        <f t="shared" si="354"/>
        <v>8191.2742858905549</v>
      </c>
      <c r="CF8" s="570">
        <f t="shared" si="354"/>
        <v>0</v>
      </c>
      <c r="CG8" s="570">
        <f t="shared" si="354"/>
        <v>0</v>
      </c>
      <c r="CH8" s="570">
        <f t="shared" si="354"/>
        <v>0</v>
      </c>
      <c r="CI8" s="570">
        <f t="shared" si="354"/>
        <v>0</v>
      </c>
      <c r="CJ8" s="570">
        <f t="shared" si="354"/>
        <v>0</v>
      </c>
      <c r="CK8" s="570">
        <f t="shared" si="354"/>
        <v>0</v>
      </c>
      <c r="CL8" s="570">
        <f t="shared" si="354"/>
        <v>0</v>
      </c>
      <c r="CM8" s="570">
        <f t="shared" si="354"/>
        <v>0</v>
      </c>
      <c r="CN8" s="570">
        <f t="shared" si="354"/>
        <v>0</v>
      </c>
      <c r="CO8" s="570">
        <f t="shared" si="354"/>
        <v>0</v>
      </c>
      <c r="CP8" s="570">
        <f t="shared" si="354"/>
        <v>0</v>
      </c>
      <c r="CQ8" s="570">
        <f t="shared" si="354"/>
        <v>0</v>
      </c>
      <c r="CR8" s="570">
        <f t="shared" si="354"/>
        <v>0</v>
      </c>
      <c r="CS8" s="570">
        <f t="shared" si="354"/>
        <v>0</v>
      </c>
      <c r="CT8" s="570">
        <f t="shared" si="354"/>
        <v>0</v>
      </c>
      <c r="CU8" s="570">
        <f t="shared" si="354"/>
        <v>0</v>
      </c>
      <c r="CV8" s="570">
        <f t="shared" si="354"/>
        <v>0</v>
      </c>
      <c r="CW8" s="570">
        <f t="shared" si="354"/>
        <v>0</v>
      </c>
      <c r="CX8" s="570">
        <f t="shared" si="354"/>
        <v>0</v>
      </c>
      <c r="CY8" s="570">
        <f t="shared" si="354"/>
        <v>0</v>
      </c>
      <c r="CZ8" s="570">
        <f t="shared" si="354"/>
        <v>0</v>
      </c>
      <c r="DA8" s="570">
        <f t="shared" si="354"/>
        <v>0</v>
      </c>
      <c r="DB8" s="570">
        <f t="shared" si="354"/>
        <v>0</v>
      </c>
      <c r="DC8" s="570">
        <f t="shared" si="354"/>
        <v>0</v>
      </c>
      <c r="DD8" s="570">
        <f t="shared" si="354"/>
        <v>0</v>
      </c>
      <c r="DE8" s="570">
        <f t="shared" si="354"/>
        <v>0</v>
      </c>
      <c r="DF8" s="570">
        <f t="shared" si="354"/>
        <v>0</v>
      </c>
      <c r="DG8" s="570">
        <f t="shared" si="354"/>
        <v>0</v>
      </c>
      <c r="DH8" s="570">
        <f t="shared" si="354"/>
        <v>0</v>
      </c>
      <c r="DI8" s="570">
        <f t="shared" si="354"/>
        <v>0</v>
      </c>
      <c r="DJ8" s="570">
        <f t="shared" si="354"/>
        <v>0</v>
      </c>
      <c r="DK8" s="570">
        <f t="shared" si="354"/>
        <v>0</v>
      </c>
      <c r="DL8" s="570">
        <f t="shared" si="354"/>
        <v>0</v>
      </c>
      <c r="DM8" s="570">
        <f t="shared" si="354"/>
        <v>0</v>
      </c>
      <c r="DN8" s="570">
        <f t="shared" si="354"/>
        <v>0</v>
      </c>
      <c r="DO8" s="570">
        <f t="shared" si="354"/>
        <v>0</v>
      </c>
      <c r="DP8" s="570">
        <f t="shared" si="354"/>
        <v>0</v>
      </c>
      <c r="DQ8" s="570">
        <f t="shared" si="354"/>
        <v>0</v>
      </c>
      <c r="DR8" s="570">
        <f t="shared" si="354"/>
        <v>0</v>
      </c>
      <c r="DS8" s="570">
        <f t="shared" si="354"/>
        <v>0</v>
      </c>
      <c r="DT8" s="570">
        <f t="shared" si="354"/>
        <v>0</v>
      </c>
      <c r="DU8" s="570">
        <f t="shared" si="354"/>
        <v>0</v>
      </c>
      <c r="DV8" s="570">
        <f t="shared" si="354"/>
        <v>0</v>
      </c>
      <c r="DW8" s="570">
        <f t="shared" si="354"/>
        <v>0</v>
      </c>
      <c r="DX8" s="570">
        <f t="shared" si="354"/>
        <v>0</v>
      </c>
      <c r="DY8" s="570">
        <f t="shared" si="354"/>
        <v>0</v>
      </c>
      <c r="DZ8" s="570">
        <f t="shared" si="354"/>
        <v>0</v>
      </c>
      <c r="EA8" s="570">
        <f t="shared" si="354"/>
        <v>0</v>
      </c>
      <c r="EB8" s="570">
        <f t="shared" si="354"/>
        <v>0</v>
      </c>
      <c r="EC8" s="570">
        <f t="shared" si="354"/>
        <v>0</v>
      </c>
      <c r="ED8" s="570">
        <f t="shared" si="354"/>
        <v>0</v>
      </c>
      <c r="EE8" s="570">
        <f t="shared" si="354"/>
        <v>0</v>
      </c>
      <c r="EF8" s="570">
        <f t="shared" si="354"/>
        <v>0</v>
      </c>
      <c r="EG8" s="570">
        <f t="shared" si="354"/>
        <v>0</v>
      </c>
      <c r="EH8" s="570">
        <f t="shared" si="354"/>
        <v>0</v>
      </c>
      <c r="EI8" s="570">
        <f t="shared" ref="EI8:GT8" si="355">(EI$3&lt;=$D8)*MAX((EI$34-$I8)*$F8,0)</f>
        <v>0</v>
      </c>
      <c r="EJ8" s="570">
        <f t="shared" si="355"/>
        <v>0</v>
      </c>
      <c r="EK8" s="570">
        <f t="shared" si="355"/>
        <v>0</v>
      </c>
      <c r="EL8" s="570">
        <f t="shared" si="355"/>
        <v>0</v>
      </c>
      <c r="EM8" s="570">
        <f t="shared" si="355"/>
        <v>0</v>
      </c>
      <c r="EN8" s="570">
        <f t="shared" si="355"/>
        <v>0</v>
      </c>
      <c r="EO8" s="570">
        <f t="shared" si="355"/>
        <v>0</v>
      </c>
      <c r="EP8" s="570">
        <f t="shared" si="355"/>
        <v>0</v>
      </c>
      <c r="EQ8" s="570">
        <f t="shared" si="355"/>
        <v>0</v>
      </c>
      <c r="ER8" s="570">
        <f t="shared" si="355"/>
        <v>0</v>
      </c>
      <c r="ES8" s="570">
        <f t="shared" si="355"/>
        <v>0</v>
      </c>
      <c r="ET8" s="570">
        <f t="shared" si="355"/>
        <v>0</v>
      </c>
      <c r="EU8" s="570">
        <f t="shared" si="355"/>
        <v>0</v>
      </c>
      <c r="EV8" s="570">
        <f t="shared" si="355"/>
        <v>0</v>
      </c>
      <c r="EW8" s="570">
        <f t="shared" si="355"/>
        <v>0</v>
      </c>
      <c r="EX8" s="570">
        <f t="shared" si="355"/>
        <v>0</v>
      </c>
      <c r="EY8" s="570">
        <f t="shared" si="355"/>
        <v>0</v>
      </c>
      <c r="EZ8" s="570">
        <f t="shared" si="355"/>
        <v>0</v>
      </c>
      <c r="FA8" s="570">
        <f t="shared" si="355"/>
        <v>0</v>
      </c>
      <c r="FB8" s="570">
        <f t="shared" si="355"/>
        <v>0</v>
      </c>
      <c r="FC8" s="570">
        <f t="shared" si="355"/>
        <v>0</v>
      </c>
      <c r="FD8" s="570">
        <f t="shared" si="355"/>
        <v>0</v>
      </c>
      <c r="FE8" s="570">
        <f t="shared" si="355"/>
        <v>0</v>
      </c>
      <c r="FF8" s="570">
        <f t="shared" si="355"/>
        <v>0</v>
      </c>
      <c r="FG8" s="570">
        <f t="shared" si="355"/>
        <v>0</v>
      </c>
      <c r="FH8" s="570">
        <f t="shared" si="355"/>
        <v>0</v>
      </c>
      <c r="FI8" s="570">
        <f t="shared" si="355"/>
        <v>0</v>
      </c>
      <c r="FJ8" s="570">
        <f t="shared" si="355"/>
        <v>0</v>
      </c>
      <c r="FK8" s="570">
        <f t="shared" si="355"/>
        <v>0</v>
      </c>
      <c r="FL8" s="570">
        <f t="shared" si="355"/>
        <v>0</v>
      </c>
      <c r="FM8" s="570">
        <f t="shared" si="355"/>
        <v>0</v>
      </c>
      <c r="FN8" s="570">
        <f t="shared" si="355"/>
        <v>0</v>
      </c>
      <c r="FO8" s="570">
        <f t="shared" si="355"/>
        <v>0</v>
      </c>
      <c r="FP8" s="570">
        <f t="shared" si="355"/>
        <v>0</v>
      </c>
      <c r="FQ8" s="570">
        <f t="shared" si="355"/>
        <v>0</v>
      </c>
      <c r="FR8" s="570">
        <f t="shared" si="355"/>
        <v>0</v>
      </c>
      <c r="FS8" s="570">
        <f t="shared" si="355"/>
        <v>0</v>
      </c>
      <c r="FT8" s="570">
        <f t="shared" si="355"/>
        <v>0</v>
      </c>
      <c r="FU8" s="570">
        <f t="shared" si="355"/>
        <v>0</v>
      </c>
      <c r="FV8" s="570">
        <f t="shared" si="355"/>
        <v>0</v>
      </c>
      <c r="FW8" s="570">
        <f t="shared" si="355"/>
        <v>0</v>
      </c>
      <c r="FX8" s="570">
        <f t="shared" si="355"/>
        <v>0</v>
      </c>
      <c r="FY8" s="570">
        <f t="shared" si="355"/>
        <v>0</v>
      </c>
      <c r="FZ8" s="570">
        <f t="shared" si="355"/>
        <v>0</v>
      </c>
      <c r="GA8" s="570">
        <f t="shared" si="355"/>
        <v>0</v>
      </c>
      <c r="GB8" s="570">
        <f t="shared" si="355"/>
        <v>0</v>
      </c>
      <c r="GC8" s="570">
        <f t="shared" si="355"/>
        <v>0</v>
      </c>
      <c r="GD8" s="570">
        <f t="shared" si="355"/>
        <v>0</v>
      </c>
      <c r="GE8" s="570">
        <f t="shared" si="355"/>
        <v>0</v>
      </c>
      <c r="GF8" s="570">
        <f t="shared" si="355"/>
        <v>0</v>
      </c>
      <c r="GG8" s="570">
        <f t="shared" si="355"/>
        <v>0</v>
      </c>
      <c r="GH8" s="570">
        <f t="shared" si="355"/>
        <v>0</v>
      </c>
      <c r="GI8" s="570">
        <f t="shared" si="355"/>
        <v>0</v>
      </c>
      <c r="GJ8" s="570">
        <f t="shared" si="355"/>
        <v>0</v>
      </c>
      <c r="GK8" s="570">
        <f t="shared" si="355"/>
        <v>0</v>
      </c>
      <c r="GL8" s="570">
        <f t="shared" si="355"/>
        <v>0</v>
      </c>
      <c r="GM8" s="570">
        <f t="shared" si="355"/>
        <v>0</v>
      </c>
      <c r="GN8" s="570">
        <f t="shared" si="355"/>
        <v>0</v>
      </c>
      <c r="GO8" s="570">
        <f t="shared" si="355"/>
        <v>0</v>
      </c>
      <c r="GP8" s="570">
        <f t="shared" si="355"/>
        <v>0</v>
      </c>
      <c r="GQ8" s="570">
        <f t="shared" si="355"/>
        <v>0</v>
      </c>
      <c r="GR8" s="570">
        <f t="shared" si="355"/>
        <v>0</v>
      </c>
      <c r="GS8" s="570">
        <f t="shared" si="355"/>
        <v>0</v>
      </c>
      <c r="GT8" s="570">
        <f t="shared" si="355"/>
        <v>0</v>
      </c>
      <c r="GU8" s="570">
        <f t="shared" ref="GU8:IO8" si="356">(GU$3&lt;=$D8)*MAX((GU$34-$I8)*$F8,0)</f>
        <v>0</v>
      </c>
      <c r="GV8" s="570">
        <f t="shared" si="356"/>
        <v>0</v>
      </c>
      <c r="GW8" s="570">
        <f t="shared" si="356"/>
        <v>0</v>
      </c>
      <c r="GX8" s="570">
        <f t="shared" si="356"/>
        <v>0</v>
      </c>
      <c r="GY8" s="570">
        <f t="shared" si="356"/>
        <v>0</v>
      </c>
      <c r="GZ8" s="570">
        <f t="shared" si="356"/>
        <v>0</v>
      </c>
      <c r="HA8" s="570">
        <f t="shared" si="356"/>
        <v>0</v>
      </c>
      <c r="HB8" s="570">
        <f t="shared" si="356"/>
        <v>0</v>
      </c>
      <c r="HC8" s="570">
        <f t="shared" si="356"/>
        <v>0</v>
      </c>
      <c r="HD8" s="570">
        <f t="shared" si="356"/>
        <v>0</v>
      </c>
      <c r="HE8" s="570">
        <f t="shared" si="356"/>
        <v>0</v>
      </c>
      <c r="HF8" s="570">
        <f t="shared" si="356"/>
        <v>0</v>
      </c>
      <c r="HG8" s="570">
        <f t="shared" si="356"/>
        <v>0</v>
      </c>
      <c r="HH8" s="570">
        <f t="shared" si="356"/>
        <v>0</v>
      </c>
      <c r="HI8" s="570">
        <f t="shared" si="356"/>
        <v>0</v>
      </c>
      <c r="HJ8" s="570">
        <f t="shared" si="356"/>
        <v>0</v>
      </c>
      <c r="HK8" s="570">
        <f t="shared" si="356"/>
        <v>0</v>
      </c>
      <c r="HL8" s="570">
        <f t="shared" si="356"/>
        <v>0</v>
      </c>
      <c r="HM8" s="570">
        <f t="shared" si="356"/>
        <v>0</v>
      </c>
      <c r="HN8" s="570">
        <f t="shared" si="356"/>
        <v>0</v>
      </c>
      <c r="HO8" s="570">
        <f t="shared" si="356"/>
        <v>0</v>
      </c>
      <c r="HP8" s="570">
        <f t="shared" si="356"/>
        <v>0</v>
      </c>
      <c r="HQ8" s="570">
        <f t="shared" si="356"/>
        <v>0</v>
      </c>
      <c r="HR8" s="570">
        <f t="shared" si="356"/>
        <v>0</v>
      </c>
      <c r="HS8" s="570">
        <f t="shared" si="356"/>
        <v>0</v>
      </c>
      <c r="HT8" s="570">
        <f t="shared" si="356"/>
        <v>0</v>
      </c>
      <c r="HU8" s="570">
        <f t="shared" si="356"/>
        <v>0</v>
      </c>
      <c r="HV8" s="570">
        <f t="shared" si="356"/>
        <v>0</v>
      </c>
      <c r="HW8" s="570">
        <f t="shared" si="356"/>
        <v>0</v>
      </c>
      <c r="HX8" s="570">
        <f t="shared" si="356"/>
        <v>0</v>
      </c>
      <c r="HY8" s="570">
        <f t="shared" si="356"/>
        <v>0</v>
      </c>
      <c r="HZ8" s="570">
        <f t="shared" si="356"/>
        <v>0</v>
      </c>
      <c r="IA8" s="570">
        <f t="shared" si="356"/>
        <v>0</v>
      </c>
      <c r="IB8" s="570">
        <f t="shared" si="356"/>
        <v>0</v>
      </c>
      <c r="IC8" s="570">
        <f t="shared" si="356"/>
        <v>0</v>
      </c>
      <c r="ID8" s="570">
        <f t="shared" si="356"/>
        <v>0</v>
      </c>
      <c r="IE8" s="570">
        <f t="shared" si="356"/>
        <v>0</v>
      </c>
      <c r="IF8" s="570">
        <f t="shared" si="356"/>
        <v>0</v>
      </c>
      <c r="IG8" s="570">
        <f t="shared" si="356"/>
        <v>0</v>
      </c>
      <c r="IH8" s="570">
        <f t="shared" si="356"/>
        <v>0</v>
      </c>
      <c r="II8" s="570">
        <f t="shared" si="356"/>
        <v>0</v>
      </c>
      <c r="IJ8" s="570">
        <f t="shared" si="356"/>
        <v>0</v>
      </c>
      <c r="IK8" s="570">
        <f t="shared" si="356"/>
        <v>0</v>
      </c>
      <c r="IL8" s="570">
        <f t="shared" si="356"/>
        <v>0</v>
      </c>
      <c r="IM8" s="570">
        <f t="shared" si="356"/>
        <v>0</v>
      </c>
      <c r="IN8" s="570">
        <f t="shared" si="356"/>
        <v>0</v>
      </c>
      <c r="IO8" s="570">
        <f t="shared" si="356"/>
        <v>0</v>
      </c>
    </row>
    <row r="9" spans="1:249" x14ac:dyDescent="0.2">
      <c r="B9" s="538" t="s">
        <v>362</v>
      </c>
      <c r="C9" s="564" t="s">
        <v>391</v>
      </c>
      <c r="D9" s="649">
        <v>45412</v>
      </c>
      <c r="E9" s="564" t="s">
        <v>392</v>
      </c>
      <c r="F9" s="567">
        <v>5.2999999999999999E-2</v>
      </c>
      <c r="G9" s="565" t="s">
        <v>397</v>
      </c>
      <c r="H9" s="568">
        <v>6667300</v>
      </c>
      <c r="I9" s="568">
        <f t="shared" si="350"/>
        <v>555608.33333333337</v>
      </c>
      <c r="J9" s="569">
        <f t="shared" si="351"/>
        <v>38953.28633333333</v>
      </c>
      <c r="K9" s="569">
        <f t="shared" si="342"/>
        <v>38953.28633333333</v>
      </c>
      <c r="L9" s="569">
        <f t="shared" si="342"/>
        <v>38953.28633333333</v>
      </c>
      <c r="M9" s="569">
        <f t="shared" si="342"/>
        <v>38953.28633333333</v>
      </c>
      <c r="N9" s="569">
        <f t="shared" si="342"/>
        <v>38953.28633333333</v>
      </c>
      <c r="O9" s="569">
        <f t="shared" si="342"/>
        <v>38953.28633333333</v>
      </c>
      <c r="P9" s="569">
        <f t="shared" si="342"/>
        <v>38953.28633333333</v>
      </c>
      <c r="Q9" s="569">
        <f t="shared" si="342"/>
        <v>38953.28633333333</v>
      </c>
      <c r="R9" s="569">
        <f t="shared" si="342"/>
        <v>38953.28633333333</v>
      </c>
      <c r="S9" s="569">
        <f t="shared" si="342"/>
        <v>38953.28633333333</v>
      </c>
      <c r="T9" s="569">
        <f t="shared" si="342"/>
        <v>38953.28633333333</v>
      </c>
      <c r="U9" s="569">
        <f t="shared" si="342"/>
        <v>38953.28633333333</v>
      </c>
      <c r="V9" s="569">
        <f t="shared" si="342"/>
        <v>48413.203333333331</v>
      </c>
      <c r="W9" s="569">
        <f t="shared" si="342"/>
        <v>48413.203333333331</v>
      </c>
      <c r="X9" s="569">
        <f t="shared" si="342"/>
        <v>48413.203333333331</v>
      </c>
      <c r="Y9" s="569">
        <f t="shared" si="342"/>
        <v>48413.203333333331</v>
      </c>
      <c r="Z9" s="569">
        <f t="shared" si="342"/>
        <v>48413.203333333331</v>
      </c>
      <c r="AA9" s="569">
        <f t="shared" si="342"/>
        <v>48413.203333333331</v>
      </c>
      <c r="AB9" s="569">
        <f t="shared" si="342"/>
        <v>48413.203333333331</v>
      </c>
      <c r="AC9" s="569">
        <f t="shared" si="343"/>
        <v>48413.203333333331</v>
      </c>
      <c r="AD9" s="569">
        <f t="shared" si="343"/>
        <v>48413.203333333331</v>
      </c>
      <c r="AE9" s="569">
        <f t="shared" si="343"/>
        <v>48413.203333333331</v>
      </c>
      <c r="AF9" s="569">
        <f t="shared" si="343"/>
        <v>48413.203333333331</v>
      </c>
      <c r="AG9" s="569">
        <f t="shared" si="343"/>
        <v>48413.203333333331</v>
      </c>
      <c r="AH9" s="569">
        <f t="shared" si="343"/>
        <v>55018.553583333327</v>
      </c>
      <c r="AI9" s="569">
        <f t="shared" si="343"/>
        <v>55018.553583333327</v>
      </c>
      <c r="AJ9" s="569">
        <f t="shared" si="343"/>
        <v>55018.553583333327</v>
      </c>
      <c r="AK9" s="569">
        <f t="shared" si="343"/>
        <v>55018.553583333327</v>
      </c>
      <c r="AL9" s="569">
        <f t="shared" si="343"/>
        <v>55018.553583333327</v>
      </c>
      <c r="AM9" s="569">
        <f t="shared" si="343"/>
        <v>55018.553583333327</v>
      </c>
      <c r="AN9" s="569">
        <f t="shared" si="343"/>
        <v>55018.553583333327</v>
      </c>
      <c r="AO9" s="569">
        <f t="shared" si="343"/>
        <v>55018.553583333327</v>
      </c>
      <c r="AP9" s="569">
        <f t="shared" si="343"/>
        <v>55018.553583333327</v>
      </c>
      <c r="AQ9" s="569">
        <f t="shared" si="343"/>
        <v>55018.553583333327</v>
      </c>
      <c r="AR9" s="569">
        <f t="shared" si="343"/>
        <v>55018.553583333327</v>
      </c>
      <c r="AS9" s="569">
        <f t="shared" si="343"/>
        <v>55018.553583333327</v>
      </c>
      <c r="AT9" s="569">
        <f t="shared" si="343"/>
        <v>59975.736333333327</v>
      </c>
      <c r="AU9" s="569">
        <f t="shared" si="343"/>
        <v>59975.736333333327</v>
      </c>
      <c r="AV9" s="569">
        <f t="shared" si="343"/>
        <v>59975.736333333327</v>
      </c>
      <c r="AW9" s="569">
        <f t="shared" si="343"/>
        <v>59975.736333333327</v>
      </c>
      <c r="AX9" s="569">
        <f t="shared" si="343"/>
        <v>59975.736333333327</v>
      </c>
      <c r="AY9" s="569">
        <f t="shared" si="343"/>
        <v>59975.736333333327</v>
      </c>
      <c r="AZ9" s="569">
        <f t="shared" si="343"/>
        <v>59975.736333333327</v>
      </c>
      <c r="BA9" s="569">
        <f t="shared" si="343"/>
        <v>59975.736333333327</v>
      </c>
      <c r="BB9" s="569">
        <f t="shared" si="343"/>
        <v>59975.736333333327</v>
      </c>
      <c r="BC9" s="569">
        <f t="shared" si="343"/>
        <v>59975.736333333327</v>
      </c>
      <c r="BD9" s="569">
        <f t="shared" si="343"/>
        <v>59975.736333333327</v>
      </c>
      <c r="BE9" s="569">
        <f t="shared" si="343"/>
        <v>59975.736333333327</v>
      </c>
      <c r="BF9" s="569">
        <f t="shared" si="343"/>
        <v>64560.664749999996</v>
      </c>
      <c r="BG9" s="569">
        <f t="shared" si="344"/>
        <v>64560.664749999996</v>
      </c>
      <c r="BH9" s="569">
        <f t="shared" si="344"/>
        <v>64560.664749999996</v>
      </c>
      <c r="BI9" s="569">
        <f t="shared" si="344"/>
        <v>64560.664749999996</v>
      </c>
      <c r="BJ9" s="569">
        <f t="shared" si="344"/>
        <v>64560.664749999996</v>
      </c>
      <c r="BK9" s="569">
        <f t="shared" si="344"/>
        <v>64560.664749999996</v>
      </c>
      <c r="BL9" s="569">
        <f t="shared" si="344"/>
        <v>64560.664749999996</v>
      </c>
      <c r="BM9" s="569">
        <f t="shared" si="344"/>
        <v>64560.664749999996</v>
      </c>
      <c r="BN9" s="569">
        <f t="shared" si="344"/>
        <v>64560.664749999996</v>
      </c>
      <c r="BO9" s="569">
        <f t="shared" si="344"/>
        <v>64560.664749999996</v>
      </c>
      <c r="BP9" s="569">
        <f t="shared" si="344"/>
        <v>0</v>
      </c>
      <c r="BQ9" s="569">
        <f t="shared" si="344"/>
        <v>0</v>
      </c>
      <c r="BR9" s="569">
        <f t="shared" si="344"/>
        <v>0</v>
      </c>
      <c r="BS9" s="569">
        <f t="shared" si="345"/>
        <v>0</v>
      </c>
      <c r="BT9" s="569">
        <f t="shared" si="345"/>
        <v>0</v>
      </c>
      <c r="BU9" s="569">
        <f t="shared" si="345"/>
        <v>0</v>
      </c>
      <c r="BV9" s="569">
        <f t="shared" si="345"/>
        <v>0</v>
      </c>
      <c r="BW9" s="569">
        <f t="shared" si="345"/>
        <v>0</v>
      </c>
      <c r="BX9" s="569">
        <f t="shared" si="345"/>
        <v>0</v>
      </c>
      <c r="BY9" s="569">
        <f t="shared" si="345"/>
        <v>0</v>
      </c>
      <c r="BZ9" s="569">
        <f t="shared" si="345"/>
        <v>0</v>
      </c>
      <c r="CA9" s="569">
        <f t="shared" si="345"/>
        <v>0</v>
      </c>
      <c r="CB9" s="569">
        <f t="shared" si="345"/>
        <v>0</v>
      </c>
      <c r="CC9" s="569">
        <f t="shared" si="345"/>
        <v>0</v>
      </c>
      <c r="CD9" s="569">
        <f t="shared" si="346"/>
        <v>0</v>
      </c>
      <c r="CE9" s="569">
        <f t="shared" si="346"/>
        <v>0</v>
      </c>
      <c r="CF9" s="569">
        <f t="shared" si="346"/>
        <v>0</v>
      </c>
      <c r="CG9" s="569">
        <f t="shared" si="346"/>
        <v>0</v>
      </c>
      <c r="CH9" s="569">
        <f t="shared" si="346"/>
        <v>0</v>
      </c>
      <c r="CI9" s="569">
        <f t="shared" si="346"/>
        <v>0</v>
      </c>
      <c r="CJ9" s="569">
        <f t="shared" si="346"/>
        <v>0</v>
      </c>
      <c r="CK9" s="569">
        <f t="shared" si="346"/>
        <v>0</v>
      </c>
      <c r="CL9" s="569">
        <f t="shared" si="346"/>
        <v>0</v>
      </c>
      <c r="CM9" s="569">
        <f t="shared" si="346"/>
        <v>0</v>
      </c>
      <c r="CN9" s="569">
        <f t="shared" si="346"/>
        <v>0</v>
      </c>
      <c r="CO9" s="569">
        <f t="shared" si="346"/>
        <v>0</v>
      </c>
      <c r="CP9" s="569">
        <f t="shared" si="346"/>
        <v>0</v>
      </c>
      <c r="CQ9" s="569">
        <f t="shared" si="346"/>
        <v>0</v>
      </c>
      <c r="CR9" s="569">
        <f t="shared" si="346"/>
        <v>0</v>
      </c>
      <c r="CS9" s="569">
        <f t="shared" si="346"/>
        <v>0</v>
      </c>
      <c r="CT9" s="569">
        <f t="shared" si="346"/>
        <v>0</v>
      </c>
      <c r="CU9" s="569">
        <f t="shared" si="346"/>
        <v>0</v>
      </c>
      <c r="CV9" s="569">
        <f t="shared" si="346"/>
        <v>0</v>
      </c>
      <c r="CW9" s="569">
        <f t="shared" si="346"/>
        <v>0</v>
      </c>
      <c r="CX9" s="569">
        <f t="shared" si="346"/>
        <v>0</v>
      </c>
      <c r="CY9" s="569">
        <f t="shared" si="346"/>
        <v>0</v>
      </c>
      <c r="CZ9" s="569">
        <f t="shared" si="346"/>
        <v>0</v>
      </c>
      <c r="DA9" s="569">
        <f t="shared" si="346"/>
        <v>0</v>
      </c>
      <c r="DB9" s="569">
        <f t="shared" si="346"/>
        <v>0</v>
      </c>
      <c r="DC9" s="569">
        <f t="shared" si="346"/>
        <v>0</v>
      </c>
      <c r="DD9" s="569">
        <f t="shared" si="346"/>
        <v>0</v>
      </c>
      <c r="DE9" s="569">
        <f t="shared" si="346"/>
        <v>0</v>
      </c>
      <c r="DF9" s="569">
        <f t="shared" si="346"/>
        <v>0</v>
      </c>
      <c r="DG9" s="569">
        <f t="shared" si="346"/>
        <v>0</v>
      </c>
      <c r="DH9" s="569">
        <f t="shared" si="346"/>
        <v>0</v>
      </c>
      <c r="DI9" s="569">
        <f t="shared" si="346"/>
        <v>0</v>
      </c>
      <c r="DJ9" s="569">
        <f t="shared" si="346"/>
        <v>0</v>
      </c>
      <c r="DK9" s="569">
        <f t="shared" si="346"/>
        <v>0</v>
      </c>
      <c r="DL9" s="569">
        <f t="shared" si="346"/>
        <v>0</v>
      </c>
      <c r="DM9" s="569">
        <f t="shared" si="346"/>
        <v>0</v>
      </c>
      <c r="DN9" s="569">
        <f t="shared" si="346"/>
        <v>0</v>
      </c>
      <c r="DO9" s="569">
        <f t="shared" si="346"/>
        <v>0</v>
      </c>
      <c r="DP9" s="569">
        <f t="shared" si="346"/>
        <v>0</v>
      </c>
      <c r="DQ9" s="569">
        <f t="shared" si="347"/>
        <v>0</v>
      </c>
      <c r="DR9" s="569">
        <f t="shared" si="347"/>
        <v>0</v>
      </c>
      <c r="DS9" s="569">
        <f t="shared" si="347"/>
        <v>0</v>
      </c>
      <c r="DT9" s="569">
        <f t="shared" si="347"/>
        <v>0</v>
      </c>
      <c r="DU9" s="569">
        <f t="shared" si="347"/>
        <v>0</v>
      </c>
      <c r="DV9" s="569">
        <f t="shared" si="347"/>
        <v>0</v>
      </c>
      <c r="DW9" s="569">
        <f t="shared" si="347"/>
        <v>0</v>
      </c>
      <c r="DX9" s="569">
        <f t="shared" si="347"/>
        <v>0</v>
      </c>
      <c r="DY9" s="569">
        <f t="shared" si="347"/>
        <v>0</v>
      </c>
      <c r="DZ9" s="569">
        <f t="shared" si="347"/>
        <v>0</v>
      </c>
      <c r="EA9" s="569">
        <f t="shared" si="347"/>
        <v>0</v>
      </c>
      <c r="EB9" s="569">
        <f t="shared" si="347"/>
        <v>0</v>
      </c>
      <c r="EC9" s="569">
        <f t="shared" si="347"/>
        <v>0</v>
      </c>
      <c r="ED9" s="569">
        <f t="shared" si="347"/>
        <v>0</v>
      </c>
      <c r="EE9" s="569">
        <f t="shared" si="347"/>
        <v>0</v>
      </c>
      <c r="EF9" s="569">
        <f t="shared" si="347"/>
        <v>0</v>
      </c>
      <c r="EG9" s="569">
        <f t="shared" si="347"/>
        <v>0</v>
      </c>
      <c r="EH9" s="569">
        <f t="shared" si="347"/>
        <v>0</v>
      </c>
      <c r="EI9" s="569">
        <f t="shared" si="347"/>
        <v>0</v>
      </c>
      <c r="EJ9" s="569">
        <f t="shared" si="347"/>
        <v>0</v>
      </c>
      <c r="EK9" s="569">
        <f t="shared" si="347"/>
        <v>0</v>
      </c>
      <c r="EL9" s="569">
        <f t="shared" si="347"/>
        <v>0</v>
      </c>
      <c r="EM9" s="569">
        <f t="shared" si="347"/>
        <v>0</v>
      </c>
      <c r="EN9" s="569">
        <f t="shared" si="347"/>
        <v>0</v>
      </c>
      <c r="EO9" s="569">
        <f t="shared" si="347"/>
        <v>0</v>
      </c>
      <c r="EP9" s="569">
        <f t="shared" ref="EP9:HA9" si="357">(EP$3&lt;=$D9)*MAX((EP$35-$I9)*$F9,0)</f>
        <v>0</v>
      </c>
      <c r="EQ9" s="569">
        <f t="shared" si="357"/>
        <v>0</v>
      </c>
      <c r="ER9" s="569">
        <f t="shared" si="357"/>
        <v>0</v>
      </c>
      <c r="ES9" s="569">
        <f t="shared" si="357"/>
        <v>0</v>
      </c>
      <c r="ET9" s="569">
        <f t="shared" si="357"/>
        <v>0</v>
      </c>
      <c r="EU9" s="569">
        <f t="shared" si="357"/>
        <v>0</v>
      </c>
      <c r="EV9" s="569">
        <f t="shared" si="357"/>
        <v>0</v>
      </c>
      <c r="EW9" s="569">
        <f t="shared" si="357"/>
        <v>0</v>
      </c>
      <c r="EX9" s="569">
        <f t="shared" si="357"/>
        <v>0</v>
      </c>
      <c r="EY9" s="569">
        <f t="shared" si="357"/>
        <v>0</v>
      </c>
      <c r="EZ9" s="569">
        <f t="shared" si="357"/>
        <v>0</v>
      </c>
      <c r="FA9" s="569">
        <f t="shared" si="357"/>
        <v>0</v>
      </c>
      <c r="FB9" s="569">
        <f t="shared" si="357"/>
        <v>0</v>
      </c>
      <c r="FC9" s="569">
        <f t="shared" si="357"/>
        <v>0</v>
      </c>
      <c r="FD9" s="569">
        <f t="shared" si="357"/>
        <v>0</v>
      </c>
      <c r="FE9" s="569">
        <f t="shared" si="357"/>
        <v>0</v>
      </c>
      <c r="FF9" s="569">
        <f t="shared" si="357"/>
        <v>0</v>
      </c>
      <c r="FG9" s="569">
        <f t="shared" si="357"/>
        <v>0</v>
      </c>
      <c r="FH9" s="569">
        <f t="shared" si="357"/>
        <v>0</v>
      </c>
      <c r="FI9" s="569">
        <f t="shared" si="357"/>
        <v>0</v>
      </c>
      <c r="FJ9" s="569">
        <f t="shared" si="357"/>
        <v>0</v>
      </c>
      <c r="FK9" s="569">
        <f t="shared" si="357"/>
        <v>0</v>
      </c>
      <c r="FL9" s="569">
        <f t="shared" si="357"/>
        <v>0</v>
      </c>
      <c r="FM9" s="569">
        <f t="shared" si="357"/>
        <v>0</v>
      </c>
      <c r="FN9" s="569">
        <f t="shared" si="357"/>
        <v>0</v>
      </c>
      <c r="FO9" s="569">
        <f t="shared" si="357"/>
        <v>0</v>
      </c>
      <c r="FP9" s="569">
        <f t="shared" si="357"/>
        <v>0</v>
      </c>
      <c r="FQ9" s="569">
        <f t="shared" si="357"/>
        <v>0</v>
      </c>
      <c r="FR9" s="569">
        <f t="shared" si="357"/>
        <v>0</v>
      </c>
      <c r="FS9" s="569">
        <f t="shared" si="357"/>
        <v>0</v>
      </c>
      <c r="FT9" s="569">
        <f t="shared" si="357"/>
        <v>0</v>
      </c>
      <c r="FU9" s="569">
        <f t="shared" si="357"/>
        <v>0</v>
      </c>
      <c r="FV9" s="569">
        <f t="shared" si="357"/>
        <v>0</v>
      </c>
      <c r="FW9" s="569">
        <f t="shared" si="357"/>
        <v>0</v>
      </c>
      <c r="FX9" s="569">
        <f t="shared" si="357"/>
        <v>0</v>
      </c>
      <c r="FY9" s="569">
        <f t="shared" si="357"/>
        <v>0</v>
      </c>
      <c r="FZ9" s="569">
        <f t="shared" si="357"/>
        <v>0</v>
      </c>
      <c r="GA9" s="569">
        <f t="shared" si="357"/>
        <v>0</v>
      </c>
      <c r="GB9" s="569">
        <f t="shared" si="357"/>
        <v>0</v>
      </c>
      <c r="GC9" s="569">
        <f t="shared" si="357"/>
        <v>0</v>
      </c>
      <c r="GD9" s="569">
        <f t="shared" si="357"/>
        <v>0</v>
      </c>
      <c r="GE9" s="569">
        <f t="shared" si="357"/>
        <v>0</v>
      </c>
      <c r="GF9" s="569">
        <f t="shared" si="357"/>
        <v>0</v>
      </c>
      <c r="GG9" s="569">
        <f t="shared" si="357"/>
        <v>0</v>
      </c>
      <c r="GH9" s="569">
        <f t="shared" si="357"/>
        <v>0</v>
      </c>
      <c r="GI9" s="569">
        <f t="shared" si="357"/>
        <v>0</v>
      </c>
      <c r="GJ9" s="569">
        <f t="shared" si="357"/>
        <v>0</v>
      </c>
      <c r="GK9" s="569">
        <f t="shared" si="357"/>
        <v>0</v>
      </c>
      <c r="GL9" s="569">
        <f t="shared" si="357"/>
        <v>0</v>
      </c>
      <c r="GM9" s="569">
        <f t="shared" si="357"/>
        <v>0</v>
      </c>
      <c r="GN9" s="569">
        <f t="shared" si="357"/>
        <v>0</v>
      </c>
      <c r="GO9" s="569">
        <f t="shared" si="357"/>
        <v>0</v>
      </c>
      <c r="GP9" s="569">
        <f t="shared" si="357"/>
        <v>0</v>
      </c>
      <c r="GQ9" s="569">
        <f t="shared" si="357"/>
        <v>0</v>
      </c>
      <c r="GR9" s="569">
        <f t="shared" si="357"/>
        <v>0</v>
      </c>
      <c r="GS9" s="569">
        <f t="shared" si="357"/>
        <v>0</v>
      </c>
      <c r="GT9" s="569">
        <f t="shared" si="357"/>
        <v>0</v>
      </c>
      <c r="GU9" s="569">
        <f t="shared" si="357"/>
        <v>0</v>
      </c>
      <c r="GV9" s="569">
        <f t="shared" si="357"/>
        <v>0</v>
      </c>
      <c r="GW9" s="569">
        <f t="shared" si="357"/>
        <v>0</v>
      </c>
      <c r="GX9" s="569">
        <f t="shared" si="357"/>
        <v>0</v>
      </c>
      <c r="GY9" s="569">
        <f t="shared" si="357"/>
        <v>0</v>
      </c>
      <c r="GZ9" s="569">
        <f t="shared" si="357"/>
        <v>0</v>
      </c>
      <c r="HA9" s="569">
        <f t="shared" si="357"/>
        <v>0</v>
      </c>
      <c r="HB9" s="569">
        <f t="shared" ref="HB9:IO9" si="358">(HB$3&lt;=$D9)*MAX((HB$35-$I9)*$F9,0)</f>
        <v>0</v>
      </c>
      <c r="HC9" s="569">
        <f t="shared" si="358"/>
        <v>0</v>
      </c>
      <c r="HD9" s="569">
        <f t="shared" si="358"/>
        <v>0</v>
      </c>
      <c r="HE9" s="569">
        <f t="shared" si="358"/>
        <v>0</v>
      </c>
      <c r="HF9" s="569">
        <f t="shared" si="358"/>
        <v>0</v>
      </c>
      <c r="HG9" s="569">
        <f t="shared" si="358"/>
        <v>0</v>
      </c>
      <c r="HH9" s="569">
        <f t="shared" si="358"/>
        <v>0</v>
      </c>
      <c r="HI9" s="569">
        <f t="shared" si="358"/>
        <v>0</v>
      </c>
      <c r="HJ9" s="569">
        <f t="shared" si="358"/>
        <v>0</v>
      </c>
      <c r="HK9" s="569">
        <f t="shared" si="358"/>
        <v>0</v>
      </c>
      <c r="HL9" s="569">
        <f t="shared" si="358"/>
        <v>0</v>
      </c>
      <c r="HM9" s="569">
        <f t="shared" si="358"/>
        <v>0</v>
      </c>
      <c r="HN9" s="569">
        <f t="shared" si="358"/>
        <v>0</v>
      </c>
      <c r="HO9" s="569">
        <f t="shared" si="358"/>
        <v>0</v>
      </c>
      <c r="HP9" s="569">
        <f t="shared" si="358"/>
        <v>0</v>
      </c>
      <c r="HQ9" s="569">
        <f t="shared" si="358"/>
        <v>0</v>
      </c>
      <c r="HR9" s="569">
        <f t="shared" si="358"/>
        <v>0</v>
      </c>
      <c r="HS9" s="569">
        <f t="shared" si="358"/>
        <v>0</v>
      </c>
      <c r="HT9" s="569">
        <f t="shared" si="358"/>
        <v>0</v>
      </c>
      <c r="HU9" s="569">
        <f t="shared" si="358"/>
        <v>0</v>
      </c>
      <c r="HV9" s="569">
        <f t="shared" si="358"/>
        <v>0</v>
      </c>
      <c r="HW9" s="569">
        <f t="shared" si="358"/>
        <v>0</v>
      </c>
      <c r="HX9" s="569">
        <f t="shared" si="358"/>
        <v>0</v>
      </c>
      <c r="HY9" s="569">
        <f t="shared" si="358"/>
        <v>0</v>
      </c>
      <c r="HZ9" s="569">
        <f t="shared" si="358"/>
        <v>0</v>
      </c>
      <c r="IA9" s="569">
        <f t="shared" si="358"/>
        <v>0</v>
      </c>
      <c r="IB9" s="569">
        <f t="shared" si="358"/>
        <v>0</v>
      </c>
      <c r="IC9" s="569">
        <f t="shared" si="358"/>
        <v>0</v>
      </c>
      <c r="ID9" s="569">
        <f t="shared" si="358"/>
        <v>0</v>
      </c>
      <c r="IE9" s="569">
        <f t="shared" si="358"/>
        <v>0</v>
      </c>
      <c r="IF9" s="569">
        <f t="shared" si="358"/>
        <v>0</v>
      </c>
      <c r="IG9" s="569">
        <f t="shared" si="358"/>
        <v>0</v>
      </c>
      <c r="IH9" s="569">
        <f t="shared" si="358"/>
        <v>0</v>
      </c>
      <c r="II9" s="569">
        <f t="shared" si="358"/>
        <v>0</v>
      </c>
      <c r="IJ9" s="569">
        <f t="shared" si="358"/>
        <v>0</v>
      </c>
      <c r="IK9" s="569">
        <f t="shared" si="358"/>
        <v>0</v>
      </c>
      <c r="IL9" s="569">
        <f t="shared" si="358"/>
        <v>0</v>
      </c>
      <c r="IM9" s="569">
        <f t="shared" si="358"/>
        <v>0</v>
      </c>
      <c r="IN9" s="569">
        <f t="shared" si="358"/>
        <v>0</v>
      </c>
      <c r="IO9" s="569">
        <f t="shared" si="358"/>
        <v>0</v>
      </c>
    </row>
    <row r="10" spans="1:249" x14ac:dyDescent="0.2">
      <c r="B10" s="538" t="s">
        <v>362</v>
      </c>
      <c r="C10" s="564" t="s">
        <v>398</v>
      </c>
      <c r="D10" s="649">
        <v>45412</v>
      </c>
      <c r="E10" s="564" t="s">
        <v>392</v>
      </c>
      <c r="F10" s="571">
        <f>Rent!F21</f>
        <v>18025</v>
      </c>
      <c r="G10" s="565">
        <v>2013</v>
      </c>
      <c r="H10" s="572">
        <v>22.972999999999999</v>
      </c>
      <c r="I10" s="568"/>
      <c r="J10" s="568">
        <f>(J$3&lt;=$D10)*(J$36-$H10)*$F10/12</f>
        <v>5444.5864375000019</v>
      </c>
      <c r="K10" s="568">
        <f t="shared" ref="K10:BV10" si="359">(K$3&lt;=$D10)*(K$36-$H10)*$F10/12</f>
        <v>5444.5864375000019</v>
      </c>
      <c r="L10" s="568">
        <f t="shared" si="359"/>
        <v>5444.5864375000019</v>
      </c>
      <c r="M10" s="568">
        <f t="shared" si="359"/>
        <v>5444.5864375000019</v>
      </c>
      <c r="N10" s="568">
        <f t="shared" si="359"/>
        <v>5444.5864375000019</v>
      </c>
      <c r="O10" s="568">
        <f t="shared" si="359"/>
        <v>5444.5864375000019</v>
      </c>
      <c r="P10" s="568">
        <f t="shared" si="359"/>
        <v>6643.1448431250037</v>
      </c>
      <c r="Q10" s="568">
        <f t="shared" si="359"/>
        <v>6643.1448431250037</v>
      </c>
      <c r="R10" s="568">
        <f t="shared" si="359"/>
        <v>6643.1448431250037</v>
      </c>
      <c r="S10" s="568">
        <f t="shared" si="359"/>
        <v>6643.1448431250037</v>
      </c>
      <c r="T10" s="568">
        <f t="shared" si="359"/>
        <v>6643.1448431250037</v>
      </c>
      <c r="U10" s="568">
        <f t="shared" si="359"/>
        <v>6643.1448431250037</v>
      </c>
      <c r="V10" s="568">
        <f t="shared" si="359"/>
        <v>6643.1448431250037</v>
      </c>
      <c r="W10" s="568">
        <f t="shared" si="359"/>
        <v>6643.1448431250037</v>
      </c>
      <c r="X10" s="568">
        <f t="shared" si="359"/>
        <v>6643.1448431250037</v>
      </c>
      <c r="Y10" s="568">
        <f t="shared" si="359"/>
        <v>6643.1448431250037</v>
      </c>
      <c r="Z10" s="568">
        <f t="shared" si="359"/>
        <v>6643.1448431250037</v>
      </c>
      <c r="AA10" s="568">
        <f t="shared" si="359"/>
        <v>6643.1448431250037</v>
      </c>
      <c r="AB10" s="568">
        <f t="shared" si="359"/>
        <v>7877.6600009187541</v>
      </c>
      <c r="AC10" s="568">
        <f t="shared" si="359"/>
        <v>7877.6600009187541</v>
      </c>
      <c r="AD10" s="568">
        <f t="shared" si="359"/>
        <v>7877.6600009187541</v>
      </c>
      <c r="AE10" s="568">
        <f t="shared" si="359"/>
        <v>7877.6600009187541</v>
      </c>
      <c r="AF10" s="568">
        <f t="shared" si="359"/>
        <v>7877.6600009187541</v>
      </c>
      <c r="AG10" s="568">
        <f t="shared" si="359"/>
        <v>7877.6600009187541</v>
      </c>
      <c r="AH10" s="568">
        <f t="shared" si="359"/>
        <v>7877.6600009187541</v>
      </c>
      <c r="AI10" s="568">
        <f t="shared" si="359"/>
        <v>7877.6600009187541</v>
      </c>
      <c r="AJ10" s="568">
        <f t="shared" si="359"/>
        <v>7877.6600009187541</v>
      </c>
      <c r="AK10" s="568">
        <f t="shared" si="359"/>
        <v>7877.6600009187541</v>
      </c>
      <c r="AL10" s="568">
        <f t="shared" si="359"/>
        <v>7877.6600009187541</v>
      </c>
      <c r="AM10" s="568">
        <f t="shared" si="359"/>
        <v>7877.6600009187541</v>
      </c>
      <c r="AN10" s="568">
        <f t="shared" si="359"/>
        <v>9149.2106134463193</v>
      </c>
      <c r="AO10" s="568">
        <f t="shared" si="359"/>
        <v>9149.2106134463193</v>
      </c>
      <c r="AP10" s="568">
        <f t="shared" si="359"/>
        <v>9149.2106134463193</v>
      </c>
      <c r="AQ10" s="568">
        <f t="shared" si="359"/>
        <v>9149.2106134463193</v>
      </c>
      <c r="AR10" s="568">
        <f t="shared" si="359"/>
        <v>9149.2106134463193</v>
      </c>
      <c r="AS10" s="568">
        <f t="shared" si="359"/>
        <v>9149.2106134463193</v>
      </c>
      <c r="AT10" s="568">
        <f t="shared" si="359"/>
        <v>9149.2106134463193</v>
      </c>
      <c r="AU10" s="568">
        <f t="shared" si="359"/>
        <v>9149.2106134463193</v>
      </c>
      <c r="AV10" s="568">
        <f t="shared" si="359"/>
        <v>9149.2106134463193</v>
      </c>
      <c r="AW10" s="568">
        <f t="shared" si="359"/>
        <v>9149.2106134463193</v>
      </c>
      <c r="AX10" s="568">
        <f t="shared" si="359"/>
        <v>9149.2106134463193</v>
      </c>
      <c r="AY10" s="568">
        <f t="shared" si="359"/>
        <v>9149.2106134463193</v>
      </c>
      <c r="AZ10" s="568">
        <f t="shared" si="359"/>
        <v>10458.907744349712</v>
      </c>
      <c r="BA10" s="568">
        <f t="shared" si="359"/>
        <v>10458.907744349712</v>
      </c>
      <c r="BB10" s="568">
        <f t="shared" si="359"/>
        <v>10458.907744349712</v>
      </c>
      <c r="BC10" s="568">
        <f t="shared" si="359"/>
        <v>10458.907744349712</v>
      </c>
      <c r="BD10" s="568">
        <f t="shared" si="359"/>
        <v>10458.907744349712</v>
      </c>
      <c r="BE10" s="568">
        <f t="shared" si="359"/>
        <v>10458.907744349712</v>
      </c>
      <c r="BF10" s="568">
        <f t="shared" si="359"/>
        <v>10458.907744349712</v>
      </c>
      <c r="BG10" s="568">
        <f t="shared" si="359"/>
        <v>10458.907744349712</v>
      </c>
      <c r="BH10" s="568">
        <f t="shared" si="359"/>
        <v>10458.907744349712</v>
      </c>
      <c r="BI10" s="568">
        <f t="shared" si="359"/>
        <v>10458.907744349712</v>
      </c>
      <c r="BJ10" s="568">
        <f t="shared" si="359"/>
        <v>10458.907744349712</v>
      </c>
      <c r="BK10" s="568">
        <f t="shared" si="359"/>
        <v>10458.907744349712</v>
      </c>
      <c r="BL10" s="568">
        <f t="shared" si="359"/>
        <v>11807.895789180207</v>
      </c>
      <c r="BM10" s="568">
        <f t="shared" si="359"/>
        <v>11807.895789180207</v>
      </c>
      <c r="BN10" s="568">
        <f t="shared" si="359"/>
        <v>11807.895789180207</v>
      </c>
      <c r="BO10" s="568">
        <f t="shared" si="359"/>
        <v>11807.895789180207</v>
      </c>
      <c r="BP10" s="568">
        <f t="shared" si="359"/>
        <v>0</v>
      </c>
      <c r="BQ10" s="568">
        <f t="shared" si="359"/>
        <v>0</v>
      </c>
      <c r="BR10" s="568">
        <f t="shared" si="359"/>
        <v>0</v>
      </c>
      <c r="BS10" s="568">
        <f t="shared" si="359"/>
        <v>0</v>
      </c>
      <c r="BT10" s="568">
        <f t="shared" si="359"/>
        <v>0</v>
      </c>
      <c r="BU10" s="568">
        <f t="shared" si="359"/>
        <v>0</v>
      </c>
      <c r="BV10" s="568">
        <f t="shared" si="359"/>
        <v>0</v>
      </c>
      <c r="BW10" s="568">
        <f t="shared" ref="BW10:EH10" si="360">(BW$3&lt;=$D10)*(BW$36-$H10)*$F10/12</f>
        <v>0</v>
      </c>
      <c r="BX10" s="568">
        <f t="shared" si="360"/>
        <v>0</v>
      </c>
      <c r="BY10" s="568">
        <f t="shared" si="360"/>
        <v>0</v>
      </c>
      <c r="BZ10" s="568">
        <f t="shared" si="360"/>
        <v>0</v>
      </c>
      <c r="CA10" s="568">
        <f t="shared" si="360"/>
        <v>0</v>
      </c>
      <c r="CB10" s="568">
        <f t="shared" si="360"/>
        <v>0</v>
      </c>
      <c r="CC10" s="568">
        <f t="shared" si="360"/>
        <v>0</v>
      </c>
      <c r="CD10" s="568">
        <f t="shared" si="360"/>
        <v>0</v>
      </c>
      <c r="CE10" s="568">
        <f t="shared" si="360"/>
        <v>0</v>
      </c>
      <c r="CF10" s="568">
        <f t="shared" si="360"/>
        <v>0</v>
      </c>
      <c r="CG10" s="568">
        <f t="shared" si="360"/>
        <v>0</v>
      </c>
      <c r="CH10" s="568">
        <f t="shared" si="360"/>
        <v>0</v>
      </c>
      <c r="CI10" s="568">
        <f t="shared" si="360"/>
        <v>0</v>
      </c>
      <c r="CJ10" s="568">
        <f t="shared" si="360"/>
        <v>0</v>
      </c>
      <c r="CK10" s="568">
        <f t="shared" si="360"/>
        <v>0</v>
      </c>
      <c r="CL10" s="568">
        <f t="shared" si="360"/>
        <v>0</v>
      </c>
      <c r="CM10" s="568">
        <f t="shared" si="360"/>
        <v>0</v>
      </c>
      <c r="CN10" s="568">
        <f t="shared" si="360"/>
        <v>0</v>
      </c>
      <c r="CO10" s="568">
        <f t="shared" si="360"/>
        <v>0</v>
      </c>
      <c r="CP10" s="568">
        <f t="shared" si="360"/>
        <v>0</v>
      </c>
      <c r="CQ10" s="568">
        <f t="shared" si="360"/>
        <v>0</v>
      </c>
      <c r="CR10" s="568">
        <f t="shared" si="360"/>
        <v>0</v>
      </c>
      <c r="CS10" s="568">
        <f t="shared" si="360"/>
        <v>0</v>
      </c>
      <c r="CT10" s="568">
        <f t="shared" si="360"/>
        <v>0</v>
      </c>
      <c r="CU10" s="568">
        <f t="shared" si="360"/>
        <v>0</v>
      </c>
      <c r="CV10" s="568">
        <f t="shared" si="360"/>
        <v>0</v>
      </c>
      <c r="CW10" s="568">
        <f t="shared" si="360"/>
        <v>0</v>
      </c>
      <c r="CX10" s="568">
        <f t="shared" si="360"/>
        <v>0</v>
      </c>
      <c r="CY10" s="568">
        <f t="shared" si="360"/>
        <v>0</v>
      </c>
      <c r="CZ10" s="568">
        <f t="shared" si="360"/>
        <v>0</v>
      </c>
      <c r="DA10" s="568">
        <f t="shared" si="360"/>
        <v>0</v>
      </c>
      <c r="DB10" s="568">
        <f t="shared" si="360"/>
        <v>0</v>
      </c>
      <c r="DC10" s="568">
        <f t="shared" si="360"/>
        <v>0</v>
      </c>
      <c r="DD10" s="568">
        <f t="shared" si="360"/>
        <v>0</v>
      </c>
      <c r="DE10" s="568">
        <f t="shared" si="360"/>
        <v>0</v>
      </c>
      <c r="DF10" s="568">
        <f t="shared" si="360"/>
        <v>0</v>
      </c>
      <c r="DG10" s="568">
        <f t="shared" si="360"/>
        <v>0</v>
      </c>
      <c r="DH10" s="568">
        <f t="shared" si="360"/>
        <v>0</v>
      </c>
      <c r="DI10" s="568">
        <f t="shared" si="360"/>
        <v>0</v>
      </c>
      <c r="DJ10" s="568">
        <f t="shared" si="360"/>
        <v>0</v>
      </c>
      <c r="DK10" s="568">
        <f t="shared" si="360"/>
        <v>0</v>
      </c>
      <c r="DL10" s="568">
        <f t="shared" si="360"/>
        <v>0</v>
      </c>
      <c r="DM10" s="568">
        <f t="shared" si="360"/>
        <v>0</v>
      </c>
      <c r="DN10" s="568">
        <f t="shared" si="360"/>
        <v>0</v>
      </c>
      <c r="DO10" s="568">
        <f t="shared" si="360"/>
        <v>0</v>
      </c>
      <c r="DP10" s="568">
        <f t="shared" si="360"/>
        <v>0</v>
      </c>
      <c r="DQ10" s="568">
        <f t="shared" si="360"/>
        <v>0</v>
      </c>
      <c r="DR10" s="568">
        <f t="shared" si="360"/>
        <v>0</v>
      </c>
      <c r="DS10" s="568">
        <f t="shared" si="360"/>
        <v>0</v>
      </c>
      <c r="DT10" s="568">
        <f t="shared" si="360"/>
        <v>0</v>
      </c>
      <c r="DU10" s="568">
        <f t="shared" si="360"/>
        <v>0</v>
      </c>
      <c r="DV10" s="568">
        <f t="shared" si="360"/>
        <v>0</v>
      </c>
      <c r="DW10" s="568">
        <f t="shared" si="360"/>
        <v>0</v>
      </c>
      <c r="DX10" s="568">
        <f t="shared" si="360"/>
        <v>0</v>
      </c>
      <c r="DY10" s="568">
        <f t="shared" si="360"/>
        <v>0</v>
      </c>
      <c r="DZ10" s="568">
        <f t="shared" si="360"/>
        <v>0</v>
      </c>
      <c r="EA10" s="568">
        <f t="shared" si="360"/>
        <v>0</v>
      </c>
      <c r="EB10" s="568">
        <f t="shared" si="360"/>
        <v>0</v>
      </c>
      <c r="EC10" s="568">
        <f t="shared" si="360"/>
        <v>0</v>
      </c>
      <c r="ED10" s="568">
        <f t="shared" si="360"/>
        <v>0</v>
      </c>
      <c r="EE10" s="568">
        <f t="shared" si="360"/>
        <v>0</v>
      </c>
      <c r="EF10" s="568">
        <f t="shared" si="360"/>
        <v>0</v>
      </c>
      <c r="EG10" s="568">
        <f t="shared" si="360"/>
        <v>0</v>
      </c>
      <c r="EH10" s="568">
        <f t="shared" si="360"/>
        <v>0</v>
      </c>
      <c r="EI10" s="568">
        <f t="shared" ref="EI10:GT10" si="361">(EI$3&lt;=$D10)*(EI$36-$H10)*$F10/12</f>
        <v>0</v>
      </c>
      <c r="EJ10" s="568">
        <f t="shared" si="361"/>
        <v>0</v>
      </c>
      <c r="EK10" s="568">
        <f t="shared" si="361"/>
        <v>0</v>
      </c>
      <c r="EL10" s="568">
        <f t="shared" si="361"/>
        <v>0</v>
      </c>
      <c r="EM10" s="568">
        <f t="shared" si="361"/>
        <v>0</v>
      </c>
      <c r="EN10" s="568">
        <f t="shared" si="361"/>
        <v>0</v>
      </c>
      <c r="EO10" s="568">
        <f t="shared" si="361"/>
        <v>0</v>
      </c>
      <c r="EP10" s="568">
        <f t="shared" si="361"/>
        <v>0</v>
      </c>
      <c r="EQ10" s="568">
        <f t="shared" si="361"/>
        <v>0</v>
      </c>
      <c r="ER10" s="568">
        <f t="shared" si="361"/>
        <v>0</v>
      </c>
      <c r="ES10" s="568">
        <f t="shared" si="361"/>
        <v>0</v>
      </c>
      <c r="ET10" s="568">
        <f t="shared" si="361"/>
        <v>0</v>
      </c>
      <c r="EU10" s="568">
        <f t="shared" si="361"/>
        <v>0</v>
      </c>
      <c r="EV10" s="568">
        <f t="shared" si="361"/>
        <v>0</v>
      </c>
      <c r="EW10" s="568">
        <f t="shared" si="361"/>
        <v>0</v>
      </c>
      <c r="EX10" s="568">
        <f t="shared" si="361"/>
        <v>0</v>
      </c>
      <c r="EY10" s="568">
        <f t="shared" si="361"/>
        <v>0</v>
      </c>
      <c r="EZ10" s="568">
        <f t="shared" si="361"/>
        <v>0</v>
      </c>
      <c r="FA10" s="568">
        <f t="shared" si="361"/>
        <v>0</v>
      </c>
      <c r="FB10" s="568">
        <f t="shared" si="361"/>
        <v>0</v>
      </c>
      <c r="FC10" s="568">
        <f t="shared" si="361"/>
        <v>0</v>
      </c>
      <c r="FD10" s="568">
        <f t="shared" si="361"/>
        <v>0</v>
      </c>
      <c r="FE10" s="568">
        <f t="shared" si="361"/>
        <v>0</v>
      </c>
      <c r="FF10" s="568">
        <f t="shared" si="361"/>
        <v>0</v>
      </c>
      <c r="FG10" s="568">
        <f t="shared" si="361"/>
        <v>0</v>
      </c>
      <c r="FH10" s="568">
        <f t="shared" si="361"/>
        <v>0</v>
      </c>
      <c r="FI10" s="568">
        <f t="shared" si="361"/>
        <v>0</v>
      </c>
      <c r="FJ10" s="568">
        <f t="shared" si="361"/>
        <v>0</v>
      </c>
      <c r="FK10" s="568">
        <f t="shared" si="361"/>
        <v>0</v>
      </c>
      <c r="FL10" s="568">
        <f t="shared" si="361"/>
        <v>0</v>
      </c>
      <c r="FM10" s="568">
        <f t="shared" si="361"/>
        <v>0</v>
      </c>
      <c r="FN10" s="568">
        <f t="shared" si="361"/>
        <v>0</v>
      </c>
      <c r="FO10" s="568">
        <f t="shared" si="361"/>
        <v>0</v>
      </c>
      <c r="FP10" s="568">
        <f t="shared" si="361"/>
        <v>0</v>
      </c>
      <c r="FQ10" s="568">
        <f t="shared" si="361"/>
        <v>0</v>
      </c>
      <c r="FR10" s="568">
        <f t="shared" si="361"/>
        <v>0</v>
      </c>
      <c r="FS10" s="568">
        <f t="shared" si="361"/>
        <v>0</v>
      </c>
      <c r="FT10" s="568">
        <f t="shared" si="361"/>
        <v>0</v>
      </c>
      <c r="FU10" s="568">
        <f t="shared" si="361"/>
        <v>0</v>
      </c>
      <c r="FV10" s="568">
        <f t="shared" si="361"/>
        <v>0</v>
      </c>
      <c r="FW10" s="568">
        <f t="shared" si="361"/>
        <v>0</v>
      </c>
      <c r="FX10" s="568">
        <f t="shared" si="361"/>
        <v>0</v>
      </c>
      <c r="FY10" s="568">
        <f t="shared" si="361"/>
        <v>0</v>
      </c>
      <c r="FZ10" s="568">
        <f t="shared" si="361"/>
        <v>0</v>
      </c>
      <c r="GA10" s="568">
        <f t="shared" si="361"/>
        <v>0</v>
      </c>
      <c r="GB10" s="568">
        <f t="shared" si="361"/>
        <v>0</v>
      </c>
      <c r="GC10" s="568">
        <f t="shared" si="361"/>
        <v>0</v>
      </c>
      <c r="GD10" s="568">
        <f t="shared" si="361"/>
        <v>0</v>
      </c>
      <c r="GE10" s="568">
        <f t="shared" si="361"/>
        <v>0</v>
      </c>
      <c r="GF10" s="568">
        <f t="shared" si="361"/>
        <v>0</v>
      </c>
      <c r="GG10" s="568">
        <f t="shared" si="361"/>
        <v>0</v>
      </c>
      <c r="GH10" s="568">
        <f t="shared" si="361"/>
        <v>0</v>
      </c>
      <c r="GI10" s="568">
        <f t="shared" si="361"/>
        <v>0</v>
      </c>
      <c r="GJ10" s="568">
        <f t="shared" si="361"/>
        <v>0</v>
      </c>
      <c r="GK10" s="568">
        <f t="shared" si="361"/>
        <v>0</v>
      </c>
      <c r="GL10" s="568">
        <f t="shared" si="361"/>
        <v>0</v>
      </c>
      <c r="GM10" s="568">
        <f t="shared" si="361"/>
        <v>0</v>
      </c>
      <c r="GN10" s="568">
        <f t="shared" si="361"/>
        <v>0</v>
      </c>
      <c r="GO10" s="568">
        <f t="shared" si="361"/>
        <v>0</v>
      </c>
      <c r="GP10" s="568">
        <f t="shared" si="361"/>
        <v>0</v>
      </c>
      <c r="GQ10" s="568">
        <f t="shared" si="361"/>
        <v>0</v>
      </c>
      <c r="GR10" s="568">
        <f t="shared" si="361"/>
        <v>0</v>
      </c>
      <c r="GS10" s="568">
        <f t="shared" si="361"/>
        <v>0</v>
      </c>
      <c r="GT10" s="568">
        <f t="shared" si="361"/>
        <v>0</v>
      </c>
      <c r="GU10" s="568">
        <f t="shared" ref="GU10:IO10" si="362">(GU$3&lt;=$D10)*(GU$36-$H10)*$F10/12</f>
        <v>0</v>
      </c>
      <c r="GV10" s="568">
        <f t="shared" si="362"/>
        <v>0</v>
      </c>
      <c r="GW10" s="568">
        <f t="shared" si="362"/>
        <v>0</v>
      </c>
      <c r="GX10" s="568">
        <f t="shared" si="362"/>
        <v>0</v>
      </c>
      <c r="GY10" s="568">
        <f t="shared" si="362"/>
        <v>0</v>
      </c>
      <c r="GZ10" s="568">
        <f t="shared" si="362"/>
        <v>0</v>
      </c>
      <c r="HA10" s="568">
        <f t="shared" si="362"/>
        <v>0</v>
      </c>
      <c r="HB10" s="568">
        <f t="shared" si="362"/>
        <v>0</v>
      </c>
      <c r="HC10" s="568">
        <f t="shared" si="362"/>
        <v>0</v>
      </c>
      <c r="HD10" s="568">
        <f t="shared" si="362"/>
        <v>0</v>
      </c>
      <c r="HE10" s="568">
        <f t="shared" si="362"/>
        <v>0</v>
      </c>
      <c r="HF10" s="568">
        <f t="shared" si="362"/>
        <v>0</v>
      </c>
      <c r="HG10" s="568">
        <f t="shared" si="362"/>
        <v>0</v>
      </c>
      <c r="HH10" s="568">
        <f t="shared" si="362"/>
        <v>0</v>
      </c>
      <c r="HI10" s="568">
        <f t="shared" si="362"/>
        <v>0</v>
      </c>
      <c r="HJ10" s="568">
        <f t="shared" si="362"/>
        <v>0</v>
      </c>
      <c r="HK10" s="568">
        <f t="shared" si="362"/>
        <v>0</v>
      </c>
      <c r="HL10" s="568">
        <f t="shared" si="362"/>
        <v>0</v>
      </c>
      <c r="HM10" s="568">
        <f t="shared" si="362"/>
        <v>0</v>
      </c>
      <c r="HN10" s="568">
        <f t="shared" si="362"/>
        <v>0</v>
      </c>
      <c r="HO10" s="568">
        <f t="shared" si="362"/>
        <v>0</v>
      </c>
      <c r="HP10" s="568">
        <f t="shared" si="362"/>
        <v>0</v>
      </c>
      <c r="HQ10" s="568">
        <f t="shared" si="362"/>
        <v>0</v>
      </c>
      <c r="HR10" s="568">
        <f t="shared" si="362"/>
        <v>0</v>
      </c>
      <c r="HS10" s="568">
        <f t="shared" si="362"/>
        <v>0</v>
      </c>
      <c r="HT10" s="568">
        <f t="shared" si="362"/>
        <v>0</v>
      </c>
      <c r="HU10" s="568">
        <f t="shared" si="362"/>
        <v>0</v>
      </c>
      <c r="HV10" s="568">
        <f t="shared" si="362"/>
        <v>0</v>
      </c>
      <c r="HW10" s="568">
        <f t="shared" si="362"/>
        <v>0</v>
      </c>
      <c r="HX10" s="568">
        <f t="shared" si="362"/>
        <v>0</v>
      </c>
      <c r="HY10" s="568">
        <f t="shared" si="362"/>
        <v>0</v>
      </c>
      <c r="HZ10" s="568">
        <f t="shared" si="362"/>
        <v>0</v>
      </c>
      <c r="IA10" s="568">
        <f t="shared" si="362"/>
        <v>0</v>
      </c>
      <c r="IB10" s="568">
        <f t="shared" si="362"/>
        <v>0</v>
      </c>
      <c r="IC10" s="568">
        <f t="shared" si="362"/>
        <v>0</v>
      </c>
      <c r="ID10" s="568">
        <f t="shared" si="362"/>
        <v>0</v>
      </c>
      <c r="IE10" s="568">
        <f t="shared" si="362"/>
        <v>0</v>
      </c>
      <c r="IF10" s="568">
        <f t="shared" si="362"/>
        <v>0</v>
      </c>
      <c r="IG10" s="568">
        <f t="shared" si="362"/>
        <v>0</v>
      </c>
      <c r="IH10" s="568">
        <f t="shared" si="362"/>
        <v>0</v>
      </c>
      <c r="II10" s="568">
        <f t="shared" si="362"/>
        <v>0</v>
      </c>
      <c r="IJ10" s="568">
        <f t="shared" si="362"/>
        <v>0</v>
      </c>
      <c r="IK10" s="568">
        <f t="shared" si="362"/>
        <v>0</v>
      </c>
      <c r="IL10" s="568">
        <f t="shared" si="362"/>
        <v>0</v>
      </c>
      <c r="IM10" s="568">
        <f t="shared" si="362"/>
        <v>0</v>
      </c>
      <c r="IN10" s="568">
        <f t="shared" si="362"/>
        <v>0</v>
      </c>
      <c r="IO10" s="568">
        <f t="shared" si="362"/>
        <v>0</v>
      </c>
    </row>
    <row r="11" spans="1:249" x14ac:dyDescent="0.2">
      <c r="B11" s="538" t="s">
        <v>362</v>
      </c>
      <c r="C11" s="564" t="s">
        <v>391</v>
      </c>
      <c r="D11" s="649">
        <v>45412</v>
      </c>
      <c r="E11" s="564" t="s">
        <v>392</v>
      </c>
      <c r="F11" s="567">
        <v>4.9400000000000006E-2</v>
      </c>
      <c r="G11" s="565" t="s">
        <v>397</v>
      </c>
      <c r="H11" s="568">
        <v>6667300</v>
      </c>
      <c r="I11" s="568">
        <f t="shared" si="350"/>
        <v>555608.33333333337</v>
      </c>
      <c r="J11" s="569">
        <f t="shared" si="351"/>
        <v>36307.402733333336</v>
      </c>
      <c r="K11" s="569">
        <f t="shared" si="342"/>
        <v>36307.402733333336</v>
      </c>
      <c r="L11" s="569">
        <f t="shared" si="342"/>
        <v>36307.402733333336</v>
      </c>
      <c r="M11" s="569">
        <f t="shared" si="342"/>
        <v>36307.402733333336</v>
      </c>
      <c r="N11" s="569">
        <f t="shared" si="342"/>
        <v>36307.402733333336</v>
      </c>
      <c r="O11" s="569">
        <f t="shared" si="342"/>
        <v>36307.402733333336</v>
      </c>
      <c r="P11" s="569">
        <f t="shared" si="342"/>
        <v>36307.402733333336</v>
      </c>
      <c r="Q11" s="569">
        <f t="shared" si="342"/>
        <v>36307.402733333336</v>
      </c>
      <c r="R11" s="569">
        <f t="shared" si="342"/>
        <v>36307.402733333336</v>
      </c>
      <c r="S11" s="569">
        <f t="shared" si="342"/>
        <v>36307.402733333336</v>
      </c>
      <c r="T11" s="569">
        <f t="shared" si="342"/>
        <v>36307.402733333336</v>
      </c>
      <c r="U11" s="569">
        <f t="shared" si="342"/>
        <v>36307.402733333336</v>
      </c>
      <c r="V11" s="569">
        <f t="shared" si="342"/>
        <v>45124.759333333335</v>
      </c>
      <c r="W11" s="569">
        <f t="shared" si="342"/>
        <v>45124.759333333335</v>
      </c>
      <c r="X11" s="569">
        <f t="shared" si="342"/>
        <v>45124.759333333335</v>
      </c>
      <c r="Y11" s="569">
        <f t="shared" si="342"/>
        <v>45124.759333333335</v>
      </c>
      <c r="Z11" s="569">
        <f t="shared" si="342"/>
        <v>45124.759333333335</v>
      </c>
      <c r="AA11" s="569">
        <f t="shared" si="342"/>
        <v>45124.759333333335</v>
      </c>
      <c r="AB11" s="569">
        <f t="shared" si="342"/>
        <v>45124.759333333335</v>
      </c>
      <c r="AC11" s="569">
        <f t="shared" si="343"/>
        <v>45124.759333333335</v>
      </c>
      <c r="AD11" s="569">
        <f t="shared" si="343"/>
        <v>45124.759333333335</v>
      </c>
      <c r="AE11" s="569">
        <f t="shared" si="343"/>
        <v>45124.759333333335</v>
      </c>
      <c r="AF11" s="569">
        <f t="shared" si="343"/>
        <v>45124.759333333335</v>
      </c>
      <c r="AG11" s="569">
        <f t="shared" si="343"/>
        <v>45124.759333333335</v>
      </c>
      <c r="AH11" s="569">
        <f t="shared" si="343"/>
        <v>51281.444283333338</v>
      </c>
      <c r="AI11" s="569">
        <f t="shared" si="343"/>
        <v>51281.444283333338</v>
      </c>
      <c r="AJ11" s="569">
        <f t="shared" si="343"/>
        <v>51281.444283333338</v>
      </c>
      <c r="AK11" s="569">
        <f t="shared" si="343"/>
        <v>51281.444283333338</v>
      </c>
      <c r="AL11" s="569">
        <f t="shared" si="343"/>
        <v>51281.444283333338</v>
      </c>
      <c r="AM11" s="569">
        <f t="shared" si="343"/>
        <v>51281.444283333338</v>
      </c>
      <c r="AN11" s="569">
        <f t="shared" si="343"/>
        <v>51281.444283333338</v>
      </c>
      <c r="AO11" s="569">
        <f t="shared" si="343"/>
        <v>51281.444283333338</v>
      </c>
      <c r="AP11" s="569">
        <f t="shared" si="343"/>
        <v>51281.444283333338</v>
      </c>
      <c r="AQ11" s="569">
        <f t="shared" si="343"/>
        <v>51281.444283333338</v>
      </c>
      <c r="AR11" s="569">
        <f t="shared" si="343"/>
        <v>51281.444283333338</v>
      </c>
      <c r="AS11" s="569">
        <f t="shared" si="343"/>
        <v>51281.444283333338</v>
      </c>
      <c r="AT11" s="569">
        <f t="shared" si="343"/>
        <v>55901.912733333331</v>
      </c>
      <c r="AU11" s="569">
        <f t="shared" si="343"/>
        <v>55901.912733333331</v>
      </c>
      <c r="AV11" s="569">
        <f t="shared" si="343"/>
        <v>55901.912733333331</v>
      </c>
      <c r="AW11" s="569">
        <f t="shared" si="343"/>
        <v>55901.912733333331</v>
      </c>
      <c r="AX11" s="569">
        <f t="shared" si="343"/>
        <v>55901.912733333331</v>
      </c>
      <c r="AY11" s="569">
        <f t="shared" si="343"/>
        <v>55901.912733333331</v>
      </c>
      <c r="AZ11" s="569">
        <f t="shared" si="343"/>
        <v>55901.912733333331</v>
      </c>
      <c r="BA11" s="569">
        <f t="shared" si="343"/>
        <v>55901.912733333331</v>
      </c>
      <c r="BB11" s="569">
        <f t="shared" si="343"/>
        <v>55901.912733333331</v>
      </c>
      <c r="BC11" s="569">
        <f t="shared" si="343"/>
        <v>55901.912733333331</v>
      </c>
      <c r="BD11" s="569">
        <f t="shared" si="343"/>
        <v>55901.912733333331</v>
      </c>
      <c r="BE11" s="569">
        <f t="shared" si="343"/>
        <v>55901.912733333331</v>
      </c>
      <c r="BF11" s="569">
        <f t="shared" si="343"/>
        <v>60175.412050000006</v>
      </c>
      <c r="BG11" s="569">
        <f t="shared" si="344"/>
        <v>60175.412050000006</v>
      </c>
      <c r="BH11" s="569">
        <f t="shared" si="344"/>
        <v>60175.412050000006</v>
      </c>
      <c r="BI11" s="569">
        <f t="shared" si="344"/>
        <v>60175.412050000006</v>
      </c>
      <c r="BJ11" s="569">
        <f t="shared" si="344"/>
        <v>60175.412050000006</v>
      </c>
      <c r="BK11" s="569">
        <f t="shared" si="344"/>
        <v>60175.412050000006</v>
      </c>
      <c r="BL11" s="569">
        <f t="shared" si="344"/>
        <v>60175.412050000006</v>
      </c>
      <c r="BM11" s="569">
        <f t="shared" si="344"/>
        <v>60175.412050000006</v>
      </c>
      <c r="BN11" s="569">
        <f t="shared" si="344"/>
        <v>60175.412050000006</v>
      </c>
      <c r="BO11" s="569">
        <f t="shared" si="344"/>
        <v>60175.412050000006</v>
      </c>
      <c r="BP11" s="569">
        <f t="shared" si="344"/>
        <v>0</v>
      </c>
      <c r="BQ11" s="569">
        <f t="shared" si="344"/>
        <v>0</v>
      </c>
      <c r="BR11" s="569">
        <f t="shared" si="344"/>
        <v>0</v>
      </c>
      <c r="BS11" s="569">
        <f t="shared" si="345"/>
        <v>0</v>
      </c>
      <c r="BT11" s="569">
        <f t="shared" si="345"/>
        <v>0</v>
      </c>
      <c r="BU11" s="569">
        <f t="shared" si="345"/>
        <v>0</v>
      </c>
      <c r="BV11" s="569">
        <f t="shared" si="345"/>
        <v>0</v>
      </c>
      <c r="BW11" s="569">
        <f t="shared" si="345"/>
        <v>0</v>
      </c>
      <c r="BX11" s="569">
        <f t="shared" si="345"/>
        <v>0</v>
      </c>
      <c r="BY11" s="569">
        <f t="shared" si="345"/>
        <v>0</v>
      </c>
      <c r="BZ11" s="569">
        <f t="shared" si="345"/>
        <v>0</v>
      </c>
      <c r="CA11" s="569">
        <f t="shared" si="345"/>
        <v>0</v>
      </c>
      <c r="CB11" s="569">
        <f t="shared" si="345"/>
        <v>0</v>
      </c>
      <c r="CC11" s="569">
        <f t="shared" si="345"/>
        <v>0</v>
      </c>
      <c r="CD11" s="569">
        <f t="shared" si="346"/>
        <v>0</v>
      </c>
      <c r="CE11" s="569">
        <f t="shared" si="346"/>
        <v>0</v>
      </c>
      <c r="CF11" s="569">
        <f t="shared" si="346"/>
        <v>0</v>
      </c>
      <c r="CG11" s="569">
        <f t="shared" si="346"/>
        <v>0</v>
      </c>
      <c r="CH11" s="569">
        <f t="shared" si="346"/>
        <v>0</v>
      </c>
      <c r="CI11" s="569">
        <f t="shared" si="346"/>
        <v>0</v>
      </c>
      <c r="CJ11" s="569">
        <f t="shared" si="346"/>
        <v>0</v>
      </c>
      <c r="CK11" s="569">
        <f t="shared" si="346"/>
        <v>0</v>
      </c>
      <c r="CL11" s="569">
        <f t="shared" si="346"/>
        <v>0</v>
      </c>
      <c r="CM11" s="569">
        <f t="shared" si="346"/>
        <v>0</v>
      </c>
      <c r="CN11" s="569">
        <f t="shared" si="346"/>
        <v>0</v>
      </c>
      <c r="CO11" s="569">
        <f t="shared" si="346"/>
        <v>0</v>
      </c>
      <c r="CP11" s="569">
        <f t="shared" si="346"/>
        <v>0</v>
      </c>
      <c r="CQ11" s="569">
        <f t="shared" si="346"/>
        <v>0</v>
      </c>
      <c r="CR11" s="569">
        <f t="shared" si="346"/>
        <v>0</v>
      </c>
      <c r="CS11" s="569">
        <f t="shared" si="346"/>
        <v>0</v>
      </c>
      <c r="CT11" s="569">
        <f t="shared" si="346"/>
        <v>0</v>
      </c>
      <c r="CU11" s="569">
        <f t="shared" si="346"/>
        <v>0</v>
      </c>
      <c r="CV11" s="569">
        <f t="shared" si="346"/>
        <v>0</v>
      </c>
      <c r="CW11" s="569">
        <f t="shared" si="346"/>
        <v>0</v>
      </c>
      <c r="CX11" s="569">
        <f t="shared" si="346"/>
        <v>0</v>
      </c>
      <c r="CY11" s="569">
        <f t="shared" si="346"/>
        <v>0</v>
      </c>
      <c r="CZ11" s="569">
        <f t="shared" si="346"/>
        <v>0</v>
      </c>
      <c r="DA11" s="569">
        <f t="shared" si="346"/>
        <v>0</v>
      </c>
      <c r="DB11" s="569">
        <f t="shared" si="346"/>
        <v>0</v>
      </c>
      <c r="DC11" s="569">
        <f t="shared" si="346"/>
        <v>0</v>
      </c>
      <c r="DD11" s="569">
        <f t="shared" si="346"/>
        <v>0</v>
      </c>
      <c r="DE11" s="569">
        <f t="shared" si="346"/>
        <v>0</v>
      </c>
      <c r="DF11" s="569">
        <f t="shared" si="346"/>
        <v>0</v>
      </c>
      <c r="DG11" s="569">
        <f t="shared" si="346"/>
        <v>0</v>
      </c>
      <c r="DH11" s="569">
        <f t="shared" si="346"/>
        <v>0</v>
      </c>
      <c r="DI11" s="569">
        <f t="shared" si="346"/>
        <v>0</v>
      </c>
      <c r="DJ11" s="569">
        <f t="shared" si="346"/>
        <v>0</v>
      </c>
      <c r="DK11" s="569">
        <f t="shared" si="346"/>
        <v>0</v>
      </c>
      <c r="DL11" s="569">
        <f t="shared" si="346"/>
        <v>0</v>
      </c>
      <c r="DM11" s="569">
        <f t="shared" si="346"/>
        <v>0</v>
      </c>
      <c r="DN11" s="569">
        <f t="shared" si="346"/>
        <v>0</v>
      </c>
      <c r="DO11" s="569">
        <f t="shared" si="346"/>
        <v>0</v>
      </c>
      <c r="DP11" s="569">
        <f t="shared" si="346"/>
        <v>0</v>
      </c>
      <c r="DQ11" s="569">
        <f t="shared" si="347"/>
        <v>0</v>
      </c>
      <c r="DR11" s="569">
        <f t="shared" si="347"/>
        <v>0</v>
      </c>
      <c r="DS11" s="569">
        <f t="shared" si="347"/>
        <v>0</v>
      </c>
      <c r="DT11" s="569">
        <f t="shared" si="347"/>
        <v>0</v>
      </c>
      <c r="DU11" s="569">
        <f t="shared" si="347"/>
        <v>0</v>
      </c>
      <c r="DV11" s="569">
        <f t="shared" si="347"/>
        <v>0</v>
      </c>
      <c r="DW11" s="569">
        <f t="shared" si="347"/>
        <v>0</v>
      </c>
      <c r="DX11" s="569">
        <f t="shared" si="347"/>
        <v>0</v>
      </c>
      <c r="DY11" s="569">
        <f t="shared" si="347"/>
        <v>0</v>
      </c>
      <c r="DZ11" s="569">
        <f t="shared" si="347"/>
        <v>0</v>
      </c>
      <c r="EA11" s="569">
        <f t="shared" si="347"/>
        <v>0</v>
      </c>
      <c r="EB11" s="569">
        <f t="shared" si="347"/>
        <v>0</v>
      </c>
      <c r="EC11" s="569">
        <f t="shared" si="347"/>
        <v>0</v>
      </c>
      <c r="ED11" s="569">
        <f t="shared" si="347"/>
        <v>0</v>
      </c>
      <c r="EE11" s="569">
        <f t="shared" si="347"/>
        <v>0</v>
      </c>
      <c r="EF11" s="569">
        <f t="shared" si="347"/>
        <v>0</v>
      </c>
      <c r="EG11" s="569">
        <f t="shared" si="347"/>
        <v>0</v>
      </c>
      <c r="EH11" s="569">
        <f t="shared" si="347"/>
        <v>0</v>
      </c>
      <c r="EI11" s="569">
        <f t="shared" si="347"/>
        <v>0</v>
      </c>
      <c r="EJ11" s="569">
        <f t="shared" si="347"/>
        <v>0</v>
      </c>
      <c r="EK11" s="569">
        <f t="shared" si="347"/>
        <v>0</v>
      </c>
      <c r="EL11" s="569">
        <f t="shared" si="347"/>
        <v>0</v>
      </c>
      <c r="EM11" s="569">
        <f t="shared" si="347"/>
        <v>0</v>
      </c>
      <c r="EN11" s="569">
        <f t="shared" si="347"/>
        <v>0</v>
      </c>
      <c r="EO11" s="569">
        <f t="shared" si="347"/>
        <v>0</v>
      </c>
      <c r="EP11" s="569">
        <f t="shared" ref="EP11:HA11" si="363">(EP$3&lt;=$D11)*MAX((EP$35-$I11)*$F11,0)</f>
        <v>0</v>
      </c>
      <c r="EQ11" s="569">
        <f t="shared" si="363"/>
        <v>0</v>
      </c>
      <c r="ER11" s="569">
        <f t="shared" si="363"/>
        <v>0</v>
      </c>
      <c r="ES11" s="569">
        <f t="shared" si="363"/>
        <v>0</v>
      </c>
      <c r="ET11" s="569">
        <f t="shared" si="363"/>
        <v>0</v>
      </c>
      <c r="EU11" s="569">
        <f t="shared" si="363"/>
        <v>0</v>
      </c>
      <c r="EV11" s="569">
        <f t="shared" si="363"/>
        <v>0</v>
      </c>
      <c r="EW11" s="569">
        <f t="shared" si="363"/>
        <v>0</v>
      </c>
      <c r="EX11" s="569">
        <f t="shared" si="363"/>
        <v>0</v>
      </c>
      <c r="EY11" s="569">
        <f t="shared" si="363"/>
        <v>0</v>
      </c>
      <c r="EZ11" s="569">
        <f t="shared" si="363"/>
        <v>0</v>
      </c>
      <c r="FA11" s="569">
        <f t="shared" si="363"/>
        <v>0</v>
      </c>
      <c r="FB11" s="569">
        <f t="shared" si="363"/>
        <v>0</v>
      </c>
      <c r="FC11" s="569">
        <f t="shared" si="363"/>
        <v>0</v>
      </c>
      <c r="FD11" s="569">
        <f t="shared" si="363"/>
        <v>0</v>
      </c>
      <c r="FE11" s="569">
        <f t="shared" si="363"/>
        <v>0</v>
      </c>
      <c r="FF11" s="569">
        <f t="shared" si="363"/>
        <v>0</v>
      </c>
      <c r="FG11" s="569">
        <f t="shared" si="363"/>
        <v>0</v>
      </c>
      <c r="FH11" s="569">
        <f t="shared" si="363"/>
        <v>0</v>
      </c>
      <c r="FI11" s="569">
        <f t="shared" si="363"/>
        <v>0</v>
      </c>
      <c r="FJ11" s="569">
        <f t="shared" si="363"/>
        <v>0</v>
      </c>
      <c r="FK11" s="569">
        <f t="shared" si="363"/>
        <v>0</v>
      </c>
      <c r="FL11" s="569">
        <f t="shared" si="363"/>
        <v>0</v>
      </c>
      <c r="FM11" s="569">
        <f t="shared" si="363"/>
        <v>0</v>
      </c>
      <c r="FN11" s="569">
        <f t="shared" si="363"/>
        <v>0</v>
      </c>
      <c r="FO11" s="569">
        <f t="shared" si="363"/>
        <v>0</v>
      </c>
      <c r="FP11" s="569">
        <f t="shared" si="363"/>
        <v>0</v>
      </c>
      <c r="FQ11" s="569">
        <f t="shared" si="363"/>
        <v>0</v>
      </c>
      <c r="FR11" s="569">
        <f t="shared" si="363"/>
        <v>0</v>
      </c>
      <c r="FS11" s="569">
        <f t="shared" si="363"/>
        <v>0</v>
      </c>
      <c r="FT11" s="569">
        <f t="shared" si="363"/>
        <v>0</v>
      </c>
      <c r="FU11" s="569">
        <f t="shared" si="363"/>
        <v>0</v>
      </c>
      <c r="FV11" s="569">
        <f t="shared" si="363"/>
        <v>0</v>
      </c>
      <c r="FW11" s="569">
        <f t="shared" si="363"/>
        <v>0</v>
      </c>
      <c r="FX11" s="569">
        <f t="shared" si="363"/>
        <v>0</v>
      </c>
      <c r="FY11" s="569">
        <f t="shared" si="363"/>
        <v>0</v>
      </c>
      <c r="FZ11" s="569">
        <f t="shared" si="363"/>
        <v>0</v>
      </c>
      <c r="GA11" s="569">
        <f t="shared" si="363"/>
        <v>0</v>
      </c>
      <c r="GB11" s="569">
        <f t="shared" si="363"/>
        <v>0</v>
      </c>
      <c r="GC11" s="569">
        <f t="shared" si="363"/>
        <v>0</v>
      </c>
      <c r="GD11" s="569">
        <f t="shared" si="363"/>
        <v>0</v>
      </c>
      <c r="GE11" s="569">
        <f t="shared" si="363"/>
        <v>0</v>
      </c>
      <c r="GF11" s="569">
        <f t="shared" si="363"/>
        <v>0</v>
      </c>
      <c r="GG11" s="569">
        <f t="shared" si="363"/>
        <v>0</v>
      </c>
      <c r="GH11" s="569">
        <f t="shared" si="363"/>
        <v>0</v>
      </c>
      <c r="GI11" s="569">
        <f t="shared" si="363"/>
        <v>0</v>
      </c>
      <c r="GJ11" s="569">
        <f t="shared" si="363"/>
        <v>0</v>
      </c>
      <c r="GK11" s="569">
        <f t="shared" si="363"/>
        <v>0</v>
      </c>
      <c r="GL11" s="569">
        <f t="shared" si="363"/>
        <v>0</v>
      </c>
      <c r="GM11" s="569">
        <f t="shared" si="363"/>
        <v>0</v>
      </c>
      <c r="GN11" s="569">
        <f t="shared" si="363"/>
        <v>0</v>
      </c>
      <c r="GO11" s="569">
        <f t="shared" si="363"/>
        <v>0</v>
      </c>
      <c r="GP11" s="569">
        <f t="shared" si="363"/>
        <v>0</v>
      </c>
      <c r="GQ11" s="569">
        <f t="shared" si="363"/>
        <v>0</v>
      </c>
      <c r="GR11" s="569">
        <f t="shared" si="363"/>
        <v>0</v>
      </c>
      <c r="GS11" s="569">
        <f t="shared" si="363"/>
        <v>0</v>
      </c>
      <c r="GT11" s="569">
        <f t="shared" si="363"/>
        <v>0</v>
      </c>
      <c r="GU11" s="569">
        <f t="shared" si="363"/>
        <v>0</v>
      </c>
      <c r="GV11" s="569">
        <f t="shared" si="363"/>
        <v>0</v>
      </c>
      <c r="GW11" s="569">
        <f t="shared" si="363"/>
        <v>0</v>
      </c>
      <c r="GX11" s="569">
        <f t="shared" si="363"/>
        <v>0</v>
      </c>
      <c r="GY11" s="569">
        <f t="shared" si="363"/>
        <v>0</v>
      </c>
      <c r="GZ11" s="569">
        <f t="shared" si="363"/>
        <v>0</v>
      </c>
      <c r="HA11" s="569">
        <f t="shared" si="363"/>
        <v>0</v>
      </c>
      <c r="HB11" s="569">
        <f t="shared" ref="HB11:IO11" si="364">(HB$3&lt;=$D11)*MAX((HB$35-$I11)*$F11,0)</f>
        <v>0</v>
      </c>
      <c r="HC11" s="569">
        <f t="shared" si="364"/>
        <v>0</v>
      </c>
      <c r="HD11" s="569">
        <f t="shared" si="364"/>
        <v>0</v>
      </c>
      <c r="HE11" s="569">
        <f t="shared" si="364"/>
        <v>0</v>
      </c>
      <c r="HF11" s="569">
        <f t="shared" si="364"/>
        <v>0</v>
      </c>
      <c r="HG11" s="569">
        <f t="shared" si="364"/>
        <v>0</v>
      </c>
      <c r="HH11" s="569">
        <f t="shared" si="364"/>
        <v>0</v>
      </c>
      <c r="HI11" s="569">
        <f t="shared" si="364"/>
        <v>0</v>
      </c>
      <c r="HJ11" s="569">
        <f t="shared" si="364"/>
        <v>0</v>
      </c>
      <c r="HK11" s="569">
        <f t="shared" si="364"/>
        <v>0</v>
      </c>
      <c r="HL11" s="569">
        <f t="shared" si="364"/>
        <v>0</v>
      </c>
      <c r="HM11" s="569">
        <f t="shared" si="364"/>
        <v>0</v>
      </c>
      <c r="HN11" s="569">
        <f t="shared" si="364"/>
        <v>0</v>
      </c>
      <c r="HO11" s="569">
        <f t="shared" si="364"/>
        <v>0</v>
      </c>
      <c r="HP11" s="569">
        <f t="shared" si="364"/>
        <v>0</v>
      </c>
      <c r="HQ11" s="569">
        <f t="shared" si="364"/>
        <v>0</v>
      </c>
      <c r="HR11" s="569">
        <f t="shared" si="364"/>
        <v>0</v>
      </c>
      <c r="HS11" s="569">
        <f t="shared" si="364"/>
        <v>0</v>
      </c>
      <c r="HT11" s="569">
        <f t="shared" si="364"/>
        <v>0</v>
      </c>
      <c r="HU11" s="569">
        <f t="shared" si="364"/>
        <v>0</v>
      </c>
      <c r="HV11" s="569">
        <f t="shared" si="364"/>
        <v>0</v>
      </c>
      <c r="HW11" s="569">
        <f t="shared" si="364"/>
        <v>0</v>
      </c>
      <c r="HX11" s="569">
        <f t="shared" si="364"/>
        <v>0</v>
      </c>
      <c r="HY11" s="569">
        <f t="shared" si="364"/>
        <v>0</v>
      </c>
      <c r="HZ11" s="569">
        <f t="shared" si="364"/>
        <v>0</v>
      </c>
      <c r="IA11" s="569">
        <f t="shared" si="364"/>
        <v>0</v>
      </c>
      <c r="IB11" s="569">
        <f t="shared" si="364"/>
        <v>0</v>
      </c>
      <c r="IC11" s="569">
        <f t="shared" si="364"/>
        <v>0</v>
      </c>
      <c r="ID11" s="569">
        <f t="shared" si="364"/>
        <v>0</v>
      </c>
      <c r="IE11" s="569">
        <f t="shared" si="364"/>
        <v>0</v>
      </c>
      <c r="IF11" s="569">
        <f t="shared" si="364"/>
        <v>0</v>
      </c>
      <c r="IG11" s="569">
        <f t="shared" si="364"/>
        <v>0</v>
      </c>
      <c r="IH11" s="569">
        <f t="shared" si="364"/>
        <v>0</v>
      </c>
      <c r="II11" s="569">
        <f t="shared" si="364"/>
        <v>0</v>
      </c>
      <c r="IJ11" s="569">
        <f t="shared" si="364"/>
        <v>0</v>
      </c>
      <c r="IK11" s="569">
        <f t="shared" si="364"/>
        <v>0</v>
      </c>
      <c r="IL11" s="569">
        <f t="shared" si="364"/>
        <v>0</v>
      </c>
      <c r="IM11" s="569">
        <f t="shared" si="364"/>
        <v>0</v>
      </c>
      <c r="IN11" s="569">
        <f t="shared" si="364"/>
        <v>0</v>
      </c>
      <c r="IO11" s="569">
        <f t="shared" si="364"/>
        <v>0</v>
      </c>
    </row>
    <row r="12" spans="1:249" x14ac:dyDescent="0.2">
      <c r="B12" s="538" t="s">
        <v>362</v>
      </c>
      <c r="C12" s="564" t="s">
        <v>398</v>
      </c>
      <c r="D12" s="649">
        <v>45412</v>
      </c>
      <c r="E12" s="564" t="s">
        <v>392</v>
      </c>
      <c r="F12" s="571">
        <f>Rent!F22</f>
        <v>16798</v>
      </c>
      <c r="G12" s="565">
        <v>2013</v>
      </c>
      <c r="H12" s="572">
        <v>22.972999999999999</v>
      </c>
      <c r="I12" s="568"/>
      <c r="J12" s="568">
        <f>(J$3&lt;=$D12)*(J$36-$H12)*$F12/12</f>
        <v>5073.9618850000015</v>
      </c>
      <c r="K12" s="568">
        <f t="shared" ref="K12:BV12" si="365">(K$3&lt;=$D12)*(K$36-$H12)*$F12/12</f>
        <v>5073.9618850000015</v>
      </c>
      <c r="L12" s="568">
        <f t="shared" si="365"/>
        <v>5073.9618850000015</v>
      </c>
      <c r="M12" s="568">
        <f t="shared" si="365"/>
        <v>5073.9618850000015</v>
      </c>
      <c r="N12" s="568">
        <f t="shared" si="365"/>
        <v>5073.9618850000015</v>
      </c>
      <c r="O12" s="568">
        <f t="shared" si="365"/>
        <v>5073.9618850000015</v>
      </c>
      <c r="P12" s="568">
        <f t="shared" si="365"/>
        <v>6190.9318765500038</v>
      </c>
      <c r="Q12" s="568">
        <f t="shared" si="365"/>
        <v>6190.9318765500038</v>
      </c>
      <c r="R12" s="568">
        <f t="shared" si="365"/>
        <v>6190.9318765500038</v>
      </c>
      <c r="S12" s="568">
        <f t="shared" si="365"/>
        <v>6190.9318765500038</v>
      </c>
      <c r="T12" s="568">
        <f t="shared" si="365"/>
        <v>6190.9318765500038</v>
      </c>
      <c r="U12" s="568">
        <f t="shared" si="365"/>
        <v>6190.9318765500038</v>
      </c>
      <c r="V12" s="568">
        <f t="shared" si="365"/>
        <v>6190.9318765500038</v>
      </c>
      <c r="W12" s="568">
        <f t="shared" si="365"/>
        <v>6190.9318765500038</v>
      </c>
      <c r="X12" s="568">
        <f t="shared" si="365"/>
        <v>6190.9318765500038</v>
      </c>
      <c r="Y12" s="568">
        <f t="shared" si="365"/>
        <v>6190.9318765500038</v>
      </c>
      <c r="Z12" s="568">
        <f t="shared" si="365"/>
        <v>6190.9318765500038</v>
      </c>
      <c r="AA12" s="568">
        <f t="shared" si="365"/>
        <v>6190.9318765500038</v>
      </c>
      <c r="AB12" s="568">
        <f t="shared" si="365"/>
        <v>7341.4109678465038</v>
      </c>
      <c r="AC12" s="568">
        <f t="shared" si="365"/>
        <v>7341.4109678465038</v>
      </c>
      <c r="AD12" s="568">
        <f t="shared" si="365"/>
        <v>7341.4109678465038</v>
      </c>
      <c r="AE12" s="568">
        <f t="shared" si="365"/>
        <v>7341.4109678465038</v>
      </c>
      <c r="AF12" s="568">
        <f t="shared" si="365"/>
        <v>7341.4109678465038</v>
      </c>
      <c r="AG12" s="568">
        <f t="shared" si="365"/>
        <v>7341.4109678465038</v>
      </c>
      <c r="AH12" s="568">
        <f t="shared" si="365"/>
        <v>7341.4109678465038</v>
      </c>
      <c r="AI12" s="568">
        <f t="shared" si="365"/>
        <v>7341.4109678465038</v>
      </c>
      <c r="AJ12" s="568">
        <f t="shared" si="365"/>
        <v>7341.4109678465038</v>
      </c>
      <c r="AK12" s="568">
        <f t="shared" si="365"/>
        <v>7341.4109678465038</v>
      </c>
      <c r="AL12" s="568">
        <f t="shared" si="365"/>
        <v>7341.4109678465038</v>
      </c>
      <c r="AM12" s="568">
        <f t="shared" si="365"/>
        <v>7341.4109678465038</v>
      </c>
      <c r="AN12" s="568">
        <f t="shared" si="365"/>
        <v>8526.4044318819015</v>
      </c>
      <c r="AO12" s="568">
        <f t="shared" si="365"/>
        <v>8526.4044318819015</v>
      </c>
      <c r="AP12" s="568">
        <f t="shared" si="365"/>
        <v>8526.4044318819015</v>
      </c>
      <c r="AQ12" s="568">
        <f t="shared" si="365"/>
        <v>8526.4044318819015</v>
      </c>
      <c r="AR12" s="568">
        <f t="shared" si="365"/>
        <v>8526.4044318819015</v>
      </c>
      <c r="AS12" s="568">
        <f t="shared" si="365"/>
        <v>8526.4044318819015</v>
      </c>
      <c r="AT12" s="568">
        <f t="shared" si="365"/>
        <v>8526.4044318819015</v>
      </c>
      <c r="AU12" s="568">
        <f t="shared" si="365"/>
        <v>8526.4044318819015</v>
      </c>
      <c r="AV12" s="568">
        <f t="shared" si="365"/>
        <v>8526.4044318819015</v>
      </c>
      <c r="AW12" s="568">
        <f t="shared" si="365"/>
        <v>8526.4044318819015</v>
      </c>
      <c r="AX12" s="568">
        <f t="shared" si="365"/>
        <v>8526.4044318819015</v>
      </c>
      <c r="AY12" s="568">
        <f t="shared" si="365"/>
        <v>8526.4044318819015</v>
      </c>
      <c r="AZ12" s="568">
        <f t="shared" si="365"/>
        <v>9746.9476998383616</v>
      </c>
      <c r="BA12" s="568">
        <f t="shared" si="365"/>
        <v>9746.9476998383616</v>
      </c>
      <c r="BB12" s="568">
        <f t="shared" si="365"/>
        <v>9746.9476998383616</v>
      </c>
      <c r="BC12" s="568">
        <f t="shared" si="365"/>
        <v>9746.9476998383616</v>
      </c>
      <c r="BD12" s="568">
        <f t="shared" si="365"/>
        <v>9746.9476998383616</v>
      </c>
      <c r="BE12" s="568">
        <f t="shared" si="365"/>
        <v>9746.9476998383616</v>
      </c>
      <c r="BF12" s="568">
        <f t="shared" si="365"/>
        <v>9746.9476998383616</v>
      </c>
      <c r="BG12" s="568">
        <f t="shared" si="365"/>
        <v>9746.9476998383616</v>
      </c>
      <c r="BH12" s="568">
        <f t="shared" si="365"/>
        <v>9746.9476998383616</v>
      </c>
      <c r="BI12" s="568">
        <f t="shared" si="365"/>
        <v>9746.9476998383616</v>
      </c>
      <c r="BJ12" s="568">
        <f t="shared" si="365"/>
        <v>9746.9476998383616</v>
      </c>
      <c r="BK12" s="568">
        <f t="shared" si="365"/>
        <v>9746.9476998383616</v>
      </c>
      <c r="BL12" s="568">
        <f t="shared" si="365"/>
        <v>11004.107265833516</v>
      </c>
      <c r="BM12" s="568">
        <f t="shared" si="365"/>
        <v>11004.107265833516</v>
      </c>
      <c r="BN12" s="568">
        <f t="shared" si="365"/>
        <v>11004.107265833516</v>
      </c>
      <c r="BO12" s="568">
        <f t="shared" si="365"/>
        <v>11004.107265833516</v>
      </c>
      <c r="BP12" s="568">
        <f t="shared" si="365"/>
        <v>0</v>
      </c>
      <c r="BQ12" s="568">
        <f t="shared" si="365"/>
        <v>0</v>
      </c>
      <c r="BR12" s="568">
        <f t="shared" si="365"/>
        <v>0</v>
      </c>
      <c r="BS12" s="568">
        <f t="shared" si="365"/>
        <v>0</v>
      </c>
      <c r="BT12" s="568">
        <f t="shared" si="365"/>
        <v>0</v>
      </c>
      <c r="BU12" s="568">
        <f t="shared" si="365"/>
        <v>0</v>
      </c>
      <c r="BV12" s="568">
        <f t="shared" si="365"/>
        <v>0</v>
      </c>
      <c r="BW12" s="568">
        <f t="shared" ref="BW12:EH12" si="366">(BW$3&lt;=$D12)*(BW$36-$H12)*$F12/12</f>
        <v>0</v>
      </c>
      <c r="BX12" s="568">
        <f t="shared" si="366"/>
        <v>0</v>
      </c>
      <c r="BY12" s="568">
        <f t="shared" si="366"/>
        <v>0</v>
      </c>
      <c r="BZ12" s="568">
        <f t="shared" si="366"/>
        <v>0</v>
      </c>
      <c r="CA12" s="568">
        <f t="shared" si="366"/>
        <v>0</v>
      </c>
      <c r="CB12" s="568">
        <f t="shared" si="366"/>
        <v>0</v>
      </c>
      <c r="CC12" s="568">
        <f t="shared" si="366"/>
        <v>0</v>
      </c>
      <c r="CD12" s="568">
        <f t="shared" si="366"/>
        <v>0</v>
      </c>
      <c r="CE12" s="568">
        <f t="shared" si="366"/>
        <v>0</v>
      </c>
      <c r="CF12" s="568">
        <f t="shared" si="366"/>
        <v>0</v>
      </c>
      <c r="CG12" s="568">
        <f t="shared" si="366"/>
        <v>0</v>
      </c>
      <c r="CH12" s="568">
        <f t="shared" si="366"/>
        <v>0</v>
      </c>
      <c r="CI12" s="568">
        <f t="shared" si="366"/>
        <v>0</v>
      </c>
      <c r="CJ12" s="568">
        <f t="shared" si="366"/>
        <v>0</v>
      </c>
      <c r="CK12" s="568">
        <f t="shared" si="366"/>
        <v>0</v>
      </c>
      <c r="CL12" s="568">
        <f t="shared" si="366"/>
        <v>0</v>
      </c>
      <c r="CM12" s="568">
        <f t="shared" si="366"/>
        <v>0</v>
      </c>
      <c r="CN12" s="568">
        <f t="shared" si="366"/>
        <v>0</v>
      </c>
      <c r="CO12" s="568">
        <f t="shared" si="366"/>
        <v>0</v>
      </c>
      <c r="CP12" s="568">
        <f t="shared" si="366"/>
        <v>0</v>
      </c>
      <c r="CQ12" s="568">
        <f t="shared" si="366"/>
        <v>0</v>
      </c>
      <c r="CR12" s="568">
        <f t="shared" si="366"/>
        <v>0</v>
      </c>
      <c r="CS12" s="568">
        <f t="shared" si="366"/>
        <v>0</v>
      </c>
      <c r="CT12" s="568">
        <f t="shared" si="366"/>
        <v>0</v>
      </c>
      <c r="CU12" s="568">
        <f t="shared" si="366"/>
        <v>0</v>
      </c>
      <c r="CV12" s="568">
        <f t="shared" si="366"/>
        <v>0</v>
      </c>
      <c r="CW12" s="568">
        <f t="shared" si="366"/>
        <v>0</v>
      </c>
      <c r="CX12" s="568">
        <f t="shared" si="366"/>
        <v>0</v>
      </c>
      <c r="CY12" s="568">
        <f t="shared" si="366"/>
        <v>0</v>
      </c>
      <c r="CZ12" s="568">
        <f t="shared" si="366"/>
        <v>0</v>
      </c>
      <c r="DA12" s="568">
        <f t="shared" si="366"/>
        <v>0</v>
      </c>
      <c r="DB12" s="568">
        <f t="shared" si="366"/>
        <v>0</v>
      </c>
      <c r="DC12" s="568">
        <f t="shared" si="366"/>
        <v>0</v>
      </c>
      <c r="DD12" s="568">
        <f t="shared" si="366"/>
        <v>0</v>
      </c>
      <c r="DE12" s="568">
        <f t="shared" si="366"/>
        <v>0</v>
      </c>
      <c r="DF12" s="568">
        <f t="shared" si="366"/>
        <v>0</v>
      </c>
      <c r="DG12" s="568">
        <f t="shared" si="366"/>
        <v>0</v>
      </c>
      <c r="DH12" s="568">
        <f t="shared" si="366"/>
        <v>0</v>
      </c>
      <c r="DI12" s="568">
        <f t="shared" si="366"/>
        <v>0</v>
      </c>
      <c r="DJ12" s="568">
        <f t="shared" si="366"/>
        <v>0</v>
      </c>
      <c r="DK12" s="568">
        <f t="shared" si="366"/>
        <v>0</v>
      </c>
      <c r="DL12" s="568">
        <f t="shared" si="366"/>
        <v>0</v>
      </c>
      <c r="DM12" s="568">
        <f t="shared" si="366"/>
        <v>0</v>
      </c>
      <c r="DN12" s="568">
        <f t="shared" si="366"/>
        <v>0</v>
      </c>
      <c r="DO12" s="568">
        <f t="shared" si="366"/>
        <v>0</v>
      </c>
      <c r="DP12" s="568">
        <f t="shared" si="366"/>
        <v>0</v>
      </c>
      <c r="DQ12" s="568">
        <f t="shared" si="366"/>
        <v>0</v>
      </c>
      <c r="DR12" s="568">
        <f t="shared" si="366"/>
        <v>0</v>
      </c>
      <c r="DS12" s="568">
        <f t="shared" si="366"/>
        <v>0</v>
      </c>
      <c r="DT12" s="568">
        <f t="shared" si="366"/>
        <v>0</v>
      </c>
      <c r="DU12" s="568">
        <f t="shared" si="366"/>
        <v>0</v>
      </c>
      <c r="DV12" s="568">
        <f t="shared" si="366"/>
        <v>0</v>
      </c>
      <c r="DW12" s="568">
        <f t="shared" si="366"/>
        <v>0</v>
      </c>
      <c r="DX12" s="568">
        <f t="shared" si="366"/>
        <v>0</v>
      </c>
      <c r="DY12" s="568">
        <f t="shared" si="366"/>
        <v>0</v>
      </c>
      <c r="DZ12" s="568">
        <f t="shared" si="366"/>
        <v>0</v>
      </c>
      <c r="EA12" s="568">
        <f t="shared" si="366"/>
        <v>0</v>
      </c>
      <c r="EB12" s="568">
        <f t="shared" si="366"/>
        <v>0</v>
      </c>
      <c r="EC12" s="568">
        <f t="shared" si="366"/>
        <v>0</v>
      </c>
      <c r="ED12" s="568">
        <f t="shared" si="366"/>
        <v>0</v>
      </c>
      <c r="EE12" s="568">
        <f t="shared" si="366"/>
        <v>0</v>
      </c>
      <c r="EF12" s="568">
        <f t="shared" si="366"/>
        <v>0</v>
      </c>
      <c r="EG12" s="568">
        <f t="shared" si="366"/>
        <v>0</v>
      </c>
      <c r="EH12" s="568">
        <f t="shared" si="366"/>
        <v>0</v>
      </c>
      <c r="EI12" s="568">
        <f t="shared" ref="EI12:GT12" si="367">(EI$3&lt;=$D12)*(EI$36-$H12)*$F12/12</f>
        <v>0</v>
      </c>
      <c r="EJ12" s="568">
        <f t="shared" si="367"/>
        <v>0</v>
      </c>
      <c r="EK12" s="568">
        <f t="shared" si="367"/>
        <v>0</v>
      </c>
      <c r="EL12" s="568">
        <f t="shared" si="367"/>
        <v>0</v>
      </c>
      <c r="EM12" s="568">
        <f t="shared" si="367"/>
        <v>0</v>
      </c>
      <c r="EN12" s="568">
        <f t="shared" si="367"/>
        <v>0</v>
      </c>
      <c r="EO12" s="568">
        <f t="shared" si="367"/>
        <v>0</v>
      </c>
      <c r="EP12" s="568">
        <f t="shared" si="367"/>
        <v>0</v>
      </c>
      <c r="EQ12" s="568">
        <f t="shared" si="367"/>
        <v>0</v>
      </c>
      <c r="ER12" s="568">
        <f t="shared" si="367"/>
        <v>0</v>
      </c>
      <c r="ES12" s="568">
        <f t="shared" si="367"/>
        <v>0</v>
      </c>
      <c r="ET12" s="568">
        <f t="shared" si="367"/>
        <v>0</v>
      </c>
      <c r="EU12" s="568">
        <f t="shared" si="367"/>
        <v>0</v>
      </c>
      <c r="EV12" s="568">
        <f t="shared" si="367"/>
        <v>0</v>
      </c>
      <c r="EW12" s="568">
        <f t="shared" si="367"/>
        <v>0</v>
      </c>
      <c r="EX12" s="568">
        <f t="shared" si="367"/>
        <v>0</v>
      </c>
      <c r="EY12" s="568">
        <f t="shared" si="367"/>
        <v>0</v>
      </c>
      <c r="EZ12" s="568">
        <f t="shared" si="367"/>
        <v>0</v>
      </c>
      <c r="FA12" s="568">
        <f t="shared" si="367"/>
        <v>0</v>
      </c>
      <c r="FB12" s="568">
        <f t="shared" si="367"/>
        <v>0</v>
      </c>
      <c r="FC12" s="568">
        <f t="shared" si="367"/>
        <v>0</v>
      </c>
      <c r="FD12" s="568">
        <f t="shared" si="367"/>
        <v>0</v>
      </c>
      <c r="FE12" s="568">
        <f t="shared" si="367"/>
        <v>0</v>
      </c>
      <c r="FF12" s="568">
        <f t="shared" si="367"/>
        <v>0</v>
      </c>
      <c r="FG12" s="568">
        <f t="shared" si="367"/>
        <v>0</v>
      </c>
      <c r="FH12" s="568">
        <f t="shared" si="367"/>
        <v>0</v>
      </c>
      <c r="FI12" s="568">
        <f t="shared" si="367"/>
        <v>0</v>
      </c>
      <c r="FJ12" s="568">
        <f t="shared" si="367"/>
        <v>0</v>
      </c>
      <c r="FK12" s="568">
        <f t="shared" si="367"/>
        <v>0</v>
      </c>
      <c r="FL12" s="568">
        <f t="shared" si="367"/>
        <v>0</v>
      </c>
      <c r="FM12" s="568">
        <f t="shared" si="367"/>
        <v>0</v>
      </c>
      <c r="FN12" s="568">
        <f t="shared" si="367"/>
        <v>0</v>
      </c>
      <c r="FO12" s="568">
        <f t="shared" si="367"/>
        <v>0</v>
      </c>
      <c r="FP12" s="568">
        <f t="shared" si="367"/>
        <v>0</v>
      </c>
      <c r="FQ12" s="568">
        <f t="shared" si="367"/>
        <v>0</v>
      </c>
      <c r="FR12" s="568">
        <f t="shared" si="367"/>
        <v>0</v>
      </c>
      <c r="FS12" s="568">
        <f t="shared" si="367"/>
        <v>0</v>
      </c>
      <c r="FT12" s="568">
        <f t="shared" si="367"/>
        <v>0</v>
      </c>
      <c r="FU12" s="568">
        <f t="shared" si="367"/>
        <v>0</v>
      </c>
      <c r="FV12" s="568">
        <f t="shared" si="367"/>
        <v>0</v>
      </c>
      <c r="FW12" s="568">
        <f t="shared" si="367"/>
        <v>0</v>
      </c>
      <c r="FX12" s="568">
        <f t="shared" si="367"/>
        <v>0</v>
      </c>
      <c r="FY12" s="568">
        <f t="shared" si="367"/>
        <v>0</v>
      </c>
      <c r="FZ12" s="568">
        <f t="shared" si="367"/>
        <v>0</v>
      </c>
      <c r="GA12" s="568">
        <f t="shared" si="367"/>
        <v>0</v>
      </c>
      <c r="GB12" s="568">
        <f t="shared" si="367"/>
        <v>0</v>
      </c>
      <c r="GC12" s="568">
        <f t="shared" si="367"/>
        <v>0</v>
      </c>
      <c r="GD12" s="568">
        <f t="shared" si="367"/>
        <v>0</v>
      </c>
      <c r="GE12" s="568">
        <f t="shared" si="367"/>
        <v>0</v>
      </c>
      <c r="GF12" s="568">
        <f t="shared" si="367"/>
        <v>0</v>
      </c>
      <c r="GG12" s="568">
        <f t="shared" si="367"/>
        <v>0</v>
      </c>
      <c r="GH12" s="568">
        <f t="shared" si="367"/>
        <v>0</v>
      </c>
      <c r="GI12" s="568">
        <f t="shared" si="367"/>
        <v>0</v>
      </c>
      <c r="GJ12" s="568">
        <f t="shared" si="367"/>
        <v>0</v>
      </c>
      <c r="GK12" s="568">
        <f t="shared" si="367"/>
        <v>0</v>
      </c>
      <c r="GL12" s="568">
        <f t="shared" si="367"/>
        <v>0</v>
      </c>
      <c r="GM12" s="568">
        <f t="shared" si="367"/>
        <v>0</v>
      </c>
      <c r="GN12" s="568">
        <f t="shared" si="367"/>
        <v>0</v>
      </c>
      <c r="GO12" s="568">
        <f t="shared" si="367"/>
        <v>0</v>
      </c>
      <c r="GP12" s="568">
        <f t="shared" si="367"/>
        <v>0</v>
      </c>
      <c r="GQ12" s="568">
        <f t="shared" si="367"/>
        <v>0</v>
      </c>
      <c r="GR12" s="568">
        <f t="shared" si="367"/>
        <v>0</v>
      </c>
      <c r="GS12" s="568">
        <f t="shared" si="367"/>
        <v>0</v>
      </c>
      <c r="GT12" s="568">
        <f t="shared" si="367"/>
        <v>0</v>
      </c>
      <c r="GU12" s="568">
        <f t="shared" ref="GU12:IO12" si="368">(GU$3&lt;=$D12)*(GU$36-$H12)*$F12/12</f>
        <v>0</v>
      </c>
      <c r="GV12" s="568">
        <f t="shared" si="368"/>
        <v>0</v>
      </c>
      <c r="GW12" s="568">
        <f t="shared" si="368"/>
        <v>0</v>
      </c>
      <c r="GX12" s="568">
        <f t="shared" si="368"/>
        <v>0</v>
      </c>
      <c r="GY12" s="568">
        <f t="shared" si="368"/>
        <v>0</v>
      </c>
      <c r="GZ12" s="568">
        <f t="shared" si="368"/>
        <v>0</v>
      </c>
      <c r="HA12" s="568">
        <f t="shared" si="368"/>
        <v>0</v>
      </c>
      <c r="HB12" s="568">
        <f t="shared" si="368"/>
        <v>0</v>
      </c>
      <c r="HC12" s="568">
        <f t="shared" si="368"/>
        <v>0</v>
      </c>
      <c r="HD12" s="568">
        <f t="shared" si="368"/>
        <v>0</v>
      </c>
      <c r="HE12" s="568">
        <f t="shared" si="368"/>
        <v>0</v>
      </c>
      <c r="HF12" s="568">
        <f t="shared" si="368"/>
        <v>0</v>
      </c>
      <c r="HG12" s="568">
        <f t="shared" si="368"/>
        <v>0</v>
      </c>
      <c r="HH12" s="568">
        <f t="shared" si="368"/>
        <v>0</v>
      </c>
      <c r="HI12" s="568">
        <f t="shared" si="368"/>
        <v>0</v>
      </c>
      <c r="HJ12" s="568">
        <f t="shared" si="368"/>
        <v>0</v>
      </c>
      <c r="HK12" s="568">
        <f t="shared" si="368"/>
        <v>0</v>
      </c>
      <c r="HL12" s="568">
        <f t="shared" si="368"/>
        <v>0</v>
      </c>
      <c r="HM12" s="568">
        <f t="shared" si="368"/>
        <v>0</v>
      </c>
      <c r="HN12" s="568">
        <f t="shared" si="368"/>
        <v>0</v>
      </c>
      <c r="HO12" s="568">
        <f t="shared" si="368"/>
        <v>0</v>
      </c>
      <c r="HP12" s="568">
        <f t="shared" si="368"/>
        <v>0</v>
      </c>
      <c r="HQ12" s="568">
        <f t="shared" si="368"/>
        <v>0</v>
      </c>
      <c r="HR12" s="568">
        <f t="shared" si="368"/>
        <v>0</v>
      </c>
      <c r="HS12" s="568">
        <f t="shared" si="368"/>
        <v>0</v>
      </c>
      <c r="HT12" s="568">
        <f t="shared" si="368"/>
        <v>0</v>
      </c>
      <c r="HU12" s="568">
        <f t="shared" si="368"/>
        <v>0</v>
      </c>
      <c r="HV12" s="568">
        <f t="shared" si="368"/>
        <v>0</v>
      </c>
      <c r="HW12" s="568">
        <f t="shared" si="368"/>
        <v>0</v>
      </c>
      <c r="HX12" s="568">
        <f t="shared" si="368"/>
        <v>0</v>
      </c>
      <c r="HY12" s="568">
        <f t="shared" si="368"/>
        <v>0</v>
      </c>
      <c r="HZ12" s="568">
        <f t="shared" si="368"/>
        <v>0</v>
      </c>
      <c r="IA12" s="568">
        <f t="shared" si="368"/>
        <v>0</v>
      </c>
      <c r="IB12" s="568">
        <f t="shared" si="368"/>
        <v>0</v>
      </c>
      <c r="IC12" s="568">
        <f t="shared" si="368"/>
        <v>0</v>
      </c>
      <c r="ID12" s="568">
        <f t="shared" si="368"/>
        <v>0</v>
      </c>
      <c r="IE12" s="568">
        <f t="shared" si="368"/>
        <v>0</v>
      </c>
      <c r="IF12" s="568">
        <f t="shared" si="368"/>
        <v>0</v>
      </c>
      <c r="IG12" s="568">
        <f t="shared" si="368"/>
        <v>0</v>
      </c>
      <c r="IH12" s="568">
        <f t="shared" si="368"/>
        <v>0</v>
      </c>
      <c r="II12" s="568">
        <f t="shared" si="368"/>
        <v>0</v>
      </c>
      <c r="IJ12" s="568">
        <f t="shared" si="368"/>
        <v>0</v>
      </c>
      <c r="IK12" s="568">
        <f t="shared" si="368"/>
        <v>0</v>
      </c>
      <c r="IL12" s="568">
        <f t="shared" si="368"/>
        <v>0</v>
      </c>
      <c r="IM12" s="568">
        <f t="shared" si="368"/>
        <v>0</v>
      </c>
      <c r="IN12" s="568">
        <f t="shared" si="368"/>
        <v>0</v>
      </c>
      <c r="IO12" s="568">
        <f t="shared" si="368"/>
        <v>0</v>
      </c>
    </row>
    <row r="13" spans="1:249" x14ac:dyDescent="0.2">
      <c r="B13" s="538" t="s">
        <v>362</v>
      </c>
      <c r="C13" s="564" t="s">
        <v>391</v>
      </c>
      <c r="D13" s="649">
        <v>45412</v>
      </c>
      <c r="E13" s="564" t="s">
        <v>392</v>
      </c>
      <c r="F13" s="567">
        <v>3.6299999999999999E-2</v>
      </c>
      <c r="G13" s="565" t="s">
        <v>397</v>
      </c>
      <c r="H13" s="568">
        <v>6667300</v>
      </c>
      <c r="I13" s="568">
        <f t="shared" si="350"/>
        <v>555608.33333333337</v>
      </c>
      <c r="J13" s="569">
        <f t="shared" si="351"/>
        <v>26679.326299999997</v>
      </c>
      <c r="K13" s="569">
        <f t="shared" si="342"/>
        <v>26679.326299999997</v>
      </c>
      <c r="L13" s="569">
        <f t="shared" si="342"/>
        <v>26679.326299999997</v>
      </c>
      <c r="M13" s="569">
        <f t="shared" si="342"/>
        <v>26679.326299999997</v>
      </c>
      <c r="N13" s="569">
        <f t="shared" si="342"/>
        <v>26679.326299999997</v>
      </c>
      <c r="O13" s="569">
        <f t="shared" si="342"/>
        <v>26679.326299999997</v>
      </c>
      <c r="P13" s="569">
        <f t="shared" si="342"/>
        <v>26679.326299999997</v>
      </c>
      <c r="Q13" s="569">
        <f t="shared" si="342"/>
        <v>26679.326299999997</v>
      </c>
      <c r="R13" s="569">
        <f t="shared" si="342"/>
        <v>26679.326299999997</v>
      </c>
      <c r="S13" s="569">
        <f t="shared" si="342"/>
        <v>26679.326299999997</v>
      </c>
      <c r="T13" s="569">
        <f t="shared" si="342"/>
        <v>26679.326299999997</v>
      </c>
      <c r="U13" s="569">
        <f t="shared" si="342"/>
        <v>26679.326299999997</v>
      </c>
      <c r="V13" s="569">
        <f t="shared" si="342"/>
        <v>33158.476999999999</v>
      </c>
      <c r="W13" s="569">
        <f t="shared" si="342"/>
        <v>33158.476999999999</v>
      </c>
      <c r="X13" s="569">
        <f t="shared" si="342"/>
        <v>33158.476999999999</v>
      </c>
      <c r="Y13" s="569">
        <f t="shared" si="342"/>
        <v>33158.476999999999</v>
      </c>
      <c r="Z13" s="569">
        <f t="shared" si="342"/>
        <v>33158.476999999999</v>
      </c>
      <c r="AA13" s="569">
        <f t="shared" si="342"/>
        <v>33158.476999999999</v>
      </c>
      <c r="AB13" s="569">
        <f t="shared" si="342"/>
        <v>33158.476999999999</v>
      </c>
      <c r="AC13" s="569">
        <f t="shared" si="343"/>
        <v>33158.476999999999</v>
      </c>
      <c r="AD13" s="569">
        <f t="shared" si="343"/>
        <v>33158.476999999999</v>
      </c>
      <c r="AE13" s="569">
        <f t="shared" si="343"/>
        <v>33158.476999999999</v>
      </c>
      <c r="AF13" s="569">
        <f t="shared" si="343"/>
        <v>33158.476999999999</v>
      </c>
      <c r="AG13" s="569">
        <f t="shared" si="343"/>
        <v>33158.476999999999</v>
      </c>
      <c r="AH13" s="569">
        <f t="shared" si="343"/>
        <v>37682.518774999997</v>
      </c>
      <c r="AI13" s="569">
        <f t="shared" si="343"/>
        <v>37682.518774999997</v>
      </c>
      <c r="AJ13" s="569">
        <f t="shared" si="343"/>
        <v>37682.518774999997</v>
      </c>
      <c r="AK13" s="569">
        <f t="shared" si="343"/>
        <v>37682.518774999997</v>
      </c>
      <c r="AL13" s="569">
        <f t="shared" si="343"/>
        <v>37682.518774999997</v>
      </c>
      <c r="AM13" s="569">
        <f t="shared" si="343"/>
        <v>37682.518774999997</v>
      </c>
      <c r="AN13" s="569">
        <f t="shared" si="343"/>
        <v>37682.518774999997</v>
      </c>
      <c r="AO13" s="569">
        <f t="shared" si="343"/>
        <v>37682.518774999997</v>
      </c>
      <c r="AP13" s="569">
        <f t="shared" si="343"/>
        <v>37682.518774999997</v>
      </c>
      <c r="AQ13" s="569">
        <f t="shared" si="343"/>
        <v>37682.518774999997</v>
      </c>
      <c r="AR13" s="569">
        <f t="shared" si="343"/>
        <v>37682.518774999997</v>
      </c>
      <c r="AS13" s="569">
        <f t="shared" si="343"/>
        <v>37682.518774999997</v>
      </c>
      <c r="AT13" s="569">
        <f t="shared" si="343"/>
        <v>41077.72129999999</v>
      </c>
      <c r="AU13" s="569">
        <f t="shared" si="343"/>
        <v>41077.72129999999</v>
      </c>
      <c r="AV13" s="569">
        <f t="shared" si="343"/>
        <v>41077.72129999999</v>
      </c>
      <c r="AW13" s="569">
        <f t="shared" si="343"/>
        <v>41077.72129999999</v>
      </c>
      <c r="AX13" s="569">
        <f t="shared" si="343"/>
        <v>41077.72129999999</v>
      </c>
      <c r="AY13" s="569">
        <f t="shared" si="343"/>
        <v>41077.72129999999</v>
      </c>
      <c r="AZ13" s="569">
        <f t="shared" si="343"/>
        <v>41077.72129999999</v>
      </c>
      <c r="BA13" s="569">
        <f t="shared" si="343"/>
        <v>41077.72129999999</v>
      </c>
      <c r="BB13" s="569">
        <f t="shared" si="343"/>
        <v>41077.72129999999</v>
      </c>
      <c r="BC13" s="569">
        <f t="shared" si="343"/>
        <v>41077.72129999999</v>
      </c>
      <c r="BD13" s="569">
        <f t="shared" si="343"/>
        <v>41077.72129999999</v>
      </c>
      <c r="BE13" s="569">
        <f t="shared" si="343"/>
        <v>41077.72129999999</v>
      </c>
      <c r="BF13" s="569">
        <f t="shared" si="343"/>
        <v>44217.964724999998</v>
      </c>
      <c r="BG13" s="569">
        <f t="shared" si="344"/>
        <v>44217.964724999998</v>
      </c>
      <c r="BH13" s="569">
        <f t="shared" si="344"/>
        <v>44217.964724999998</v>
      </c>
      <c r="BI13" s="569">
        <f t="shared" si="344"/>
        <v>44217.964724999998</v>
      </c>
      <c r="BJ13" s="569">
        <f t="shared" si="344"/>
        <v>44217.964724999998</v>
      </c>
      <c r="BK13" s="569">
        <f t="shared" si="344"/>
        <v>44217.964724999998</v>
      </c>
      <c r="BL13" s="569">
        <f t="shared" si="344"/>
        <v>44217.964724999998</v>
      </c>
      <c r="BM13" s="569">
        <f t="shared" si="344"/>
        <v>44217.964724999998</v>
      </c>
      <c r="BN13" s="569">
        <f t="shared" si="344"/>
        <v>44217.964724999998</v>
      </c>
      <c r="BO13" s="569">
        <f t="shared" si="344"/>
        <v>44217.964724999998</v>
      </c>
      <c r="BP13" s="569">
        <f t="shared" si="344"/>
        <v>0</v>
      </c>
      <c r="BQ13" s="569">
        <f t="shared" si="344"/>
        <v>0</v>
      </c>
      <c r="BR13" s="569">
        <f t="shared" si="344"/>
        <v>0</v>
      </c>
      <c r="BS13" s="569">
        <f t="shared" si="345"/>
        <v>0</v>
      </c>
      <c r="BT13" s="569">
        <f t="shared" si="345"/>
        <v>0</v>
      </c>
      <c r="BU13" s="569">
        <f t="shared" si="345"/>
        <v>0</v>
      </c>
      <c r="BV13" s="569">
        <f t="shared" si="345"/>
        <v>0</v>
      </c>
      <c r="BW13" s="569">
        <f t="shared" si="345"/>
        <v>0</v>
      </c>
      <c r="BX13" s="569">
        <f t="shared" si="345"/>
        <v>0</v>
      </c>
      <c r="BY13" s="569">
        <f t="shared" si="345"/>
        <v>0</v>
      </c>
      <c r="BZ13" s="569">
        <f t="shared" si="345"/>
        <v>0</v>
      </c>
      <c r="CA13" s="569">
        <f t="shared" si="345"/>
        <v>0</v>
      </c>
      <c r="CB13" s="569">
        <f t="shared" si="345"/>
        <v>0</v>
      </c>
      <c r="CC13" s="569">
        <f t="shared" si="345"/>
        <v>0</v>
      </c>
      <c r="CD13" s="569">
        <f t="shared" si="346"/>
        <v>0</v>
      </c>
      <c r="CE13" s="569">
        <f t="shared" si="346"/>
        <v>0</v>
      </c>
      <c r="CF13" s="569">
        <f t="shared" si="346"/>
        <v>0</v>
      </c>
      <c r="CG13" s="569">
        <f t="shared" si="346"/>
        <v>0</v>
      </c>
      <c r="CH13" s="569">
        <f t="shared" si="346"/>
        <v>0</v>
      </c>
      <c r="CI13" s="569">
        <f t="shared" si="346"/>
        <v>0</v>
      </c>
      <c r="CJ13" s="569">
        <f t="shared" si="346"/>
        <v>0</v>
      </c>
      <c r="CK13" s="569">
        <f t="shared" si="346"/>
        <v>0</v>
      </c>
      <c r="CL13" s="569">
        <f t="shared" si="346"/>
        <v>0</v>
      </c>
      <c r="CM13" s="569">
        <f t="shared" si="346"/>
        <v>0</v>
      </c>
      <c r="CN13" s="569">
        <f t="shared" si="346"/>
        <v>0</v>
      </c>
      <c r="CO13" s="569">
        <f t="shared" si="346"/>
        <v>0</v>
      </c>
      <c r="CP13" s="569">
        <f t="shared" si="346"/>
        <v>0</v>
      </c>
      <c r="CQ13" s="569">
        <f t="shared" si="346"/>
        <v>0</v>
      </c>
      <c r="CR13" s="569">
        <f t="shared" si="346"/>
        <v>0</v>
      </c>
      <c r="CS13" s="569">
        <f t="shared" si="346"/>
        <v>0</v>
      </c>
      <c r="CT13" s="569">
        <f t="shared" si="346"/>
        <v>0</v>
      </c>
      <c r="CU13" s="569">
        <f t="shared" si="346"/>
        <v>0</v>
      </c>
      <c r="CV13" s="569">
        <f t="shared" si="346"/>
        <v>0</v>
      </c>
      <c r="CW13" s="569">
        <f t="shared" si="346"/>
        <v>0</v>
      </c>
      <c r="CX13" s="569">
        <f t="shared" si="346"/>
        <v>0</v>
      </c>
      <c r="CY13" s="569">
        <f t="shared" si="346"/>
        <v>0</v>
      </c>
      <c r="CZ13" s="569">
        <f t="shared" si="346"/>
        <v>0</v>
      </c>
      <c r="DA13" s="569">
        <f t="shared" si="346"/>
        <v>0</v>
      </c>
      <c r="DB13" s="569">
        <f t="shared" si="346"/>
        <v>0</v>
      </c>
      <c r="DC13" s="569">
        <f t="shared" si="346"/>
        <v>0</v>
      </c>
      <c r="DD13" s="569">
        <f t="shared" ref="CD13:DQ15" si="369">(DD$3&lt;=$D13)*MAX((DD$35-$I13)*$F13,0)</f>
        <v>0</v>
      </c>
      <c r="DE13" s="569">
        <f t="shared" si="369"/>
        <v>0</v>
      </c>
      <c r="DF13" s="569">
        <f t="shared" si="369"/>
        <v>0</v>
      </c>
      <c r="DG13" s="569">
        <f t="shared" si="369"/>
        <v>0</v>
      </c>
      <c r="DH13" s="569">
        <f t="shared" si="369"/>
        <v>0</v>
      </c>
      <c r="DI13" s="569">
        <f t="shared" si="369"/>
        <v>0</v>
      </c>
      <c r="DJ13" s="569">
        <f t="shared" si="369"/>
        <v>0</v>
      </c>
      <c r="DK13" s="569">
        <f t="shared" si="369"/>
        <v>0</v>
      </c>
      <c r="DL13" s="569">
        <f t="shared" si="369"/>
        <v>0</v>
      </c>
      <c r="DM13" s="569">
        <f t="shared" si="369"/>
        <v>0</v>
      </c>
      <c r="DN13" s="569">
        <f t="shared" si="369"/>
        <v>0</v>
      </c>
      <c r="DO13" s="569">
        <f t="shared" si="369"/>
        <v>0</v>
      </c>
      <c r="DP13" s="569">
        <f t="shared" si="369"/>
        <v>0</v>
      </c>
      <c r="DQ13" s="569">
        <f t="shared" si="369"/>
        <v>0</v>
      </c>
      <c r="DR13" s="569">
        <f t="shared" ref="DQ13:EP15" si="370">(DR$3&lt;=$D13)*MAX((DR$35-$I13)*$F13,0)</f>
        <v>0</v>
      </c>
      <c r="DS13" s="569">
        <f t="shared" si="370"/>
        <v>0</v>
      </c>
      <c r="DT13" s="569">
        <f t="shared" si="370"/>
        <v>0</v>
      </c>
      <c r="DU13" s="569">
        <f t="shared" si="370"/>
        <v>0</v>
      </c>
      <c r="DV13" s="569">
        <f t="shared" si="370"/>
        <v>0</v>
      </c>
      <c r="DW13" s="569">
        <f t="shared" si="370"/>
        <v>0</v>
      </c>
      <c r="DX13" s="569">
        <f t="shared" si="370"/>
        <v>0</v>
      </c>
      <c r="DY13" s="569">
        <f t="shared" si="370"/>
        <v>0</v>
      </c>
      <c r="DZ13" s="569">
        <f t="shared" si="370"/>
        <v>0</v>
      </c>
      <c r="EA13" s="569">
        <f t="shared" si="370"/>
        <v>0</v>
      </c>
      <c r="EB13" s="569">
        <f t="shared" si="370"/>
        <v>0</v>
      </c>
      <c r="EC13" s="569">
        <f t="shared" si="370"/>
        <v>0</v>
      </c>
      <c r="ED13" s="569">
        <f t="shared" si="370"/>
        <v>0</v>
      </c>
      <c r="EE13" s="569">
        <f t="shared" si="370"/>
        <v>0</v>
      </c>
      <c r="EF13" s="569">
        <f t="shared" si="370"/>
        <v>0</v>
      </c>
      <c r="EG13" s="569">
        <f t="shared" si="370"/>
        <v>0</v>
      </c>
      <c r="EH13" s="569">
        <f t="shared" si="370"/>
        <v>0</v>
      </c>
      <c r="EI13" s="569">
        <f t="shared" si="370"/>
        <v>0</v>
      </c>
      <c r="EJ13" s="569">
        <f t="shared" si="370"/>
        <v>0</v>
      </c>
      <c r="EK13" s="569">
        <f t="shared" si="370"/>
        <v>0</v>
      </c>
      <c r="EL13" s="569">
        <f t="shared" si="370"/>
        <v>0</v>
      </c>
      <c r="EM13" s="569">
        <f t="shared" si="370"/>
        <v>0</v>
      </c>
      <c r="EN13" s="569">
        <f t="shared" si="370"/>
        <v>0</v>
      </c>
      <c r="EO13" s="569">
        <f t="shared" si="370"/>
        <v>0</v>
      </c>
      <c r="EP13" s="569">
        <f t="shared" si="370"/>
        <v>0</v>
      </c>
      <c r="EQ13" s="569">
        <f t="shared" ref="EQ13:HB13" si="371">(EQ$3&lt;=$D13)*MAX((EQ$35-$I13)*$F13,0)</f>
        <v>0</v>
      </c>
      <c r="ER13" s="569">
        <f t="shared" si="371"/>
        <v>0</v>
      </c>
      <c r="ES13" s="569">
        <f t="shared" si="371"/>
        <v>0</v>
      </c>
      <c r="ET13" s="569">
        <f t="shared" si="371"/>
        <v>0</v>
      </c>
      <c r="EU13" s="569">
        <f t="shared" si="371"/>
        <v>0</v>
      </c>
      <c r="EV13" s="569">
        <f t="shared" si="371"/>
        <v>0</v>
      </c>
      <c r="EW13" s="569">
        <f t="shared" si="371"/>
        <v>0</v>
      </c>
      <c r="EX13" s="569">
        <f t="shared" si="371"/>
        <v>0</v>
      </c>
      <c r="EY13" s="569">
        <f t="shared" si="371"/>
        <v>0</v>
      </c>
      <c r="EZ13" s="569">
        <f t="shared" si="371"/>
        <v>0</v>
      </c>
      <c r="FA13" s="569">
        <f t="shared" si="371"/>
        <v>0</v>
      </c>
      <c r="FB13" s="569">
        <f t="shared" si="371"/>
        <v>0</v>
      </c>
      <c r="FC13" s="569">
        <f t="shared" si="371"/>
        <v>0</v>
      </c>
      <c r="FD13" s="569">
        <f t="shared" si="371"/>
        <v>0</v>
      </c>
      <c r="FE13" s="569">
        <f t="shared" si="371"/>
        <v>0</v>
      </c>
      <c r="FF13" s="569">
        <f t="shared" si="371"/>
        <v>0</v>
      </c>
      <c r="FG13" s="569">
        <f t="shared" si="371"/>
        <v>0</v>
      </c>
      <c r="FH13" s="569">
        <f t="shared" si="371"/>
        <v>0</v>
      </c>
      <c r="FI13" s="569">
        <f t="shared" si="371"/>
        <v>0</v>
      </c>
      <c r="FJ13" s="569">
        <f t="shared" si="371"/>
        <v>0</v>
      </c>
      <c r="FK13" s="569">
        <f t="shared" si="371"/>
        <v>0</v>
      </c>
      <c r="FL13" s="569">
        <f t="shared" si="371"/>
        <v>0</v>
      </c>
      <c r="FM13" s="569">
        <f t="shared" si="371"/>
        <v>0</v>
      </c>
      <c r="FN13" s="569">
        <f t="shared" si="371"/>
        <v>0</v>
      </c>
      <c r="FO13" s="569">
        <f t="shared" si="371"/>
        <v>0</v>
      </c>
      <c r="FP13" s="569">
        <f t="shared" si="371"/>
        <v>0</v>
      </c>
      <c r="FQ13" s="569">
        <f t="shared" si="371"/>
        <v>0</v>
      </c>
      <c r="FR13" s="569">
        <f t="shared" si="371"/>
        <v>0</v>
      </c>
      <c r="FS13" s="569">
        <f t="shared" si="371"/>
        <v>0</v>
      </c>
      <c r="FT13" s="569">
        <f t="shared" si="371"/>
        <v>0</v>
      </c>
      <c r="FU13" s="569">
        <f t="shared" si="371"/>
        <v>0</v>
      </c>
      <c r="FV13" s="569">
        <f t="shared" si="371"/>
        <v>0</v>
      </c>
      <c r="FW13" s="569">
        <f t="shared" si="371"/>
        <v>0</v>
      </c>
      <c r="FX13" s="569">
        <f t="shared" si="371"/>
        <v>0</v>
      </c>
      <c r="FY13" s="569">
        <f t="shared" si="371"/>
        <v>0</v>
      </c>
      <c r="FZ13" s="569">
        <f t="shared" si="371"/>
        <v>0</v>
      </c>
      <c r="GA13" s="569">
        <f t="shared" si="371"/>
        <v>0</v>
      </c>
      <c r="GB13" s="569">
        <f t="shared" si="371"/>
        <v>0</v>
      </c>
      <c r="GC13" s="569">
        <f t="shared" si="371"/>
        <v>0</v>
      </c>
      <c r="GD13" s="569">
        <f t="shared" si="371"/>
        <v>0</v>
      </c>
      <c r="GE13" s="569">
        <f t="shared" si="371"/>
        <v>0</v>
      </c>
      <c r="GF13" s="569">
        <f t="shared" si="371"/>
        <v>0</v>
      </c>
      <c r="GG13" s="569">
        <f t="shared" si="371"/>
        <v>0</v>
      </c>
      <c r="GH13" s="569">
        <f t="shared" si="371"/>
        <v>0</v>
      </c>
      <c r="GI13" s="569">
        <f t="shared" si="371"/>
        <v>0</v>
      </c>
      <c r="GJ13" s="569">
        <f t="shared" si="371"/>
        <v>0</v>
      </c>
      <c r="GK13" s="569">
        <f t="shared" si="371"/>
        <v>0</v>
      </c>
      <c r="GL13" s="569">
        <f t="shared" si="371"/>
        <v>0</v>
      </c>
      <c r="GM13" s="569">
        <f t="shared" si="371"/>
        <v>0</v>
      </c>
      <c r="GN13" s="569">
        <f t="shared" si="371"/>
        <v>0</v>
      </c>
      <c r="GO13" s="569">
        <f t="shared" si="371"/>
        <v>0</v>
      </c>
      <c r="GP13" s="569">
        <f t="shared" si="371"/>
        <v>0</v>
      </c>
      <c r="GQ13" s="569">
        <f t="shared" si="371"/>
        <v>0</v>
      </c>
      <c r="GR13" s="569">
        <f t="shared" si="371"/>
        <v>0</v>
      </c>
      <c r="GS13" s="569">
        <f t="shared" si="371"/>
        <v>0</v>
      </c>
      <c r="GT13" s="569">
        <f t="shared" si="371"/>
        <v>0</v>
      </c>
      <c r="GU13" s="569">
        <f t="shared" si="371"/>
        <v>0</v>
      </c>
      <c r="GV13" s="569">
        <f t="shared" si="371"/>
        <v>0</v>
      </c>
      <c r="GW13" s="569">
        <f t="shared" si="371"/>
        <v>0</v>
      </c>
      <c r="GX13" s="569">
        <f t="shared" si="371"/>
        <v>0</v>
      </c>
      <c r="GY13" s="569">
        <f t="shared" si="371"/>
        <v>0</v>
      </c>
      <c r="GZ13" s="569">
        <f t="shared" si="371"/>
        <v>0</v>
      </c>
      <c r="HA13" s="569">
        <f t="shared" si="371"/>
        <v>0</v>
      </c>
      <c r="HB13" s="569">
        <f t="shared" si="371"/>
        <v>0</v>
      </c>
      <c r="HC13" s="569">
        <f t="shared" ref="HC13:IO13" si="372">(HC$3&lt;=$D13)*MAX((HC$35-$I13)*$F13,0)</f>
        <v>0</v>
      </c>
      <c r="HD13" s="569">
        <f t="shared" si="372"/>
        <v>0</v>
      </c>
      <c r="HE13" s="569">
        <f t="shared" si="372"/>
        <v>0</v>
      </c>
      <c r="HF13" s="569">
        <f t="shared" si="372"/>
        <v>0</v>
      </c>
      <c r="HG13" s="569">
        <f t="shared" si="372"/>
        <v>0</v>
      </c>
      <c r="HH13" s="569">
        <f t="shared" si="372"/>
        <v>0</v>
      </c>
      <c r="HI13" s="569">
        <f t="shared" si="372"/>
        <v>0</v>
      </c>
      <c r="HJ13" s="569">
        <f t="shared" si="372"/>
        <v>0</v>
      </c>
      <c r="HK13" s="569">
        <f t="shared" si="372"/>
        <v>0</v>
      </c>
      <c r="HL13" s="569">
        <f t="shared" si="372"/>
        <v>0</v>
      </c>
      <c r="HM13" s="569">
        <f t="shared" si="372"/>
        <v>0</v>
      </c>
      <c r="HN13" s="569">
        <f t="shared" si="372"/>
        <v>0</v>
      </c>
      <c r="HO13" s="569">
        <f t="shared" si="372"/>
        <v>0</v>
      </c>
      <c r="HP13" s="569">
        <f t="shared" si="372"/>
        <v>0</v>
      </c>
      <c r="HQ13" s="569">
        <f t="shared" si="372"/>
        <v>0</v>
      </c>
      <c r="HR13" s="569">
        <f t="shared" si="372"/>
        <v>0</v>
      </c>
      <c r="HS13" s="569">
        <f t="shared" si="372"/>
        <v>0</v>
      </c>
      <c r="HT13" s="569">
        <f t="shared" si="372"/>
        <v>0</v>
      </c>
      <c r="HU13" s="569">
        <f t="shared" si="372"/>
        <v>0</v>
      </c>
      <c r="HV13" s="569">
        <f t="shared" si="372"/>
        <v>0</v>
      </c>
      <c r="HW13" s="569">
        <f t="shared" si="372"/>
        <v>0</v>
      </c>
      <c r="HX13" s="569">
        <f t="shared" si="372"/>
        <v>0</v>
      </c>
      <c r="HY13" s="569">
        <f t="shared" si="372"/>
        <v>0</v>
      </c>
      <c r="HZ13" s="569">
        <f t="shared" si="372"/>
        <v>0</v>
      </c>
      <c r="IA13" s="569">
        <f t="shared" si="372"/>
        <v>0</v>
      </c>
      <c r="IB13" s="569">
        <f t="shared" si="372"/>
        <v>0</v>
      </c>
      <c r="IC13" s="569">
        <f t="shared" si="372"/>
        <v>0</v>
      </c>
      <c r="ID13" s="569">
        <f t="shared" si="372"/>
        <v>0</v>
      </c>
      <c r="IE13" s="569">
        <f t="shared" si="372"/>
        <v>0</v>
      </c>
      <c r="IF13" s="569">
        <f t="shared" si="372"/>
        <v>0</v>
      </c>
      <c r="IG13" s="569">
        <f t="shared" si="372"/>
        <v>0</v>
      </c>
      <c r="IH13" s="569">
        <f t="shared" si="372"/>
        <v>0</v>
      </c>
      <c r="II13" s="569">
        <f t="shared" si="372"/>
        <v>0</v>
      </c>
      <c r="IJ13" s="569">
        <f t="shared" si="372"/>
        <v>0</v>
      </c>
      <c r="IK13" s="569">
        <f t="shared" si="372"/>
        <v>0</v>
      </c>
      <c r="IL13" s="569">
        <f t="shared" si="372"/>
        <v>0</v>
      </c>
      <c r="IM13" s="569">
        <f t="shared" si="372"/>
        <v>0</v>
      </c>
      <c r="IN13" s="569">
        <f t="shared" si="372"/>
        <v>0</v>
      </c>
      <c r="IO13" s="569">
        <f t="shared" si="372"/>
        <v>0</v>
      </c>
    </row>
    <row r="14" spans="1:249" x14ac:dyDescent="0.2">
      <c r="B14" s="538" t="s">
        <v>362</v>
      </c>
      <c r="C14" s="564" t="s">
        <v>398</v>
      </c>
      <c r="D14" s="649">
        <v>45412</v>
      </c>
      <c r="E14" s="564" t="s">
        <v>392</v>
      </c>
      <c r="F14" s="571">
        <f>Rent!F23</f>
        <v>12357</v>
      </c>
      <c r="G14" s="565">
        <v>2013</v>
      </c>
      <c r="H14" s="572">
        <v>22.972999999999999</v>
      </c>
      <c r="I14" s="568"/>
      <c r="J14" s="568">
        <f>(J$3&lt;=$D14)*(J$36-$H14)*$F14/12</f>
        <v>3732.5245275000011</v>
      </c>
      <c r="K14" s="568">
        <f t="shared" ref="K14:BV14" si="373">(K$3&lt;=$D14)*(K$36-$H14)*$F14/12</f>
        <v>3732.5245275000011</v>
      </c>
      <c r="L14" s="568">
        <f t="shared" si="373"/>
        <v>3732.5245275000011</v>
      </c>
      <c r="M14" s="568">
        <f t="shared" si="373"/>
        <v>3732.5245275000011</v>
      </c>
      <c r="N14" s="568">
        <f t="shared" si="373"/>
        <v>3732.5245275000011</v>
      </c>
      <c r="O14" s="568">
        <f t="shared" si="373"/>
        <v>3732.5245275000011</v>
      </c>
      <c r="P14" s="568">
        <f t="shared" si="373"/>
        <v>4554.1936658250033</v>
      </c>
      <c r="Q14" s="568">
        <f t="shared" si="373"/>
        <v>4554.1936658250033</v>
      </c>
      <c r="R14" s="568">
        <f t="shared" si="373"/>
        <v>4554.1936658250033</v>
      </c>
      <c r="S14" s="568">
        <f t="shared" si="373"/>
        <v>4554.1936658250033</v>
      </c>
      <c r="T14" s="568">
        <f t="shared" si="373"/>
        <v>4554.1936658250033</v>
      </c>
      <c r="U14" s="568">
        <f t="shared" si="373"/>
        <v>4554.1936658250033</v>
      </c>
      <c r="V14" s="568">
        <f t="shared" si="373"/>
        <v>4554.1936658250033</v>
      </c>
      <c r="W14" s="568">
        <f t="shared" si="373"/>
        <v>4554.1936658250033</v>
      </c>
      <c r="X14" s="568">
        <f t="shared" si="373"/>
        <v>4554.1936658250033</v>
      </c>
      <c r="Y14" s="568">
        <f t="shared" si="373"/>
        <v>4554.1936658250033</v>
      </c>
      <c r="Z14" s="568">
        <f t="shared" si="373"/>
        <v>4554.1936658250033</v>
      </c>
      <c r="AA14" s="568">
        <f t="shared" si="373"/>
        <v>4554.1936658250033</v>
      </c>
      <c r="AB14" s="568">
        <f t="shared" si="373"/>
        <v>5400.5128782997535</v>
      </c>
      <c r="AC14" s="568">
        <f t="shared" si="373"/>
        <v>5400.5128782997535</v>
      </c>
      <c r="AD14" s="568">
        <f t="shared" si="373"/>
        <v>5400.5128782997535</v>
      </c>
      <c r="AE14" s="568">
        <f t="shared" si="373"/>
        <v>5400.5128782997535</v>
      </c>
      <c r="AF14" s="568">
        <f t="shared" si="373"/>
        <v>5400.5128782997535</v>
      </c>
      <c r="AG14" s="568">
        <f t="shared" si="373"/>
        <v>5400.5128782997535</v>
      </c>
      <c r="AH14" s="568">
        <f t="shared" si="373"/>
        <v>5400.5128782997535</v>
      </c>
      <c r="AI14" s="568">
        <f t="shared" si="373"/>
        <v>5400.5128782997535</v>
      </c>
      <c r="AJ14" s="568">
        <f t="shared" si="373"/>
        <v>5400.5128782997535</v>
      </c>
      <c r="AK14" s="568">
        <f t="shared" si="373"/>
        <v>5400.5128782997535</v>
      </c>
      <c r="AL14" s="568">
        <f t="shared" si="373"/>
        <v>5400.5128782997535</v>
      </c>
      <c r="AM14" s="568">
        <f t="shared" si="373"/>
        <v>5400.5128782997535</v>
      </c>
      <c r="AN14" s="568">
        <f t="shared" si="373"/>
        <v>6272.2216671487467</v>
      </c>
      <c r="AO14" s="568">
        <f t="shared" si="373"/>
        <v>6272.2216671487467</v>
      </c>
      <c r="AP14" s="568">
        <f t="shared" si="373"/>
        <v>6272.2216671487467</v>
      </c>
      <c r="AQ14" s="568">
        <f t="shared" si="373"/>
        <v>6272.2216671487467</v>
      </c>
      <c r="AR14" s="568">
        <f t="shared" si="373"/>
        <v>6272.2216671487467</v>
      </c>
      <c r="AS14" s="568">
        <f t="shared" si="373"/>
        <v>6272.2216671487467</v>
      </c>
      <c r="AT14" s="568">
        <f t="shared" si="373"/>
        <v>6272.2216671487467</v>
      </c>
      <c r="AU14" s="568">
        <f t="shared" si="373"/>
        <v>6272.2216671487467</v>
      </c>
      <c r="AV14" s="568">
        <f t="shared" si="373"/>
        <v>6272.2216671487467</v>
      </c>
      <c r="AW14" s="568">
        <f t="shared" si="373"/>
        <v>6272.2216671487467</v>
      </c>
      <c r="AX14" s="568">
        <f t="shared" si="373"/>
        <v>6272.2216671487467</v>
      </c>
      <c r="AY14" s="568">
        <f t="shared" si="373"/>
        <v>6272.2216671487467</v>
      </c>
      <c r="AZ14" s="568">
        <f t="shared" si="373"/>
        <v>7170.0817196632115</v>
      </c>
      <c r="BA14" s="568">
        <f t="shared" si="373"/>
        <v>7170.0817196632115</v>
      </c>
      <c r="BB14" s="568">
        <f t="shared" si="373"/>
        <v>7170.0817196632115</v>
      </c>
      <c r="BC14" s="568">
        <f t="shared" si="373"/>
        <v>7170.0817196632115</v>
      </c>
      <c r="BD14" s="568">
        <f t="shared" si="373"/>
        <v>7170.0817196632115</v>
      </c>
      <c r="BE14" s="568">
        <f t="shared" si="373"/>
        <v>7170.0817196632115</v>
      </c>
      <c r="BF14" s="568">
        <f t="shared" si="373"/>
        <v>7170.0817196632115</v>
      </c>
      <c r="BG14" s="568">
        <f t="shared" si="373"/>
        <v>7170.0817196632115</v>
      </c>
      <c r="BH14" s="568">
        <f t="shared" si="373"/>
        <v>7170.0817196632115</v>
      </c>
      <c r="BI14" s="568">
        <f t="shared" si="373"/>
        <v>7170.0817196632115</v>
      </c>
      <c r="BJ14" s="568">
        <f t="shared" si="373"/>
        <v>7170.0817196632115</v>
      </c>
      <c r="BK14" s="568">
        <f t="shared" si="373"/>
        <v>7170.0817196632115</v>
      </c>
      <c r="BL14" s="568">
        <f t="shared" si="373"/>
        <v>8094.8775737531105</v>
      </c>
      <c r="BM14" s="568">
        <f t="shared" si="373"/>
        <v>8094.8775737531105</v>
      </c>
      <c r="BN14" s="568">
        <f t="shared" si="373"/>
        <v>8094.8775737531105</v>
      </c>
      <c r="BO14" s="568">
        <f t="shared" si="373"/>
        <v>8094.8775737531105</v>
      </c>
      <c r="BP14" s="568">
        <f t="shared" si="373"/>
        <v>0</v>
      </c>
      <c r="BQ14" s="568">
        <f t="shared" si="373"/>
        <v>0</v>
      </c>
      <c r="BR14" s="568">
        <f t="shared" si="373"/>
        <v>0</v>
      </c>
      <c r="BS14" s="568">
        <f t="shared" si="373"/>
        <v>0</v>
      </c>
      <c r="BT14" s="568">
        <f t="shared" si="373"/>
        <v>0</v>
      </c>
      <c r="BU14" s="568">
        <f t="shared" si="373"/>
        <v>0</v>
      </c>
      <c r="BV14" s="568">
        <f t="shared" si="373"/>
        <v>0</v>
      </c>
      <c r="BW14" s="568">
        <f t="shared" ref="BW14:EH14" si="374">(BW$3&lt;=$D14)*(BW$36-$H14)*$F14/12</f>
        <v>0</v>
      </c>
      <c r="BX14" s="568">
        <f t="shared" si="374"/>
        <v>0</v>
      </c>
      <c r="BY14" s="568">
        <f t="shared" si="374"/>
        <v>0</v>
      </c>
      <c r="BZ14" s="568">
        <f t="shared" si="374"/>
        <v>0</v>
      </c>
      <c r="CA14" s="568">
        <f t="shared" si="374"/>
        <v>0</v>
      </c>
      <c r="CB14" s="568">
        <f t="shared" si="374"/>
        <v>0</v>
      </c>
      <c r="CC14" s="568">
        <f t="shared" si="374"/>
        <v>0</v>
      </c>
      <c r="CD14" s="568">
        <f t="shared" si="374"/>
        <v>0</v>
      </c>
      <c r="CE14" s="568">
        <f t="shared" si="374"/>
        <v>0</v>
      </c>
      <c r="CF14" s="568">
        <f t="shared" si="374"/>
        <v>0</v>
      </c>
      <c r="CG14" s="568">
        <f t="shared" si="374"/>
        <v>0</v>
      </c>
      <c r="CH14" s="568">
        <f t="shared" si="374"/>
        <v>0</v>
      </c>
      <c r="CI14" s="568">
        <f t="shared" si="374"/>
        <v>0</v>
      </c>
      <c r="CJ14" s="568">
        <f t="shared" si="374"/>
        <v>0</v>
      </c>
      <c r="CK14" s="568">
        <f t="shared" si="374"/>
        <v>0</v>
      </c>
      <c r="CL14" s="568">
        <f t="shared" si="374"/>
        <v>0</v>
      </c>
      <c r="CM14" s="568">
        <f t="shared" si="374"/>
        <v>0</v>
      </c>
      <c r="CN14" s="568">
        <f t="shared" si="374"/>
        <v>0</v>
      </c>
      <c r="CO14" s="568">
        <f t="shared" si="374"/>
        <v>0</v>
      </c>
      <c r="CP14" s="568">
        <f t="shared" si="374"/>
        <v>0</v>
      </c>
      <c r="CQ14" s="568">
        <f t="shared" si="374"/>
        <v>0</v>
      </c>
      <c r="CR14" s="568">
        <f t="shared" si="374"/>
        <v>0</v>
      </c>
      <c r="CS14" s="568">
        <f t="shared" si="374"/>
        <v>0</v>
      </c>
      <c r="CT14" s="568">
        <f t="shared" si="374"/>
        <v>0</v>
      </c>
      <c r="CU14" s="568">
        <f t="shared" si="374"/>
        <v>0</v>
      </c>
      <c r="CV14" s="568">
        <f t="shared" si="374"/>
        <v>0</v>
      </c>
      <c r="CW14" s="568">
        <f t="shared" si="374"/>
        <v>0</v>
      </c>
      <c r="CX14" s="568">
        <f t="shared" si="374"/>
        <v>0</v>
      </c>
      <c r="CY14" s="568">
        <f t="shared" si="374"/>
        <v>0</v>
      </c>
      <c r="CZ14" s="568">
        <f t="shared" si="374"/>
        <v>0</v>
      </c>
      <c r="DA14" s="568">
        <f t="shared" si="374"/>
        <v>0</v>
      </c>
      <c r="DB14" s="568">
        <f t="shared" si="374"/>
        <v>0</v>
      </c>
      <c r="DC14" s="568">
        <f t="shared" si="374"/>
        <v>0</v>
      </c>
      <c r="DD14" s="568">
        <f t="shared" si="374"/>
        <v>0</v>
      </c>
      <c r="DE14" s="568">
        <f t="shared" si="374"/>
        <v>0</v>
      </c>
      <c r="DF14" s="568">
        <f t="shared" si="374"/>
        <v>0</v>
      </c>
      <c r="DG14" s="568">
        <f t="shared" si="374"/>
        <v>0</v>
      </c>
      <c r="DH14" s="568">
        <f t="shared" si="374"/>
        <v>0</v>
      </c>
      <c r="DI14" s="568">
        <f t="shared" si="374"/>
        <v>0</v>
      </c>
      <c r="DJ14" s="568">
        <f t="shared" si="374"/>
        <v>0</v>
      </c>
      <c r="DK14" s="568">
        <f t="shared" si="374"/>
        <v>0</v>
      </c>
      <c r="DL14" s="568">
        <f t="shared" si="374"/>
        <v>0</v>
      </c>
      <c r="DM14" s="568">
        <f t="shared" si="374"/>
        <v>0</v>
      </c>
      <c r="DN14" s="568">
        <f t="shared" si="374"/>
        <v>0</v>
      </c>
      <c r="DO14" s="568">
        <f t="shared" si="374"/>
        <v>0</v>
      </c>
      <c r="DP14" s="568">
        <f t="shared" si="374"/>
        <v>0</v>
      </c>
      <c r="DQ14" s="568">
        <f t="shared" si="374"/>
        <v>0</v>
      </c>
      <c r="DR14" s="568">
        <f t="shared" si="374"/>
        <v>0</v>
      </c>
      <c r="DS14" s="568">
        <f t="shared" si="374"/>
        <v>0</v>
      </c>
      <c r="DT14" s="568">
        <f t="shared" si="374"/>
        <v>0</v>
      </c>
      <c r="DU14" s="568">
        <f t="shared" si="374"/>
        <v>0</v>
      </c>
      <c r="DV14" s="568">
        <f t="shared" si="374"/>
        <v>0</v>
      </c>
      <c r="DW14" s="568">
        <f t="shared" si="374"/>
        <v>0</v>
      </c>
      <c r="DX14" s="568">
        <f t="shared" si="374"/>
        <v>0</v>
      </c>
      <c r="DY14" s="568">
        <f t="shared" si="374"/>
        <v>0</v>
      </c>
      <c r="DZ14" s="568">
        <f t="shared" si="374"/>
        <v>0</v>
      </c>
      <c r="EA14" s="568">
        <f t="shared" si="374"/>
        <v>0</v>
      </c>
      <c r="EB14" s="568">
        <f t="shared" si="374"/>
        <v>0</v>
      </c>
      <c r="EC14" s="568">
        <f t="shared" si="374"/>
        <v>0</v>
      </c>
      <c r="ED14" s="568">
        <f t="shared" si="374"/>
        <v>0</v>
      </c>
      <c r="EE14" s="568">
        <f t="shared" si="374"/>
        <v>0</v>
      </c>
      <c r="EF14" s="568">
        <f t="shared" si="374"/>
        <v>0</v>
      </c>
      <c r="EG14" s="568">
        <f t="shared" si="374"/>
        <v>0</v>
      </c>
      <c r="EH14" s="568">
        <f t="shared" si="374"/>
        <v>0</v>
      </c>
      <c r="EI14" s="568">
        <f t="shared" ref="EI14:GT14" si="375">(EI$3&lt;=$D14)*(EI$36-$H14)*$F14/12</f>
        <v>0</v>
      </c>
      <c r="EJ14" s="568">
        <f t="shared" si="375"/>
        <v>0</v>
      </c>
      <c r="EK14" s="568">
        <f t="shared" si="375"/>
        <v>0</v>
      </c>
      <c r="EL14" s="568">
        <f t="shared" si="375"/>
        <v>0</v>
      </c>
      <c r="EM14" s="568">
        <f t="shared" si="375"/>
        <v>0</v>
      </c>
      <c r="EN14" s="568">
        <f t="shared" si="375"/>
        <v>0</v>
      </c>
      <c r="EO14" s="568">
        <f t="shared" si="375"/>
        <v>0</v>
      </c>
      <c r="EP14" s="568">
        <f t="shared" si="375"/>
        <v>0</v>
      </c>
      <c r="EQ14" s="568">
        <f t="shared" si="375"/>
        <v>0</v>
      </c>
      <c r="ER14" s="568">
        <f t="shared" si="375"/>
        <v>0</v>
      </c>
      <c r="ES14" s="568">
        <f t="shared" si="375"/>
        <v>0</v>
      </c>
      <c r="ET14" s="568">
        <f t="shared" si="375"/>
        <v>0</v>
      </c>
      <c r="EU14" s="568">
        <f t="shared" si="375"/>
        <v>0</v>
      </c>
      <c r="EV14" s="568">
        <f t="shared" si="375"/>
        <v>0</v>
      </c>
      <c r="EW14" s="568">
        <f t="shared" si="375"/>
        <v>0</v>
      </c>
      <c r="EX14" s="568">
        <f t="shared" si="375"/>
        <v>0</v>
      </c>
      <c r="EY14" s="568">
        <f t="shared" si="375"/>
        <v>0</v>
      </c>
      <c r="EZ14" s="568">
        <f t="shared" si="375"/>
        <v>0</v>
      </c>
      <c r="FA14" s="568">
        <f t="shared" si="375"/>
        <v>0</v>
      </c>
      <c r="FB14" s="568">
        <f t="shared" si="375"/>
        <v>0</v>
      </c>
      <c r="FC14" s="568">
        <f t="shared" si="375"/>
        <v>0</v>
      </c>
      <c r="FD14" s="568">
        <f t="shared" si="375"/>
        <v>0</v>
      </c>
      <c r="FE14" s="568">
        <f t="shared" si="375"/>
        <v>0</v>
      </c>
      <c r="FF14" s="568">
        <f t="shared" si="375"/>
        <v>0</v>
      </c>
      <c r="FG14" s="568">
        <f t="shared" si="375"/>
        <v>0</v>
      </c>
      <c r="FH14" s="568">
        <f t="shared" si="375"/>
        <v>0</v>
      </c>
      <c r="FI14" s="568">
        <f t="shared" si="375"/>
        <v>0</v>
      </c>
      <c r="FJ14" s="568">
        <f t="shared" si="375"/>
        <v>0</v>
      </c>
      <c r="FK14" s="568">
        <f t="shared" si="375"/>
        <v>0</v>
      </c>
      <c r="FL14" s="568">
        <f t="shared" si="375"/>
        <v>0</v>
      </c>
      <c r="FM14" s="568">
        <f t="shared" si="375"/>
        <v>0</v>
      </c>
      <c r="FN14" s="568">
        <f t="shared" si="375"/>
        <v>0</v>
      </c>
      <c r="FO14" s="568">
        <f t="shared" si="375"/>
        <v>0</v>
      </c>
      <c r="FP14" s="568">
        <f t="shared" si="375"/>
        <v>0</v>
      </c>
      <c r="FQ14" s="568">
        <f t="shared" si="375"/>
        <v>0</v>
      </c>
      <c r="FR14" s="568">
        <f t="shared" si="375"/>
        <v>0</v>
      </c>
      <c r="FS14" s="568">
        <f t="shared" si="375"/>
        <v>0</v>
      </c>
      <c r="FT14" s="568">
        <f t="shared" si="375"/>
        <v>0</v>
      </c>
      <c r="FU14" s="568">
        <f t="shared" si="375"/>
        <v>0</v>
      </c>
      <c r="FV14" s="568">
        <f t="shared" si="375"/>
        <v>0</v>
      </c>
      <c r="FW14" s="568">
        <f t="shared" si="375"/>
        <v>0</v>
      </c>
      <c r="FX14" s="568">
        <f t="shared" si="375"/>
        <v>0</v>
      </c>
      <c r="FY14" s="568">
        <f t="shared" si="375"/>
        <v>0</v>
      </c>
      <c r="FZ14" s="568">
        <f t="shared" si="375"/>
        <v>0</v>
      </c>
      <c r="GA14" s="568">
        <f t="shared" si="375"/>
        <v>0</v>
      </c>
      <c r="GB14" s="568">
        <f t="shared" si="375"/>
        <v>0</v>
      </c>
      <c r="GC14" s="568">
        <f t="shared" si="375"/>
        <v>0</v>
      </c>
      <c r="GD14" s="568">
        <f t="shared" si="375"/>
        <v>0</v>
      </c>
      <c r="GE14" s="568">
        <f t="shared" si="375"/>
        <v>0</v>
      </c>
      <c r="GF14" s="568">
        <f t="shared" si="375"/>
        <v>0</v>
      </c>
      <c r="GG14" s="568">
        <f t="shared" si="375"/>
        <v>0</v>
      </c>
      <c r="GH14" s="568">
        <f t="shared" si="375"/>
        <v>0</v>
      </c>
      <c r="GI14" s="568">
        <f t="shared" si="375"/>
        <v>0</v>
      </c>
      <c r="GJ14" s="568">
        <f t="shared" si="375"/>
        <v>0</v>
      </c>
      <c r="GK14" s="568">
        <f t="shared" si="375"/>
        <v>0</v>
      </c>
      <c r="GL14" s="568">
        <f t="shared" si="375"/>
        <v>0</v>
      </c>
      <c r="GM14" s="568">
        <f t="shared" si="375"/>
        <v>0</v>
      </c>
      <c r="GN14" s="568">
        <f t="shared" si="375"/>
        <v>0</v>
      </c>
      <c r="GO14" s="568">
        <f t="shared" si="375"/>
        <v>0</v>
      </c>
      <c r="GP14" s="568">
        <f t="shared" si="375"/>
        <v>0</v>
      </c>
      <c r="GQ14" s="568">
        <f t="shared" si="375"/>
        <v>0</v>
      </c>
      <c r="GR14" s="568">
        <f t="shared" si="375"/>
        <v>0</v>
      </c>
      <c r="GS14" s="568">
        <f t="shared" si="375"/>
        <v>0</v>
      </c>
      <c r="GT14" s="568">
        <f t="shared" si="375"/>
        <v>0</v>
      </c>
      <c r="GU14" s="568">
        <f t="shared" ref="GU14:IO14" si="376">(GU$3&lt;=$D14)*(GU$36-$H14)*$F14/12</f>
        <v>0</v>
      </c>
      <c r="GV14" s="568">
        <f t="shared" si="376"/>
        <v>0</v>
      </c>
      <c r="GW14" s="568">
        <f t="shared" si="376"/>
        <v>0</v>
      </c>
      <c r="GX14" s="568">
        <f t="shared" si="376"/>
        <v>0</v>
      </c>
      <c r="GY14" s="568">
        <f t="shared" si="376"/>
        <v>0</v>
      </c>
      <c r="GZ14" s="568">
        <f t="shared" si="376"/>
        <v>0</v>
      </c>
      <c r="HA14" s="568">
        <f t="shared" si="376"/>
        <v>0</v>
      </c>
      <c r="HB14" s="568">
        <f t="shared" si="376"/>
        <v>0</v>
      </c>
      <c r="HC14" s="568">
        <f t="shared" si="376"/>
        <v>0</v>
      </c>
      <c r="HD14" s="568">
        <f t="shared" si="376"/>
        <v>0</v>
      </c>
      <c r="HE14" s="568">
        <f t="shared" si="376"/>
        <v>0</v>
      </c>
      <c r="HF14" s="568">
        <f t="shared" si="376"/>
        <v>0</v>
      </c>
      <c r="HG14" s="568">
        <f t="shared" si="376"/>
        <v>0</v>
      </c>
      <c r="HH14" s="568">
        <f t="shared" si="376"/>
        <v>0</v>
      </c>
      <c r="HI14" s="568">
        <f t="shared" si="376"/>
        <v>0</v>
      </c>
      <c r="HJ14" s="568">
        <f t="shared" si="376"/>
        <v>0</v>
      </c>
      <c r="HK14" s="568">
        <f t="shared" si="376"/>
        <v>0</v>
      </c>
      <c r="HL14" s="568">
        <f t="shared" si="376"/>
        <v>0</v>
      </c>
      <c r="HM14" s="568">
        <f t="shared" si="376"/>
        <v>0</v>
      </c>
      <c r="HN14" s="568">
        <f t="shared" si="376"/>
        <v>0</v>
      </c>
      <c r="HO14" s="568">
        <f t="shared" si="376"/>
        <v>0</v>
      </c>
      <c r="HP14" s="568">
        <f t="shared" si="376"/>
        <v>0</v>
      </c>
      <c r="HQ14" s="568">
        <f t="shared" si="376"/>
        <v>0</v>
      </c>
      <c r="HR14" s="568">
        <f t="shared" si="376"/>
        <v>0</v>
      </c>
      <c r="HS14" s="568">
        <f t="shared" si="376"/>
        <v>0</v>
      </c>
      <c r="HT14" s="568">
        <f t="shared" si="376"/>
        <v>0</v>
      </c>
      <c r="HU14" s="568">
        <f t="shared" si="376"/>
        <v>0</v>
      </c>
      <c r="HV14" s="568">
        <f t="shared" si="376"/>
        <v>0</v>
      </c>
      <c r="HW14" s="568">
        <f t="shared" si="376"/>
        <v>0</v>
      </c>
      <c r="HX14" s="568">
        <f t="shared" si="376"/>
        <v>0</v>
      </c>
      <c r="HY14" s="568">
        <f t="shared" si="376"/>
        <v>0</v>
      </c>
      <c r="HZ14" s="568">
        <f t="shared" si="376"/>
        <v>0</v>
      </c>
      <c r="IA14" s="568">
        <f t="shared" si="376"/>
        <v>0</v>
      </c>
      <c r="IB14" s="568">
        <f t="shared" si="376"/>
        <v>0</v>
      </c>
      <c r="IC14" s="568">
        <f t="shared" si="376"/>
        <v>0</v>
      </c>
      <c r="ID14" s="568">
        <f t="shared" si="376"/>
        <v>0</v>
      </c>
      <c r="IE14" s="568">
        <f t="shared" si="376"/>
        <v>0</v>
      </c>
      <c r="IF14" s="568">
        <f t="shared" si="376"/>
        <v>0</v>
      </c>
      <c r="IG14" s="568">
        <f t="shared" si="376"/>
        <v>0</v>
      </c>
      <c r="IH14" s="568">
        <f t="shared" si="376"/>
        <v>0</v>
      </c>
      <c r="II14" s="568">
        <f t="shared" si="376"/>
        <v>0</v>
      </c>
      <c r="IJ14" s="568">
        <f t="shared" si="376"/>
        <v>0</v>
      </c>
      <c r="IK14" s="568">
        <f t="shared" si="376"/>
        <v>0</v>
      </c>
      <c r="IL14" s="568">
        <f t="shared" si="376"/>
        <v>0</v>
      </c>
      <c r="IM14" s="568">
        <f t="shared" si="376"/>
        <v>0</v>
      </c>
      <c r="IN14" s="568">
        <f t="shared" si="376"/>
        <v>0</v>
      </c>
      <c r="IO14" s="568">
        <f t="shared" si="376"/>
        <v>0</v>
      </c>
    </row>
    <row r="15" spans="1:249" x14ac:dyDescent="0.2">
      <c r="B15" s="538" t="s">
        <v>362</v>
      </c>
      <c r="C15" s="564" t="s">
        <v>391</v>
      </c>
      <c r="D15" s="649">
        <v>45412</v>
      </c>
      <c r="E15" s="564" t="s">
        <v>392</v>
      </c>
      <c r="F15" s="567">
        <v>6.7099999999999993E-2</v>
      </c>
      <c r="G15" s="565" t="s">
        <v>399</v>
      </c>
      <c r="H15" s="568">
        <v>8395858</v>
      </c>
      <c r="I15" s="568">
        <f t="shared" si="350"/>
        <v>699654.83333333337</v>
      </c>
      <c r="J15" s="569">
        <f t="shared" si="351"/>
        <v>39650.810283333325</v>
      </c>
      <c r="K15" s="569">
        <f t="shared" si="342"/>
        <v>39650.810283333325</v>
      </c>
      <c r="L15" s="569">
        <f t="shared" si="342"/>
        <v>39650.810283333325</v>
      </c>
      <c r="M15" s="569">
        <f t="shared" si="342"/>
        <v>39650.810283333325</v>
      </c>
      <c r="N15" s="569">
        <f t="shared" si="342"/>
        <v>39650.810283333325</v>
      </c>
      <c r="O15" s="569">
        <f t="shared" si="342"/>
        <v>39650.810283333325</v>
      </c>
      <c r="P15" s="569">
        <f t="shared" si="342"/>
        <v>39650.810283333325</v>
      </c>
      <c r="Q15" s="569">
        <f t="shared" si="342"/>
        <v>39650.810283333325</v>
      </c>
      <c r="R15" s="569">
        <f t="shared" si="342"/>
        <v>39650.810283333325</v>
      </c>
      <c r="S15" s="569">
        <f t="shared" si="342"/>
        <v>39650.810283333325</v>
      </c>
      <c r="T15" s="569">
        <f t="shared" si="342"/>
        <v>39650.810283333325</v>
      </c>
      <c r="U15" s="569">
        <f t="shared" si="342"/>
        <v>39650.810283333325</v>
      </c>
      <c r="V15" s="569">
        <f t="shared" si="342"/>
        <v>51627.422183333329</v>
      </c>
      <c r="W15" s="569">
        <f t="shared" si="342"/>
        <v>51627.422183333329</v>
      </c>
      <c r="X15" s="569">
        <f t="shared" si="342"/>
        <v>51627.422183333329</v>
      </c>
      <c r="Y15" s="569">
        <f t="shared" si="342"/>
        <v>51627.422183333329</v>
      </c>
      <c r="Z15" s="569">
        <f t="shared" si="342"/>
        <v>51627.422183333329</v>
      </c>
      <c r="AA15" s="569">
        <f t="shared" si="342"/>
        <v>51627.422183333329</v>
      </c>
      <c r="AB15" s="569">
        <f t="shared" si="342"/>
        <v>51627.422183333329</v>
      </c>
      <c r="AC15" s="569">
        <f t="shared" si="343"/>
        <v>51627.422183333329</v>
      </c>
      <c r="AD15" s="569">
        <f t="shared" si="343"/>
        <v>51627.422183333329</v>
      </c>
      <c r="AE15" s="569">
        <f t="shared" si="343"/>
        <v>51627.422183333329</v>
      </c>
      <c r="AF15" s="569">
        <f t="shared" si="343"/>
        <v>51627.422183333329</v>
      </c>
      <c r="AG15" s="569">
        <f t="shared" si="343"/>
        <v>51627.422183333329</v>
      </c>
      <c r="AH15" s="569">
        <f t="shared" si="343"/>
        <v>59990.044858333327</v>
      </c>
      <c r="AI15" s="569">
        <f t="shared" si="343"/>
        <v>59990.044858333327</v>
      </c>
      <c r="AJ15" s="569">
        <f t="shared" si="343"/>
        <v>59990.044858333327</v>
      </c>
      <c r="AK15" s="569">
        <f t="shared" si="343"/>
        <v>59990.044858333327</v>
      </c>
      <c r="AL15" s="569">
        <f t="shared" si="343"/>
        <v>59990.044858333327</v>
      </c>
      <c r="AM15" s="569">
        <f t="shared" si="343"/>
        <v>59990.044858333327</v>
      </c>
      <c r="AN15" s="569">
        <f t="shared" si="343"/>
        <v>59990.044858333327</v>
      </c>
      <c r="AO15" s="569">
        <f t="shared" si="343"/>
        <v>59990.044858333327</v>
      </c>
      <c r="AP15" s="569">
        <f t="shared" si="343"/>
        <v>59990.044858333327</v>
      </c>
      <c r="AQ15" s="569">
        <f t="shared" si="343"/>
        <v>59990.044858333327</v>
      </c>
      <c r="AR15" s="569">
        <f t="shared" si="343"/>
        <v>59990.044858333327</v>
      </c>
      <c r="AS15" s="569">
        <f t="shared" si="343"/>
        <v>59990.044858333327</v>
      </c>
      <c r="AT15" s="569">
        <f t="shared" si="343"/>
        <v>66266.025283333322</v>
      </c>
      <c r="AU15" s="569">
        <f t="shared" si="343"/>
        <v>66266.025283333322</v>
      </c>
      <c r="AV15" s="569">
        <f t="shared" si="343"/>
        <v>66266.025283333322</v>
      </c>
      <c r="AW15" s="569">
        <f t="shared" si="343"/>
        <v>66266.025283333322</v>
      </c>
      <c r="AX15" s="569">
        <f t="shared" si="343"/>
        <v>66266.025283333322</v>
      </c>
      <c r="AY15" s="569">
        <f t="shared" si="343"/>
        <v>66266.025283333322</v>
      </c>
      <c r="AZ15" s="569">
        <f t="shared" si="343"/>
        <v>66266.025283333322</v>
      </c>
      <c r="BA15" s="569">
        <f t="shared" si="343"/>
        <v>66266.025283333322</v>
      </c>
      <c r="BB15" s="569">
        <f t="shared" si="343"/>
        <v>66266.025283333322</v>
      </c>
      <c r="BC15" s="569">
        <f t="shared" si="343"/>
        <v>66266.025283333322</v>
      </c>
      <c r="BD15" s="569">
        <f t="shared" si="343"/>
        <v>66266.025283333322</v>
      </c>
      <c r="BE15" s="569">
        <f t="shared" si="343"/>
        <v>66266.025283333322</v>
      </c>
      <c r="BF15" s="569">
        <f t="shared" si="343"/>
        <v>72070.717674999993</v>
      </c>
      <c r="BG15" s="569">
        <f t="shared" si="344"/>
        <v>72070.717674999993</v>
      </c>
      <c r="BH15" s="569">
        <f t="shared" si="344"/>
        <v>72070.717674999993</v>
      </c>
      <c r="BI15" s="569">
        <f t="shared" si="344"/>
        <v>72070.717674999993</v>
      </c>
      <c r="BJ15" s="569">
        <f t="shared" si="344"/>
        <v>72070.717674999993</v>
      </c>
      <c r="BK15" s="569">
        <f t="shared" si="344"/>
        <v>72070.717674999993</v>
      </c>
      <c r="BL15" s="569">
        <f t="shared" si="344"/>
        <v>72070.717674999993</v>
      </c>
      <c r="BM15" s="569">
        <f t="shared" si="344"/>
        <v>72070.717674999993</v>
      </c>
      <c r="BN15" s="569">
        <f t="shared" si="344"/>
        <v>72070.717674999993</v>
      </c>
      <c r="BO15" s="569">
        <f t="shared" si="344"/>
        <v>72070.717674999993</v>
      </c>
      <c r="BP15" s="569">
        <f t="shared" si="344"/>
        <v>0</v>
      </c>
      <c r="BQ15" s="569">
        <f t="shared" si="344"/>
        <v>0</v>
      </c>
      <c r="BR15" s="569">
        <f t="shared" si="344"/>
        <v>0</v>
      </c>
      <c r="BS15" s="569">
        <f t="shared" si="345"/>
        <v>0</v>
      </c>
      <c r="BT15" s="569">
        <f t="shared" si="345"/>
        <v>0</v>
      </c>
      <c r="BU15" s="569">
        <f t="shared" si="345"/>
        <v>0</v>
      </c>
      <c r="BV15" s="569">
        <f t="shared" si="345"/>
        <v>0</v>
      </c>
      <c r="BW15" s="569">
        <f t="shared" si="345"/>
        <v>0</v>
      </c>
      <c r="BX15" s="569">
        <f t="shared" si="345"/>
        <v>0</v>
      </c>
      <c r="BY15" s="569">
        <f t="shared" si="345"/>
        <v>0</v>
      </c>
      <c r="BZ15" s="569">
        <f t="shared" si="345"/>
        <v>0</v>
      </c>
      <c r="CA15" s="569">
        <f t="shared" si="345"/>
        <v>0</v>
      </c>
      <c r="CB15" s="569">
        <f t="shared" si="345"/>
        <v>0</v>
      </c>
      <c r="CC15" s="569">
        <f t="shared" si="345"/>
        <v>0</v>
      </c>
      <c r="CD15" s="569">
        <f t="shared" si="369"/>
        <v>0</v>
      </c>
      <c r="CE15" s="569">
        <f t="shared" si="369"/>
        <v>0</v>
      </c>
      <c r="CF15" s="569">
        <f t="shared" si="369"/>
        <v>0</v>
      </c>
      <c r="CG15" s="569">
        <f t="shared" si="369"/>
        <v>0</v>
      </c>
      <c r="CH15" s="569">
        <f t="shared" si="369"/>
        <v>0</v>
      </c>
      <c r="CI15" s="569">
        <f t="shared" si="369"/>
        <v>0</v>
      </c>
      <c r="CJ15" s="569">
        <f t="shared" si="369"/>
        <v>0</v>
      </c>
      <c r="CK15" s="569">
        <f t="shared" si="369"/>
        <v>0</v>
      </c>
      <c r="CL15" s="569">
        <f t="shared" si="369"/>
        <v>0</v>
      </c>
      <c r="CM15" s="569">
        <f t="shared" si="369"/>
        <v>0</v>
      </c>
      <c r="CN15" s="569">
        <f t="shared" si="369"/>
        <v>0</v>
      </c>
      <c r="CO15" s="569">
        <f t="shared" si="369"/>
        <v>0</v>
      </c>
      <c r="CP15" s="569">
        <f t="shared" si="369"/>
        <v>0</v>
      </c>
      <c r="CQ15" s="569">
        <f t="shared" si="369"/>
        <v>0</v>
      </c>
      <c r="CR15" s="569">
        <f t="shared" si="369"/>
        <v>0</v>
      </c>
      <c r="CS15" s="569">
        <f t="shared" si="369"/>
        <v>0</v>
      </c>
      <c r="CT15" s="569">
        <f t="shared" si="369"/>
        <v>0</v>
      </c>
      <c r="CU15" s="569">
        <f t="shared" si="369"/>
        <v>0</v>
      </c>
      <c r="CV15" s="569">
        <f t="shared" si="369"/>
        <v>0</v>
      </c>
      <c r="CW15" s="569">
        <f t="shared" si="369"/>
        <v>0</v>
      </c>
      <c r="CX15" s="569">
        <f t="shared" si="369"/>
        <v>0</v>
      </c>
      <c r="CY15" s="569">
        <f t="shared" si="369"/>
        <v>0</v>
      </c>
      <c r="CZ15" s="569">
        <f t="shared" si="369"/>
        <v>0</v>
      </c>
      <c r="DA15" s="569">
        <f t="shared" si="369"/>
        <v>0</v>
      </c>
      <c r="DB15" s="569">
        <f t="shared" si="369"/>
        <v>0</v>
      </c>
      <c r="DC15" s="569">
        <f t="shared" si="369"/>
        <v>0</v>
      </c>
      <c r="DD15" s="569">
        <f t="shared" si="369"/>
        <v>0</v>
      </c>
      <c r="DE15" s="569">
        <f t="shared" si="369"/>
        <v>0</v>
      </c>
      <c r="DF15" s="569">
        <f t="shared" si="369"/>
        <v>0</v>
      </c>
      <c r="DG15" s="569">
        <f t="shared" si="369"/>
        <v>0</v>
      </c>
      <c r="DH15" s="569">
        <f t="shared" si="369"/>
        <v>0</v>
      </c>
      <c r="DI15" s="569">
        <f t="shared" si="369"/>
        <v>0</v>
      </c>
      <c r="DJ15" s="569">
        <f t="shared" si="369"/>
        <v>0</v>
      </c>
      <c r="DK15" s="569">
        <f t="shared" si="369"/>
        <v>0</v>
      </c>
      <c r="DL15" s="569">
        <f t="shared" si="369"/>
        <v>0</v>
      </c>
      <c r="DM15" s="569">
        <f t="shared" si="369"/>
        <v>0</v>
      </c>
      <c r="DN15" s="569">
        <f t="shared" si="369"/>
        <v>0</v>
      </c>
      <c r="DO15" s="569">
        <f t="shared" si="369"/>
        <v>0</v>
      </c>
      <c r="DP15" s="569">
        <f t="shared" si="369"/>
        <v>0</v>
      </c>
      <c r="DQ15" s="569">
        <f t="shared" si="370"/>
        <v>0</v>
      </c>
      <c r="DR15" s="569">
        <f t="shared" si="370"/>
        <v>0</v>
      </c>
      <c r="DS15" s="569">
        <f t="shared" si="370"/>
        <v>0</v>
      </c>
      <c r="DT15" s="569">
        <f t="shared" si="370"/>
        <v>0</v>
      </c>
      <c r="DU15" s="569">
        <f t="shared" si="370"/>
        <v>0</v>
      </c>
      <c r="DV15" s="569">
        <f t="shared" si="370"/>
        <v>0</v>
      </c>
      <c r="DW15" s="569">
        <f t="shared" si="370"/>
        <v>0</v>
      </c>
      <c r="DX15" s="569">
        <f t="shared" si="370"/>
        <v>0</v>
      </c>
      <c r="DY15" s="569">
        <f t="shared" si="370"/>
        <v>0</v>
      </c>
      <c r="DZ15" s="569">
        <f t="shared" si="370"/>
        <v>0</v>
      </c>
      <c r="EA15" s="569">
        <f t="shared" si="370"/>
        <v>0</v>
      </c>
      <c r="EB15" s="569">
        <f t="shared" si="370"/>
        <v>0</v>
      </c>
      <c r="EC15" s="569">
        <f t="shared" si="370"/>
        <v>0</v>
      </c>
      <c r="ED15" s="569">
        <f t="shared" si="370"/>
        <v>0</v>
      </c>
      <c r="EE15" s="569">
        <f t="shared" si="370"/>
        <v>0</v>
      </c>
      <c r="EF15" s="569">
        <f t="shared" si="370"/>
        <v>0</v>
      </c>
      <c r="EG15" s="569">
        <f t="shared" si="370"/>
        <v>0</v>
      </c>
      <c r="EH15" s="569">
        <f t="shared" si="370"/>
        <v>0</v>
      </c>
      <c r="EI15" s="569">
        <f t="shared" si="370"/>
        <v>0</v>
      </c>
      <c r="EJ15" s="569">
        <f t="shared" si="370"/>
        <v>0</v>
      </c>
      <c r="EK15" s="569">
        <f t="shared" si="370"/>
        <v>0</v>
      </c>
      <c r="EL15" s="569">
        <f t="shared" si="370"/>
        <v>0</v>
      </c>
      <c r="EM15" s="569">
        <f t="shared" si="370"/>
        <v>0</v>
      </c>
      <c r="EN15" s="569">
        <f t="shared" si="370"/>
        <v>0</v>
      </c>
      <c r="EO15" s="569">
        <f t="shared" si="370"/>
        <v>0</v>
      </c>
      <c r="EP15" s="569">
        <f t="shared" ref="EP15:HA15" si="377">(EP$3&lt;=$D15)*MAX((EP$35-$I15)*$F15,0)</f>
        <v>0</v>
      </c>
      <c r="EQ15" s="569">
        <f t="shared" si="377"/>
        <v>0</v>
      </c>
      <c r="ER15" s="569">
        <f t="shared" si="377"/>
        <v>0</v>
      </c>
      <c r="ES15" s="569">
        <f t="shared" si="377"/>
        <v>0</v>
      </c>
      <c r="ET15" s="569">
        <f t="shared" si="377"/>
        <v>0</v>
      </c>
      <c r="EU15" s="569">
        <f t="shared" si="377"/>
        <v>0</v>
      </c>
      <c r="EV15" s="569">
        <f t="shared" si="377"/>
        <v>0</v>
      </c>
      <c r="EW15" s="569">
        <f t="shared" si="377"/>
        <v>0</v>
      </c>
      <c r="EX15" s="569">
        <f t="shared" si="377"/>
        <v>0</v>
      </c>
      <c r="EY15" s="569">
        <f t="shared" si="377"/>
        <v>0</v>
      </c>
      <c r="EZ15" s="569">
        <f t="shared" si="377"/>
        <v>0</v>
      </c>
      <c r="FA15" s="569">
        <f t="shared" si="377"/>
        <v>0</v>
      </c>
      <c r="FB15" s="569">
        <f t="shared" si="377"/>
        <v>0</v>
      </c>
      <c r="FC15" s="569">
        <f t="shared" si="377"/>
        <v>0</v>
      </c>
      <c r="FD15" s="569">
        <f t="shared" si="377"/>
        <v>0</v>
      </c>
      <c r="FE15" s="569">
        <f t="shared" si="377"/>
        <v>0</v>
      </c>
      <c r="FF15" s="569">
        <f t="shared" si="377"/>
        <v>0</v>
      </c>
      <c r="FG15" s="569">
        <f t="shared" si="377"/>
        <v>0</v>
      </c>
      <c r="FH15" s="569">
        <f t="shared" si="377"/>
        <v>0</v>
      </c>
      <c r="FI15" s="569">
        <f t="shared" si="377"/>
        <v>0</v>
      </c>
      <c r="FJ15" s="569">
        <f t="shared" si="377"/>
        <v>0</v>
      </c>
      <c r="FK15" s="569">
        <f t="shared" si="377"/>
        <v>0</v>
      </c>
      <c r="FL15" s="569">
        <f t="shared" si="377"/>
        <v>0</v>
      </c>
      <c r="FM15" s="569">
        <f t="shared" si="377"/>
        <v>0</v>
      </c>
      <c r="FN15" s="569">
        <f t="shared" si="377"/>
        <v>0</v>
      </c>
      <c r="FO15" s="569">
        <f t="shared" si="377"/>
        <v>0</v>
      </c>
      <c r="FP15" s="569">
        <f t="shared" si="377"/>
        <v>0</v>
      </c>
      <c r="FQ15" s="569">
        <f t="shared" si="377"/>
        <v>0</v>
      </c>
      <c r="FR15" s="569">
        <f t="shared" si="377"/>
        <v>0</v>
      </c>
      <c r="FS15" s="569">
        <f t="shared" si="377"/>
        <v>0</v>
      </c>
      <c r="FT15" s="569">
        <f t="shared" si="377"/>
        <v>0</v>
      </c>
      <c r="FU15" s="569">
        <f t="shared" si="377"/>
        <v>0</v>
      </c>
      <c r="FV15" s="569">
        <f t="shared" si="377"/>
        <v>0</v>
      </c>
      <c r="FW15" s="569">
        <f t="shared" si="377"/>
        <v>0</v>
      </c>
      <c r="FX15" s="569">
        <f t="shared" si="377"/>
        <v>0</v>
      </c>
      <c r="FY15" s="569">
        <f t="shared" si="377"/>
        <v>0</v>
      </c>
      <c r="FZ15" s="569">
        <f t="shared" si="377"/>
        <v>0</v>
      </c>
      <c r="GA15" s="569">
        <f t="shared" si="377"/>
        <v>0</v>
      </c>
      <c r="GB15" s="569">
        <f t="shared" si="377"/>
        <v>0</v>
      </c>
      <c r="GC15" s="569">
        <f t="shared" si="377"/>
        <v>0</v>
      </c>
      <c r="GD15" s="569">
        <f t="shared" si="377"/>
        <v>0</v>
      </c>
      <c r="GE15" s="569">
        <f t="shared" si="377"/>
        <v>0</v>
      </c>
      <c r="GF15" s="569">
        <f t="shared" si="377"/>
        <v>0</v>
      </c>
      <c r="GG15" s="569">
        <f t="shared" si="377"/>
        <v>0</v>
      </c>
      <c r="GH15" s="569">
        <f t="shared" si="377"/>
        <v>0</v>
      </c>
      <c r="GI15" s="569">
        <f t="shared" si="377"/>
        <v>0</v>
      </c>
      <c r="GJ15" s="569">
        <f t="shared" si="377"/>
        <v>0</v>
      </c>
      <c r="GK15" s="569">
        <f t="shared" si="377"/>
        <v>0</v>
      </c>
      <c r="GL15" s="569">
        <f t="shared" si="377"/>
        <v>0</v>
      </c>
      <c r="GM15" s="569">
        <f t="shared" si="377"/>
        <v>0</v>
      </c>
      <c r="GN15" s="569">
        <f t="shared" si="377"/>
        <v>0</v>
      </c>
      <c r="GO15" s="569">
        <f t="shared" si="377"/>
        <v>0</v>
      </c>
      <c r="GP15" s="569">
        <f t="shared" si="377"/>
        <v>0</v>
      </c>
      <c r="GQ15" s="569">
        <f t="shared" si="377"/>
        <v>0</v>
      </c>
      <c r="GR15" s="569">
        <f t="shared" si="377"/>
        <v>0</v>
      </c>
      <c r="GS15" s="569">
        <f t="shared" si="377"/>
        <v>0</v>
      </c>
      <c r="GT15" s="569">
        <f t="shared" si="377"/>
        <v>0</v>
      </c>
      <c r="GU15" s="569">
        <f t="shared" si="377"/>
        <v>0</v>
      </c>
      <c r="GV15" s="569">
        <f t="shared" si="377"/>
        <v>0</v>
      </c>
      <c r="GW15" s="569">
        <f t="shared" si="377"/>
        <v>0</v>
      </c>
      <c r="GX15" s="569">
        <f t="shared" si="377"/>
        <v>0</v>
      </c>
      <c r="GY15" s="569">
        <f t="shared" si="377"/>
        <v>0</v>
      </c>
      <c r="GZ15" s="569">
        <f t="shared" si="377"/>
        <v>0</v>
      </c>
      <c r="HA15" s="569">
        <f t="shared" si="377"/>
        <v>0</v>
      </c>
      <c r="HB15" s="569">
        <f t="shared" ref="HB15:IO15" si="378">(HB$3&lt;=$D15)*MAX((HB$35-$I15)*$F15,0)</f>
        <v>0</v>
      </c>
      <c r="HC15" s="569">
        <f t="shared" si="378"/>
        <v>0</v>
      </c>
      <c r="HD15" s="569">
        <f t="shared" si="378"/>
        <v>0</v>
      </c>
      <c r="HE15" s="569">
        <f t="shared" si="378"/>
        <v>0</v>
      </c>
      <c r="HF15" s="569">
        <f t="shared" si="378"/>
        <v>0</v>
      </c>
      <c r="HG15" s="569">
        <f t="shared" si="378"/>
        <v>0</v>
      </c>
      <c r="HH15" s="569">
        <f t="shared" si="378"/>
        <v>0</v>
      </c>
      <c r="HI15" s="569">
        <f t="shared" si="378"/>
        <v>0</v>
      </c>
      <c r="HJ15" s="569">
        <f t="shared" si="378"/>
        <v>0</v>
      </c>
      <c r="HK15" s="569">
        <f t="shared" si="378"/>
        <v>0</v>
      </c>
      <c r="HL15" s="569">
        <f t="shared" si="378"/>
        <v>0</v>
      </c>
      <c r="HM15" s="569">
        <f t="shared" si="378"/>
        <v>0</v>
      </c>
      <c r="HN15" s="569">
        <f t="shared" si="378"/>
        <v>0</v>
      </c>
      <c r="HO15" s="569">
        <f t="shared" si="378"/>
        <v>0</v>
      </c>
      <c r="HP15" s="569">
        <f t="shared" si="378"/>
        <v>0</v>
      </c>
      <c r="HQ15" s="569">
        <f t="shared" si="378"/>
        <v>0</v>
      </c>
      <c r="HR15" s="569">
        <f t="shared" si="378"/>
        <v>0</v>
      </c>
      <c r="HS15" s="569">
        <f t="shared" si="378"/>
        <v>0</v>
      </c>
      <c r="HT15" s="569">
        <f t="shared" si="378"/>
        <v>0</v>
      </c>
      <c r="HU15" s="569">
        <f t="shared" si="378"/>
        <v>0</v>
      </c>
      <c r="HV15" s="569">
        <f t="shared" si="378"/>
        <v>0</v>
      </c>
      <c r="HW15" s="569">
        <f t="shared" si="378"/>
        <v>0</v>
      </c>
      <c r="HX15" s="569">
        <f t="shared" si="378"/>
        <v>0</v>
      </c>
      <c r="HY15" s="569">
        <f t="shared" si="378"/>
        <v>0</v>
      </c>
      <c r="HZ15" s="569">
        <f t="shared" si="378"/>
        <v>0</v>
      </c>
      <c r="IA15" s="569">
        <f t="shared" si="378"/>
        <v>0</v>
      </c>
      <c r="IB15" s="569">
        <f t="shared" si="378"/>
        <v>0</v>
      </c>
      <c r="IC15" s="569">
        <f t="shared" si="378"/>
        <v>0</v>
      </c>
      <c r="ID15" s="569">
        <f t="shared" si="378"/>
        <v>0</v>
      </c>
      <c r="IE15" s="569">
        <f t="shared" si="378"/>
        <v>0</v>
      </c>
      <c r="IF15" s="569">
        <f t="shared" si="378"/>
        <v>0</v>
      </c>
      <c r="IG15" s="569">
        <f t="shared" si="378"/>
        <v>0</v>
      </c>
      <c r="IH15" s="569">
        <f t="shared" si="378"/>
        <v>0</v>
      </c>
      <c r="II15" s="569">
        <f t="shared" si="378"/>
        <v>0</v>
      </c>
      <c r="IJ15" s="569">
        <f t="shared" si="378"/>
        <v>0</v>
      </c>
      <c r="IK15" s="569">
        <f t="shared" si="378"/>
        <v>0</v>
      </c>
      <c r="IL15" s="569">
        <f t="shared" si="378"/>
        <v>0</v>
      </c>
      <c r="IM15" s="569">
        <f t="shared" si="378"/>
        <v>0</v>
      </c>
      <c r="IN15" s="569">
        <f t="shared" si="378"/>
        <v>0</v>
      </c>
      <c r="IO15" s="569">
        <f t="shared" si="378"/>
        <v>0</v>
      </c>
    </row>
    <row r="16" spans="1:249" x14ac:dyDescent="0.2">
      <c r="B16" s="538" t="s">
        <v>362</v>
      </c>
      <c r="C16" s="564" t="s">
        <v>398</v>
      </c>
      <c r="D16" s="649">
        <v>45412</v>
      </c>
      <c r="E16" s="564" t="s">
        <v>392</v>
      </c>
      <c r="F16" s="571">
        <f>Rent!F24</f>
        <v>22832</v>
      </c>
      <c r="G16" s="565">
        <v>2015</v>
      </c>
      <c r="H16" s="572">
        <v>23.922999999999998</v>
      </c>
      <c r="I16" s="568"/>
      <c r="J16" s="568">
        <f>(J$3&lt;=$D16)*(J$36-$H16)*$F16/12</f>
        <v>5089.0435066666696</v>
      </c>
      <c r="K16" s="568">
        <f t="shared" ref="K16:BV16" si="379">(K$3&lt;=$D16)*(K$36-$H16)*$F16/12</f>
        <v>5089.0435066666696</v>
      </c>
      <c r="L16" s="568">
        <f t="shared" si="379"/>
        <v>5089.0435066666696</v>
      </c>
      <c r="M16" s="568">
        <f t="shared" si="379"/>
        <v>5089.0435066666696</v>
      </c>
      <c r="N16" s="568">
        <f t="shared" si="379"/>
        <v>5089.0435066666696</v>
      </c>
      <c r="O16" s="568">
        <f t="shared" si="379"/>
        <v>5089.0435066666696</v>
      </c>
      <c r="P16" s="568">
        <f t="shared" si="379"/>
        <v>6607.2396518666746</v>
      </c>
      <c r="Q16" s="568">
        <f t="shared" si="379"/>
        <v>6607.2396518666746</v>
      </c>
      <c r="R16" s="568">
        <f t="shared" si="379"/>
        <v>6607.2396518666746</v>
      </c>
      <c r="S16" s="568">
        <f t="shared" si="379"/>
        <v>6607.2396518666746</v>
      </c>
      <c r="T16" s="568">
        <f t="shared" si="379"/>
        <v>6607.2396518666746</v>
      </c>
      <c r="U16" s="568">
        <f t="shared" si="379"/>
        <v>6607.2396518666746</v>
      </c>
      <c r="V16" s="568">
        <f t="shared" si="379"/>
        <v>6607.2396518666746</v>
      </c>
      <c r="W16" s="568">
        <f t="shared" si="379"/>
        <v>6607.2396518666746</v>
      </c>
      <c r="X16" s="568">
        <f t="shared" si="379"/>
        <v>6607.2396518666746</v>
      </c>
      <c r="Y16" s="568">
        <f t="shared" si="379"/>
        <v>6607.2396518666746</v>
      </c>
      <c r="Z16" s="568">
        <f t="shared" si="379"/>
        <v>6607.2396518666746</v>
      </c>
      <c r="AA16" s="568">
        <f t="shared" si="379"/>
        <v>6607.2396518666746</v>
      </c>
      <c r="AB16" s="568">
        <f t="shared" si="379"/>
        <v>8170.9816814226733</v>
      </c>
      <c r="AC16" s="568">
        <f t="shared" si="379"/>
        <v>8170.9816814226733</v>
      </c>
      <c r="AD16" s="568">
        <f t="shared" si="379"/>
        <v>8170.9816814226733</v>
      </c>
      <c r="AE16" s="568">
        <f t="shared" si="379"/>
        <v>8170.9816814226733</v>
      </c>
      <c r="AF16" s="568">
        <f t="shared" si="379"/>
        <v>8170.9816814226733</v>
      </c>
      <c r="AG16" s="568">
        <f t="shared" si="379"/>
        <v>8170.9816814226733</v>
      </c>
      <c r="AH16" s="568">
        <f t="shared" si="379"/>
        <v>8170.9816814226733</v>
      </c>
      <c r="AI16" s="568">
        <f t="shared" si="379"/>
        <v>8170.9816814226733</v>
      </c>
      <c r="AJ16" s="568">
        <f t="shared" si="379"/>
        <v>8170.9816814226733</v>
      </c>
      <c r="AK16" s="568">
        <f t="shared" si="379"/>
        <v>8170.9816814226733</v>
      </c>
      <c r="AL16" s="568">
        <f t="shared" si="379"/>
        <v>8170.9816814226733</v>
      </c>
      <c r="AM16" s="568">
        <f t="shared" si="379"/>
        <v>8170.9816814226733</v>
      </c>
      <c r="AN16" s="568">
        <f t="shared" si="379"/>
        <v>9781.6359718653566</v>
      </c>
      <c r="AO16" s="568">
        <f t="shared" si="379"/>
        <v>9781.6359718653566</v>
      </c>
      <c r="AP16" s="568">
        <f t="shared" si="379"/>
        <v>9781.6359718653566</v>
      </c>
      <c r="AQ16" s="568">
        <f t="shared" si="379"/>
        <v>9781.6359718653566</v>
      </c>
      <c r="AR16" s="568">
        <f t="shared" si="379"/>
        <v>9781.6359718653566</v>
      </c>
      <c r="AS16" s="568">
        <f t="shared" si="379"/>
        <v>9781.6359718653566</v>
      </c>
      <c r="AT16" s="568">
        <f t="shared" si="379"/>
        <v>9781.6359718653566</v>
      </c>
      <c r="AU16" s="568">
        <f t="shared" si="379"/>
        <v>9781.6359718653566</v>
      </c>
      <c r="AV16" s="568">
        <f t="shared" si="379"/>
        <v>9781.6359718653566</v>
      </c>
      <c r="AW16" s="568">
        <f t="shared" si="379"/>
        <v>9781.6359718653566</v>
      </c>
      <c r="AX16" s="568">
        <f t="shared" si="379"/>
        <v>9781.6359718653566</v>
      </c>
      <c r="AY16" s="568">
        <f t="shared" si="379"/>
        <v>9781.6359718653566</v>
      </c>
      <c r="AZ16" s="568">
        <f t="shared" si="379"/>
        <v>11440.60989102132</v>
      </c>
      <c r="BA16" s="568">
        <f t="shared" si="379"/>
        <v>11440.60989102132</v>
      </c>
      <c r="BB16" s="568">
        <f t="shared" si="379"/>
        <v>11440.60989102132</v>
      </c>
      <c r="BC16" s="568">
        <f t="shared" si="379"/>
        <v>11440.60989102132</v>
      </c>
      <c r="BD16" s="568">
        <f t="shared" si="379"/>
        <v>11440.60989102132</v>
      </c>
      <c r="BE16" s="568">
        <f t="shared" si="379"/>
        <v>11440.60989102132</v>
      </c>
      <c r="BF16" s="568">
        <f t="shared" si="379"/>
        <v>11440.60989102132</v>
      </c>
      <c r="BG16" s="568">
        <f t="shared" si="379"/>
        <v>11440.60989102132</v>
      </c>
      <c r="BH16" s="568">
        <f t="shared" si="379"/>
        <v>11440.60989102132</v>
      </c>
      <c r="BI16" s="568">
        <f t="shared" si="379"/>
        <v>11440.60989102132</v>
      </c>
      <c r="BJ16" s="568">
        <f t="shared" si="379"/>
        <v>11440.60989102132</v>
      </c>
      <c r="BK16" s="568">
        <f t="shared" si="379"/>
        <v>11440.60989102132</v>
      </c>
      <c r="BL16" s="568">
        <f t="shared" si="379"/>
        <v>13149.353027751966</v>
      </c>
      <c r="BM16" s="568">
        <f t="shared" si="379"/>
        <v>13149.353027751966</v>
      </c>
      <c r="BN16" s="568">
        <f t="shared" si="379"/>
        <v>13149.353027751966</v>
      </c>
      <c r="BO16" s="568">
        <f t="shared" si="379"/>
        <v>13149.353027751966</v>
      </c>
      <c r="BP16" s="568">
        <f t="shared" si="379"/>
        <v>0</v>
      </c>
      <c r="BQ16" s="568">
        <f t="shared" si="379"/>
        <v>0</v>
      </c>
      <c r="BR16" s="568">
        <f t="shared" si="379"/>
        <v>0</v>
      </c>
      <c r="BS16" s="568">
        <f t="shared" si="379"/>
        <v>0</v>
      </c>
      <c r="BT16" s="568">
        <f t="shared" si="379"/>
        <v>0</v>
      </c>
      <c r="BU16" s="568">
        <f t="shared" si="379"/>
        <v>0</v>
      </c>
      <c r="BV16" s="568">
        <f t="shared" si="379"/>
        <v>0</v>
      </c>
      <c r="BW16" s="568">
        <f t="shared" ref="BW16:EH16" si="380">(BW$3&lt;=$D16)*(BW$36-$H16)*$F16/12</f>
        <v>0</v>
      </c>
      <c r="BX16" s="568">
        <f t="shared" si="380"/>
        <v>0</v>
      </c>
      <c r="BY16" s="568">
        <f t="shared" si="380"/>
        <v>0</v>
      </c>
      <c r="BZ16" s="568">
        <f t="shared" si="380"/>
        <v>0</v>
      </c>
      <c r="CA16" s="568">
        <f t="shared" si="380"/>
        <v>0</v>
      </c>
      <c r="CB16" s="568">
        <f t="shared" si="380"/>
        <v>0</v>
      </c>
      <c r="CC16" s="568">
        <f t="shared" si="380"/>
        <v>0</v>
      </c>
      <c r="CD16" s="568">
        <f t="shared" si="380"/>
        <v>0</v>
      </c>
      <c r="CE16" s="568">
        <f t="shared" si="380"/>
        <v>0</v>
      </c>
      <c r="CF16" s="568">
        <f t="shared" si="380"/>
        <v>0</v>
      </c>
      <c r="CG16" s="568">
        <f t="shared" si="380"/>
        <v>0</v>
      </c>
      <c r="CH16" s="568">
        <f t="shared" si="380"/>
        <v>0</v>
      </c>
      <c r="CI16" s="568">
        <f t="shared" si="380"/>
        <v>0</v>
      </c>
      <c r="CJ16" s="568">
        <f t="shared" si="380"/>
        <v>0</v>
      </c>
      <c r="CK16" s="568">
        <f t="shared" si="380"/>
        <v>0</v>
      </c>
      <c r="CL16" s="568">
        <f t="shared" si="380"/>
        <v>0</v>
      </c>
      <c r="CM16" s="568">
        <f t="shared" si="380"/>
        <v>0</v>
      </c>
      <c r="CN16" s="568">
        <f t="shared" si="380"/>
        <v>0</v>
      </c>
      <c r="CO16" s="568">
        <f t="shared" si="380"/>
        <v>0</v>
      </c>
      <c r="CP16" s="568">
        <f t="shared" si="380"/>
        <v>0</v>
      </c>
      <c r="CQ16" s="568">
        <f t="shared" si="380"/>
        <v>0</v>
      </c>
      <c r="CR16" s="568">
        <f t="shared" si="380"/>
        <v>0</v>
      </c>
      <c r="CS16" s="568">
        <f t="shared" si="380"/>
        <v>0</v>
      </c>
      <c r="CT16" s="568">
        <f t="shared" si="380"/>
        <v>0</v>
      </c>
      <c r="CU16" s="568">
        <f t="shared" si="380"/>
        <v>0</v>
      </c>
      <c r="CV16" s="568">
        <f t="shared" si="380"/>
        <v>0</v>
      </c>
      <c r="CW16" s="568">
        <f t="shared" si="380"/>
        <v>0</v>
      </c>
      <c r="CX16" s="568">
        <f t="shared" si="380"/>
        <v>0</v>
      </c>
      <c r="CY16" s="568">
        <f t="shared" si="380"/>
        <v>0</v>
      </c>
      <c r="CZ16" s="568">
        <f t="shared" si="380"/>
        <v>0</v>
      </c>
      <c r="DA16" s="568">
        <f t="shared" si="380"/>
        <v>0</v>
      </c>
      <c r="DB16" s="568">
        <f t="shared" si="380"/>
        <v>0</v>
      </c>
      <c r="DC16" s="568">
        <f t="shared" si="380"/>
        <v>0</v>
      </c>
      <c r="DD16" s="568">
        <f t="shared" si="380"/>
        <v>0</v>
      </c>
      <c r="DE16" s="568">
        <f t="shared" si="380"/>
        <v>0</v>
      </c>
      <c r="DF16" s="568">
        <f t="shared" si="380"/>
        <v>0</v>
      </c>
      <c r="DG16" s="568">
        <f t="shared" si="380"/>
        <v>0</v>
      </c>
      <c r="DH16" s="568">
        <f t="shared" si="380"/>
        <v>0</v>
      </c>
      <c r="DI16" s="568">
        <f t="shared" si="380"/>
        <v>0</v>
      </c>
      <c r="DJ16" s="568">
        <f t="shared" si="380"/>
        <v>0</v>
      </c>
      <c r="DK16" s="568">
        <f t="shared" si="380"/>
        <v>0</v>
      </c>
      <c r="DL16" s="568">
        <f t="shared" si="380"/>
        <v>0</v>
      </c>
      <c r="DM16" s="568">
        <f t="shared" si="380"/>
        <v>0</v>
      </c>
      <c r="DN16" s="568">
        <f t="shared" si="380"/>
        <v>0</v>
      </c>
      <c r="DO16" s="568">
        <f t="shared" si="380"/>
        <v>0</v>
      </c>
      <c r="DP16" s="568">
        <f t="shared" si="380"/>
        <v>0</v>
      </c>
      <c r="DQ16" s="568">
        <f t="shared" si="380"/>
        <v>0</v>
      </c>
      <c r="DR16" s="568">
        <f t="shared" si="380"/>
        <v>0</v>
      </c>
      <c r="DS16" s="568">
        <f t="shared" si="380"/>
        <v>0</v>
      </c>
      <c r="DT16" s="568">
        <f t="shared" si="380"/>
        <v>0</v>
      </c>
      <c r="DU16" s="568">
        <f t="shared" si="380"/>
        <v>0</v>
      </c>
      <c r="DV16" s="568">
        <f t="shared" si="380"/>
        <v>0</v>
      </c>
      <c r="DW16" s="568">
        <f t="shared" si="380"/>
        <v>0</v>
      </c>
      <c r="DX16" s="568">
        <f t="shared" si="380"/>
        <v>0</v>
      </c>
      <c r="DY16" s="568">
        <f t="shared" si="380"/>
        <v>0</v>
      </c>
      <c r="DZ16" s="568">
        <f t="shared" si="380"/>
        <v>0</v>
      </c>
      <c r="EA16" s="568">
        <f t="shared" si="380"/>
        <v>0</v>
      </c>
      <c r="EB16" s="568">
        <f t="shared" si="380"/>
        <v>0</v>
      </c>
      <c r="EC16" s="568">
        <f t="shared" si="380"/>
        <v>0</v>
      </c>
      <c r="ED16" s="568">
        <f t="shared" si="380"/>
        <v>0</v>
      </c>
      <c r="EE16" s="568">
        <f t="shared" si="380"/>
        <v>0</v>
      </c>
      <c r="EF16" s="568">
        <f t="shared" si="380"/>
        <v>0</v>
      </c>
      <c r="EG16" s="568">
        <f t="shared" si="380"/>
        <v>0</v>
      </c>
      <c r="EH16" s="568">
        <f t="shared" si="380"/>
        <v>0</v>
      </c>
      <c r="EI16" s="568">
        <f t="shared" ref="EI16:GT16" si="381">(EI$3&lt;=$D16)*(EI$36-$H16)*$F16/12</f>
        <v>0</v>
      </c>
      <c r="EJ16" s="568">
        <f t="shared" si="381"/>
        <v>0</v>
      </c>
      <c r="EK16" s="568">
        <f t="shared" si="381"/>
        <v>0</v>
      </c>
      <c r="EL16" s="568">
        <f t="shared" si="381"/>
        <v>0</v>
      </c>
      <c r="EM16" s="568">
        <f t="shared" si="381"/>
        <v>0</v>
      </c>
      <c r="EN16" s="568">
        <f t="shared" si="381"/>
        <v>0</v>
      </c>
      <c r="EO16" s="568">
        <f t="shared" si="381"/>
        <v>0</v>
      </c>
      <c r="EP16" s="568">
        <f t="shared" si="381"/>
        <v>0</v>
      </c>
      <c r="EQ16" s="568">
        <f t="shared" si="381"/>
        <v>0</v>
      </c>
      <c r="ER16" s="568">
        <f t="shared" si="381"/>
        <v>0</v>
      </c>
      <c r="ES16" s="568">
        <f t="shared" si="381"/>
        <v>0</v>
      </c>
      <c r="ET16" s="568">
        <f t="shared" si="381"/>
        <v>0</v>
      </c>
      <c r="EU16" s="568">
        <f t="shared" si="381"/>
        <v>0</v>
      </c>
      <c r="EV16" s="568">
        <f t="shared" si="381"/>
        <v>0</v>
      </c>
      <c r="EW16" s="568">
        <f t="shared" si="381"/>
        <v>0</v>
      </c>
      <c r="EX16" s="568">
        <f t="shared" si="381"/>
        <v>0</v>
      </c>
      <c r="EY16" s="568">
        <f t="shared" si="381"/>
        <v>0</v>
      </c>
      <c r="EZ16" s="568">
        <f t="shared" si="381"/>
        <v>0</v>
      </c>
      <c r="FA16" s="568">
        <f t="shared" si="381"/>
        <v>0</v>
      </c>
      <c r="FB16" s="568">
        <f t="shared" si="381"/>
        <v>0</v>
      </c>
      <c r="FC16" s="568">
        <f t="shared" si="381"/>
        <v>0</v>
      </c>
      <c r="FD16" s="568">
        <f t="shared" si="381"/>
        <v>0</v>
      </c>
      <c r="FE16" s="568">
        <f t="shared" si="381"/>
        <v>0</v>
      </c>
      <c r="FF16" s="568">
        <f t="shared" si="381"/>
        <v>0</v>
      </c>
      <c r="FG16" s="568">
        <f t="shared" si="381"/>
        <v>0</v>
      </c>
      <c r="FH16" s="568">
        <f t="shared" si="381"/>
        <v>0</v>
      </c>
      <c r="FI16" s="568">
        <f t="shared" si="381"/>
        <v>0</v>
      </c>
      <c r="FJ16" s="568">
        <f t="shared" si="381"/>
        <v>0</v>
      </c>
      <c r="FK16" s="568">
        <f t="shared" si="381"/>
        <v>0</v>
      </c>
      <c r="FL16" s="568">
        <f t="shared" si="381"/>
        <v>0</v>
      </c>
      <c r="FM16" s="568">
        <f t="shared" si="381"/>
        <v>0</v>
      </c>
      <c r="FN16" s="568">
        <f t="shared" si="381"/>
        <v>0</v>
      </c>
      <c r="FO16" s="568">
        <f t="shared" si="381"/>
        <v>0</v>
      </c>
      <c r="FP16" s="568">
        <f t="shared" si="381"/>
        <v>0</v>
      </c>
      <c r="FQ16" s="568">
        <f t="shared" si="381"/>
        <v>0</v>
      </c>
      <c r="FR16" s="568">
        <f t="shared" si="381"/>
        <v>0</v>
      </c>
      <c r="FS16" s="568">
        <f t="shared" si="381"/>
        <v>0</v>
      </c>
      <c r="FT16" s="568">
        <f t="shared" si="381"/>
        <v>0</v>
      </c>
      <c r="FU16" s="568">
        <f t="shared" si="381"/>
        <v>0</v>
      </c>
      <c r="FV16" s="568">
        <f t="shared" si="381"/>
        <v>0</v>
      </c>
      <c r="FW16" s="568">
        <f t="shared" si="381"/>
        <v>0</v>
      </c>
      <c r="FX16" s="568">
        <f t="shared" si="381"/>
        <v>0</v>
      </c>
      <c r="FY16" s="568">
        <f t="shared" si="381"/>
        <v>0</v>
      </c>
      <c r="FZ16" s="568">
        <f t="shared" si="381"/>
        <v>0</v>
      </c>
      <c r="GA16" s="568">
        <f t="shared" si="381"/>
        <v>0</v>
      </c>
      <c r="GB16" s="568">
        <f t="shared" si="381"/>
        <v>0</v>
      </c>
      <c r="GC16" s="568">
        <f t="shared" si="381"/>
        <v>0</v>
      </c>
      <c r="GD16" s="568">
        <f t="shared" si="381"/>
        <v>0</v>
      </c>
      <c r="GE16" s="568">
        <f t="shared" si="381"/>
        <v>0</v>
      </c>
      <c r="GF16" s="568">
        <f t="shared" si="381"/>
        <v>0</v>
      </c>
      <c r="GG16" s="568">
        <f t="shared" si="381"/>
        <v>0</v>
      </c>
      <c r="GH16" s="568">
        <f t="shared" si="381"/>
        <v>0</v>
      </c>
      <c r="GI16" s="568">
        <f t="shared" si="381"/>
        <v>0</v>
      </c>
      <c r="GJ16" s="568">
        <f t="shared" si="381"/>
        <v>0</v>
      </c>
      <c r="GK16" s="568">
        <f t="shared" si="381"/>
        <v>0</v>
      </c>
      <c r="GL16" s="568">
        <f t="shared" si="381"/>
        <v>0</v>
      </c>
      <c r="GM16" s="568">
        <f t="shared" si="381"/>
        <v>0</v>
      </c>
      <c r="GN16" s="568">
        <f t="shared" si="381"/>
        <v>0</v>
      </c>
      <c r="GO16" s="568">
        <f t="shared" si="381"/>
        <v>0</v>
      </c>
      <c r="GP16" s="568">
        <f t="shared" si="381"/>
        <v>0</v>
      </c>
      <c r="GQ16" s="568">
        <f t="shared" si="381"/>
        <v>0</v>
      </c>
      <c r="GR16" s="568">
        <f t="shared" si="381"/>
        <v>0</v>
      </c>
      <c r="GS16" s="568">
        <f t="shared" si="381"/>
        <v>0</v>
      </c>
      <c r="GT16" s="568">
        <f t="shared" si="381"/>
        <v>0</v>
      </c>
      <c r="GU16" s="568">
        <f t="shared" ref="GU16:IO16" si="382">(GU$3&lt;=$D16)*(GU$36-$H16)*$F16/12</f>
        <v>0</v>
      </c>
      <c r="GV16" s="568">
        <f t="shared" si="382"/>
        <v>0</v>
      </c>
      <c r="GW16" s="568">
        <f t="shared" si="382"/>
        <v>0</v>
      </c>
      <c r="GX16" s="568">
        <f t="shared" si="382"/>
        <v>0</v>
      </c>
      <c r="GY16" s="568">
        <f t="shared" si="382"/>
        <v>0</v>
      </c>
      <c r="GZ16" s="568">
        <f t="shared" si="382"/>
        <v>0</v>
      </c>
      <c r="HA16" s="568">
        <f t="shared" si="382"/>
        <v>0</v>
      </c>
      <c r="HB16" s="568">
        <f t="shared" si="382"/>
        <v>0</v>
      </c>
      <c r="HC16" s="568">
        <f t="shared" si="382"/>
        <v>0</v>
      </c>
      <c r="HD16" s="568">
        <f t="shared" si="382"/>
        <v>0</v>
      </c>
      <c r="HE16" s="568">
        <f t="shared" si="382"/>
        <v>0</v>
      </c>
      <c r="HF16" s="568">
        <f t="shared" si="382"/>
        <v>0</v>
      </c>
      <c r="HG16" s="568">
        <f t="shared" si="382"/>
        <v>0</v>
      </c>
      <c r="HH16" s="568">
        <f t="shared" si="382"/>
        <v>0</v>
      </c>
      <c r="HI16" s="568">
        <f t="shared" si="382"/>
        <v>0</v>
      </c>
      <c r="HJ16" s="568">
        <f t="shared" si="382"/>
        <v>0</v>
      </c>
      <c r="HK16" s="568">
        <f t="shared" si="382"/>
        <v>0</v>
      </c>
      <c r="HL16" s="568">
        <f t="shared" si="382"/>
        <v>0</v>
      </c>
      <c r="HM16" s="568">
        <f t="shared" si="382"/>
        <v>0</v>
      </c>
      <c r="HN16" s="568">
        <f t="shared" si="382"/>
        <v>0</v>
      </c>
      <c r="HO16" s="568">
        <f t="shared" si="382"/>
        <v>0</v>
      </c>
      <c r="HP16" s="568">
        <f t="shared" si="382"/>
        <v>0</v>
      </c>
      <c r="HQ16" s="568">
        <f t="shared" si="382"/>
        <v>0</v>
      </c>
      <c r="HR16" s="568">
        <f t="shared" si="382"/>
        <v>0</v>
      </c>
      <c r="HS16" s="568">
        <f t="shared" si="382"/>
        <v>0</v>
      </c>
      <c r="HT16" s="568">
        <f t="shared" si="382"/>
        <v>0</v>
      </c>
      <c r="HU16" s="568">
        <f t="shared" si="382"/>
        <v>0</v>
      </c>
      <c r="HV16" s="568">
        <f t="shared" si="382"/>
        <v>0</v>
      </c>
      <c r="HW16" s="568">
        <f t="shared" si="382"/>
        <v>0</v>
      </c>
      <c r="HX16" s="568">
        <f t="shared" si="382"/>
        <v>0</v>
      </c>
      <c r="HY16" s="568">
        <f t="shared" si="382"/>
        <v>0</v>
      </c>
      <c r="HZ16" s="568">
        <f t="shared" si="382"/>
        <v>0</v>
      </c>
      <c r="IA16" s="568">
        <f t="shared" si="382"/>
        <v>0</v>
      </c>
      <c r="IB16" s="568">
        <f t="shared" si="382"/>
        <v>0</v>
      </c>
      <c r="IC16" s="568">
        <f t="shared" si="382"/>
        <v>0</v>
      </c>
      <c r="ID16" s="568">
        <f t="shared" si="382"/>
        <v>0</v>
      </c>
      <c r="IE16" s="568">
        <f t="shared" si="382"/>
        <v>0</v>
      </c>
      <c r="IF16" s="568">
        <f t="shared" si="382"/>
        <v>0</v>
      </c>
      <c r="IG16" s="568">
        <f t="shared" si="382"/>
        <v>0</v>
      </c>
      <c r="IH16" s="568">
        <f t="shared" si="382"/>
        <v>0</v>
      </c>
      <c r="II16" s="568">
        <f t="shared" si="382"/>
        <v>0</v>
      </c>
      <c r="IJ16" s="568">
        <f t="shared" si="382"/>
        <v>0</v>
      </c>
      <c r="IK16" s="568">
        <f t="shared" si="382"/>
        <v>0</v>
      </c>
      <c r="IL16" s="568">
        <f t="shared" si="382"/>
        <v>0</v>
      </c>
      <c r="IM16" s="568">
        <f t="shared" si="382"/>
        <v>0</v>
      </c>
      <c r="IN16" s="568">
        <f t="shared" si="382"/>
        <v>0</v>
      </c>
      <c r="IO16" s="568">
        <f t="shared" si="382"/>
        <v>0</v>
      </c>
    </row>
    <row r="17" spans="2:249" x14ac:dyDescent="0.2">
      <c r="B17" s="538" t="s">
        <v>362</v>
      </c>
      <c r="C17" s="564" t="s">
        <v>391</v>
      </c>
      <c r="D17" s="649">
        <v>45412</v>
      </c>
      <c r="E17" s="564" t="s">
        <v>392</v>
      </c>
      <c r="F17" s="567">
        <v>2.5399999999999999E-2</v>
      </c>
      <c r="G17" s="565">
        <v>2017</v>
      </c>
      <c r="H17" s="568">
        <v>11585008</v>
      </c>
      <c r="I17" s="568">
        <f t="shared" si="350"/>
        <v>965417.33333333337</v>
      </c>
      <c r="J17" s="569">
        <f t="shared" si="351"/>
        <v>8259.0301333333318</v>
      </c>
      <c r="K17" s="569">
        <f t="shared" si="342"/>
        <v>8259.0301333333318</v>
      </c>
      <c r="L17" s="569">
        <f t="shared" si="342"/>
        <v>8259.0301333333318</v>
      </c>
      <c r="M17" s="569">
        <f t="shared" si="342"/>
        <v>8259.0301333333318</v>
      </c>
      <c r="N17" s="569">
        <f t="shared" si="342"/>
        <v>8259.0301333333318</v>
      </c>
      <c r="O17" s="569">
        <f t="shared" si="342"/>
        <v>8259.0301333333318</v>
      </c>
      <c r="P17" s="569">
        <f t="shared" si="342"/>
        <v>8259.0301333333318</v>
      </c>
      <c r="Q17" s="569">
        <f t="shared" ref="K17:AQ25" si="383">(Q$3&lt;=$D17)*MAX((Q$35-$I17)*$F17,0)</f>
        <v>8259.0301333333318</v>
      </c>
      <c r="R17" s="569">
        <f t="shared" si="383"/>
        <v>8259.0301333333318</v>
      </c>
      <c r="S17" s="569">
        <f t="shared" si="383"/>
        <v>8259.0301333333318</v>
      </c>
      <c r="T17" s="569">
        <f t="shared" si="383"/>
        <v>8259.0301333333318</v>
      </c>
      <c r="U17" s="569">
        <f t="shared" si="383"/>
        <v>8259.0301333333318</v>
      </c>
      <c r="V17" s="569">
        <f t="shared" si="383"/>
        <v>12792.650733333332</v>
      </c>
      <c r="W17" s="569">
        <f t="shared" si="383"/>
        <v>12792.650733333332</v>
      </c>
      <c r="X17" s="569">
        <f t="shared" si="383"/>
        <v>12792.650733333332</v>
      </c>
      <c r="Y17" s="569">
        <f t="shared" si="383"/>
        <v>12792.650733333332</v>
      </c>
      <c r="Z17" s="569">
        <f t="shared" si="383"/>
        <v>12792.650733333332</v>
      </c>
      <c r="AA17" s="569">
        <f t="shared" si="383"/>
        <v>12792.650733333332</v>
      </c>
      <c r="AB17" s="569">
        <f t="shared" si="383"/>
        <v>12792.650733333332</v>
      </c>
      <c r="AC17" s="569">
        <f t="shared" si="383"/>
        <v>12792.650733333332</v>
      </c>
      <c r="AD17" s="569">
        <f t="shared" si="383"/>
        <v>12792.650733333332</v>
      </c>
      <c r="AE17" s="569">
        <f t="shared" si="383"/>
        <v>12792.650733333332</v>
      </c>
      <c r="AF17" s="569">
        <f t="shared" si="383"/>
        <v>12792.650733333332</v>
      </c>
      <c r="AG17" s="569">
        <f t="shared" si="383"/>
        <v>12792.650733333332</v>
      </c>
      <c r="AH17" s="569">
        <f t="shared" si="383"/>
        <v>15958.233683333332</v>
      </c>
      <c r="AI17" s="569">
        <f t="shared" si="383"/>
        <v>15958.233683333332</v>
      </c>
      <c r="AJ17" s="569">
        <f t="shared" si="383"/>
        <v>15958.233683333332</v>
      </c>
      <c r="AK17" s="569">
        <f t="shared" si="383"/>
        <v>15958.233683333332</v>
      </c>
      <c r="AL17" s="569">
        <f t="shared" si="383"/>
        <v>15958.233683333332</v>
      </c>
      <c r="AM17" s="569">
        <f t="shared" si="383"/>
        <v>15958.233683333332</v>
      </c>
      <c r="AN17" s="569">
        <f t="shared" si="383"/>
        <v>15958.233683333332</v>
      </c>
      <c r="AO17" s="569">
        <f t="shared" si="383"/>
        <v>15958.233683333332</v>
      </c>
      <c r="AP17" s="569">
        <f t="shared" si="383"/>
        <v>15958.233683333332</v>
      </c>
      <c r="AQ17" s="569">
        <f t="shared" si="383"/>
        <v>15958.233683333332</v>
      </c>
      <c r="AR17" s="569">
        <f t="shared" ref="AC17:BG25" si="384">(AR$3&lt;=$D17)*MAX((AR$35-$I17)*$F17,0)</f>
        <v>15958.233683333332</v>
      </c>
      <c r="AS17" s="569">
        <f t="shared" si="384"/>
        <v>15958.233683333332</v>
      </c>
      <c r="AT17" s="569">
        <f t="shared" si="384"/>
        <v>18333.94013333333</v>
      </c>
      <c r="AU17" s="569">
        <f t="shared" si="384"/>
        <v>18333.94013333333</v>
      </c>
      <c r="AV17" s="569">
        <f t="shared" si="384"/>
        <v>18333.94013333333</v>
      </c>
      <c r="AW17" s="569">
        <f t="shared" si="384"/>
        <v>18333.94013333333</v>
      </c>
      <c r="AX17" s="569">
        <f t="shared" si="384"/>
        <v>18333.94013333333</v>
      </c>
      <c r="AY17" s="569">
        <f t="shared" si="384"/>
        <v>18333.94013333333</v>
      </c>
      <c r="AZ17" s="569">
        <f t="shared" si="384"/>
        <v>18333.94013333333</v>
      </c>
      <c r="BA17" s="569">
        <f t="shared" si="384"/>
        <v>18333.94013333333</v>
      </c>
      <c r="BB17" s="569">
        <f t="shared" si="384"/>
        <v>18333.94013333333</v>
      </c>
      <c r="BC17" s="569">
        <f t="shared" si="384"/>
        <v>18333.94013333333</v>
      </c>
      <c r="BD17" s="569">
        <f t="shared" si="384"/>
        <v>18333.94013333333</v>
      </c>
      <c r="BE17" s="569">
        <f t="shared" si="384"/>
        <v>18333.94013333333</v>
      </c>
      <c r="BF17" s="569">
        <f t="shared" si="384"/>
        <v>20531.245449999995</v>
      </c>
      <c r="BG17" s="569">
        <f t="shared" si="384"/>
        <v>20531.245449999995</v>
      </c>
      <c r="BH17" s="569">
        <f t="shared" ref="BG17:BV25" si="385">(BH$3&lt;=$D17)*MAX((BH$35-$I17)*$F17,0)</f>
        <v>20531.245449999995</v>
      </c>
      <c r="BI17" s="569">
        <f t="shared" si="385"/>
        <v>20531.245449999995</v>
      </c>
      <c r="BJ17" s="569">
        <f t="shared" si="385"/>
        <v>20531.245449999995</v>
      </c>
      <c r="BK17" s="569">
        <f t="shared" si="385"/>
        <v>20531.245449999995</v>
      </c>
      <c r="BL17" s="569">
        <f t="shared" si="385"/>
        <v>20531.245449999995</v>
      </c>
      <c r="BM17" s="569">
        <f t="shared" si="385"/>
        <v>20531.245449999995</v>
      </c>
      <c r="BN17" s="569">
        <f t="shared" si="385"/>
        <v>20531.245449999995</v>
      </c>
      <c r="BO17" s="569">
        <f t="shared" si="385"/>
        <v>20531.245449999995</v>
      </c>
      <c r="BP17" s="569">
        <f t="shared" si="385"/>
        <v>0</v>
      </c>
      <c r="BQ17" s="569">
        <f t="shared" si="385"/>
        <v>0</v>
      </c>
      <c r="BR17" s="569">
        <f t="shared" si="385"/>
        <v>0</v>
      </c>
      <c r="BS17" s="569">
        <f t="shared" si="385"/>
        <v>0</v>
      </c>
      <c r="BT17" s="569">
        <f t="shared" si="385"/>
        <v>0</v>
      </c>
      <c r="BU17" s="569">
        <f t="shared" si="385"/>
        <v>0</v>
      </c>
      <c r="BV17" s="569">
        <f t="shared" si="385"/>
        <v>0</v>
      </c>
      <c r="BW17" s="569">
        <f t="shared" ref="BS17:CH25" si="386">(BW$3&lt;=$D17)*MAX((BW$35-$I17)*$F17,0)</f>
        <v>0</v>
      </c>
      <c r="BX17" s="569">
        <f t="shared" si="386"/>
        <v>0</v>
      </c>
      <c r="BY17" s="569">
        <f t="shared" si="386"/>
        <v>0</v>
      </c>
      <c r="BZ17" s="569">
        <f t="shared" si="386"/>
        <v>0</v>
      </c>
      <c r="CA17" s="569">
        <f t="shared" si="386"/>
        <v>0</v>
      </c>
      <c r="CB17" s="569">
        <f t="shared" si="386"/>
        <v>0</v>
      </c>
      <c r="CC17" s="569">
        <f t="shared" si="386"/>
        <v>0</v>
      </c>
      <c r="CD17" s="569">
        <f t="shared" si="386"/>
        <v>0</v>
      </c>
      <c r="CE17" s="569">
        <f t="shared" si="386"/>
        <v>0</v>
      </c>
      <c r="CF17" s="569">
        <f t="shared" si="386"/>
        <v>0</v>
      </c>
      <c r="CG17" s="569">
        <f t="shared" si="386"/>
        <v>0</v>
      </c>
      <c r="CH17" s="569">
        <f t="shared" si="386"/>
        <v>0</v>
      </c>
      <c r="CI17" s="569">
        <f t="shared" ref="CD17:DQ25" si="387">(CI$3&lt;=$D17)*MAX((CI$35-$I17)*$F17,0)</f>
        <v>0</v>
      </c>
      <c r="CJ17" s="569">
        <f t="shared" si="387"/>
        <v>0</v>
      </c>
      <c r="CK17" s="569">
        <f t="shared" si="387"/>
        <v>0</v>
      </c>
      <c r="CL17" s="569">
        <f t="shared" si="387"/>
        <v>0</v>
      </c>
      <c r="CM17" s="569">
        <f t="shared" si="387"/>
        <v>0</v>
      </c>
      <c r="CN17" s="569">
        <f t="shared" si="387"/>
        <v>0</v>
      </c>
      <c r="CO17" s="569">
        <f t="shared" si="387"/>
        <v>0</v>
      </c>
      <c r="CP17" s="569">
        <f t="shared" si="387"/>
        <v>0</v>
      </c>
      <c r="CQ17" s="569">
        <f t="shared" si="387"/>
        <v>0</v>
      </c>
      <c r="CR17" s="569">
        <f t="shared" si="387"/>
        <v>0</v>
      </c>
      <c r="CS17" s="569">
        <f t="shared" si="387"/>
        <v>0</v>
      </c>
      <c r="CT17" s="569">
        <f t="shared" si="387"/>
        <v>0</v>
      </c>
      <c r="CU17" s="569">
        <f t="shared" si="387"/>
        <v>0</v>
      </c>
      <c r="CV17" s="569">
        <f t="shared" si="387"/>
        <v>0</v>
      </c>
      <c r="CW17" s="569">
        <f t="shared" si="387"/>
        <v>0</v>
      </c>
      <c r="CX17" s="569">
        <f t="shared" si="387"/>
        <v>0</v>
      </c>
      <c r="CY17" s="569">
        <f t="shared" si="387"/>
        <v>0</v>
      </c>
      <c r="CZ17" s="569">
        <f t="shared" si="387"/>
        <v>0</v>
      </c>
      <c r="DA17" s="569">
        <f t="shared" si="387"/>
        <v>0</v>
      </c>
      <c r="DB17" s="569">
        <f t="shared" si="387"/>
        <v>0</v>
      </c>
      <c r="DC17" s="569">
        <f t="shared" si="387"/>
        <v>0</v>
      </c>
      <c r="DD17" s="569">
        <f t="shared" si="387"/>
        <v>0</v>
      </c>
      <c r="DE17" s="569">
        <f t="shared" si="387"/>
        <v>0</v>
      </c>
      <c r="DF17" s="569">
        <f t="shared" si="387"/>
        <v>0</v>
      </c>
      <c r="DG17" s="569">
        <f t="shared" si="387"/>
        <v>0</v>
      </c>
      <c r="DH17" s="569">
        <f t="shared" si="387"/>
        <v>0</v>
      </c>
      <c r="DI17" s="569">
        <f t="shared" si="387"/>
        <v>0</v>
      </c>
      <c r="DJ17" s="569">
        <f t="shared" si="387"/>
        <v>0</v>
      </c>
      <c r="DK17" s="569">
        <f t="shared" si="387"/>
        <v>0</v>
      </c>
      <c r="DL17" s="569">
        <f t="shared" si="387"/>
        <v>0</v>
      </c>
      <c r="DM17" s="569">
        <f t="shared" si="387"/>
        <v>0</v>
      </c>
      <c r="DN17" s="569">
        <f t="shared" si="387"/>
        <v>0</v>
      </c>
      <c r="DO17" s="569">
        <f t="shared" si="387"/>
        <v>0</v>
      </c>
      <c r="DP17" s="569">
        <f t="shared" si="387"/>
        <v>0</v>
      </c>
      <c r="DQ17" s="569">
        <f t="shared" si="387"/>
        <v>0</v>
      </c>
      <c r="DR17" s="569">
        <f t="shared" ref="DQ17:EP25" si="388">(DR$3&lt;=$D17)*MAX((DR$35-$I17)*$F17,0)</f>
        <v>0</v>
      </c>
      <c r="DS17" s="569">
        <f t="shared" si="388"/>
        <v>0</v>
      </c>
      <c r="DT17" s="569">
        <f t="shared" si="388"/>
        <v>0</v>
      </c>
      <c r="DU17" s="569">
        <f t="shared" si="388"/>
        <v>0</v>
      </c>
      <c r="DV17" s="569">
        <f t="shared" si="388"/>
        <v>0</v>
      </c>
      <c r="DW17" s="569">
        <f t="shared" si="388"/>
        <v>0</v>
      </c>
      <c r="DX17" s="569">
        <f t="shared" si="388"/>
        <v>0</v>
      </c>
      <c r="DY17" s="569">
        <f t="shared" si="388"/>
        <v>0</v>
      </c>
      <c r="DZ17" s="569">
        <f t="shared" si="388"/>
        <v>0</v>
      </c>
      <c r="EA17" s="569">
        <f t="shared" si="388"/>
        <v>0</v>
      </c>
      <c r="EB17" s="569">
        <f t="shared" si="388"/>
        <v>0</v>
      </c>
      <c r="EC17" s="569">
        <f t="shared" si="388"/>
        <v>0</v>
      </c>
      <c r="ED17" s="569">
        <f t="shared" si="388"/>
        <v>0</v>
      </c>
      <c r="EE17" s="569">
        <f t="shared" si="388"/>
        <v>0</v>
      </c>
      <c r="EF17" s="569">
        <f t="shared" si="388"/>
        <v>0</v>
      </c>
      <c r="EG17" s="569">
        <f t="shared" si="388"/>
        <v>0</v>
      </c>
      <c r="EH17" s="569">
        <f t="shared" si="388"/>
        <v>0</v>
      </c>
      <c r="EI17" s="569">
        <f t="shared" si="388"/>
        <v>0</v>
      </c>
      <c r="EJ17" s="569">
        <f t="shared" si="388"/>
        <v>0</v>
      </c>
      <c r="EK17" s="569">
        <f t="shared" si="388"/>
        <v>0</v>
      </c>
      <c r="EL17" s="569">
        <f t="shared" si="388"/>
        <v>0</v>
      </c>
      <c r="EM17" s="569">
        <f t="shared" si="388"/>
        <v>0</v>
      </c>
      <c r="EN17" s="569">
        <f t="shared" si="388"/>
        <v>0</v>
      </c>
      <c r="EO17" s="569">
        <f t="shared" si="388"/>
        <v>0</v>
      </c>
      <c r="EP17" s="569">
        <f t="shared" si="388"/>
        <v>0</v>
      </c>
      <c r="EQ17" s="569">
        <f t="shared" ref="EQ17:HB17" si="389">(EQ$3&lt;=$D17)*MAX((EQ$35-$I17)*$F17,0)</f>
        <v>0</v>
      </c>
      <c r="ER17" s="569">
        <f t="shared" si="389"/>
        <v>0</v>
      </c>
      <c r="ES17" s="569">
        <f t="shared" si="389"/>
        <v>0</v>
      </c>
      <c r="ET17" s="569">
        <f t="shared" si="389"/>
        <v>0</v>
      </c>
      <c r="EU17" s="569">
        <f t="shared" si="389"/>
        <v>0</v>
      </c>
      <c r="EV17" s="569">
        <f t="shared" si="389"/>
        <v>0</v>
      </c>
      <c r="EW17" s="569">
        <f t="shared" si="389"/>
        <v>0</v>
      </c>
      <c r="EX17" s="569">
        <f t="shared" si="389"/>
        <v>0</v>
      </c>
      <c r="EY17" s="569">
        <f t="shared" si="389"/>
        <v>0</v>
      </c>
      <c r="EZ17" s="569">
        <f t="shared" si="389"/>
        <v>0</v>
      </c>
      <c r="FA17" s="569">
        <f t="shared" si="389"/>
        <v>0</v>
      </c>
      <c r="FB17" s="569">
        <f t="shared" si="389"/>
        <v>0</v>
      </c>
      <c r="FC17" s="569">
        <f t="shared" si="389"/>
        <v>0</v>
      </c>
      <c r="FD17" s="569">
        <f t="shared" si="389"/>
        <v>0</v>
      </c>
      <c r="FE17" s="569">
        <f t="shared" si="389"/>
        <v>0</v>
      </c>
      <c r="FF17" s="569">
        <f t="shared" si="389"/>
        <v>0</v>
      </c>
      <c r="FG17" s="569">
        <f t="shared" si="389"/>
        <v>0</v>
      </c>
      <c r="FH17" s="569">
        <f t="shared" si="389"/>
        <v>0</v>
      </c>
      <c r="FI17" s="569">
        <f t="shared" si="389"/>
        <v>0</v>
      </c>
      <c r="FJ17" s="569">
        <f t="shared" si="389"/>
        <v>0</v>
      </c>
      <c r="FK17" s="569">
        <f t="shared" si="389"/>
        <v>0</v>
      </c>
      <c r="FL17" s="569">
        <f t="shared" si="389"/>
        <v>0</v>
      </c>
      <c r="FM17" s="569">
        <f t="shared" si="389"/>
        <v>0</v>
      </c>
      <c r="FN17" s="569">
        <f t="shared" si="389"/>
        <v>0</v>
      </c>
      <c r="FO17" s="569">
        <f t="shared" si="389"/>
        <v>0</v>
      </c>
      <c r="FP17" s="569">
        <f t="shared" si="389"/>
        <v>0</v>
      </c>
      <c r="FQ17" s="569">
        <f t="shared" si="389"/>
        <v>0</v>
      </c>
      <c r="FR17" s="569">
        <f t="shared" si="389"/>
        <v>0</v>
      </c>
      <c r="FS17" s="569">
        <f t="shared" si="389"/>
        <v>0</v>
      </c>
      <c r="FT17" s="569">
        <f t="shared" si="389"/>
        <v>0</v>
      </c>
      <c r="FU17" s="569">
        <f t="shared" si="389"/>
        <v>0</v>
      </c>
      <c r="FV17" s="569">
        <f t="shared" si="389"/>
        <v>0</v>
      </c>
      <c r="FW17" s="569">
        <f t="shared" si="389"/>
        <v>0</v>
      </c>
      <c r="FX17" s="569">
        <f t="shared" si="389"/>
        <v>0</v>
      </c>
      <c r="FY17" s="569">
        <f t="shared" si="389"/>
        <v>0</v>
      </c>
      <c r="FZ17" s="569">
        <f t="shared" si="389"/>
        <v>0</v>
      </c>
      <c r="GA17" s="569">
        <f t="shared" si="389"/>
        <v>0</v>
      </c>
      <c r="GB17" s="569">
        <f t="shared" si="389"/>
        <v>0</v>
      </c>
      <c r="GC17" s="569">
        <f t="shared" si="389"/>
        <v>0</v>
      </c>
      <c r="GD17" s="569">
        <f t="shared" si="389"/>
        <v>0</v>
      </c>
      <c r="GE17" s="569">
        <f t="shared" si="389"/>
        <v>0</v>
      </c>
      <c r="GF17" s="569">
        <f t="shared" si="389"/>
        <v>0</v>
      </c>
      <c r="GG17" s="569">
        <f t="shared" si="389"/>
        <v>0</v>
      </c>
      <c r="GH17" s="569">
        <f t="shared" si="389"/>
        <v>0</v>
      </c>
      <c r="GI17" s="569">
        <f t="shared" si="389"/>
        <v>0</v>
      </c>
      <c r="GJ17" s="569">
        <f t="shared" si="389"/>
        <v>0</v>
      </c>
      <c r="GK17" s="569">
        <f t="shared" si="389"/>
        <v>0</v>
      </c>
      <c r="GL17" s="569">
        <f t="shared" si="389"/>
        <v>0</v>
      </c>
      <c r="GM17" s="569">
        <f t="shared" si="389"/>
        <v>0</v>
      </c>
      <c r="GN17" s="569">
        <f t="shared" si="389"/>
        <v>0</v>
      </c>
      <c r="GO17" s="569">
        <f t="shared" si="389"/>
        <v>0</v>
      </c>
      <c r="GP17" s="569">
        <f t="shared" si="389"/>
        <v>0</v>
      </c>
      <c r="GQ17" s="569">
        <f t="shared" si="389"/>
        <v>0</v>
      </c>
      <c r="GR17" s="569">
        <f t="shared" si="389"/>
        <v>0</v>
      </c>
      <c r="GS17" s="569">
        <f t="shared" si="389"/>
        <v>0</v>
      </c>
      <c r="GT17" s="569">
        <f t="shared" si="389"/>
        <v>0</v>
      </c>
      <c r="GU17" s="569">
        <f t="shared" si="389"/>
        <v>0</v>
      </c>
      <c r="GV17" s="569">
        <f t="shared" si="389"/>
        <v>0</v>
      </c>
      <c r="GW17" s="569">
        <f t="shared" si="389"/>
        <v>0</v>
      </c>
      <c r="GX17" s="569">
        <f t="shared" si="389"/>
        <v>0</v>
      </c>
      <c r="GY17" s="569">
        <f t="shared" si="389"/>
        <v>0</v>
      </c>
      <c r="GZ17" s="569">
        <f t="shared" si="389"/>
        <v>0</v>
      </c>
      <c r="HA17" s="569">
        <f t="shared" si="389"/>
        <v>0</v>
      </c>
      <c r="HB17" s="569">
        <f t="shared" si="389"/>
        <v>0</v>
      </c>
      <c r="HC17" s="569">
        <f t="shared" ref="HC17:IO17" si="390">(HC$3&lt;=$D17)*MAX((HC$35-$I17)*$F17,0)</f>
        <v>0</v>
      </c>
      <c r="HD17" s="569">
        <f t="shared" si="390"/>
        <v>0</v>
      </c>
      <c r="HE17" s="569">
        <f t="shared" si="390"/>
        <v>0</v>
      </c>
      <c r="HF17" s="569">
        <f t="shared" si="390"/>
        <v>0</v>
      </c>
      <c r="HG17" s="569">
        <f t="shared" si="390"/>
        <v>0</v>
      </c>
      <c r="HH17" s="569">
        <f t="shared" si="390"/>
        <v>0</v>
      </c>
      <c r="HI17" s="569">
        <f t="shared" si="390"/>
        <v>0</v>
      </c>
      <c r="HJ17" s="569">
        <f t="shared" si="390"/>
        <v>0</v>
      </c>
      <c r="HK17" s="569">
        <f t="shared" si="390"/>
        <v>0</v>
      </c>
      <c r="HL17" s="569">
        <f t="shared" si="390"/>
        <v>0</v>
      </c>
      <c r="HM17" s="569">
        <f t="shared" si="390"/>
        <v>0</v>
      </c>
      <c r="HN17" s="569">
        <f t="shared" si="390"/>
        <v>0</v>
      </c>
      <c r="HO17" s="569">
        <f t="shared" si="390"/>
        <v>0</v>
      </c>
      <c r="HP17" s="569">
        <f t="shared" si="390"/>
        <v>0</v>
      </c>
      <c r="HQ17" s="569">
        <f t="shared" si="390"/>
        <v>0</v>
      </c>
      <c r="HR17" s="569">
        <f t="shared" si="390"/>
        <v>0</v>
      </c>
      <c r="HS17" s="569">
        <f t="shared" si="390"/>
        <v>0</v>
      </c>
      <c r="HT17" s="569">
        <f t="shared" si="390"/>
        <v>0</v>
      </c>
      <c r="HU17" s="569">
        <f t="shared" si="390"/>
        <v>0</v>
      </c>
      <c r="HV17" s="569">
        <f t="shared" si="390"/>
        <v>0</v>
      </c>
      <c r="HW17" s="569">
        <f t="shared" si="390"/>
        <v>0</v>
      </c>
      <c r="HX17" s="569">
        <f t="shared" si="390"/>
        <v>0</v>
      </c>
      <c r="HY17" s="569">
        <f t="shared" si="390"/>
        <v>0</v>
      </c>
      <c r="HZ17" s="569">
        <f t="shared" si="390"/>
        <v>0</v>
      </c>
      <c r="IA17" s="569">
        <f t="shared" si="390"/>
        <v>0</v>
      </c>
      <c r="IB17" s="569">
        <f t="shared" si="390"/>
        <v>0</v>
      </c>
      <c r="IC17" s="569">
        <f t="shared" si="390"/>
        <v>0</v>
      </c>
      <c r="ID17" s="569">
        <f t="shared" si="390"/>
        <v>0</v>
      </c>
      <c r="IE17" s="569">
        <f t="shared" si="390"/>
        <v>0</v>
      </c>
      <c r="IF17" s="569">
        <f t="shared" si="390"/>
        <v>0</v>
      </c>
      <c r="IG17" s="569">
        <f t="shared" si="390"/>
        <v>0</v>
      </c>
      <c r="IH17" s="569">
        <f t="shared" si="390"/>
        <v>0</v>
      </c>
      <c r="II17" s="569">
        <f t="shared" si="390"/>
        <v>0</v>
      </c>
      <c r="IJ17" s="569">
        <f t="shared" si="390"/>
        <v>0</v>
      </c>
      <c r="IK17" s="569">
        <f t="shared" si="390"/>
        <v>0</v>
      </c>
      <c r="IL17" s="569">
        <f t="shared" si="390"/>
        <v>0</v>
      </c>
      <c r="IM17" s="569">
        <f t="shared" si="390"/>
        <v>0</v>
      </c>
      <c r="IN17" s="569">
        <f t="shared" si="390"/>
        <v>0</v>
      </c>
      <c r="IO17" s="569">
        <f t="shared" si="390"/>
        <v>0</v>
      </c>
    </row>
    <row r="18" spans="2:249" x14ac:dyDescent="0.2">
      <c r="B18" s="538" t="s">
        <v>362</v>
      </c>
      <c r="C18" s="564" t="s">
        <v>398</v>
      </c>
      <c r="D18" s="649">
        <v>45412</v>
      </c>
      <c r="E18" s="564" t="s">
        <v>392</v>
      </c>
      <c r="F18" s="571">
        <f>Rent!F25</f>
        <v>8624</v>
      </c>
      <c r="G18" s="565">
        <v>2017</v>
      </c>
      <c r="H18" s="572">
        <v>25.22</v>
      </c>
      <c r="I18" s="568"/>
      <c r="J18" s="568">
        <f>(J$3&lt;=$D18)*(J$36-$H18)*$F18/12</f>
        <v>990.09988000000078</v>
      </c>
      <c r="K18" s="568">
        <f t="shared" ref="K18:BV18" si="391">(K$3&lt;=$D18)*(K$36-$H18)*$F18/12</f>
        <v>990.09988000000078</v>
      </c>
      <c r="L18" s="568">
        <f t="shared" si="391"/>
        <v>990.09988000000078</v>
      </c>
      <c r="M18" s="568">
        <f t="shared" si="391"/>
        <v>990.09988000000078</v>
      </c>
      <c r="N18" s="568">
        <f t="shared" si="391"/>
        <v>990.09988000000078</v>
      </c>
      <c r="O18" s="568">
        <f t="shared" si="391"/>
        <v>990.09988000000078</v>
      </c>
      <c r="P18" s="568">
        <f t="shared" si="391"/>
        <v>1563.5460764000024</v>
      </c>
      <c r="Q18" s="568">
        <f t="shared" si="391"/>
        <v>1563.5460764000024</v>
      </c>
      <c r="R18" s="568">
        <f t="shared" si="391"/>
        <v>1563.5460764000024</v>
      </c>
      <c r="S18" s="568">
        <f t="shared" si="391"/>
        <v>1563.5460764000024</v>
      </c>
      <c r="T18" s="568">
        <f t="shared" si="391"/>
        <v>1563.5460764000024</v>
      </c>
      <c r="U18" s="568">
        <f t="shared" si="391"/>
        <v>1563.5460764000024</v>
      </c>
      <c r="V18" s="568">
        <f t="shared" si="391"/>
        <v>1563.5460764000024</v>
      </c>
      <c r="W18" s="568">
        <f t="shared" si="391"/>
        <v>1563.5460764000024</v>
      </c>
      <c r="X18" s="568">
        <f t="shared" si="391"/>
        <v>1563.5460764000024</v>
      </c>
      <c r="Y18" s="568">
        <f t="shared" si="391"/>
        <v>1563.5460764000024</v>
      </c>
      <c r="Z18" s="568">
        <f t="shared" si="391"/>
        <v>1563.5460764000024</v>
      </c>
      <c r="AA18" s="568">
        <f t="shared" si="391"/>
        <v>1563.5460764000024</v>
      </c>
      <c r="AB18" s="568">
        <f t="shared" si="391"/>
        <v>2154.1956586920023</v>
      </c>
      <c r="AC18" s="568">
        <f t="shared" si="391"/>
        <v>2154.1956586920023</v>
      </c>
      <c r="AD18" s="568">
        <f t="shared" si="391"/>
        <v>2154.1956586920023</v>
      </c>
      <c r="AE18" s="568">
        <f t="shared" si="391"/>
        <v>2154.1956586920023</v>
      </c>
      <c r="AF18" s="568">
        <f t="shared" si="391"/>
        <v>2154.1956586920023</v>
      </c>
      <c r="AG18" s="568">
        <f t="shared" si="391"/>
        <v>2154.1956586920023</v>
      </c>
      <c r="AH18" s="568">
        <f t="shared" si="391"/>
        <v>2154.1956586920023</v>
      </c>
      <c r="AI18" s="568">
        <f t="shared" si="391"/>
        <v>2154.1956586920023</v>
      </c>
      <c r="AJ18" s="568">
        <f t="shared" si="391"/>
        <v>2154.1956586920023</v>
      </c>
      <c r="AK18" s="568">
        <f t="shared" si="391"/>
        <v>2154.1956586920023</v>
      </c>
      <c r="AL18" s="568">
        <f t="shared" si="391"/>
        <v>2154.1956586920023</v>
      </c>
      <c r="AM18" s="568">
        <f t="shared" si="391"/>
        <v>2154.1956586920023</v>
      </c>
      <c r="AN18" s="568">
        <f t="shared" si="391"/>
        <v>2762.5647284527627</v>
      </c>
      <c r="AO18" s="568">
        <f t="shared" si="391"/>
        <v>2762.5647284527627</v>
      </c>
      <c r="AP18" s="568">
        <f t="shared" si="391"/>
        <v>2762.5647284527627</v>
      </c>
      <c r="AQ18" s="568">
        <f t="shared" si="391"/>
        <v>2762.5647284527627</v>
      </c>
      <c r="AR18" s="568">
        <f t="shared" si="391"/>
        <v>2762.5647284527627</v>
      </c>
      <c r="AS18" s="568">
        <f t="shared" si="391"/>
        <v>2762.5647284527627</v>
      </c>
      <c r="AT18" s="568">
        <f t="shared" si="391"/>
        <v>2762.5647284527627</v>
      </c>
      <c r="AU18" s="568">
        <f t="shared" si="391"/>
        <v>2762.5647284527627</v>
      </c>
      <c r="AV18" s="568">
        <f t="shared" si="391"/>
        <v>2762.5647284527627</v>
      </c>
      <c r="AW18" s="568">
        <f t="shared" si="391"/>
        <v>2762.5647284527627</v>
      </c>
      <c r="AX18" s="568">
        <f t="shared" si="391"/>
        <v>2762.5647284527627</v>
      </c>
      <c r="AY18" s="568">
        <f t="shared" si="391"/>
        <v>2762.5647284527627</v>
      </c>
      <c r="AZ18" s="568">
        <f t="shared" si="391"/>
        <v>3389.1848703063479</v>
      </c>
      <c r="BA18" s="568">
        <f t="shared" si="391"/>
        <v>3389.1848703063479</v>
      </c>
      <c r="BB18" s="568">
        <f t="shared" si="391"/>
        <v>3389.1848703063479</v>
      </c>
      <c r="BC18" s="568">
        <f t="shared" si="391"/>
        <v>3389.1848703063479</v>
      </c>
      <c r="BD18" s="568">
        <f t="shared" si="391"/>
        <v>3389.1848703063479</v>
      </c>
      <c r="BE18" s="568">
        <f t="shared" si="391"/>
        <v>3389.1848703063479</v>
      </c>
      <c r="BF18" s="568">
        <f t="shared" si="391"/>
        <v>3389.1848703063479</v>
      </c>
      <c r="BG18" s="568">
        <f t="shared" si="391"/>
        <v>3389.1848703063479</v>
      </c>
      <c r="BH18" s="568">
        <f t="shared" si="391"/>
        <v>3389.1848703063479</v>
      </c>
      <c r="BI18" s="568">
        <f t="shared" si="391"/>
        <v>3389.1848703063479</v>
      </c>
      <c r="BJ18" s="568">
        <f t="shared" si="391"/>
        <v>3389.1848703063479</v>
      </c>
      <c r="BK18" s="568">
        <f t="shared" si="391"/>
        <v>3389.1848703063479</v>
      </c>
      <c r="BL18" s="568">
        <f t="shared" si="391"/>
        <v>4034.6036164155398</v>
      </c>
      <c r="BM18" s="568">
        <f t="shared" si="391"/>
        <v>4034.6036164155398</v>
      </c>
      <c r="BN18" s="568">
        <f t="shared" si="391"/>
        <v>4034.6036164155398</v>
      </c>
      <c r="BO18" s="568">
        <f t="shared" si="391"/>
        <v>4034.6036164155398</v>
      </c>
      <c r="BP18" s="568">
        <f t="shared" si="391"/>
        <v>0</v>
      </c>
      <c r="BQ18" s="568">
        <f t="shared" si="391"/>
        <v>0</v>
      </c>
      <c r="BR18" s="568">
        <f t="shared" si="391"/>
        <v>0</v>
      </c>
      <c r="BS18" s="568">
        <f t="shared" si="391"/>
        <v>0</v>
      </c>
      <c r="BT18" s="568">
        <f t="shared" si="391"/>
        <v>0</v>
      </c>
      <c r="BU18" s="568">
        <f t="shared" si="391"/>
        <v>0</v>
      </c>
      <c r="BV18" s="568">
        <f t="shared" si="391"/>
        <v>0</v>
      </c>
      <c r="BW18" s="568">
        <f t="shared" ref="BW18:EH18" si="392">(BW$3&lt;=$D18)*(BW$36-$H18)*$F18/12</f>
        <v>0</v>
      </c>
      <c r="BX18" s="568">
        <f t="shared" si="392"/>
        <v>0</v>
      </c>
      <c r="BY18" s="568">
        <f t="shared" si="392"/>
        <v>0</v>
      </c>
      <c r="BZ18" s="568">
        <f t="shared" si="392"/>
        <v>0</v>
      </c>
      <c r="CA18" s="568">
        <f t="shared" si="392"/>
        <v>0</v>
      </c>
      <c r="CB18" s="568">
        <f t="shared" si="392"/>
        <v>0</v>
      </c>
      <c r="CC18" s="568">
        <f t="shared" si="392"/>
        <v>0</v>
      </c>
      <c r="CD18" s="568">
        <f t="shared" si="392"/>
        <v>0</v>
      </c>
      <c r="CE18" s="568">
        <f t="shared" si="392"/>
        <v>0</v>
      </c>
      <c r="CF18" s="568">
        <f t="shared" si="392"/>
        <v>0</v>
      </c>
      <c r="CG18" s="568">
        <f t="shared" si="392"/>
        <v>0</v>
      </c>
      <c r="CH18" s="568">
        <f t="shared" si="392"/>
        <v>0</v>
      </c>
      <c r="CI18" s="568">
        <f t="shared" si="392"/>
        <v>0</v>
      </c>
      <c r="CJ18" s="568">
        <f t="shared" si="392"/>
        <v>0</v>
      </c>
      <c r="CK18" s="568">
        <f t="shared" si="392"/>
        <v>0</v>
      </c>
      <c r="CL18" s="568">
        <f t="shared" si="392"/>
        <v>0</v>
      </c>
      <c r="CM18" s="568">
        <f t="shared" si="392"/>
        <v>0</v>
      </c>
      <c r="CN18" s="568">
        <f t="shared" si="392"/>
        <v>0</v>
      </c>
      <c r="CO18" s="568">
        <f t="shared" si="392"/>
        <v>0</v>
      </c>
      <c r="CP18" s="568">
        <f t="shared" si="392"/>
        <v>0</v>
      </c>
      <c r="CQ18" s="568">
        <f t="shared" si="392"/>
        <v>0</v>
      </c>
      <c r="CR18" s="568">
        <f t="shared" si="392"/>
        <v>0</v>
      </c>
      <c r="CS18" s="568">
        <f t="shared" si="392"/>
        <v>0</v>
      </c>
      <c r="CT18" s="568">
        <f t="shared" si="392"/>
        <v>0</v>
      </c>
      <c r="CU18" s="568">
        <f t="shared" si="392"/>
        <v>0</v>
      </c>
      <c r="CV18" s="568">
        <f t="shared" si="392"/>
        <v>0</v>
      </c>
      <c r="CW18" s="568">
        <f t="shared" si="392"/>
        <v>0</v>
      </c>
      <c r="CX18" s="568">
        <f t="shared" si="392"/>
        <v>0</v>
      </c>
      <c r="CY18" s="568">
        <f t="shared" si="392"/>
        <v>0</v>
      </c>
      <c r="CZ18" s="568">
        <f t="shared" si="392"/>
        <v>0</v>
      </c>
      <c r="DA18" s="568">
        <f t="shared" si="392"/>
        <v>0</v>
      </c>
      <c r="DB18" s="568">
        <f t="shared" si="392"/>
        <v>0</v>
      </c>
      <c r="DC18" s="568">
        <f t="shared" si="392"/>
        <v>0</v>
      </c>
      <c r="DD18" s="568">
        <f t="shared" si="392"/>
        <v>0</v>
      </c>
      <c r="DE18" s="568">
        <f t="shared" si="392"/>
        <v>0</v>
      </c>
      <c r="DF18" s="568">
        <f t="shared" si="392"/>
        <v>0</v>
      </c>
      <c r="DG18" s="568">
        <f t="shared" si="392"/>
        <v>0</v>
      </c>
      <c r="DH18" s="568">
        <f t="shared" si="392"/>
        <v>0</v>
      </c>
      <c r="DI18" s="568">
        <f t="shared" si="392"/>
        <v>0</v>
      </c>
      <c r="DJ18" s="568">
        <f t="shared" si="392"/>
        <v>0</v>
      </c>
      <c r="DK18" s="568">
        <f t="shared" si="392"/>
        <v>0</v>
      </c>
      <c r="DL18" s="568">
        <f t="shared" si="392"/>
        <v>0</v>
      </c>
      <c r="DM18" s="568">
        <f t="shared" si="392"/>
        <v>0</v>
      </c>
      <c r="DN18" s="568">
        <f t="shared" si="392"/>
        <v>0</v>
      </c>
      <c r="DO18" s="568">
        <f t="shared" si="392"/>
        <v>0</v>
      </c>
      <c r="DP18" s="568">
        <f t="shared" si="392"/>
        <v>0</v>
      </c>
      <c r="DQ18" s="568">
        <f t="shared" si="392"/>
        <v>0</v>
      </c>
      <c r="DR18" s="568">
        <f t="shared" si="392"/>
        <v>0</v>
      </c>
      <c r="DS18" s="568">
        <f t="shared" si="392"/>
        <v>0</v>
      </c>
      <c r="DT18" s="568">
        <f t="shared" si="392"/>
        <v>0</v>
      </c>
      <c r="DU18" s="568">
        <f t="shared" si="392"/>
        <v>0</v>
      </c>
      <c r="DV18" s="568">
        <f t="shared" si="392"/>
        <v>0</v>
      </c>
      <c r="DW18" s="568">
        <f t="shared" si="392"/>
        <v>0</v>
      </c>
      <c r="DX18" s="568">
        <f t="shared" si="392"/>
        <v>0</v>
      </c>
      <c r="DY18" s="568">
        <f t="shared" si="392"/>
        <v>0</v>
      </c>
      <c r="DZ18" s="568">
        <f t="shared" si="392"/>
        <v>0</v>
      </c>
      <c r="EA18" s="568">
        <f t="shared" si="392"/>
        <v>0</v>
      </c>
      <c r="EB18" s="568">
        <f t="shared" si="392"/>
        <v>0</v>
      </c>
      <c r="EC18" s="568">
        <f t="shared" si="392"/>
        <v>0</v>
      </c>
      <c r="ED18" s="568">
        <f t="shared" si="392"/>
        <v>0</v>
      </c>
      <c r="EE18" s="568">
        <f t="shared" si="392"/>
        <v>0</v>
      </c>
      <c r="EF18" s="568">
        <f t="shared" si="392"/>
        <v>0</v>
      </c>
      <c r="EG18" s="568">
        <f t="shared" si="392"/>
        <v>0</v>
      </c>
      <c r="EH18" s="568">
        <f t="shared" si="392"/>
        <v>0</v>
      </c>
      <c r="EI18" s="568">
        <f t="shared" ref="EI18:GT18" si="393">(EI$3&lt;=$D18)*(EI$36-$H18)*$F18/12</f>
        <v>0</v>
      </c>
      <c r="EJ18" s="568">
        <f t="shared" si="393"/>
        <v>0</v>
      </c>
      <c r="EK18" s="568">
        <f t="shared" si="393"/>
        <v>0</v>
      </c>
      <c r="EL18" s="568">
        <f t="shared" si="393"/>
        <v>0</v>
      </c>
      <c r="EM18" s="568">
        <f t="shared" si="393"/>
        <v>0</v>
      </c>
      <c r="EN18" s="568">
        <f t="shared" si="393"/>
        <v>0</v>
      </c>
      <c r="EO18" s="568">
        <f t="shared" si="393"/>
        <v>0</v>
      </c>
      <c r="EP18" s="568">
        <f t="shared" si="393"/>
        <v>0</v>
      </c>
      <c r="EQ18" s="568">
        <f t="shared" si="393"/>
        <v>0</v>
      </c>
      <c r="ER18" s="568">
        <f t="shared" si="393"/>
        <v>0</v>
      </c>
      <c r="ES18" s="568">
        <f t="shared" si="393"/>
        <v>0</v>
      </c>
      <c r="ET18" s="568">
        <f t="shared" si="393"/>
        <v>0</v>
      </c>
      <c r="EU18" s="568">
        <f t="shared" si="393"/>
        <v>0</v>
      </c>
      <c r="EV18" s="568">
        <f t="shared" si="393"/>
        <v>0</v>
      </c>
      <c r="EW18" s="568">
        <f t="shared" si="393"/>
        <v>0</v>
      </c>
      <c r="EX18" s="568">
        <f t="shared" si="393"/>
        <v>0</v>
      </c>
      <c r="EY18" s="568">
        <f t="shared" si="393"/>
        <v>0</v>
      </c>
      <c r="EZ18" s="568">
        <f t="shared" si="393"/>
        <v>0</v>
      </c>
      <c r="FA18" s="568">
        <f t="shared" si="393"/>
        <v>0</v>
      </c>
      <c r="FB18" s="568">
        <f t="shared" si="393"/>
        <v>0</v>
      </c>
      <c r="FC18" s="568">
        <f t="shared" si="393"/>
        <v>0</v>
      </c>
      <c r="FD18" s="568">
        <f t="shared" si="393"/>
        <v>0</v>
      </c>
      <c r="FE18" s="568">
        <f t="shared" si="393"/>
        <v>0</v>
      </c>
      <c r="FF18" s="568">
        <f t="shared" si="393"/>
        <v>0</v>
      </c>
      <c r="FG18" s="568">
        <f t="shared" si="393"/>
        <v>0</v>
      </c>
      <c r="FH18" s="568">
        <f t="shared" si="393"/>
        <v>0</v>
      </c>
      <c r="FI18" s="568">
        <f t="shared" si="393"/>
        <v>0</v>
      </c>
      <c r="FJ18" s="568">
        <f t="shared" si="393"/>
        <v>0</v>
      </c>
      <c r="FK18" s="568">
        <f t="shared" si="393"/>
        <v>0</v>
      </c>
      <c r="FL18" s="568">
        <f t="shared" si="393"/>
        <v>0</v>
      </c>
      <c r="FM18" s="568">
        <f t="shared" si="393"/>
        <v>0</v>
      </c>
      <c r="FN18" s="568">
        <f t="shared" si="393"/>
        <v>0</v>
      </c>
      <c r="FO18" s="568">
        <f t="shared" si="393"/>
        <v>0</v>
      </c>
      <c r="FP18" s="568">
        <f t="shared" si="393"/>
        <v>0</v>
      </c>
      <c r="FQ18" s="568">
        <f t="shared" si="393"/>
        <v>0</v>
      </c>
      <c r="FR18" s="568">
        <f t="shared" si="393"/>
        <v>0</v>
      </c>
      <c r="FS18" s="568">
        <f t="shared" si="393"/>
        <v>0</v>
      </c>
      <c r="FT18" s="568">
        <f t="shared" si="393"/>
        <v>0</v>
      </c>
      <c r="FU18" s="568">
        <f t="shared" si="393"/>
        <v>0</v>
      </c>
      <c r="FV18" s="568">
        <f t="shared" si="393"/>
        <v>0</v>
      </c>
      <c r="FW18" s="568">
        <f t="shared" si="393"/>
        <v>0</v>
      </c>
      <c r="FX18" s="568">
        <f t="shared" si="393"/>
        <v>0</v>
      </c>
      <c r="FY18" s="568">
        <f t="shared" si="393"/>
        <v>0</v>
      </c>
      <c r="FZ18" s="568">
        <f t="shared" si="393"/>
        <v>0</v>
      </c>
      <c r="GA18" s="568">
        <f t="shared" si="393"/>
        <v>0</v>
      </c>
      <c r="GB18" s="568">
        <f t="shared" si="393"/>
        <v>0</v>
      </c>
      <c r="GC18" s="568">
        <f t="shared" si="393"/>
        <v>0</v>
      </c>
      <c r="GD18" s="568">
        <f t="shared" si="393"/>
        <v>0</v>
      </c>
      <c r="GE18" s="568">
        <f t="shared" si="393"/>
        <v>0</v>
      </c>
      <c r="GF18" s="568">
        <f t="shared" si="393"/>
        <v>0</v>
      </c>
      <c r="GG18" s="568">
        <f t="shared" si="393"/>
        <v>0</v>
      </c>
      <c r="GH18" s="568">
        <f t="shared" si="393"/>
        <v>0</v>
      </c>
      <c r="GI18" s="568">
        <f t="shared" si="393"/>
        <v>0</v>
      </c>
      <c r="GJ18" s="568">
        <f t="shared" si="393"/>
        <v>0</v>
      </c>
      <c r="GK18" s="568">
        <f t="shared" si="393"/>
        <v>0</v>
      </c>
      <c r="GL18" s="568">
        <f t="shared" si="393"/>
        <v>0</v>
      </c>
      <c r="GM18" s="568">
        <f t="shared" si="393"/>
        <v>0</v>
      </c>
      <c r="GN18" s="568">
        <f t="shared" si="393"/>
        <v>0</v>
      </c>
      <c r="GO18" s="568">
        <f t="shared" si="393"/>
        <v>0</v>
      </c>
      <c r="GP18" s="568">
        <f t="shared" si="393"/>
        <v>0</v>
      </c>
      <c r="GQ18" s="568">
        <f t="shared" si="393"/>
        <v>0</v>
      </c>
      <c r="GR18" s="568">
        <f t="shared" si="393"/>
        <v>0</v>
      </c>
      <c r="GS18" s="568">
        <f t="shared" si="393"/>
        <v>0</v>
      </c>
      <c r="GT18" s="568">
        <f t="shared" si="393"/>
        <v>0</v>
      </c>
      <c r="GU18" s="568">
        <f t="shared" ref="GU18:IO18" si="394">(GU$3&lt;=$D18)*(GU$36-$H18)*$F18/12</f>
        <v>0</v>
      </c>
      <c r="GV18" s="568">
        <f t="shared" si="394"/>
        <v>0</v>
      </c>
      <c r="GW18" s="568">
        <f t="shared" si="394"/>
        <v>0</v>
      </c>
      <c r="GX18" s="568">
        <f t="shared" si="394"/>
        <v>0</v>
      </c>
      <c r="GY18" s="568">
        <f t="shared" si="394"/>
        <v>0</v>
      </c>
      <c r="GZ18" s="568">
        <f t="shared" si="394"/>
        <v>0</v>
      </c>
      <c r="HA18" s="568">
        <f t="shared" si="394"/>
        <v>0</v>
      </c>
      <c r="HB18" s="568">
        <f t="shared" si="394"/>
        <v>0</v>
      </c>
      <c r="HC18" s="568">
        <f t="shared" si="394"/>
        <v>0</v>
      </c>
      <c r="HD18" s="568">
        <f t="shared" si="394"/>
        <v>0</v>
      </c>
      <c r="HE18" s="568">
        <f t="shared" si="394"/>
        <v>0</v>
      </c>
      <c r="HF18" s="568">
        <f t="shared" si="394"/>
        <v>0</v>
      </c>
      <c r="HG18" s="568">
        <f t="shared" si="394"/>
        <v>0</v>
      </c>
      <c r="HH18" s="568">
        <f t="shared" si="394"/>
        <v>0</v>
      </c>
      <c r="HI18" s="568">
        <f t="shared" si="394"/>
        <v>0</v>
      </c>
      <c r="HJ18" s="568">
        <f t="shared" si="394"/>
        <v>0</v>
      </c>
      <c r="HK18" s="568">
        <f t="shared" si="394"/>
        <v>0</v>
      </c>
      <c r="HL18" s="568">
        <f t="shared" si="394"/>
        <v>0</v>
      </c>
      <c r="HM18" s="568">
        <f t="shared" si="394"/>
        <v>0</v>
      </c>
      <c r="HN18" s="568">
        <f t="shared" si="394"/>
        <v>0</v>
      </c>
      <c r="HO18" s="568">
        <f t="shared" si="394"/>
        <v>0</v>
      </c>
      <c r="HP18" s="568">
        <f t="shared" si="394"/>
        <v>0</v>
      </c>
      <c r="HQ18" s="568">
        <f t="shared" si="394"/>
        <v>0</v>
      </c>
      <c r="HR18" s="568">
        <f t="shared" si="394"/>
        <v>0</v>
      </c>
      <c r="HS18" s="568">
        <f t="shared" si="394"/>
        <v>0</v>
      </c>
      <c r="HT18" s="568">
        <f t="shared" si="394"/>
        <v>0</v>
      </c>
      <c r="HU18" s="568">
        <f t="shared" si="394"/>
        <v>0</v>
      </c>
      <c r="HV18" s="568">
        <f t="shared" si="394"/>
        <v>0</v>
      </c>
      <c r="HW18" s="568">
        <f t="shared" si="394"/>
        <v>0</v>
      </c>
      <c r="HX18" s="568">
        <f t="shared" si="394"/>
        <v>0</v>
      </c>
      <c r="HY18" s="568">
        <f t="shared" si="394"/>
        <v>0</v>
      </c>
      <c r="HZ18" s="568">
        <f t="shared" si="394"/>
        <v>0</v>
      </c>
      <c r="IA18" s="568">
        <f t="shared" si="394"/>
        <v>0</v>
      </c>
      <c r="IB18" s="568">
        <f t="shared" si="394"/>
        <v>0</v>
      </c>
      <c r="IC18" s="568">
        <f t="shared" si="394"/>
        <v>0</v>
      </c>
      <c r="ID18" s="568">
        <f t="shared" si="394"/>
        <v>0</v>
      </c>
      <c r="IE18" s="568">
        <f t="shared" si="394"/>
        <v>0</v>
      </c>
      <c r="IF18" s="568">
        <f t="shared" si="394"/>
        <v>0</v>
      </c>
      <c r="IG18" s="568">
        <f t="shared" si="394"/>
        <v>0</v>
      </c>
      <c r="IH18" s="568">
        <f t="shared" si="394"/>
        <v>0</v>
      </c>
      <c r="II18" s="568">
        <f t="shared" si="394"/>
        <v>0</v>
      </c>
      <c r="IJ18" s="568">
        <f t="shared" si="394"/>
        <v>0</v>
      </c>
      <c r="IK18" s="568">
        <f t="shared" si="394"/>
        <v>0</v>
      </c>
      <c r="IL18" s="568">
        <f t="shared" si="394"/>
        <v>0</v>
      </c>
      <c r="IM18" s="568">
        <f t="shared" si="394"/>
        <v>0</v>
      </c>
      <c r="IN18" s="568">
        <f t="shared" si="394"/>
        <v>0</v>
      </c>
      <c r="IO18" s="568">
        <f t="shared" si="394"/>
        <v>0</v>
      </c>
    </row>
    <row r="19" spans="2:249" x14ac:dyDescent="0.2">
      <c r="B19" s="538" t="s">
        <v>362</v>
      </c>
      <c r="C19" s="564" t="s">
        <v>391</v>
      </c>
      <c r="D19" s="649">
        <v>45412</v>
      </c>
      <c r="E19" s="564" t="s">
        <v>392</v>
      </c>
      <c r="F19" s="567">
        <v>1.7299999999999999E-2</v>
      </c>
      <c r="G19" s="565" t="s">
        <v>400</v>
      </c>
      <c r="H19" s="658">
        <f>C81</f>
        <v>15486912</v>
      </c>
      <c r="I19" s="568">
        <f t="shared" si="350"/>
        <v>1290576</v>
      </c>
      <c r="J19" s="569">
        <f t="shared" si="351"/>
        <v>0</v>
      </c>
      <c r="K19" s="569">
        <f t="shared" si="383"/>
        <v>0</v>
      </c>
      <c r="L19" s="569">
        <f t="shared" si="383"/>
        <v>0</v>
      </c>
      <c r="M19" s="569">
        <f t="shared" si="383"/>
        <v>0</v>
      </c>
      <c r="N19" s="569">
        <f t="shared" si="383"/>
        <v>0</v>
      </c>
      <c r="O19" s="569">
        <f t="shared" si="383"/>
        <v>0</v>
      </c>
      <c r="P19" s="569">
        <f t="shared" si="383"/>
        <v>0</v>
      </c>
      <c r="Q19" s="569">
        <f t="shared" si="383"/>
        <v>0</v>
      </c>
      <c r="R19" s="569">
        <f t="shared" si="383"/>
        <v>0</v>
      </c>
      <c r="S19" s="569">
        <f t="shared" si="383"/>
        <v>0</v>
      </c>
      <c r="T19" s="569">
        <f t="shared" si="383"/>
        <v>0</v>
      </c>
      <c r="U19" s="569">
        <f t="shared" si="383"/>
        <v>0</v>
      </c>
      <c r="V19" s="569">
        <f t="shared" si="383"/>
        <v>3087.8597</v>
      </c>
      <c r="W19" s="569">
        <f t="shared" si="383"/>
        <v>3087.8597</v>
      </c>
      <c r="X19" s="569">
        <f t="shared" si="383"/>
        <v>3087.8597</v>
      </c>
      <c r="Y19" s="569">
        <f t="shared" si="383"/>
        <v>3087.8597</v>
      </c>
      <c r="Z19" s="569">
        <f t="shared" si="383"/>
        <v>3087.8597</v>
      </c>
      <c r="AA19" s="569">
        <f t="shared" si="383"/>
        <v>3087.8597</v>
      </c>
      <c r="AB19" s="569">
        <f t="shared" si="383"/>
        <v>3087.8597</v>
      </c>
      <c r="AC19" s="569">
        <f t="shared" si="384"/>
        <v>3087.8597</v>
      </c>
      <c r="AD19" s="569">
        <f t="shared" si="384"/>
        <v>3087.8597</v>
      </c>
      <c r="AE19" s="569">
        <f t="shared" si="384"/>
        <v>3087.8597</v>
      </c>
      <c r="AF19" s="569">
        <f t="shared" si="384"/>
        <v>3087.8597</v>
      </c>
      <c r="AG19" s="569">
        <f t="shared" si="384"/>
        <v>3087.8597</v>
      </c>
      <c r="AH19" s="569">
        <f t="shared" si="384"/>
        <v>5243.9457249999996</v>
      </c>
      <c r="AI19" s="569">
        <f t="shared" si="384"/>
        <v>5243.9457249999996</v>
      </c>
      <c r="AJ19" s="569">
        <f t="shared" si="384"/>
        <v>5243.9457249999996</v>
      </c>
      <c r="AK19" s="569">
        <f t="shared" si="384"/>
        <v>5243.9457249999996</v>
      </c>
      <c r="AL19" s="569">
        <f t="shared" si="384"/>
        <v>5243.9457249999996</v>
      </c>
      <c r="AM19" s="569">
        <f t="shared" si="384"/>
        <v>5243.9457249999996</v>
      </c>
      <c r="AN19" s="569">
        <f t="shared" si="384"/>
        <v>5243.9457249999996</v>
      </c>
      <c r="AO19" s="569">
        <f t="shared" si="384"/>
        <v>5243.9457249999996</v>
      </c>
      <c r="AP19" s="569">
        <f t="shared" si="384"/>
        <v>5243.9457249999996</v>
      </c>
      <c r="AQ19" s="569">
        <f t="shared" si="384"/>
        <v>5243.9457249999996</v>
      </c>
      <c r="AR19" s="569">
        <f t="shared" si="384"/>
        <v>5243.9457249999996</v>
      </c>
      <c r="AS19" s="569">
        <f t="shared" si="384"/>
        <v>5243.9457249999996</v>
      </c>
      <c r="AT19" s="569">
        <f t="shared" si="384"/>
        <v>6862.0450000000001</v>
      </c>
      <c r="AU19" s="569">
        <f t="shared" si="384"/>
        <v>6862.0450000000001</v>
      </c>
      <c r="AV19" s="569">
        <f t="shared" si="384"/>
        <v>6862.0450000000001</v>
      </c>
      <c r="AW19" s="569">
        <f t="shared" si="384"/>
        <v>6862.0450000000001</v>
      </c>
      <c r="AX19" s="569">
        <f t="shared" si="384"/>
        <v>6862.0450000000001</v>
      </c>
      <c r="AY19" s="569">
        <f t="shared" si="384"/>
        <v>6862.0450000000001</v>
      </c>
      <c r="AZ19" s="569">
        <f t="shared" si="384"/>
        <v>6862.0450000000001</v>
      </c>
      <c r="BA19" s="569">
        <f t="shared" si="384"/>
        <v>6862.0450000000001</v>
      </c>
      <c r="BB19" s="569">
        <f t="shared" si="384"/>
        <v>6862.0450000000001</v>
      </c>
      <c r="BC19" s="569">
        <f t="shared" si="384"/>
        <v>6862.0450000000001</v>
      </c>
      <c r="BD19" s="569">
        <f t="shared" si="384"/>
        <v>6862.0450000000001</v>
      </c>
      <c r="BE19" s="569">
        <f t="shared" si="384"/>
        <v>6862.0450000000001</v>
      </c>
      <c r="BF19" s="569">
        <f t="shared" si="384"/>
        <v>8358.6348416666642</v>
      </c>
      <c r="BG19" s="569">
        <f t="shared" si="385"/>
        <v>8358.6348416666642</v>
      </c>
      <c r="BH19" s="569">
        <f t="shared" si="385"/>
        <v>8358.6348416666642</v>
      </c>
      <c r="BI19" s="569">
        <f t="shared" si="385"/>
        <v>8358.6348416666642</v>
      </c>
      <c r="BJ19" s="569">
        <f t="shared" si="385"/>
        <v>8358.6348416666642</v>
      </c>
      <c r="BK19" s="569">
        <f t="shared" si="385"/>
        <v>8358.6348416666642</v>
      </c>
      <c r="BL19" s="569">
        <f t="shared" si="385"/>
        <v>8358.6348416666642</v>
      </c>
      <c r="BM19" s="569">
        <f t="shared" si="385"/>
        <v>8358.6348416666642</v>
      </c>
      <c r="BN19" s="569">
        <f t="shared" si="385"/>
        <v>8358.6348416666642</v>
      </c>
      <c r="BO19" s="569">
        <f t="shared" si="385"/>
        <v>8358.6348416666642</v>
      </c>
      <c r="BP19" s="569">
        <f t="shared" si="385"/>
        <v>0</v>
      </c>
      <c r="BQ19" s="569">
        <f t="shared" si="385"/>
        <v>0</v>
      </c>
      <c r="BR19" s="569">
        <f t="shared" si="385"/>
        <v>0</v>
      </c>
      <c r="BS19" s="569">
        <f t="shared" si="386"/>
        <v>0</v>
      </c>
      <c r="BT19" s="569">
        <f t="shared" si="386"/>
        <v>0</v>
      </c>
      <c r="BU19" s="569">
        <f t="shared" si="386"/>
        <v>0</v>
      </c>
      <c r="BV19" s="569">
        <f t="shared" si="386"/>
        <v>0</v>
      </c>
      <c r="BW19" s="569">
        <f t="shared" si="386"/>
        <v>0</v>
      </c>
      <c r="BX19" s="569">
        <f t="shared" si="386"/>
        <v>0</v>
      </c>
      <c r="BY19" s="569">
        <f t="shared" si="386"/>
        <v>0</v>
      </c>
      <c r="BZ19" s="569">
        <f t="shared" si="386"/>
        <v>0</v>
      </c>
      <c r="CA19" s="569">
        <f t="shared" si="386"/>
        <v>0</v>
      </c>
      <c r="CB19" s="569">
        <f t="shared" si="386"/>
        <v>0</v>
      </c>
      <c r="CC19" s="569">
        <f t="shared" si="386"/>
        <v>0</v>
      </c>
      <c r="CD19" s="569">
        <f t="shared" si="387"/>
        <v>0</v>
      </c>
      <c r="CE19" s="569">
        <f t="shared" si="387"/>
        <v>0</v>
      </c>
      <c r="CF19" s="569">
        <f t="shared" si="387"/>
        <v>0</v>
      </c>
      <c r="CG19" s="569">
        <f t="shared" si="387"/>
        <v>0</v>
      </c>
      <c r="CH19" s="569">
        <f t="shared" si="387"/>
        <v>0</v>
      </c>
      <c r="CI19" s="569">
        <f t="shared" si="387"/>
        <v>0</v>
      </c>
      <c r="CJ19" s="569">
        <f t="shared" si="387"/>
        <v>0</v>
      </c>
      <c r="CK19" s="569">
        <f t="shared" si="387"/>
        <v>0</v>
      </c>
      <c r="CL19" s="569">
        <f t="shared" si="387"/>
        <v>0</v>
      </c>
      <c r="CM19" s="569">
        <f t="shared" si="387"/>
        <v>0</v>
      </c>
      <c r="CN19" s="569">
        <f t="shared" si="387"/>
        <v>0</v>
      </c>
      <c r="CO19" s="569">
        <f t="shared" si="387"/>
        <v>0</v>
      </c>
      <c r="CP19" s="569">
        <f t="shared" si="387"/>
        <v>0</v>
      </c>
      <c r="CQ19" s="569">
        <f t="shared" si="387"/>
        <v>0</v>
      </c>
      <c r="CR19" s="569">
        <f t="shared" si="387"/>
        <v>0</v>
      </c>
      <c r="CS19" s="569">
        <f t="shared" si="387"/>
        <v>0</v>
      </c>
      <c r="CT19" s="569">
        <f t="shared" si="387"/>
        <v>0</v>
      </c>
      <c r="CU19" s="569">
        <f t="shared" si="387"/>
        <v>0</v>
      </c>
      <c r="CV19" s="569">
        <f t="shared" si="387"/>
        <v>0</v>
      </c>
      <c r="CW19" s="569">
        <f t="shared" si="387"/>
        <v>0</v>
      </c>
      <c r="CX19" s="569">
        <f t="shared" si="387"/>
        <v>0</v>
      </c>
      <c r="CY19" s="569">
        <f t="shared" si="387"/>
        <v>0</v>
      </c>
      <c r="CZ19" s="569">
        <f t="shared" si="387"/>
        <v>0</v>
      </c>
      <c r="DA19" s="569">
        <f t="shared" si="387"/>
        <v>0</v>
      </c>
      <c r="DB19" s="569">
        <f t="shared" si="387"/>
        <v>0</v>
      </c>
      <c r="DC19" s="569">
        <f t="shared" si="387"/>
        <v>0</v>
      </c>
      <c r="DD19" s="569">
        <f t="shared" si="387"/>
        <v>0</v>
      </c>
      <c r="DE19" s="569">
        <f t="shared" si="387"/>
        <v>0</v>
      </c>
      <c r="DF19" s="569">
        <f t="shared" si="387"/>
        <v>0</v>
      </c>
      <c r="DG19" s="569">
        <f t="shared" si="387"/>
        <v>0</v>
      </c>
      <c r="DH19" s="569">
        <f t="shared" si="387"/>
        <v>0</v>
      </c>
      <c r="DI19" s="569">
        <f t="shared" si="387"/>
        <v>0</v>
      </c>
      <c r="DJ19" s="569">
        <f t="shared" si="387"/>
        <v>0</v>
      </c>
      <c r="DK19" s="569">
        <f t="shared" si="387"/>
        <v>0</v>
      </c>
      <c r="DL19" s="569">
        <f t="shared" si="387"/>
        <v>0</v>
      </c>
      <c r="DM19" s="569">
        <f t="shared" si="387"/>
        <v>0</v>
      </c>
      <c r="DN19" s="569">
        <f t="shared" si="387"/>
        <v>0</v>
      </c>
      <c r="DO19" s="569">
        <f t="shared" si="387"/>
        <v>0</v>
      </c>
      <c r="DP19" s="569">
        <f t="shared" si="387"/>
        <v>0</v>
      </c>
      <c r="DQ19" s="569">
        <f t="shared" si="388"/>
        <v>0</v>
      </c>
      <c r="DR19" s="569">
        <f t="shared" si="388"/>
        <v>0</v>
      </c>
      <c r="DS19" s="569">
        <f t="shared" si="388"/>
        <v>0</v>
      </c>
      <c r="DT19" s="569">
        <f t="shared" si="388"/>
        <v>0</v>
      </c>
      <c r="DU19" s="569">
        <f t="shared" si="388"/>
        <v>0</v>
      </c>
      <c r="DV19" s="569">
        <f t="shared" si="388"/>
        <v>0</v>
      </c>
      <c r="DW19" s="569">
        <f t="shared" si="388"/>
        <v>0</v>
      </c>
      <c r="DX19" s="569">
        <f t="shared" si="388"/>
        <v>0</v>
      </c>
      <c r="DY19" s="569">
        <f t="shared" si="388"/>
        <v>0</v>
      </c>
      <c r="DZ19" s="569">
        <f t="shared" si="388"/>
        <v>0</v>
      </c>
      <c r="EA19" s="569">
        <f t="shared" si="388"/>
        <v>0</v>
      </c>
      <c r="EB19" s="569">
        <f t="shared" si="388"/>
        <v>0</v>
      </c>
      <c r="EC19" s="569">
        <f t="shared" si="388"/>
        <v>0</v>
      </c>
      <c r="ED19" s="569">
        <f t="shared" si="388"/>
        <v>0</v>
      </c>
      <c r="EE19" s="569">
        <f t="shared" si="388"/>
        <v>0</v>
      </c>
      <c r="EF19" s="569">
        <f t="shared" si="388"/>
        <v>0</v>
      </c>
      <c r="EG19" s="569">
        <f t="shared" si="388"/>
        <v>0</v>
      </c>
      <c r="EH19" s="569">
        <f t="shared" si="388"/>
        <v>0</v>
      </c>
      <c r="EI19" s="569">
        <f t="shared" si="388"/>
        <v>0</v>
      </c>
      <c r="EJ19" s="569">
        <f t="shared" si="388"/>
        <v>0</v>
      </c>
      <c r="EK19" s="569">
        <f t="shared" si="388"/>
        <v>0</v>
      </c>
      <c r="EL19" s="569">
        <f t="shared" si="388"/>
        <v>0</v>
      </c>
      <c r="EM19" s="569">
        <f t="shared" si="388"/>
        <v>0</v>
      </c>
      <c r="EN19" s="569">
        <f t="shared" si="388"/>
        <v>0</v>
      </c>
      <c r="EO19" s="569">
        <f t="shared" si="388"/>
        <v>0</v>
      </c>
      <c r="EP19" s="569">
        <f t="shared" ref="EP19:HA19" si="395">(EP$3&lt;=$D19)*MAX((EP$35-$I19)*$F19,0)</f>
        <v>0</v>
      </c>
      <c r="EQ19" s="569">
        <f t="shared" si="395"/>
        <v>0</v>
      </c>
      <c r="ER19" s="569">
        <f t="shared" si="395"/>
        <v>0</v>
      </c>
      <c r="ES19" s="569">
        <f t="shared" si="395"/>
        <v>0</v>
      </c>
      <c r="ET19" s="569">
        <f t="shared" si="395"/>
        <v>0</v>
      </c>
      <c r="EU19" s="569">
        <f t="shared" si="395"/>
        <v>0</v>
      </c>
      <c r="EV19" s="569">
        <f t="shared" si="395"/>
        <v>0</v>
      </c>
      <c r="EW19" s="569">
        <f t="shared" si="395"/>
        <v>0</v>
      </c>
      <c r="EX19" s="569">
        <f t="shared" si="395"/>
        <v>0</v>
      </c>
      <c r="EY19" s="569">
        <f t="shared" si="395"/>
        <v>0</v>
      </c>
      <c r="EZ19" s="569">
        <f t="shared" si="395"/>
        <v>0</v>
      </c>
      <c r="FA19" s="569">
        <f t="shared" si="395"/>
        <v>0</v>
      </c>
      <c r="FB19" s="569">
        <f t="shared" si="395"/>
        <v>0</v>
      </c>
      <c r="FC19" s="569">
        <f t="shared" si="395"/>
        <v>0</v>
      </c>
      <c r="FD19" s="569">
        <f t="shared" si="395"/>
        <v>0</v>
      </c>
      <c r="FE19" s="569">
        <f t="shared" si="395"/>
        <v>0</v>
      </c>
      <c r="FF19" s="569">
        <f t="shared" si="395"/>
        <v>0</v>
      </c>
      <c r="FG19" s="569">
        <f t="shared" si="395"/>
        <v>0</v>
      </c>
      <c r="FH19" s="569">
        <f t="shared" si="395"/>
        <v>0</v>
      </c>
      <c r="FI19" s="569">
        <f t="shared" si="395"/>
        <v>0</v>
      </c>
      <c r="FJ19" s="569">
        <f t="shared" si="395"/>
        <v>0</v>
      </c>
      <c r="FK19" s="569">
        <f t="shared" si="395"/>
        <v>0</v>
      </c>
      <c r="FL19" s="569">
        <f t="shared" si="395"/>
        <v>0</v>
      </c>
      <c r="FM19" s="569">
        <f t="shared" si="395"/>
        <v>0</v>
      </c>
      <c r="FN19" s="569">
        <f t="shared" si="395"/>
        <v>0</v>
      </c>
      <c r="FO19" s="569">
        <f t="shared" si="395"/>
        <v>0</v>
      </c>
      <c r="FP19" s="569">
        <f t="shared" si="395"/>
        <v>0</v>
      </c>
      <c r="FQ19" s="569">
        <f t="shared" si="395"/>
        <v>0</v>
      </c>
      <c r="FR19" s="569">
        <f t="shared" si="395"/>
        <v>0</v>
      </c>
      <c r="FS19" s="569">
        <f t="shared" si="395"/>
        <v>0</v>
      </c>
      <c r="FT19" s="569">
        <f t="shared" si="395"/>
        <v>0</v>
      </c>
      <c r="FU19" s="569">
        <f t="shared" si="395"/>
        <v>0</v>
      </c>
      <c r="FV19" s="569">
        <f t="shared" si="395"/>
        <v>0</v>
      </c>
      <c r="FW19" s="569">
        <f t="shared" si="395"/>
        <v>0</v>
      </c>
      <c r="FX19" s="569">
        <f t="shared" si="395"/>
        <v>0</v>
      </c>
      <c r="FY19" s="569">
        <f t="shared" si="395"/>
        <v>0</v>
      </c>
      <c r="FZ19" s="569">
        <f t="shared" si="395"/>
        <v>0</v>
      </c>
      <c r="GA19" s="569">
        <f t="shared" si="395"/>
        <v>0</v>
      </c>
      <c r="GB19" s="569">
        <f t="shared" si="395"/>
        <v>0</v>
      </c>
      <c r="GC19" s="569">
        <f t="shared" si="395"/>
        <v>0</v>
      </c>
      <c r="GD19" s="569">
        <f t="shared" si="395"/>
        <v>0</v>
      </c>
      <c r="GE19" s="569">
        <f t="shared" si="395"/>
        <v>0</v>
      </c>
      <c r="GF19" s="569">
        <f t="shared" si="395"/>
        <v>0</v>
      </c>
      <c r="GG19" s="569">
        <f t="shared" si="395"/>
        <v>0</v>
      </c>
      <c r="GH19" s="569">
        <f t="shared" si="395"/>
        <v>0</v>
      </c>
      <c r="GI19" s="569">
        <f t="shared" si="395"/>
        <v>0</v>
      </c>
      <c r="GJ19" s="569">
        <f t="shared" si="395"/>
        <v>0</v>
      </c>
      <c r="GK19" s="569">
        <f t="shared" si="395"/>
        <v>0</v>
      </c>
      <c r="GL19" s="569">
        <f t="shared" si="395"/>
        <v>0</v>
      </c>
      <c r="GM19" s="569">
        <f t="shared" si="395"/>
        <v>0</v>
      </c>
      <c r="GN19" s="569">
        <f t="shared" si="395"/>
        <v>0</v>
      </c>
      <c r="GO19" s="569">
        <f t="shared" si="395"/>
        <v>0</v>
      </c>
      <c r="GP19" s="569">
        <f t="shared" si="395"/>
        <v>0</v>
      </c>
      <c r="GQ19" s="569">
        <f t="shared" si="395"/>
        <v>0</v>
      </c>
      <c r="GR19" s="569">
        <f t="shared" si="395"/>
        <v>0</v>
      </c>
      <c r="GS19" s="569">
        <f t="shared" si="395"/>
        <v>0</v>
      </c>
      <c r="GT19" s="569">
        <f t="shared" si="395"/>
        <v>0</v>
      </c>
      <c r="GU19" s="569">
        <f t="shared" si="395"/>
        <v>0</v>
      </c>
      <c r="GV19" s="569">
        <f t="shared" si="395"/>
        <v>0</v>
      </c>
      <c r="GW19" s="569">
        <f t="shared" si="395"/>
        <v>0</v>
      </c>
      <c r="GX19" s="569">
        <f t="shared" si="395"/>
        <v>0</v>
      </c>
      <c r="GY19" s="569">
        <f t="shared" si="395"/>
        <v>0</v>
      </c>
      <c r="GZ19" s="569">
        <f t="shared" si="395"/>
        <v>0</v>
      </c>
      <c r="HA19" s="569">
        <f t="shared" si="395"/>
        <v>0</v>
      </c>
      <c r="HB19" s="569">
        <f t="shared" ref="HB19:IO19" si="396">(HB$3&lt;=$D19)*MAX((HB$35-$I19)*$F19,0)</f>
        <v>0</v>
      </c>
      <c r="HC19" s="569">
        <f t="shared" si="396"/>
        <v>0</v>
      </c>
      <c r="HD19" s="569">
        <f t="shared" si="396"/>
        <v>0</v>
      </c>
      <c r="HE19" s="569">
        <f t="shared" si="396"/>
        <v>0</v>
      </c>
      <c r="HF19" s="569">
        <f t="shared" si="396"/>
        <v>0</v>
      </c>
      <c r="HG19" s="569">
        <f t="shared" si="396"/>
        <v>0</v>
      </c>
      <c r="HH19" s="569">
        <f t="shared" si="396"/>
        <v>0</v>
      </c>
      <c r="HI19" s="569">
        <f t="shared" si="396"/>
        <v>0</v>
      </c>
      <c r="HJ19" s="569">
        <f t="shared" si="396"/>
        <v>0</v>
      </c>
      <c r="HK19" s="569">
        <f t="shared" si="396"/>
        <v>0</v>
      </c>
      <c r="HL19" s="569">
        <f t="shared" si="396"/>
        <v>0</v>
      </c>
      <c r="HM19" s="569">
        <f t="shared" si="396"/>
        <v>0</v>
      </c>
      <c r="HN19" s="569">
        <f t="shared" si="396"/>
        <v>0</v>
      </c>
      <c r="HO19" s="569">
        <f t="shared" si="396"/>
        <v>0</v>
      </c>
      <c r="HP19" s="569">
        <f t="shared" si="396"/>
        <v>0</v>
      </c>
      <c r="HQ19" s="569">
        <f t="shared" si="396"/>
        <v>0</v>
      </c>
      <c r="HR19" s="569">
        <f t="shared" si="396"/>
        <v>0</v>
      </c>
      <c r="HS19" s="569">
        <f t="shared" si="396"/>
        <v>0</v>
      </c>
      <c r="HT19" s="569">
        <f t="shared" si="396"/>
        <v>0</v>
      </c>
      <c r="HU19" s="569">
        <f t="shared" si="396"/>
        <v>0</v>
      </c>
      <c r="HV19" s="569">
        <f t="shared" si="396"/>
        <v>0</v>
      </c>
      <c r="HW19" s="569">
        <f t="shared" si="396"/>
        <v>0</v>
      </c>
      <c r="HX19" s="569">
        <f t="shared" si="396"/>
        <v>0</v>
      </c>
      <c r="HY19" s="569">
        <f t="shared" si="396"/>
        <v>0</v>
      </c>
      <c r="HZ19" s="569">
        <f t="shared" si="396"/>
        <v>0</v>
      </c>
      <c r="IA19" s="569">
        <f t="shared" si="396"/>
        <v>0</v>
      </c>
      <c r="IB19" s="569">
        <f t="shared" si="396"/>
        <v>0</v>
      </c>
      <c r="IC19" s="569">
        <f t="shared" si="396"/>
        <v>0</v>
      </c>
      <c r="ID19" s="569">
        <f t="shared" si="396"/>
        <v>0</v>
      </c>
      <c r="IE19" s="569">
        <f t="shared" si="396"/>
        <v>0</v>
      </c>
      <c r="IF19" s="569">
        <f t="shared" si="396"/>
        <v>0</v>
      </c>
      <c r="IG19" s="569">
        <f t="shared" si="396"/>
        <v>0</v>
      </c>
      <c r="IH19" s="569">
        <f t="shared" si="396"/>
        <v>0</v>
      </c>
      <c r="II19" s="569">
        <f t="shared" si="396"/>
        <v>0</v>
      </c>
      <c r="IJ19" s="569">
        <f t="shared" si="396"/>
        <v>0</v>
      </c>
      <c r="IK19" s="569">
        <f t="shared" si="396"/>
        <v>0</v>
      </c>
      <c r="IL19" s="569">
        <f t="shared" si="396"/>
        <v>0</v>
      </c>
      <c r="IM19" s="569">
        <f t="shared" si="396"/>
        <v>0</v>
      </c>
      <c r="IN19" s="569">
        <f t="shared" si="396"/>
        <v>0</v>
      </c>
      <c r="IO19" s="569">
        <f t="shared" si="396"/>
        <v>0</v>
      </c>
    </row>
    <row r="20" spans="2:249" x14ac:dyDescent="0.2">
      <c r="B20" s="538" t="s">
        <v>362</v>
      </c>
      <c r="C20" s="564" t="s">
        <v>398</v>
      </c>
      <c r="D20" s="649">
        <v>45412</v>
      </c>
      <c r="E20" s="564" t="s">
        <v>392</v>
      </c>
      <c r="F20" s="571">
        <f>Rent!F26</f>
        <v>5880</v>
      </c>
      <c r="G20" s="565">
        <v>2018</v>
      </c>
      <c r="H20" s="572">
        <v>25.823</v>
      </c>
      <c r="I20" s="568"/>
      <c r="J20" s="568">
        <f>(J$3&lt;=$D20)*(J$36-$H20)*$F20/12</f>
        <v>379.59809999999987</v>
      </c>
      <c r="K20" s="568">
        <f t="shared" ref="K20:BV20" si="397">(K$3&lt;=$D20)*(K$36-$H20)*$F20/12</f>
        <v>379.59809999999987</v>
      </c>
      <c r="L20" s="568">
        <f t="shared" si="397"/>
        <v>379.59809999999987</v>
      </c>
      <c r="M20" s="568">
        <f t="shared" si="397"/>
        <v>379.59809999999987</v>
      </c>
      <c r="N20" s="568">
        <f t="shared" si="397"/>
        <v>379.59809999999987</v>
      </c>
      <c r="O20" s="568">
        <f t="shared" si="397"/>
        <v>379.59809999999987</v>
      </c>
      <c r="P20" s="568">
        <f t="shared" si="397"/>
        <v>770.58414300000084</v>
      </c>
      <c r="Q20" s="568">
        <f t="shared" si="397"/>
        <v>770.58414300000084</v>
      </c>
      <c r="R20" s="568">
        <f t="shared" si="397"/>
        <v>770.58414300000084</v>
      </c>
      <c r="S20" s="568">
        <f t="shared" si="397"/>
        <v>770.58414300000084</v>
      </c>
      <c r="T20" s="568">
        <f t="shared" si="397"/>
        <v>770.58414300000084</v>
      </c>
      <c r="U20" s="568">
        <f t="shared" si="397"/>
        <v>770.58414300000084</v>
      </c>
      <c r="V20" s="568">
        <f t="shared" si="397"/>
        <v>770.58414300000084</v>
      </c>
      <c r="W20" s="568">
        <f t="shared" si="397"/>
        <v>770.58414300000084</v>
      </c>
      <c r="X20" s="568">
        <f t="shared" si="397"/>
        <v>770.58414300000084</v>
      </c>
      <c r="Y20" s="568">
        <f t="shared" si="397"/>
        <v>770.58414300000084</v>
      </c>
      <c r="Z20" s="568">
        <f t="shared" si="397"/>
        <v>770.58414300000084</v>
      </c>
      <c r="AA20" s="568">
        <f t="shared" si="397"/>
        <v>770.58414300000084</v>
      </c>
      <c r="AB20" s="568">
        <f t="shared" si="397"/>
        <v>1173.2997672900008</v>
      </c>
      <c r="AC20" s="568">
        <f t="shared" si="397"/>
        <v>1173.2997672900008</v>
      </c>
      <c r="AD20" s="568">
        <f t="shared" si="397"/>
        <v>1173.2997672900008</v>
      </c>
      <c r="AE20" s="568">
        <f t="shared" si="397"/>
        <v>1173.2997672900008</v>
      </c>
      <c r="AF20" s="568">
        <f t="shared" si="397"/>
        <v>1173.2997672900008</v>
      </c>
      <c r="AG20" s="568">
        <f t="shared" si="397"/>
        <v>1173.2997672900008</v>
      </c>
      <c r="AH20" s="568">
        <f t="shared" si="397"/>
        <v>1173.2997672900008</v>
      </c>
      <c r="AI20" s="568">
        <f t="shared" si="397"/>
        <v>1173.2997672900008</v>
      </c>
      <c r="AJ20" s="568">
        <f t="shared" si="397"/>
        <v>1173.2997672900008</v>
      </c>
      <c r="AK20" s="568">
        <f t="shared" si="397"/>
        <v>1173.2997672900008</v>
      </c>
      <c r="AL20" s="568">
        <f t="shared" si="397"/>
        <v>1173.2997672900008</v>
      </c>
      <c r="AM20" s="568">
        <f t="shared" si="397"/>
        <v>1173.2997672900008</v>
      </c>
      <c r="AN20" s="568">
        <f t="shared" si="397"/>
        <v>1588.0968603087013</v>
      </c>
      <c r="AO20" s="568">
        <f t="shared" si="397"/>
        <v>1588.0968603087013</v>
      </c>
      <c r="AP20" s="568">
        <f t="shared" si="397"/>
        <v>1588.0968603087013</v>
      </c>
      <c r="AQ20" s="568">
        <f t="shared" si="397"/>
        <v>1588.0968603087013</v>
      </c>
      <c r="AR20" s="568">
        <f t="shared" si="397"/>
        <v>1588.0968603087013</v>
      </c>
      <c r="AS20" s="568">
        <f t="shared" si="397"/>
        <v>1588.0968603087013</v>
      </c>
      <c r="AT20" s="568">
        <f t="shared" si="397"/>
        <v>1588.0968603087013</v>
      </c>
      <c r="AU20" s="568">
        <f t="shared" si="397"/>
        <v>1588.0968603087013</v>
      </c>
      <c r="AV20" s="568">
        <f t="shared" si="397"/>
        <v>1588.0968603087013</v>
      </c>
      <c r="AW20" s="568">
        <f t="shared" si="397"/>
        <v>1588.0968603087013</v>
      </c>
      <c r="AX20" s="568">
        <f t="shared" si="397"/>
        <v>1588.0968603087013</v>
      </c>
      <c r="AY20" s="568">
        <f t="shared" si="397"/>
        <v>1588.0968603087013</v>
      </c>
      <c r="AZ20" s="568">
        <f t="shared" si="397"/>
        <v>2015.3378661179634</v>
      </c>
      <c r="BA20" s="568">
        <f t="shared" si="397"/>
        <v>2015.3378661179634</v>
      </c>
      <c r="BB20" s="568">
        <f t="shared" si="397"/>
        <v>2015.3378661179634</v>
      </c>
      <c r="BC20" s="568">
        <f t="shared" si="397"/>
        <v>2015.3378661179634</v>
      </c>
      <c r="BD20" s="568">
        <f t="shared" si="397"/>
        <v>2015.3378661179634</v>
      </c>
      <c r="BE20" s="568">
        <f t="shared" si="397"/>
        <v>2015.3378661179634</v>
      </c>
      <c r="BF20" s="568">
        <f t="shared" si="397"/>
        <v>2015.3378661179634</v>
      </c>
      <c r="BG20" s="568">
        <f t="shared" si="397"/>
        <v>2015.3378661179634</v>
      </c>
      <c r="BH20" s="568">
        <f t="shared" si="397"/>
        <v>2015.3378661179634</v>
      </c>
      <c r="BI20" s="568">
        <f t="shared" si="397"/>
        <v>2015.3378661179634</v>
      </c>
      <c r="BJ20" s="568">
        <f t="shared" si="397"/>
        <v>2015.3378661179634</v>
      </c>
      <c r="BK20" s="568">
        <f t="shared" si="397"/>
        <v>2015.3378661179634</v>
      </c>
      <c r="BL20" s="568">
        <f t="shared" si="397"/>
        <v>2455.3961021015034</v>
      </c>
      <c r="BM20" s="568">
        <f t="shared" si="397"/>
        <v>2455.3961021015034</v>
      </c>
      <c r="BN20" s="568">
        <f t="shared" si="397"/>
        <v>2455.3961021015034</v>
      </c>
      <c r="BO20" s="568">
        <f t="shared" si="397"/>
        <v>2455.3961021015034</v>
      </c>
      <c r="BP20" s="568">
        <f t="shared" si="397"/>
        <v>0</v>
      </c>
      <c r="BQ20" s="568">
        <f t="shared" si="397"/>
        <v>0</v>
      </c>
      <c r="BR20" s="568">
        <f t="shared" si="397"/>
        <v>0</v>
      </c>
      <c r="BS20" s="568">
        <f t="shared" si="397"/>
        <v>0</v>
      </c>
      <c r="BT20" s="568">
        <f t="shared" si="397"/>
        <v>0</v>
      </c>
      <c r="BU20" s="568">
        <f t="shared" si="397"/>
        <v>0</v>
      </c>
      <c r="BV20" s="568">
        <f t="shared" si="397"/>
        <v>0</v>
      </c>
      <c r="BW20" s="568">
        <f t="shared" ref="BW20:EH20" si="398">(BW$3&lt;=$D20)*(BW$36-$H20)*$F20/12</f>
        <v>0</v>
      </c>
      <c r="BX20" s="568">
        <f t="shared" si="398"/>
        <v>0</v>
      </c>
      <c r="BY20" s="568">
        <f t="shared" si="398"/>
        <v>0</v>
      </c>
      <c r="BZ20" s="568">
        <f t="shared" si="398"/>
        <v>0</v>
      </c>
      <c r="CA20" s="568">
        <f t="shared" si="398"/>
        <v>0</v>
      </c>
      <c r="CB20" s="568">
        <f t="shared" si="398"/>
        <v>0</v>
      </c>
      <c r="CC20" s="568">
        <f t="shared" si="398"/>
        <v>0</v>
      </c>
      <c r="CD20" s="568">
        <f t="shared" si="398"/>
        <v>0</v>
      </c>
      <c r="CE20" s="568">
        <f t="shared" si="398"/>
        <v>0</v>
      </c>
      <c r="CF20" s="568">
        <f t="shared" si="398"/>
        <v>0</v>
      </c>
      <c r="CG20" s="568">
        <f t="shared" si="398"/>
        <v>0</v>
      </c>
      <c r="CH20" s="568">
        <f t="shared" si="398"/>
        <v>0</v>
      </c>
      <c r="CI20" s="568">
        <f t="shared" si="398"/>
        <v>0</v>
      </c>
      <c r="CJ20" s="568">
        <f t="shared" si="398"/>
        <v>0</v>
      </c>
      <c r="CK20" s="568">
        <f t="shared" si="398"/>
        <v>0</v>
      </c>
      <c r="CL20" s="568">
        <f t="shared" si="398"/>
        <v>0</v>
      </c>
      <c r="CM20" s="568">
        <f t="shared" si="398"/>
        <v>0</v>
      </c>
      <c r="CN20" s="568">
        <f t="shared" si="398"/>
        <v>0</v>
      </c>
      <c r="CO20" s="568">
        <f t="shared" si="398"/>
        <v>0</v>
      </c>
      <c r="CP20" s="568">
        <f t="shared" si="398"/>
        <v>0</v>
      </c>
      <c r="CQ20" s="568">
        <f t="shared" si="398"/>
        <v>0</v>
      </c>
      <c r="CR20" s="568">
        <f t="shared" si="398"/>
        <v>0</v>
      </c>
      <c r="CS20" s="568">
        <f t="shared" si="398"/>
        <v>0</v>
      </c>
      <c r="CT20" s="568">
        <f t="shared" si="398"/>
        <v>0</v>
      </c>
      <c r="CU20" s="568">
        <f t="shared" si="398"/>
        <v>0</v>
      </c>
      <c r="CV20" s="568">
        <f t="shared" si="398"/>
        <v>0</v>
      </c>
      <c r="CW20" s="568">
        <f t="shared" si="398"/>
        <v>0</v>
      </c>
      <c r="CX20" s="568">
        <f t="shared" si="398"/>
        <v>0</v>
      </c>
      <c r="CY20" s="568">
        <f t="shared" si="398"/>
        <v>0</v>
      </c>
      <c r="CZ20" s="568">
        <f t="shared" si="398"/>
        <v>0</v>
      </c>
      <c r="DA20" s="568">
        <f t="shared" si="398"/>
        <v>0</v>
      </c>
      <c r="DB20" s="568">
        <f t="shared" si="398"/>
        <v>0</v>
      </c>
      <c r="DC20" s="568">
        <f t="shared" si="398"/>
        <v>0</v>
      </c>
      <c r="DD20" s="568">
        <f t="shared" si="398"/>
        <v>0</v>
      </c>
      <c r="DE20" s="568">
        <f t="shared" si="398"/>
        <v>0</v>
      </c>
      <c r="DF20" s="568">
        <f t="shared" si="398"/>
        <v>0</v>
      </c>
      <c r="DG20" s="568">
        <f t="shared" si="398"/>
        <v>0</v>
      </c>
      <c r="DH20" s="568">
        <f t="shared" si="398"/>
        <v>0</v>
      </c>
      <c r="DI20" s="568">
        <f t="shared" si="398"/>
        <v>0</v>
      </c>
      <c r="DJ20" s="568">
        <f t="shared" si="398"/>
        <v>0</v>
      </c>
      <c r="DK20" s="568">
        <f t="shared" si="398"/>
        <v>0</v>
      </c>
      <c r="DL20" s="568">
        <f t="shared" si="398"/>
        <v>0</v>
      </c>
      <c r="DM20" s="568">
        <f t="shared" si="398"/>
        <v>0</v>
      </c>
      <c r="DN20" s="568">
        <f t="shared" si="398"/>
        <v>0</v>
      </c>
      <c r="DO20" s="568">
        <f t="shared" si="398"/>
        <v>0</v>
      </c>
      <c r="DP20" s="568">
        <f t="shared" si="398"/>
        <v>0</v>
      </c>
      <c r="DQ20" s="568">
        <f t="shared" si="398"/>
        <v>0</v>
      </c>
      <c r="DR20" s="568">
        <f t="shared" si="398"/>
        <v>0</v>
      </c>
      <c r="DS20" s="568">
        <f t="shared" si="398"/>
        <v>0</v>
      </c>
      <c r="DT20" s="568">
        <f t="shared" si="398"/>
        <v>0</v>
      </c>
      <c r="DU20" s="568">
        <f t="shared" si="398"/>
        <v>0</v>
      </c>
      <c r="DV20" s="568">
        <f t="shared" si="398"/>
        <v>0</v>
      </c>
      <c r="DW20" s="568">
        <f t="shared" si="398"/>
        <v>0</v>
      </c>
      <c r="DX20" s="568">
        <f t="shared" si="398"/>
        <v>0</v>
      </c>
      <c r="DY20" s="568">
        <f t="shared" si="398"/>
        <v>0</v>
      </c>
      <c r="DZ20" s="568">
        <f t="shared" si="398"/>
        <v>0</v>
      </c>
      <c r="EA20" s="568">
        <f t="shared" si="398"/>
        <v>0</v>
      </c>
      <c r="EB20" s="568">
        <f t="shared" si="398"/>
        <v>0</v>
      </c>
      <c r="EC20" s="568">
        <f t="shared" si="398"/>
        <v>0</v>
      </c>
      <c r="ED20" s="568">
        <f t="shared" si="398"/>
        <v>0</v>
      </c>
      <c r="EE20" s="568">
        <f t="shared" si="398"/>
        <v>0</v>
      </c>
      <c r="EF20" s="568">
        <f t="shared" si="398"/>
        <v>0</v>
      </c>
      <c r="EG20" s="568">
        <f t="shared" si="398"/>
        <v>0</v>
      </c>
      <c r="EH20" s="568">
        <f t="shared" si="398"/>
        <v>0</v>
      </c>
      <c r="EI20" s="568">
        <f t="shared" ref="EI20:GT20" si="399">(EI$3&lt;=$D20)*(EI$36-$H20)*$F20/12</f>
        <v>0</v>
      </c>
      <c r="EJ20" s="568">
        <f t="shared" si="399"/>
        <v>0</v>
      </c>
      <c r="EK20" s="568">
        <f t="shared" si="399"/>
        <v>0</v>
      </c>
      <c r="EL20" s="568">
        <f t="shared" si="399"/>
        <v>0</v>
      </c>
      <c r="EM20" s="568">
        <f t="shared" si="399"/>
        <v>0</v>
      </c>
      <c r="EN20" s="568">
        <f t="shared" si="399"/>
        <v>0</v>
      </c>
      <c r="EO20" s="568">
        <f t="shared" si="399"/>
        <v>0</v>
      </c>
      <c r="EP20" s="568">
        <f t="shared" si="399"/>
        <v>0</v>
      </c>
      <c r="EQ20" s="568">
        <f t="shared" si="399"/>
        <v>0</v>
      </c>
      <c r="ER20" s="568">
        <f t="shared" si="399"/>
        <v>0</v>
      </c>
      <c r="ES20" s="568">
        <f t="shared" si="399"/>
        <v>0</v>
      </c>
      <c r="ET20" s="568">
        <f t="shared" si="399"/>
        <v>0</v>
      </c>
      <c r="EU20" s="568">
        <f t="shared" si="399"/>
        <v>0</v>
      </c>
      <c r="EV20" s="568">
        <f t="shared" si="399"/>
        <v>0</v>
      </c>
      <c r="EW20" s="568">
        <f t="shared" si="399"/>
        <v>0</v>
      </c>
      <c r="EX20" s="568">
        <f t="shared" si="399"/>
        <v>0</v>
      </c>
      <c r="EY20" s="568">
        <f t="shared" si="399"/>
        <v>0</v>
      </c>
      <c r="EZ20" s="568">
        <f t="shared" si="399"/>
        <v>0</v>
      </c>
      <c r="FA20" s="568">
        <f t="shared" si="399"/>
        <v>0</v>
      </c>
      <c r="FB20" s="568">
        <f t="shared" si="399"/>
        <v>0</v>
      </c>
      <c r="FC20" s="568">
        <f t="shared" si="399"/>
        <v>0</v>
      </c>
      <c r="FD20" s="568">
        <f t="shared" si="399"/>
        <v>0</v>
      </c>
      <c r="FE20" s="568">
        <f t="shared" si="399"/>
        <v>0</v>
      </c>
      <c r="FF20" s="568">
        <f t="shared" si="399"/>
        <v>0</v>
      </c>
      <c r="FG20" s="568">
        <f t="shared" si="399"/>
        <v>0</v>
      </c>
      <c r="FH20" s="568">
        <f t="shared" si="399"/>
        <v>0</v>
      </c>
      <c r="FI20" s="568">
        <f t="shared" si="399"/>
        <v>0</v>
      </c>
      <c r="FJ20" s="568">
        <f t="shared" si="399"/>
        <v>0</v>
      </c>
      <c r="FK20" s="568">
        <f t="shared" si="399"/>
        <v>0</v>
      </c>
      <c r="FL20" s="568">
        <f t="shared" si="399"/>
        <v>0</v>
      </c>
      <c r="FM20" s="568">
        <f t="shared" si="399"/>
        <v>0</v>
      </c>
      <c r="FN20" s="568">
        <f t="shared" si="399"/>
        <v>0</v>
      </c>
      <c r="FO20" s="568">
        <f t="shared" si="399"/>
        <v>0</v>
      </c>
      <c r="FP20" s="568">
        <f t="shared" si="399"/>
        <v>0</v>
      </c>
      <c r="FQ20" s="568">
        <f t="shared" si="399"/>
        <v>0</v>
      </c>
      <c r="FR20" s="568">
        <f t="shared" si="399"/>
        <v>0</v>
      </c>
      <c r="FS20" s="568">
        <f t="shared" si="399"/>
        <v>0</v>
      </c>
      <c r="FT20" s="568">
        <f t="shared" si="399"/>
        <v>0</v>
      </c>
      <c r="FU20" s="568">
        <f t="shared" si="399"/>
        <v>0</v>
      </c>
      <c r="FV20" s="568">
        <f t="shared" si="399"/>
        <v>0</v>
      </c>
      <c r="FW20" s="568">
        <f t="shared" si="399"/>
        <v>0</v>
      </c>
      <c r="FX20" s="568">
        <f t="shared" si="399"/>
        <v>0</v>
      </c>
      <c r="FY20" s="568">
        <f t="shared" si="399"/>
        <v>0</v>
      </c>
      <c r="FZ20" s="568">
        <f t="shared" si="399"/>
        <v>0</v>
      </c>
      <c r="GA20" s="568">
        <f t="shared" si="399"/>
        <v>0</v>
      </c>
      <c r="GB20" s="568">
        <f t="shared" si="399"/>
        <v>0</v>
      </c>
      <c r="GC20" s="568">
        <f t="shared" si="399"/>
        <v>0</v>
      </c>
      <c r="GD20" s="568">
        <f t="shared" si="399"/>
        <v>0</v>
      </c>
      <c r="GE20" s="568">
        <f t="shared" si="399"/>
        <v>0</v>
      </c>
      <c r="GF20" s="568">
        <f t="shared" si="399"/>
        <v>0</v>
      </c>
      <c r="GG20" s="568">
        <f t="shared" si="399"/>
        <v>0</v>
      </c>
      <c r="GH20" s="568">
        <f t="shared" si="399"/>
        <v>0</v>
      </c>
      <c r="GI20" s="568">
        <f t="shared" si="399"/>
        <v>0</v>
      </c>
      <c r="GJ20" s="568">
        <f t="shared" si="399"/>
        <v>0</v>
      </c>
      <c r="GK20" s="568">
        <f t="shared" si="399"/>
        <v>0</v>
      </c>
      <c r="GL20" s="568">
        <f t="shared" si="399"/>
        <v>0</v>
      </c>
      <c r="GM20" s="568">
        <f t="shared" si="399"/>
        <v>0</v>
      </c>
      <c r="GN20" s="568">
        <f t="shared" si="399"/>
        <v>0</v>
      </c>
      <c r="GO20" s="568">
        <f t="shared" si="399"/>
        <v>0</v>
      </c>
      <c r="GP20" s="568">
        <f t="shared" si="399"/>
        <v>0</v>
      </c>
      <c r="GQ20" s="568">
        <f t="shared" si="399"/>
        <v>0</v>
      </c>
      <c r="GR20" s="568">
        <f t="shared" si="399"/>
        <v>0</v>
      </c>
      <c r="GS20" s="568">
        <f t="shared" si="399"/>
        <v>0</v>
      </c>
      <c r="GT20" s="568">
        <f t="shared" si="399"/>
        <v>0</v>
      </c>
      <c r="GU20" s="568">
        <f t="shared" ref="GU20:IO20" si="400">(GU$3&lt;=$D20)*(GU$36-$H20)*$F20/12</f>
        <v>0</v>
      </c>
      <c r="GV20" s="568">
        <f t="shared" si="400"/>
        <v>0</v>
      </c>
      <c r="GW20" s="568">
        <f t="shared" si="400"/>
        <v>0</v>
      </c>
      <c r="GX20" s="568">
        <f t="shared" si="400"/>
        <v>0</v>
      </c>
      <c r="GY20" s="568">
        <f t="shared" si="400"/>
        <v>0</v>
      </c>
      <c r="GZ20" s="568">
        <f t="shared" si="400"/>
        <v>0</v>
      </c>
      <c r="HA20" s="568">
        <f t="shared" si="400"/>
        <v>0</v>
      </c>
      <c r="HB20" s="568">
        <f t="shared" si="400"/>
        <v>0</v>
      </c>
      <c r="HC20" s="568">
        <f t="shared" si="400"/>
        <v>0</v>
      </c>
      <c r="HD20" s="568">
        <f t="shared" si="400"/>
        <v>0</v>
      </c>
      <c r="HE20" s="568">
        <f t="shared" si="400"/>
        <v>0</v>
      </c>
      <c r="HF20" s="568">
        <f t="shared" si="400"/>
        <v>0</v>
      </c>
      <c r="HG20" s="568">
        <f t="shared" si="400"/>
        <v>0</v>
      </c>
      <c r="HH20" s="568">
        <f t="shared" si="400"/>
        <v>0</v>
      </c>
      <c r="HI20" s="568">
        <f t="shared" si="400"/>
        <v>0</v>
      </c>
      <c r="HJ20" s="568">
        <f t="shared" si="400"/>
        <v>0</v>
      </c>
      <c r="HK20" s="568">
        <f t="shared" si="400"/>
        <v>0</v>
      </c>
      <c r="HL20" s="568">
        <f t="shared" si="400"/>
        <v>0</v>
      </c>
      <c r="HM20" s="568">
        <f t="shared" si="400"/>
        <v>0</v>
      </c>
      <c r="HN20" s="568">
        <f t="shared" si="400"/>
        <v>0</v>
      </c>
      <c r="HO20" s="568">
        <f t="shared" si="400"/>
        <v>0</v>
      </c>
      <c r="HP20" s="568">
        <f t="shared" si="400"/>
        <v>0</v>
      </c>
      <c r="HQ20" s="568">
        <f t="shared" si="400"/>
        <v>0</v>
      </c>
      <c r="HR20" s="568">
        <f t="shared" si="400"/>
        <v>0</v>
      </c>
      <c r="HS20" s="568">
        <f t="shared" si="400"/>
        <v>0</v>
      </c>
      <c r="HT20" s="568">
        <f t="shared" si="400"/>
        <v>0</v>
      </c>
      <c r="HU20" s="568">
        <f t="shared" si="400"/>
        <v>0</v>
      </c>
      <c r="HV20" s="568">
        <f t="shared" si="400"/>
        <v>0</v>
      </c>
      <c r="HW20" s="568">
        <f t="shared" si="400"/>
        <v>0</v>
      </c>
      <c r="HX20" s="568">
        <f t="shared" si="400"/>
        <v>0</v>
      </c>
      <c r="HY20" s="568">
        <f t="shared" si="400"/>
        <v>0</v>
      </c>
      <c r="HZ20" s="568">
        <f t="shared" si="400"/>
        <v>0</v>
      </c>
      <c r="IA20" s="568">
        <f t="shared" si="400"/>
        <v>0</v>
      </c>
      <c r="IB20" s="568">
        <f t="shared" si="400"/>
        <v>0</v>
      </c>
      <c r="IC20" s="568">
        <f t="shared" si="400"/>
        <v>0</v>
      </c>
      <c r="ID20" s="568">
        <f t="shared" si="400"/>
        <v>0</v>
      </c>
      <c r="IE20" s="568">
        <f t="shared" si="400"/>
        <v>0</v>
      </c>
      <c r="IF20" s="568">
        <f t="shared" si="400"/>
        <v>0</v>
      </c>
      <c r="IG20" s="568">
        <f t="shared" si="400"/>
        <v>0</v>
      </c>
      <c r="IH20" s="568">
        <f t="shared" si="400"/>
        <v>0</v>
      </c>
      <c r="II20" s="568">
        <f t="shared" si="400"/>
        <v>0</v>
      </c>
      <c r="IJ20" s="568">
        <f t="shared" si="400"/>
        <v>0</v>
      </c>
      <c r="IK20" s="568">
        <f t="shared" si="400"/>
        <v>0</v>
      </c>
      <c r="IL20" s="568">
        <f t="shared" si="400"/>
        <v>0</v>
      </c>
      <c r="IM20" s="568">
        <f t="shared" si="400"/>
        <v>0</v>
      </c>
      <c r="IN20" s="568">
        <f t="shared" si="400"/>
        <v>0</v>
      </c>
      <c r="IO20" s="568">
        <f t="shared" si="400"/>
        <v>0</v>
      </c>
    </row>
    <row r="21" spans="2:249" x14ac:dyDescent="0.2">
      <c r="B21" s="538" t="s">
        <v>363</v>
      </c>
      <c r="C21" s="564" t="s">
        <v>391</v>
      </c>
      <c r="D21" s="649">
        <v>45260</v>
      </c>
      <c r="E21" s="564" t="s">
        <v>392</v>
      </c>
      <c r="F21" s="567">
        <v>1.77E-2</v>
      </c>
      <c r="G21" s="565">
        <v>2013</v>
      </c>
      <c r="H21" s="568">
        <v>6834003</v>
      </c>
      <c r="I21" s="568">
        <f t="shared" si="350"/>
        <v>569500.25</v>
      </c>
      <c r="J21" s="569">
        <f t="shared" si="351"/>
        <v>12763.040774999999</v>
      </c>
      <c r="K21" s="569">
        <f t="shared" si="383"/>
        <v>12763.040774999999</v>
      </c>
      <c r="L21" s="569">
        <f t="shared" si="383"/>
        <v>12763.040774999999</v>
      </c>
      <c r="M21" s="569">
        <f t="shared" si="383"/>
        <v>12763.040774999999</v>
      </c>
      <c r="N21" s="569">
        <f t="shared" si="383"/>
        <v>12763.040774999999</v>
      </c>
      <c r="O21" s="569">
        <f t="shared" si="383"/>
        <v>12763.040774999999</v>
      </c>
      <c r="P21" s="569">
        <f t="shared" si="383"/>
        <v>12763.040774999999</v>
      </c>
      <c r="Q21" s="569">
        <f t="shared" si="383"/>
        <v>12763.040774999999</v>
      </c>
      <c r="R21" s="569">
        <f t="shared" si="383"/>
        <v>12763.040774999999</v>
      </c>
      <c r="S21" s="569">
        <f t="shared" si="383"/>
        <v>12763.040774999999</v>
      </c>
      <c r="T21" s="569">
        <f t="shared" si="383"/>
        <v>12763.040774999999</v>
      </c>
      <c r="U21" s="569">
        <f t="shared" si="383"/>
        <v>12763.040774999999</v>
      </c>
      <c r="V21" s="569">
        <f t="shared" si="383"/>
        <v>15922.296075</v>
      </c>
      <c r="W21" s="569">
        <f t="shared" si="383"/>
        <v>15922.296075</v>
      </c>
      <c r="X21" s="569">
        <f t="shared" si="383"/>
        <v>15922.296075</v>
      </c>
      <c r="Y21" s="569">
        <f t="shared" si="383"/>
        <v>15922.296075</v>
      </c>
      <c r="Z21" s="569">
        <f t="shared" si="383"/>
        <v>15922.296075</v>
      </c>
      <c r="AA21" s="569">
        <f t="shared" si="383"/>
        <v>15922.296075</v>
      </c>
      <c r="AB21" s="569">
        <f t="shared" si="383"/>
        <v>15922.296075</v>
      </c>
      <c r="AC21" s="569">
        <f t="shared" si="384"/>
        <v>15922.296075</v>
      </c>
      <c r="AD21" s="569">
        <f t="shared" si="384"/>
        <v>15922.296075</v>
      </c>
      <c r="AE21" s="569">
        <f t="shared" si="384"/>
        <v>15922.296075</v>
      </c>
      <c r="AF21" s="569">
        <f t="shared" si="384"/>
        <v>15922.296075</v>
      </c>
      <c r="AG21" s="569">
        <f t="shared" si="384"/>
        <v>15922.296075</v>
      </c>
      <c r="AH21" s="569">
        <f t="shared" si="384"/>
        <v>18128.233800000002</v>
      </c>
      <c r="AI21" s="569">
        <f t="shared" si="384"/>
        <v>18128.233800000002</v>
      </c>
      <c r="AJ21" s="569">
        <f t="shared" si="384"/>
        <v>18128.233800000002</v>
      </c>
      <c r="AK21" s="569">
        <f t="shared" si="384"/>
        <v>18128.233800000002</v>
      </c>
      <c r="AL21" s="569">
        <f t="shared" si="384"/>
        <v>18128.233800000002</v>
      </c>
      <c r="AM21" s="569">
        <f t="shared" si="384"/>
        <v>18128.233800000002</v>
      </c>
      <c r="AN21" s="569">
        <f t="shared" si="384"/>
        <v>18128.233800000002</v>
      </c>
      <c r="AO21" s="569">
        <f t="shared" si="384"/>
        <v>18128.233800000002</v>
      </c>
      <c r="AP21" s="569">
        <f t="shared" si="384"/>
        <v>18128.233800000002</v>
      </c>
      <c r="AQ21" s="569">
        <f t="shared" si="384"/>
        <v>18128.233800000002</v>
      </c>
      <c r="AR21" s="569">
        <f t="shared" si="384"/>
        <v>18128.233800000002</v>
      </c>
      <c r="AS21" s="569">
        <f t="shared" si="384"/>
        <v>18128.233800000002</v>
      </c>
      <c r="AT21" s="569">
        <f t="shared" si="384"/>
        <v>19783.745774999999</v>
      </c>
      <c r="AU21" s="569">
        <f t="shared" si="384"/>
        <v>19783.745774999999</v>
      </c>
      <c r="AV21" s="569">
        <f t="shared" si="384"/>
        <v>19783.745774999999</v>
      </c>
      <c r="AW21" s="569">
        <f t="shared" si="384"/>
        <v>19783.745774999999</v>
      </c>
      <c r="AX21" s="569">
        <f t="shared" si="384"/>
        <v>19783.745774999999</v>
      </c>
      <c r="AY21" s="569">
        <f t="shared" si="384"/>
        <v>19783.745774999999</v>
      </c>
      <c r="AZ21" s="569">
        <f t="shared" si="384"/>
        <v>19783.745774999999</v>
      </c>
      <c r="BA21" s="569">
        <f t="shared" si="384"/>
        <v>19783.745774999999</v>
      </c>
      <c r="BB21" s="569">
        <f t="shared" si="384"/>
        <v>19783.745774999999</v>
      </c>
      <c r="BC21" s="569">
        <f t="shared" si="384"/>
        <v>19783.745774999999</v>
      </c>
      <c r="BD21" s="569">
        <f t="shared" si="384"/>
        <v>19783.745774999999</v>
      </c>
      <c r="BE21" s="569">
        <f t="shared" si="384"/>
        <v>19783.745774999999</v>
      </c>
      <c r="BF21" s="569">
        <f t="shared" si="384"/>
        <v>21314.938849999999</v>
      </c>
      <c r="BG21" s="569">
        <f t="shared" si="385"/>
        <v>21314.938849999999</v>
      </c>
      <c r="BH21" s="569">
        <f t="shared" si="385"/>
        <v>21314.938849999999</v>
      </c>
      <c r="BI21" s="569">
        <f t="shared" si="385"/>
        <v>21314.938849999999</v>
      </c>
      <c r="BJ21" s="569">
        <f t="shared" si="385"/>
        <v>21314.938849999999</v>
      </c>
      <c r="BK21" s="569">
        <f t="shared" si="385"/>
        <v>0</v>
      </c>
      <c r="BL21" s="569">
        <f t="shared" si="385"/>
        <v>0</v>
      </c>
      <c r="BM21" s="569">
        <f t="shared" si="385"/>
        <v>0</v>
      </c>
      <c r="BN21" s="569">
        <f t="shared" si="385"/>
        <v>0</v>
      </c>
      <c r="BO21" s="569">
        <f t="shared" si="385"/>
        <v>0</v>
      </c>
      <c r="BP21" s="569">
        <f t="shared" si="385"/>
        <v>0</v>
      </c>
      <c r="BQ21" s="569">
        <f t="shared" si="385"/>
        <v>0</v>
      </c>
      <c r="BR21" s="569">
        <f t="shared" si="385"/>
        <v>0</v>
      </c>
      <c r="BS21" s="569">
        <f t="shared" si="386"/>
        <v>0</v>
      </c>
      <c r="BT21" s="569">
        <f t="shared" si="386"/>
        <v>0</v>
      </c>
      <c r="BU21" s="569">
        <f t="shared" si="386"/>
        <v>0</v>
      </c>
      <c r="BV21" s="569">
        <f t="shared" si="386"/>
        <v>0</v>
      </c>
      <c r="BW21" s="569">
        <f t="shared" si="386"/>
        <v>0</v>
      </c>
      <c r="BX21" s="569">
        <f t="shared" si="386"/>
        <v>0</v>
      </c>
      <c r="BY21" s="569">
        <f t="shared" si="386"/>
        <v>0</v>
      </c>
      <c r="BZ21" s="569">
        <f t="shared" si="386"/>
        <v>0</v>
      </c>
      <c r="CA21" s="569">
        <f t="shared" si="386"/>
        <v>0</v>
      </c>
      <c r="CB21" s="569">
        <f t="shared" si="386"/>
        <v>0</v>
      </c>
      <c r="CC21" s="569">
        <f t="shared" si="386"/>
        <v>0</v>
      </c>
      <c r="CD21" s="569">
        <f t="shared" si="387"/>
        <v>0</v>
      </c>
      <c r="CE21" s="569">
        <f t="shared" si="387"/>
        <v>0</v>
      </c>
      <c r="CF21" s="569">
        <f t="shared" si="387"/>
        <v>0</v>
      </c>
      <c r="CG21" s="569">
        <f t="shared" si="387"/>
        <v>0</v>
      </c>
      <c r="CH21" s="569">
        <f t="shared" si="387"/>
        <v>0</v>
      </c>
      <c r="CI21" s="569">
        <f t="shared" si="387"/>
        <v>0</v>
      </c>
      <c r="CJ21" s="569">
        <f t="shared" si="387"/>
        <v>0</v>
      </c>
      <c r="CK21" s="569">
        <f t="shared" si="387"/>
        <v>0</v>
      </c>
      <c r="CL21" s="569">
        <f t="shared" si="387"/>
        <v>0</v>
      </c>
      <c r="CM21" s="569">
        <f t="shared" si="387"/>
        <v>0</v>
      </c>
      <c r="CN21" s="569">
        <f t="shared" si="387"/>
        <v>0</v>
      </c>
      <c r="CO21" s="569">
        <f t="shared" si="387"/>
        <v>0</v>
      </c>
      <c r="CP21" s="569">
        <f t="shared" si="387"/>
        <v>0</v>
      </c>
      <c r="CQ21" s="569">
        <f t="shared" si="387"/>
        <v>0</v>
      </c>
      <c r="CR21" s="569">
        <f t="shared" si="387"/>
        <v>0</v>
      </c>
      <c r="CS21" s="569">
        <f t="shared" si="387"/>
        <v>0</v>
      </c>
      <c r="CT21" s="569">
        <f t="shared" si="387"/>
        <v>0</v>
      </c>
      <c r="CU21" s="569">
        <f t="shared" si="387"/>
        <v>0</v>
      </c>
      <c r="CV21" s="569">
        <f t="shared" si="387"/>
        <v>0</v>
      </c>
      <c r="CW21" s="569">
        <f t="shared" si="387"/>
        <v>0</v>
      </c>
      <c r="CX21" s="569">
        <f t="shared" si="387"/>
        <v>0</v>
      </c>
      <c r="CY21" s="569">
        <f t="shared" si="387"/>
        <v>0</v>
      </c>
      <c r="CZ21" s="569">
        <f t="shared" si="387"/>
        <v>0</v>
      </c>
      <c r="DA21" s="569">
        <f t="shared" si="387"/>
        <v>0</v>
      </c>
      <c r="DB21" s="569">
        <f t="shared" si="387"/>
        <v>0</v>
      </c>
      <c r="DC21" s="569">
        <f t="shared" si="387"/>
        <v>0</v>
      </c>
      <c r="DD21" s="569">
        <f t="shared" si="387"/>
        <v>0</v>
      </c>
      <c r="DE21" s="569">
        <f t="shared" si="387"/>
        <v>0</v>
      </c>
      <c r="DF21" s="569">
        <f t="shared" si="387"/>
        <v>0</v>
      </c>
      <c r="DG21" s="569">
        <f t="shared" si="387"/>
        <v>0</v>
      </c>
      <c r="DH21" s="569">
        <f t="shared" si="387"/>
        <v>0</v>
      </c>
      <c r="DI21" s="569">
        <f t="shared" si="387"/>
        <v>0</v>
      </c>
      <c r="DJ21" s="569">
        <f t="shared" si="387"/>
        <v>0</v>
      </c>
      <c r="DK21" s="569">
        <f t="shared" si="387"/>
        <v>0</v>
      </c>
      <c r="DL21" s="569">
        <f t="shared" si="387"/>
        <v>0</v>
      </c>
      <c r="DM21" s="569">
        <f t="shared" si="387"/>
        <v>0</v>
      </c>
      <c r="DN21" s="569">
        <f t="shared" si="387"/>
        <v>0</v>
      </c>
      <c r="DO21" s="569">
        <f t="shared" si="387"/>
        <v>0</v>
      </c>
      <c r="DP21" s="569">
        <f t="shared" si="387"/>
        <v>0</v>
      </c>
      <c r="DQ21" s="569">
        <f t="shared" si="388"/>
        <v>0</v>
      </c>
      <c r="DR21" s="569">
        <f t="shared" si="388"/>
        <v>0</v>
      </c>
      <c r="DS21" s="569">
        <f t="shared" si="388"/>
        <v>0</v>
      </c>
      <c r="DT21" s="569">
        <f t="shared" si="388"/>
        <v>0</v>
      </c>
      <c r="DU21" s="569">
        <f t="shared" si="388"/>
        <v>0</v>
      </c>
      <c r="DV21" s="569">
        <f t="shared" si="388"/>
        <v>0</v>
      </c>
      <c r="DW21" s="569">
        <f t="shared" si="388"/>
        <v>0</v>
      </c>
      <c r="DX21" s="569">
        <f t="shared" si="388"/>
        <v>0</v>
      </c>
      <c r="DY21" s="569">
        <f t="shared" si="388"/>
        <v>0</v>
      </c>
      <c r="DZ21" s="569">
        <f t="shared" si="388"/>
        <v>0</v>
      </c>
      <c r="EA21" s="569">
        <f t="shared" si="388"/>
        <v>0</v>
      </c>
      <c r="EB21" s="569">
        <f t="shared" si="388"/>
        <v>0</v>
      </c>
      <c r="EC21" s="569">
        <f t="shared" si="388"/>
        <v>0</v>
      </c>
      <c r="ED21" s="569">
        <f t="shared" si="388"/>
        <v>0</v>
      </c>
      <c r="EE21" s="569">
        <f t="shared" si="388"/>
        <v>0</v>
      </c>
      <c r="EF21" s="569">
        <f t="shared" si="388"/>
        <v>0</v>
      </c>
      <c r="EG21" s="569">
        <f t="shared" si="388"/>
        <v>0</v>
      </c>
      <c r="EH21" s="569">
        <f t="shared" si="388"/>
        <v>0</v>
      </c>
      <c r="EI21" s="569">
        <f t="shared" si="388"/>
        <v>0</v>
      </c>
      <c r="EJ21" s="569">
        <f t="shared" si="388"/>
        <v>0</v>
      </c>
      <c r="EK21" s="569">
        <f t="shared" si="388"/>
        <v>0</v>
      </c>
      <c r="EL21" s="569">
        <f t="shared" si="388"/>
        <v>0</v>
      </c>
      <c r="EM21" s="569">
        <f t="shared" si="388"/>
        <v>0</v>
      </c>
      <c r="EN21" s="569">
        <f t="shared" si="388"/>
        <v>0</v>
      </c>
      <c r="EO21" s="569">
        <f t="shared" si="388"/>
        <v>0</v>
      </c>
      <c r="EP21" s="569">
        <f t="shared" ref="EP21:HA21" si="401">(EP$3&lt;=$D21)*MAX((EP$35-$I21)*$F21,0)</f>
        <v>0</v>
      </c>
      <c r="EQ21" s="569">
        <f t="shared" si="401"/>
        <v>0</v>
      </c>
      <c r="ER21" s="569">
        <f t="shared" si="401"/>
        <v>0</v>
      </c>
      <c r="ES21" s="569">
        <f t="shared" si="401"/>
        <v>0</v>
      </c>
      <c r="ET21" s="569">
        <f t="shared" si="401"/>
        <v>0</v>
      </c>
      <c r="EU21" s="569">
        <f t="shared" si="401"/>
        <v>0</v>
      </c>
      <c r="EV21" s="569">
        <f t="shared" si="401"/>
        <v>0</v>
      </c>
      <c r="EW21" s="569">
        <f t="shared" si="401"/>
        <v>0</v>
      </c>
      <c r="EX21" s="569">
        <f t="shared" si="401"/>
        <v>0</v>
      </c>
      <c r="EY21" s="569">
        <f t="shared" si="401"/>
        <v>0</v>
      </c>
      <c r="EZ21" s="569">
        <f t="shared" si="401"/>
        <v>0</v>
      </c>
      <c r="FA21" s="569">
        <f t="shared" si="401"/>
        <v>0</v>
      </c>
      <c r="FB21" s="569">
        <f t="shared" si="401"/>
        <v>0</v>
      </c>
      <c r="FC21" s="569">
        <f t="shared" si="401"/>
        <v>0</v>
      </c>
      <c r="FD21" s="569">
        <f t="shared" si="401"/>
        <v>0</v>
      </c>
      <c r="FE21" s="569">
        <f t="shared" si="401"/>
        <v>0</v>
      </c>
      <c r="FF21" s="569">
        <f t="shared" si="401"/>
        <v>0</v>
      </c>
      <c r="FG21" s="569">
        <f t="shared" si="401"/>
        <v>0</v>
      </c>
      <c r="FH21" s="569">
        <f t="shared" si="401"/>
        <v>0</v>
      </c>
      <c r="FI21" s="569">
        <f t="shared" si="401"/>
        <v>0</v>
      </c>
      <c r="FJ21" s="569">
        <f t="shared" si="401"/>
        <v>0</v>
      </c>
      <c r="FK21" s="569">
        <f t="shared" si="401"/>
        <v>0</v>
      </c>
      <c r="FL21" s="569">
        <f t="shared" si="401"/>
        <v>0</v>
      </c>
      <c r="FM21" s="569">
        <f t="shared" si="401"/>
        <v>0</v>
      </c>
      <c r="FN21" s="569">
        <f t="shared" si="401"/>
        <v>0</v>
      </c>
      <c r="FO21" s="569">
        <f t="shared" si="401"/>
        <v>0</v>
      </c>
      <c r="FP21" s="569">
        <f t="shared" si="401"/>
        <v>0</v>
      </c>
      <c r="FQ21" s="569">
        <f t="shared" si="401"/>
        <v>0</v>
      </c>
      <c r="FR21" s="569">
        <f t="shared" si="401"/>
        <v>0</v>
      </c>
      <c r="FS21" s="569">
        <f t="shared" si="401"/>
        <v>0</v>
      </c>
      <c r="FT21" s="569">
        <f t="shared" si="401"/>
        <v>0</v>
      </c>
      <c r="FU21" s="569">
        <f t="shared" si="401"/>
        <v>0</v>
      </c>
      <c r="FV21" s="569">
        <f t="shared" si="401"/>
        <v>0</v>
      </c>
      <c r="FW21" s="569">
        <f t="shared" si="401"/>
        <v>0</v>
      </c>
      <c r="FX21" s="569">
        <f t="shared" si="401"/>
        <v>0</v>
      </c>
      <c r="FY21" s="569">
        <f t="shared" si="401"/>
        <v>0</v>
      </c>
      <c r="FZ21" s="569">
        <f t="shared" si="401"/>
        <v>0</v>
      </c>
      <c r="GA21" s="569">
        <f t="shared" si="401"/>
        <v>0</v>
      </c>
      <c r="GB21" s="569">
        <f t="shared" si="401"/>
        <v>0</v>
      </c>
      <c r="GC21" s="569">
        <f t="shared" si="401"/>
        <v>0</v>
      </c>
      <c r="GD21" s="569">
        <f t="shared" si="401"/>
        <v>0</v>
      </c>
      <c r="GE21" s="569">
        <f t="shared" si="401"/>
        <v>0</v>
      </c>
      <c r="GF21" s="569">
        <f t="shared" si="401"/>
        <v>0</v>
      </c>
      <c r="GG21" s="569">
        <f t="shared" si="401"/>
        <v>0</v>
      </c>
      <c r="GH21" s="569">
        <f t="shared" si="401"/>
        <v>0</v>
      </c>
      <c r="GI21" s="569">
        <f t="shared" si="401"/>
        <v>0</v>
      </c>
      <c r="GJ21" s="569">
        <f t="shared" si="401"/>
        <v>0</v>
      </c>
      <c r="GK21" s="569">
        <f t="shared" si="401"/>
        <v>0</v>
      </c>
      <c r="GL21" s="569">
        <f t="shared" si="401"/>
        <v>0</v>
      </c>
      <c r="GM21" s="569">
        <f t="shared" si="401"/>
        <v>0</v>
      </c>
      <c r="GN21" s="569">
        <f t="shared" si="401"/>
        <v>0</v>
      </c>
      <c r="GO21" s="569">
        <f t="shared" si="401"/>
        <v>0</v>
      </c>
      <c r="GP21" s="569">
        <f t="shared" si="401"/>
        <v>0</v>
      </c>
      <c r="GQ21" s="569">
        <f t="shared" si="401"/>
        <v>0</v>
      </c>
      <c r="GR21" s="569">
        <f t="shared" si="401"/>
        <v>0</v>
      </c>
      <c r="GS21" s="569">
        <f t="shared" si="401"/>
        <v>0</v>
      </c>
      <c r="GT21" s="569">
        <f t="shared" si="401"/>
        <v>0</v>
      </c>
      <c r="GU21" s="569">
        <f t="shared" si="401"/>
        <v>0</v>
      </c>
      <c r="GV21" s="569">
        <f t="shared" si="401"/>
        <v>0</v>
      </c>
      <c r="GW21" s="569">
        <f t="shared" si="401"/>
        <v>0</v>
      </c>
      <c r="GX21" s="569">
        <f t="shared" si="401"/>
        <v>0</v>
      </c>
      <c r="GY21" s="569">
        <f t="shared" si="401"/>
        <v>0</v>
      </c>
      <c r="GZ21" s="569">
        <f t="shared" si="401"/>
        <v>0</v>
      </c>
      <c r="HA21" s="569">
        <f t="shared" si="401"/>
        <v>0</v>
      </c>
      <c r="HB21" s="569">
        <f t="shared" ref="HB21:IO21" si="402">(HB$3&lt;=$D21)*MAX((HB$35-$I21)*$F21,0)</f>
        <v>0</v>
      </c>
      <c r="HC21" s="569">
        <f t="shared" si="402"/>
        <v>0</v>
      </c>
      <c r="HD21" s="569">
        <f t="shared" si="402"/>
        <v>0</v>
      </c>
      <c r="HE21" s="569">
        <f t="shared" si="402"/>
        <v>0</v>
      </c>
      <c r="HF21" s="569">
        <f t="shared" si="402"/>
        <v>0</v>
      </c>
      <c r="HG21" s="569">
        <f t="shared" si="402"/>
        <v>0</v>
      </c>
      <c r="HH21" s="569">
        <f t="shared" si="402"/>
        <v>0</v>
      </c>
      <c r="HI21" s="569">
        <f t="shared" si="402"/>
        <v>0</v>
      </c>
      <c r="HJ21" s="569">
        <f t="shared" si="402"/>
        <v>0</v>
      </c>
      <c r="HK21" s="569">
        <f t="shared" si="402"/>
        <v>0</v>
      </c>
      <c r="HL21" s="569">
        <f t="shared" si="402"/>
        <v>0</v>
      </c>
      <c r="HM21" s="569">
        <f t="shared" si="402"/>
        <v>0</v>
      </c>
      <c r="HN21" s="569">
        <f t="shared" si="402"/>
        <v>0</v>
      </c>
      <c r="HO21" s="569">
        <f t="shared" si="402"/>
        <v>0</v>
      </c>
      <c r="HP21" s="569">
        <f t="shared" si="402"/>
        <v>0</v>
      </c>
      <c r="HQ21" s="569">
        <f t="shared" si="402"/>
        <v>0</v>
      </c>
      <c r="HR21" s="569">
        <f t="shared" si="402"/>
        <v>0</v>
      </c>
      <c r="HS21" s="569">
        <f t="shared" si="402"/>
        <v>0</v>
      </c>
      <c r="HT21" s="569">
        <f t="shared" si="402"/>
        <v>0</v>
      </c>
      <c r="HU21" s="569">
        <f t="shared" si="402"/>
        <v>0</v>
      </c>
      <c r="HV21" s="569">
        <f t="shared" si="402"/>
        <v>0</v>
      </c>
      <c r="HW21" s="569">
        <f t="shared" si="402"/>
        <v>0</v>
      </c>
      <c r="HX21" s="569">
        <f t="shared" si="402"/>
        <v>0</v>
      </c>
      <c r="HY21" s="569">
        <f t="shared" si="402"/>
        <v>0</v>
      </c>
      <c r="HZ21" s="569">
        <f t="shared" si="402"/>
        <v>0</v>
      </c>
      <c r="IA21" s="569">
        <f t="shared" si="402"/>
        <v>0</v>
      </c>
      <c r="IB21" s="569">
        <f t="shared" si="402"/>
        <v>0</v>
      </c>
      <c r="IC21" s="569">
        <f t="shared" si="402"/>
        <v>0</v>
      </c>
      <c r="ID21" s="569">
        <f t="shared" si="402"/>
        <v>0</v>
      </c>
      <c r="IE21" s="569">
        <f t="shared" si="402"/>
        <v>0</v>
      </c>
      <c r="IF21" s="569">
        <f t="shared" si="402"/>
        <v>0</v>
      </c>
      <c r="IG21" s="569">
        <f t="shared" si="402"/>
        <v>0</v>
      </c>
      <c r="IH21" s="569">
        <f t="shared" si="402"/>
        <v>0</v>
      </c>
      <c r="II21" s="569">
        <f t="shared" si="402"/>
        <v>0</v>
      </c>
      <c r="IJ21" s="569">
        <f t="shared" si="402"/>
        <v>0</v>
      </c>
      <c r="IK21" s="569">
        <f t="shared" si="402"/>
        <v>0</v>
      </c>
      <c r="IL21" s="569">
        <f t="shared" si="402"/>
        <v>0</v>
      </c>
      <c r="IM21" s="569">
        <f t="shared" si="402"/>
        <v>0</v>
      </c>
      <c r="IN21" s="569">
        <f t="shared" si="402"/>
        <v>0</v>
      </c>
      <c r="IO21" s="569">
        <f t="shared" si="402"/>
        <v>0</v>
      </c>
    </row>
    <row r="22" spans="2:249" x14ac:dyDescent="0.2">
      <c r="B22" s="538" t="s">
        <v>363</v>
      </c>
      <c r="C22" s="564" t="s">
        <v>398</v>
      </c>
      <c r="D22" s="649">
        <v>45260</v>
      </c>
      <c r="E22" s="564" t="s">
        <v>392</v>
      </c>
      <c r="F22" s="571">
        <f>Rent!F27</f>
        <v>6034</v>
      </c>
      <c r="G22" s="565">
        <v>2013</v>
      </c>
      <c r="H22" s="572">
        <v>22.972999999999999</v>
      </c>
      <c r="I22" s="568"/>
      <c r="J22" s="568">
        <f>(J$3&lt;=$D22)*(J$36-$H22)*$F22/12</f>
        <v>1822.6149550000007</v>
      </c>
      <c r="K22" s="568">
        <f t="shared" ref="K22:BV22" si="403">(K$3&lt;=$D22)*(K$36-$H22)*$F22/12</f>
        <v>1822.6149550000007</v>
      </c>
      <c r="L22" s="568">
        <f t="shared" si="403"/>
        <v>1822.6149550000007</v>
      </c>
      <c r="M22" s="568">
        <f t="shared" si="403"/>
        <v>1822.6149550000007</v>
      </c>
      <c r="N22" s="568">
        <f t="shared" si="403"/>
        <v>1822.6149550000007</v>
      </c>
      <c r="O22" s="568">
        <f t="shared" si="403"/>
        <v>1822.6149550000007</v>
      </c>
      <c r="P22" s="568">
        <f t="shared" si="403"/>
        <v>2223.8411086500014</v>
      </c>
      <c r="Q22" s="568">
        <f t="shared" si="403"/>
        <v>2223.8411086500014</v>
      </c>
      <c r="R22" s="568">
        <f t="shared" si="403"/>
        <v>2223.8411086500014</v>
      </c>
      <c r="S22" s="568">
        <f t="shared" si="403"/>
        <v>2223.8411086500014</v>
      </c>
      <c r="T22" s="568">
        <f t="shared" si="403"/>
        <v>2223.8411086500014</v>
      </c>
      <c r="U22" s="568">
        <f t="shared" si="403"/>
        <v>2223.8411086500014</v>
      </c>
      <c r="V22" s="568">
        <f t="shared" si="403"/>
        <v>2223.8411086500014</v>
      </c>
      <c r="W22" s="568">
        <f t="shared" si="403"/>
        <v>2223.8411086500014</v>
      </c>
      <c r="X22" s="568">
        <f t="shared" si="403"/>
        <v>2223.8411086500014</v>
      </c>
      <c r="Y22" s="568">
        <f t="shared" si="403"/>
        <v>2223.8411086500014</v>
      </c>
      <c r="Z22" s="568">
        <f t="shared" si="403"/>
        <v>2223.8411086500014</v>
      </c>
      <c r="AA22" s="568">
        <f t="shared" si="403"/>
        <v>2223.8411086500014</v>
      </c>
      <c r="AB22" s="568">
        <f t="shared" si="403"/>
        <v>2637.1040469095019</v>
      </c>
      <c r="AC22" s="568">
        <f t="shared" si="403"/>
        <v>2637.1040469095019</v>
      </c>
      <c r="AD22" s="568">
        <f t="shared" si="403"/>
        <v>2637.1040469095019</v>
      </c>
      <c r="AE22" s="568">
        <f t="shared" si="403"/>
        <v>2637.1040469095019</v>
      </c>
      <c r="AF22" s="568">
        <f t="shared" si="403"/>
        <v>2637.1040469095019</v>
      </c>
      <c r="AG22" s="568">
        <f t="shared" si="403"/>
        <v>2637.1040469095019</v>
      </c>
      <c r="AH22" s="568">
        <f t="shared" si="403"/>
        <v>2637.1040469095019</v>
      </c>
      <c r="AI22" s="568">
        <f t="shared" si="403"/>
        <v>2637.1040469095019</v>
      </c>
      <c r="AJ22" s="568">
        <f t="shared" si="403"/>
        <v>2637.1040469095019</v>
      </c>
      <c r="AK22" s="568">
        <f t="shared" si="403"/>
        <v>2637.1040469095019</v>
      </c>
      <c r="AL22" s="568">
        <f t="shared" si="403"/>
        <v>2637.1040469095019</v>
      </c>
      <c r="AM22" s="568">
        <f t="shared" si="403"/>
        <v>2637.1040469095019</v>
      </c>
      <c r="AN22" s="568">
        <f t="shared" si="403"/>
        <v>3062.7648733167866</v>
      </c>
      <c r="AO22" s="568">
        <f t="shared" si="403"/>
        <v>3062.7648733167866</v>
      </c>
      <c r="AP22" s="568">
        <f t="shared" si="403"/>
        <v>3062.7648733167866</v>
      </c>
      <c r="AQ22" s="568">
        <f t="shared" si="403"/>
        <v>3062.7648733167866</v>
      </c>
      <c r="AR22" s="568">
        <f t="shared" si="403"/>
        <v>3062.7648733167866</v>
      </c>
      <c r="AS22" s="568">
        <f t="shared" si="403"/>
        <v>3062.7648733167866</v>
      </c>
      <c r="AT22" s="568">
        <f t="shared" si="403"/>
        <v>3062.7648733167866</v>
      </c>
      <c r="AU22" s="568">
        <f t="shared" si="403"/>
        <v>3062.7648733167866</v>
      </c>
      <c r="AV22" s="568">
        <f t="shared" si="403"/>
        <v>3062.7648733167866</v>
      </c>
      <c r="AW22" s="568">
        <f t="shared" si="403"/>
        <v>3062.7648733167866</v>
      </c>
      <c r="AX22" s="568">
        <f t="shared" si="403"/>
        <v>3062.7648733167866</v>
      </c>
      <c r="AY22" s="568">
        <f t="shared" si="403"/>
        <v>3062.7648733167866</v>
      </c>
      <c r="AZ22" s="568">
        <f t="shared" si="403"/>
        <v>3501.1955245162917</v>
      </c>
      <c r="BA22" s="568">
        <f t="shared" si="403"/>
        <v>3501.1955245162917</v>
      </c>
      <c r="BB22" s="568">
        <f t="shared" si="403"/>
        <v>3501.1955245162917</v>
      </c>
      <c r="BC22" s="568">
        <f t="shared" si="403"/>
        <v>3501.1955245162917</v>
      </c>
      <c r="BD22" s="568">
        <f t="shared" si="403"/>
        <v>3501.1955245162917</v>
      </c>
      <c r="BE22" s="568">
        <f t="shared" si="403"/>
        <v>3501.1955245162917</v>
      </c>
      <c r="BF22" s="568">
        <f t="shared" si="403"/>
        <v>3501.1955245162917</v>
      </c>
      <c r="BG22" s="568">
        <f t="shared" si="403"/>
        <v>3501.1955245162917</v>
      </c>
      <c r="BH22" s="568">
        <f t="shared" si="403"/>
        <v>3501.1955245162917</v>
      </c>
      <c r="BI22" s="568">
        <f t="shared" si="403"/>
        <v>3501.1955245162917</v>
      </c>
      <c r="BJ22" s="568">
        <f t="shared" si="403"/>
        <v>3501.1955245162917</v>
      </c>
      <c r="BK22" s="568">
        <f t="shared" si="403"/>
        <v>0</v>
      </c>
      <c r="BL22" s="568">
        <f t="shared" si="403"/>
        <v>0</v>
      </c>
      <c r="BM22" s="568">
        <f t="shared" si="403"/>
        <v>0</v>
      </c>
      <c r="BN22" s="568">
        <f t="shared" si="403"/>
        <v>0</v>
      </c>
      <c r="BO22" s="568">
        <f t="shared" si="403"/>
        <v>0</v>
      </c>
      <c r="BP22" s="568">
        <f t="shared" si="403"/>
        <v>0</v>
      </c>
      <c r="BQ22" s="568">
        <f t="shared" si="403"/>
        <v>0</v>
      </c>
      <c r="BR22" s="568">
        <f t="shared" si="403"/>
        <v>0</v>
      </c>
      <c r="BS22" s="568">
        <f t="shared" si="403"/>
        <v>0</v>
      </c>
      <c r="BT22" s="568">
        <f t="shared" si="403"/>
        <v>0</v>
      </c>
      <c r="BU22" s="568">
        <f t="shared" si="403"/>
        <v>0</v>
      </c>
      <c r="BV22" s="568">
        <f t="shared" si="403"/>
        <v>0</v>
      </c>
      <c r="BW22" s="568">
        <f t="shared" ref="BW22:EH22" si="404">(BW$3&lt;=$D22)*(BW$36-$H22)*$F22/12</f>
        <v>0</v>
      </c>
      <c r="BX22" s="568">
        <f t="shared" si="404"/>
        <v>0</v>
      </c>
      <c r="BY22" s="568">
        <f t="shared" si="404"/>
        <v>0</v>
      </c>
      <c r="BZ22" s="568">
        <f t="shared" si="404"/>
        <v>0</v>
      </c>
      <c r="CA22" s="568">
        <f t="shared" si="404"/>
        <v>0</v>
      </c>
      <c r="CB22" s="568">
        <f t="shared" si="404"/>
        <v>0</v>
      </c>
      <c r="CC22" s="568">
        <f t="shared" si="404"/>
        <v>0</v>
      </c>
      <c r="CD22" s="568">
        <f t="shared" si="404"/>
        <v>0</v>
      </c>
      <c r="CE22" s="568">
        <f t="shared" si="404"/>
        <v>0</v>
      </c>
      <c r="CF22" s="568">
        <f t="shared" si="404"/>
        <v>0</v>
      </c>
      <c r="CG22" s="568">
        <f t="shared" si="404"/>
        <v>0</v>
      </c>
      <c r="CH22" s="568">
        <f t="shared" si="404"/>
        <v>0</v>
      </c>
      <c r="CI22" s="568">
        <f t="shared" si="404"/>
        <v>0</v>
      </c>
      <c r="CJ22" s="568">
        <f t="shared" si="404"/>
        <v>0</v>
      </c>
      <c r="CK22" s="568">
        <f t="shared" si="404"/>
        <v>0</v>
      </c>
      <c r="CL22" s="568">
        <f t="shared" si="404"/>
        <v>0</v>
      </c>
      <c r="CM22" s="568">
        <f t="shared" si="404"/>
        <v>0</v>
      </c>
      <c r="CN22" s="568">
        <f t="shared" si="404"/>
        <v>0</v>
      </c>
      <c r="CO22" s="568">
        <f t="shared" si="404"/>
        <v>0</v>
      </c>
      <c r="CP22" s="568">
        <f t="shared" si="404"/>
        <v>0</v>
      </c>
      <c r="CQ22" s="568">
        <f t="shared" si="404"/>
        <v>0</v>
      </c>
      <c r="CR22" s="568">
        <f t="shared" si="404"/>
        <v>0</v>
      </c>
      <c r="CS22" s="568">
        <f t="shared" si="404"/>
        <v>0</v>
      </c>
      <c r="CT22" s="568">
        <f t="shared" si="404"/>
        <v>0</v>
      </c>
      <c r="CU22" s="568">
        <f t="shared" si="404"/>
        <v>0</v>
      </c>
      <c r="CV22" s="568">
        <f t="shared" si="404"/>
        <v>0</v>
      </c>
      <c r="CW22" s="568">
        <f t="shared" si="404"/>
        <v>0</v>
      </c>
      <c r="CX22" s="568">
        <f t="shared" si="404"/>
        <v>0</v>
      </c>
      <c r="CY22" s="568">
        <f t="shared" si="404"/>
        <v>0</v>
      </c>
      <c r="CZ22" s="568">
        <f t="shared" si="404"/>
        <v>0</v>
      </c>
      <c r="DA22" s="568">
        <f t="shared" si="404"/>
        <v>0</v>
      </c>
      <c r="DB22" s="568">
        <f t="shared" si="404"/>
        <v>0</v>
      </c>
      <c r="DC22" s="568">
        <f t="shared" si="404"/>
        <v>0</v>
      </c>
      <c r="DD22" s="568">
        <f t="shared" si="404"/>
        <v>0</v>
      </c>
      <c r="DE22" s="568">
        <f t="shared" si="404"/>
        <v>0</v>
      </c>
      <c r="DF22" s="568">
        <f t="shared" si="404"/>
        <v>0</v>
      </c>
      <c r="DG22" s="568">
        <f t="shared" si="404"/>
        <v>0</v>
      </c>
      <c r="DH22" s="568">
        <f t="shared" si="404"/>
        <v>0</v>
      </c>
      <c r="DI22" s="568">
        <f t="shared" si="404"/>
        <v>0</v>
      </c>
      <c r="DJ22" s="568">
        <f t="shared" si="404"/>
        <v>0</v>
      </c>
      <c r="DK22" s="568">
        <f t="shared" si="404"/>
        <v>0</v>
      </c>
      <c r="DL22" s="568">
        <f t="shared" si="404"/>
        <v>0</v>
      </c>
      <c r="DM22" s="568">
        <f t="shared" si="404"/>
        <v>0</v>
      </c>
      <c r="DN22" s="568">
        <f t="shared" si="404"/>
        <v>0</v>
      </c>
      <c r="DO22" s="568">
        <f t="shared" si="404"/>
        <v>0</v>
      </c>
      <c r="DP22" s="568">
        <f t="shared" si="404"/>
        <v>0</v>
      </c>
      <c r="DQ22" s="568">
        <f t="shared" si="404"/>
        <v>0</v>
      </c>
      <c r="DR22" s="568">
        <f t="shared" si="404"/>
        <v>0</v>
      </c>
      <c r="DS22" s="568">
        <f t="shared" si="404"/>
        <v>0</v>
      </c>
      <c r="DT22" s="568">
        <f t="shared" si="404"/>
        <v>0</v>
      </c>
      <c r="DU22" s="568">
        <f t="shared" si="404"/>
        <v>0</v>
      </c>
      <c r="DV22" s="568">
        <f t="shared" si="404"/>
        <v>0</v>
      </c>
      <c r="DW22" s="568">
        <f t="shared" si="404"/>
        <v>0</v>
      </c>
      <c r="DX22" s="568">
        <f t="shared" si="404"/>
        <v>0</v>
      </c>
      <c r="DY22" s="568">
        <f t="shared" si="404"/>
        <v>0</v>
      </c>
      <c r="DZ22" s="568">
        <f t="shared" si="404"/>
        <v>0</v>
      </c>
      <c r="EA22" s="568">
        <f t="shared" si="404"/>
        <v>0</v>
      </c>
      <c r="EB22" s="568">
        <f t="shared" si="404"/>
        <v>0</v>
      </c>
      <c r="EC22" s="568">
        <f t="shared" si="404"/>
        <v>0</v>
      </c>
      <c r="ED22" s="568">
        <f t="shared" si="404"/>
        <v>0</v>
      </c>
      <c r="EE22" s="568">
        <f t="shared" si="404"/>
        <v>0</v>
      </c>
      <c r="EF22" s="568">
        <f t="shared" si="404"/>
        <v>0</v>
      </c>
      <c r="EG22" s="568">
        <f t="shared" si="404"/>
        <v>0</v>
      </c>
      <c r="EH22" s="568">
        <f t="shared" si="404"/>
        <v>0</v>
      </c>
      <c r="EI22" s="568">
        <f t="shared" ref="EI22:GT22" si="405">(EI$3&lt;=$D22)*(EI$36-$H22)*$F22/12</f>
        <v>0</v>
      </c>
      <c r="EJ22" s="568">
        <f t="shared" si="405"/>
        <v>0</v>
      </c>
      <c r="EK22" s="568">
        <f t="shared" si="405"/>
        <v>0</v>
      </c>
      <c r="EL22" s="568">
        <f t="shared" si="405"/>
        <v>0</v>
      </c>
      <c r="EM22" s="568">
        <f t="shared" si="405"/>
        <v>0</v>
      </c>
      <c r="EN22" s="568">
        <f t="shared" si="405"/>
        <v>0</v>
      </c>
      <c r="EO22" s="568">
        <f t="shared" si="405"/>
        <v>0</v>
      </c>
      <c r="EP22" s="568">
        <f t="shared" si="405"/>
        <v>0</v>
      </c>
      <c r="EQ22" s="568">
        <f t="shared" si="405"/>
        <v>0</v>
      </c>
      <c r="ER22" s="568">
        <f t="shared" si="405"/>
        <v>0</v>
      </c>
      <c r="ES22" s="568">
        <f t="shared" si="405"/>
        <v>0</v>
      </c>
      <c r="ET22" s="568">
        <f t="shared" si="405"/>
        <v>0</v>
      </c>
      <c r="EU22" s="568">
        <f t="shared" si="405"/>
        <v>0</v>
      </c>
      <c r="EV22" s="568">
        <f t="shared" si="405"/>
        <v>0</v>
      </c>
      <c r="EW22" s="568">
        <f t="shared" si="405"/>
        <v>0</v>
      </c>
      <c r="EX22" s="568">
        <f t="shared" si="405"/>
        <v>0</v>
      </c>
      <c r="EY22" s="568">
        <f t="shared" si="405"/>
        <v>0</v>
      </c>
      <c r="EZ22" s="568">
        <f t="shared" si="405"/>
        <v>0</v>
      </c>
      <c r="FA22" s="568">
        <f t="shared" si="405"/>
        <v>0</v>
      </c>
      <c r="FB22" s="568">
        <f t="shared" si="405"/>
        <v>0</v>
      </c>
      <c r="FC22" s="568">
        <f t="shared" si="405"/>
        <v>0</v>
      </c>
      <c r="FD22" s="568">
        <f t="shared" si="405"/>
        <v>0</v>
      </c>
      <c r="FE22" s="568">
        <f t="shared" si="405"/>
        <v>0</v>
      </c>
      <c r="FF22" s="568">
        <f t="shared" si="405"/>
        <v>0</v>
      </c>
      <c r="FG22" s="568">
        <f t="shared" si="405"/>
        <v>0</v>
      </c>
      <c r="FH22" s="568">
        <f t="shared" si="405"/>
        <v>0</v>
      </c>
      <c r="FI22" s="568">
        <f t="shared" si="405"/>
        <v>0</v>
      </c>
      <c r="FJ22" s="568">
        <f t="shared" si="405"/>
        <v>0</v>
      </c>
      <c r="FK22" s="568">
        <f t="shared" si="405"/>
        <v>0</v>
      </c>
      <c r="FL22" s="568">
        <f t="shared" si="405"/>
        <v>0</v>
      </c>
      <c r="FM22" s="568">
        <f t="shared" si="405"/>
        <v>0</v>
      </c>
      <c r="FN22" s="568">
        <f t="shared" si="405"/>
        <v>0</v>
      </c>
      <c r="FO22" s="568">
        <f t="shared" si="405"/>
        <v>0</v>
      </c>
      <c r="FP22" s="568">
        <f t="shared" si="405"/>
        <v>0</v>
      </c>
      <c r="FQ22" s="568">
        <f t="shared" si="405"/>
        <v>0</v>
      </c>
      <c r="FR22" s="568">
        <f t="shared" si="405"/>
        <v>0</v>
      </c>
      <c r="FS22" s="568">
        <f t="shared" si="405"/>
        <v>0</v>
      </c>
      <c r="FT22" s="568">
        <f t="shared" si="405"/>
        <v>0</v>
      </c>
      <c r="FU22" s="568">
        <f t="shared" si="405"/>
        <v>0</v>
      </c>
      <c r="FV22" s="568">
        <f t="shared" si="405"/>
        <v>0</v>
      </c>
      <c r="FW22" s="568">
        <f t="shared" si="405"/>
        <v>0</v>
      </c>
      <c r="FX22" s="568">
        <f t="shared" si="405"/>
        <v>0</v>
      </c>
      <c r="FY22" s="568">
        <f t="shared" si="405"/>
        <v>0</v>
      </c>
      <c r="FZ22" s="568">
        <f t="shared" si="405"/>
        <v>0</v>
      </c>
      <c r="GA22" s="568">
        <f t="shared" si="405"/>
        <v>0</v>
      </c>
      <c r="GB22" s="568">
        <f t="shared" si="405"/>
        <v>0</v>
      </c>
      <c r="GC22" s="568">
        <f t="shared" si="405"/>
        <v>0</v>
      </c>
      <c r="GD22" s="568">
        <f t="shared" si="405"/>
        <v>0</v>
      </c>
      <c r="GE22" s="568">
        <f t="shared" si="405"/>
        <v>0</v>
      </c>
      <c r="GF22" s="568">
        <f t="shared" si="405"/>
        <v>0</v>
      </c>
      <c r="GG22" s="568">
        <f t="shared" si="405"/>
        <v>0</v>
      </c>
      <c r="GH22" s="568">
        <f t="shared" si="405"/>
        <v>0</v>
      </c>
      <c r="GI22" s="568">
        <f t="shared" si="405"/>
        <v>0</v>
      </c>
      <c r="GJ22" s="568">
        <f t="shared" si="405"/>
        <v>0</v>
      </c>
      <c r="GK22" s="568">
        <f t="shared" si="405"/>
        <v>0</v>
      </c>
      <c r="GL22" s="568">
        <f t="shared" si="405"/>
        <v>0</v>
      </c>
      <c r="GM22" s="568">
        <f t="shared" si="405"/>
        <v>0</v>
      </c>
      <c r="GN22" s="568">
        <f t="shared" si="405"/>
        <v>0</v>
      </c>
      <c r="GO22" s="568">
        <f t="shared" si="405"/>
        <v>0</v>
      </c>
      <c r="GP22" s="568">
        <f t="shared" si="405"/>
        <v>0</v>
      </c>
      <c r="GQ22" s="568">
        <f t="shared" si="405"/>
        <v>0</v>
      </c>
      <c r="GR22" s="568">
        <f t="shared" si="405"/>
        <v>0</v>
      </c>
      <c r="GS22" s="568">
        <f t="shared" si="405"/>
        <v>0</v>
      </c>
      <c r="GT22" s="568">
        <f t="shared" si="405"/>
        <v>0</v>
      </c>
      <c r="GU22" s="568">
        <f t="shared" ref="GU22:IO22" si="406">(GU$3&lt;=$D22)*(GU$36-$H22)*$F22/12</f>
        <v>0</v>
      </c>
      <c r="GV22" s="568">
        <f t="shared" si="406"/>
        <v>0</v>
      </c>
      <c r="GW22" s="568">
        <f t="shared" si="406"/>
        <v>0</v>
      </c>
      <c r="GX22" s="568">
        <f t="shared" si="406"/>
        <v>0</v>
      </c>
      <c r="GY22" s="568">
        <f t="shared" si="406"/>
        <v>0</v>
      </c>
      <c r="GZ22" s="568">
        <f t="shared" si="406"/>
        <v>0</v>
      </c>
      <c r="HA22" s="568">
        <f t="shared" si="406"/>
        <v>0</v>
      </c>
      <c r="HB22" s="568">
        <f t="shared" si="406"/>
        <v>0</v>
      </c>
      <c r="HC22" s="568">
        <f t="shared" si="406"/>
        <v>0</v>
      </c>
      <c r="HD22" s="568">
        <f t="shared" si="406"/>
        <v>0</v>
      </c>
      <c r="HE22" s="568">
        <f t="shared" si="406"/>
        <v>0</v>
      </c>
      <c r="HF22" s="568">
        <f t="shared" si="406"/>
        <v>0</v>
      </c>
      <c r="HG22" s="568">
        <f t="shared" si="406"/>
        <v>0</v>
      </c>
      <c r="HH22" s="568">
        <f t="shared" si="406"/>
        <v>0</v>
      </c>
      <c r="HI22" s="568">
        <f t="shared" si="406"/>
        <v>0</v>
      </c>
      <c r="HJ22" s="568">
        <f t="shared" si="406"/>
        <v>0</v>
      </c>
      <c r="HK22" s="568">
        <f t="shared" si="406"/>
        <v>0</v>
      </c>
      <c r="HL22" s="568">
        <f t="shared" si="406"/>
        <v>0</v>
      </c>
      <c r="HM22" s="568">
        <f t="shared" si="406"/>
        <v>0</v>
      </c>
      <c r="HN22" s="568">
        <f t="shared" si="406"/>
        <v>0</v>
      </c>
      <c r="HO22" s="568">
        <f t="shared" si="406"/>
        <v>0</v>
      </c>
      <c r="HP22" s="568">
        <f t="shared" si="406"/>
        <v>0</v>
      </c>
      <c r="HQ22" s="568">
        <f t="shared" si="406"/>
        <v>0</v>
      </c>
      <c r="HR22" s="568">
        <f t="shared" si="406"/>
        <v>0</v>
      </c>
      <c r="HS22" s="568">
        <f t="shared" si="406"/>
        <v>0</v>
      </c>
      <c r="HT22" s="568">
        <f t="shared" si="406"/>
        <v>0</v>
      </c>
      <c r="HU22" s="568">
        <f t="shared" si="406"/>
        <v>0</v>
      </c>
      <c r="HV22" s="568">
        <f t="shared" si="406"/>
        <v>0</v>
      </c>
      <c r="HW22" s="568">
        <f t="shared" si="406"/>
        <v>0</v>
      </c>
      <c r="HX22" s="568">
        <f t="shared" si="406"/>
        <v>0</v>
      </c>
      <c r="HY22" s="568">
        <f t="shared" si="406"/>
        <v>0</v>
      </c>
      <c r="HZ22" s="568">
        <f t="shared" si="406"/>
        <v>0</v>
      </c>
      <c r="IA22" s="568">
        <f t="shared" si="406"/>
        <v>0</v>
      </c>
      <c r="IB22" s="568">
        <f t="shared" si="406"/>
        <v>0</v>
      </c>
      <c r="IC22" s="568">
        <f t="shared" si="406"/>
        <v>0</v>
      </c>
      <c r="ID22" s="568">
        <f t="shared" si="406"/>
        <v>0</v>
      </c>
      <c r="IE22" s="568">
        <f t="shared" si="406"/>
        <v>0</v>
      </c>
      <c r="IF22" s="568">
        <f t="shared" si="406"/>
        <v>0</v>
      </c>
      <c r="IG22" s="568">
        <f t="shared" si="406"/>
        <v>0</v>
      </c>
      <c r="IH22" s="568">
        <f t="shared" si="406"/>
        <v>0</v>
      </c>
      <c r="II22" s="568">
        <f t="shared" si="406"/>
        <v>0</v>
      </c>
      <c r="IJ22" s="568">
        <f t="shared" si="406"/>
        <v>0</v>
      </c>
      <c r="IK22" s="568">
        <f t="shared" si="406"/>
        <v>0</v>
      </c>
      <c r="IL22" s="568">
        <f t="shared" si="406"/>
        <v>0</v>
      </c>
      <c r="IM22" s="568">
        <f t="shared" si="406"/>
        <v>0</v>
      </c>
      <c r="IN22" s="568">
        <f t="shared" si="406"/>
        <v>0</v>
      </c>
      <c r="IO22" s="568">
        <f t="shared" si="406"/>
        <v>0</v>
      </c>
    </row>
    <row r="23" spans="2:249" x14ac:dyDescent="0.2">
      <c r="B23" s="538" t="s">
        <v>364</v>
      </c>
      <c r="C23" s="564" t="s">
        <v>391</v>
      </c>
      <c r="D23" s="649">
        <v>48852</v>
      </c>
      <c r="E23" s="564" t="s">
        <v>392</v>
      </c>
      <c r="F23" s="567">
        <v>0.20739999999999997</v>
      </c>
      <c r="G23" s="565" t="s">
        <v>401</v>
      </c>
      <c r="H23" s="568">
        <v>17262389</v>
      </c>
      <c r="I23" s="568">
        <f t="shared" si="350"/>
        <v>1438532.4166666667</v>
      </c>
      <c r="J23" s="569">
        <f t="shared" si="351"/>
        <v>0</v>
      </c>
      <c r="K23" s="569">
        <f t="shared" si="383"/>
        <v>0</v>
      </c>
      <c r="L23" s="569">
        <f t="shared" si="383"/>
        <v>0</v>
      </c>
      <c r="M23" s="569">
        <f t="shared" si="383"/>
        <v>0</v>
      </c>
      <c r="N23" s="569">
        <f t="shared" si="383"/>
        <v>0</v>
      </c>
      <c r="O23" s="569">
        <f t="shared" si="383"/>
        <v>0</v>
      </c>
      <c r="P23" s="569">
        <f t="shared" si="383"/>
        <v>0</v>
      </c>
      <c r="Q23" s="569">
        <f t="shared" si="383"/>
        <v>0</v>
      </c>
      <c r="R23" s="569">
        <f t="shared" si="383"/>
        <v>0</v>
      </c>
      <c r="S23" s="569">
        <f t="shared" si="383"/>
        <v>0</v>
      </c>
      <c r="T23" s="569">
        <f t="shared" si="383"/>
        <v>0</v>
      </c>
      <c r="U23" s="569">
        <f t="shared" si="383"/>
        <v>0</v>
      </c>
      <c r="V23" s="569">
        <f t="shared" si="383"/>
        <v>6332.457783333316</v>
      </c>
      <c r="W23" s="569">
        <f t="shared" si="383"/>
        <v>6332.457783333316</v>
      </c>
      <c r="X23" s="569">
        <f t="shared" si="383"/>
        <v>6332.457783333316</v>
      </c>
      <c r="Y23" s="569">
        <f t="shared" si="383"/>
        <v>6332.457783333316</v>
      </c>
      <c r="Z23" s="569">
        <f t="shared" si="383"/>
        <v>6332.457783333316</v>
      </c>
      <c r="AA23" s="569">
        <f t="shared" si="383"/>
        <v>6332.457783333316</v>
      </c>
      <c r="AB23" s="569">
        <f t="shared" si="383"/>
        <v>6332.457783333316</v>
      </c>
      <c r="AC23" s="569">
        <f t="shared" si="384"/>
        <v>6332.457783333316</v>
      </c>
      <c r="AD23" s="569">
        <f t="shared" si="384"/>
        <v>6332.457783333316</v>
      </c>
      <c r="AE23" s="569">
        <f t="shared" si="384"/>
        <v>6332.457783333316</v>
      </c>
      <c r="AF23" s="569">
        <f t="shared" si="384"/>
        <v>6332.457783333316</v>
      </c>
      <c r="AG23" s="569">
        <f t="shared" si="384"/>
        <v>6332.457783333316</v>
      </c>
      <c r="AH23" s="569">
        <f t="shared" si="384"/>
        <v>32180.564233333313</v>
      </c>
      <c r="AI23" s="569">
        <f t="shared" si="384"/>
        <v>32180.564233333313</v>
      </c>
      <c r="AJ23" s="569">
        <f t="shared" si="384"/>
        <v>32180.564233333313</v>
      </c>
      <c r="AK23" s="569">
        <f t="shared" si="384"/>
        <v>32180.564233333313</v>
      </c>
      <c r="AL23" s="569">
        <f t="shared" si="384"/>
        <v>32180.564233333313</v>
      </c>
      <c r="AM23" s="569">
        <f t="shared" si="384"/>
        <v>32180.564233333313</v>
      </c>
      <c r="AN23" s="569">
        <f t="shared" si="384"/>
        <v>32180.564233333313</v>
      </c>
      <c r="AO23" s="569">
        <f t="shared" si="384"/>
        <v>32180.564233333313</v>
      </c>
      <c r="AP23" s="569">
        <f t="shared" si="384"/>
        <v>32180.564233333313</v>
      </c>
      <c r="AQ23" s="569">
        <f t="shared" si="384"/>
        <v>32180.564233333313</v>
      </c>
      <c r="AR23" s="569">
        <f t="shared" si="384"/>
        <v>32180.564233333313</v>
      </c>
      <c r="AS23" s="569">
        <f t="shared" si="384"/>
        <v>32180.564233333313</v>
      </c>
      <c r="AT23" s="569">
        <f t="shared" si="384"/>
        <v>51579.049183333307</v>
      </c>
      <c r="AU23" s="569">
        <f t="shared" si="384"/>
        <v>51579.049183333307</v>
      </c>
      <c r="AV23" s="569">
        <f t="shared" si="384"/>
        <v>51579.049183333307</v>
      </c>
      <c r="AW23" s="569">
        <f t="shared" si="384"/>
        <v>51579.049183333307</v>
      </c>
      <c r="AX23" s="569">
        <f t="shared" si="384"/>
        <v>51579.049183333307</v>
      </c>
      <c r="AY23" s="569">
        <f t="shared" si="384"/>
        <v>51579.049183333307</v>
      </c>
      <c r="AZ23" s="569">
        <f t="shared" si="384"/>
        <v>51579.049183333307</v>
      </c>
      <c r="BA23" s="569">
        <f t="shared" si="384"/>
        <v>51579.049183333307</v>
      </c>
      <c r="BB23" s="569">
        <f t="shared" si="384"/>
        <v>51579.049183333307</v>
      </c>
      <c r="BC23" s="569">
        <f t="shared" si="384"/>
        <v>51579.049183333307</v>
      </c>
      <c r="BD23" s="569">
        <f t="shared" si="384"/>
        <v>51579.049183333307</v>
      </c>
      <c r="BE23" s="569">
        <f t="shared" si="384"/>
        <v>51579.049183333307</v>
      </c>
      <c r="BF23" s="569">
        <f t="shared" si="384"/>
        <v>69520.825666666628</v>
      </c>
      <c r="BG23" s="569">
        <f t="shared" si="385"/>
        <v>69520.825666666628</v>
      </c>
      <c r="BH23" s="569">
        <f t="shared" si="385"/>
        <v>69520.825666666628</v>
      </c>
      <c r="BI23" s="569">
        <f t="shared" si="385"/>
        <v>69520.825666666628</v>
      </c>
      <c r="BJ23" s="569">
        <f t="shared" si="385"/>
        <v>69520.825666666628</v>
      </c>
      <c r="BK23" s="569">
        <f t="shared" si="385"/>
        <v>69520.825666666628</v>
      </c>
      <c r="BL23" s="569">
        <f t="shared" si="385"/>
        <v>69520.825666666628</v>
      </c>
      <c r="BM23" s="569">
        <f t="shared" si="385"/>
        <v>69520.825666666628</v>
      </c>
      <c r="BN23" s="569">
        <f t="shared" si="385"/>
        <v>69520.825666666628</v>
      </c>
      <c r="BO23" s="569">
        <f t="shared" si="385"/>
        <v>69520.825666666628</v>
      </c>
      <c r="BP23" s="569">
        <f t="shared" si="385"/>
        <v>69520.825666666628</v>
      </c>
      <c r="BQ23" s="569">
        <f t="shared" si="385"/>
        <v>69520.825666666628</v>
      </c>
      <c r="BR23" s="569">
        <f t="shared" si="385"/>
        <v>81233.619683333309</v>
      </c>
      <c r="BS23" s="569">
        <f t="shared" si="386"/>
        <v>81233.619683333309</v>
      </c>
      <c r="BT23" s="569">
        <f t="shared" si="386"/>
        <v>81233.619683333309</v>
      </c>
      <c r="BU23" s="569">
        <f t="shared" si="386"/>
        <v>81233.619683333309</v>
      </c>
      <c r="BV23" s="569">
        <f t="shared" si="386"/>
        <v>81233.619683333309</v>
      </c>
      <c r="BW23" s="569">
        <f t="shared" si="386"/>
        <v>81233.619683333309</v>
      </c>
      <c r="BX23" s="569">
        <f t="shared" si="386"/>
        <v>81233.619683333309</v>
      </c>
      <c r="BY23" s="569">
        <f t="shared" si="386"/>
        <v>81233.619683333309</v>
      </c>
      <c r="BZ23" s="569">
        <f t="shared" si="386"/>
        <v>81233.619683333309</v>
      </c>
      <c r="CA23" s="569">
        <f t="shared" si="386"/>
        <v>81233.619683333309</v>
      </c>
      <c r="CB23" s="569">
        <f t="shared" si="386"/>
        <v>81233.619683333309</v>
      </c>
      <c r="CC23" s="569">
        <f t="shared" si="386"/>
        <v>81233.619683333309</v>
      </c>
      <c r="CD23" s="569">
        <f t="shared" si="387"/>
        <v>92696.84236666662</v>
      </c>
      <c r="CE23" s="569">
        <f t="shared" si="387"/>
        <v>92696.84236666662</v>
      </c>
      <c r="CF23" s="569">
        <f t="shared" si="387"/>
        <v>92696.84236666662</v>
      </c>
      <c r="CG23" s="569">
        <f t="shared" si="387"/>
        <v>92696.84236666662</v>
      </c>
      <c r="CH23" s="569">
        <f t="shared" si="387"/>
        <v>92696.84236666662</v>
      </c>
      <c r="CI23" s="569">
        <f t="shared" si="387"/>
        <v>92696.84236666662</v>
      </c>
      <c r="CJ23" s="569">
        <f t="shared" si="387"/>
        <v>92696.84236666662</v>
      </c>
      <c r="CK23" s="569">
        <f t="shared" si="387"/>
        <v>92696.84236666662</v>
      </c>
      <c r="CL23" s="569">
        <f t="shared" si="387"/>
        <v>92696.84236666662</v>
      </c>
      <c r="CM23" s="569">
        <f t="shared" si="387"/>
        <v>92696.84236666662</v>
      </c>
      <c r="CN23" s="569">
        <f t="shared" si="387"/>
        <v>92696.84236666662</v>
      </c>
      <c r="CO23" s="569">
        <f t="shared" si="387"/>
        <v>92696.84236666662</v>
      </c>
      <c r="CP23" s="569">
        <f t="shared" si="387"/>
        <v>104506.26749999999</v>
      </c>
      <c r="CQ23" s="569">
        <f t="shared" si="387"/>
        <v>104506.26749999999</v>
      </c>
      <c r="CR23" s="569">
        <f t="shared" si="387"/>
        <v>104506.26749999999</v>
      </c>
      <c r="CS23" s="569">
        <f t="shared" si="387"/>
        <v>104506.26749999999</v>
      </c>
      <c r="CT23" s="569">
        <f t="shared" si="387"/>
        <v>104506.26749999999</v>
      </c>
      <c r="CU23" s="569">
        <f t="shared" si="387"/>
        <v>104506.26749999999</v>
      </c>
      <c r="CV23" s="569">
        <f t="shared" si="387"/>
        <v>104506.26749999999</v>
      </c>
      <c r="CW23" s="569">
        <f t="shared" si="387"/>
        <v>104506.26749999999</v>
      </c>
      <c r="CX23" s="569">
        <f t="shared" si="387"/>
        <v>104506.26749999999</v>
      </c>
      <c r="CY23" s="569">
        <f t="shared" si="387"/>
        <v>104506.26749999999</v>
      </c>
      <c r="CZ23" s="569">
        <f t="shared" si="387"/>
        <v>104506.26749999999</v>
      </c>
      <c r="DA23" s="569">
        <f t="shared" si="387"/>
        <v>104506.26749999999</v>
      </c>
      <c r="DB23" s="569">
        <f t="shared" si="387"/>
        <v>116672.31693333331</v>
      </c>
      <c r="DC23" s="569">
        <f t="shared" si="387"/>
        <v>116672.31693333331</v>
      </c>
      <c r="DD23" s="569">
        <f t="shared" si="387"/>
        <v>116672.31693333331</v>
      </c>
      <c r="DE23" s="569">
        <f t="shared" si="387"/>
        <v>116672.31693333331</v>
      </c>
      <c r="DF23" s="569">
        <f t="shared" si="387"/>
        <v>116672.31693333331</v>
      </c>
      <c r="DG23" s="569">
        <f t="shared" si="387"/>
        <v>116672.31693333331</v>
      </c>
      <c r="DH23" s="569">
        <f t="shared" si="387"/>
        <v>116672.31693333331</v>
      </c>
      <c r="DI23" s="569">
        <f t="shared" si="387"/>
        <v>116672.31693333331</v>
      </c>
      <c r="DJ23" s="569">
        <f t="shared" si="387"/>
        <v>116672.31693333331</v>
      </c>
      <c r="DK23" s="569">
        <f t="shared" si="387"/>
        <v>116672.31693333331</v>
      </c>
      <c r="DL23" s="569">
        <f t="shared" si="387"/>
        <v>116672.31693333331</v>
      </c>
      <c r="DM23" s="569">
        <f t="shared" si="387"/>
        <v>116672.31693333331</v>
      </c>
      <c r="DN23" s="569">
        <f t="shared" si="387"/>
        <v>129205.77546666662</v>
      </c>
      <c r="DO23" s="569">
        <f t="shared" si="387"/>
        <v>129205.77546666662</v>
      </c>
      <c r="DP23" s="569">
        <f t="shared" si="387"/>
        <v>129205.77546666662</v>
      </c>
      <c r="DQ23" s="569">
        <f t="shared" si="388"/>
        <v>129205.77546666662</v>
      </c>
      <c r="DR23" s="569">
        <f t="shared" si="388"/>
        <v>129205.77546666662</v>
      </c>
      <c r="DS23" s="569">
        <f t="shared" si="388"/>
        <v>129205.77546666662</v>
      </c>
      <c r="DT23" s="569">
        <f t="shared" si="388"/>
        <v>129205.77546666662</v>
      </c>
      <c r="DU23" s="569">
        <f t="shared" si="388"/>
        <v>129205.77546666662</v>
      </c>
      <c r="DV23" s="569">
        <f t="shared" si="388"/>
        <v>129205.77546666662</v>
      </c>
      <c r="DW23" s="569">
        <f t="shared" si="388"/>
        <v>129205.77546666662</v>
      </c>
      <c r="DX23" s="569">
        <f t="shared" si="388"/>
        <v>129205.77546666662</v>
      </c>
      <c r="DY23" s="569">
        <f t="shared" si="388"/>
        <v>129205.77546666662</v>
      </c>
      <c r="DZ23" s="569">
        <f t="shared" si="388"/>
        <v>142117.72171666665</v>
      </c>
      <c r="EA23" s="569">
        <f t="shared" si="388"/>
        <v>142117.72171666665</v>
      </c>
      <c r="EB23" s="569">
        <f t="shared" si="388"/>
        <v>142117.72171666665</v>
      </c>
      <c r="EC23" s="569">
        <f t="shared" si="388"/>
        <v>142117.72171666665</v>
      </c>
      <c r="ED23" s="569">
        <f t="shared" si="388"/>
        <v>142117.72171666665</v>
      </c>
      <c r="EE23" s="569">
        <f t="shared" si="388"/>
        <v>142117.72171666665</v>
      </c>
      <c r="EF23" s="569">
        <f t="shared" si="388"/>
        <v>142117.72171666665</v>
      </c>
      <c r="EG23" s="569">
        <f t="shared" si="388"/>
        <v>142117.72171666665</v>
      </c>
      <c r="EH23" s="569">
        <f t="shared" si="388"/>
        <v>142117.72171666665</v>
      </c>
      <c r="EI23" s="569">
        <f t="shared" si="388"/>
        <v>142117.72171666665</v>
      </c>
      <c r="EJ23" s="569">
        <f t="shared" si="388"/>
        <v>142117.72171666665</v>
      </c>
      <c r="EK23" s="569">
        <f t="shared" si="388"/>
        <v>142117.72171666665</v>
      </c>
      <c r="EL23" s="569">
        <f t="shared" si="388"/>
        <v>155419.63181666666</v>
      </c>
      <c r="EM23" s="569">
        <f t="shared" si="388"/>
        <v>155419.63181666666</v>
      </c>
      <c r="EN23" s="569">
        <f t="shared" si="388"/>
        <v>155419.63181666666</v>
      </c>
      <c r="EO23" s="569">
        <f t="shared" si="388"/>
        <v>155419.63181666666</v>
      </c>
      <c r="EP23" s="569">
        <f t="shared" ref="EP23:HA23" si="407">(EP$3&lt;=$D23)*MAX((EP$35-$I23)*$F23,0)</f>
        <v>155419.63181666666</v>
      </c>
      <c r="EQ23" s="569">
        <f t="shared" si="407"/>
        <v>155419.63181666666</v>
      </c>
      <c r="ER23" s="569">
        <f t="shared" si="407"/>
        <v>155419.63181666666</v>
      </c>
      <c r="ES23" s="569">
        <f t="shared" si="407"/>
        <v>155419.63181666666</v>
      </c>
      <c r="ET23" s="569">
        <f t="shared" si="407"/>
        <v>155419.63181666666</v>
      </c>
      <c r="EU23" s="569">
        <f t="shared" si="407"/>
        <v>155419.63181666666</v>
      </c>
      <c r="EV23" s="569">
        <f t="shared" si="407"/>
        <v>155419.63181666666</v>
      </c>
      <c r="EW23" s="569">
        <f t="shared" si="407"/>
        <v>155419.63181666666</v>
      </c>
      <c r="EX23" s="569">
        <f t="shared" si="407"/>
        <v>169032.76289999994</v>
      </c>
      <c r="EY23" s="569">
        <f t="shared" si="407"/>
        <v>169032.76289999994</v>
      </c>
      <c r="EZ23" s="569">
        <f t="shared" si="407"/>
        <v>169032.76289999994</v>
      </c>
      <c r="FA23" s="569">
        <f t="shared" si="407"/>
        <v>169032.76289999994</v>
      </c>
      <c r="FB23" s="569">
        <f t="shared" si="407"/>
        <v>169032.76289999994</v>
      </c>
      <c r="FC23" s="569">
        <f t="shared" si="407"/>
        <v>169032.76289999994</v>
      </c>
      <c r="FD23" s="569">
        <f t="shared" si="407"/>
        <v>169032.76289999994</v>
      </c>
      <c r="FE23" s="569">
        <f t="shared" si="407"/>
        <v>169032.76289999994</v>
      </c>
      <c r="FF23" s="569">
        <f t="shared" si="407"/>
        <v>169032.76289999994</v>
      </c>
      <c r="FG23" s="569">
        <f t="shared" si="407"/>
        <v>169032.76289999994</v>
      </c>
      <c r="FH23" s="569">
        <f t="shared" si="407"/>
        <v>169032.76289999994</v>
      </c>
      <c r="FI23" s="569">
        <f t="shared" si="407"/>
        <v>169032.76289999994</v>
      </c>
      <c r="FJ23" s="569">
        <f t="shared" si="407"/>
        <v>183054.29914999992</v>
      </c>
      <c r="FK23" s="569">
        <f t="shared" si="407"/>
        <v>183054.29914999992</v>
      </c>
      <c r="FL23" s="569">
        <f t="shared" si="407"/>
        <v>183054.29914999992</v>
      </c>
      <c r="FM23" s="569">
        <f t="shared" si="407"/>
        <v>183054.29914999992</v>
      </c>
      <c r="FN23" s="569">
        <f t="shared" si="407"/>
        <v>183054.29914999992</v>
      </c>
      <c r="FO23" s="569">
        <f t="shared" si="407"/>
        <v>183054.29914999992</v>
      </c>
      <c r="FP23" s="569">
        <f t="shared" si="407"/>
        <v>183054.29914999992</v>
      </c>
      <c r="FQ23" s="569">
        <f t="shared" si="407"/>
        <v>183054.29914999992</v>
      </c>
      <c r="FR23" s="569">
        <f t="shared" si="407"/>
        <v>183054.29914999992</v>
      </c>
      <c r="FS23" s="569">
        <f t="shared" si="407"/>
        <v>183054.29914999992</v>
      </c>
      <c r="FT23" s="569">
        <f t="shared" si="407"/>
        <v>183054.29914999992</v>
      </c>
      <c r="FU23" s="569">
        <f t="shared" si="407"/>
        <v>183054.29914999992</v>
      </c>
      <c r="FV23" s="569">
        <f t="shared" si="407"/>
        <v>197496.48162749509</v>
      </c>
      <c r="FW23" s="569">
        <f t="shared" si="407"/>
        <v>197496.48162749509</v>
      </c>
      <c r="FX23" s="569">
        <f t="shared" si="407"/>
        <v>197496.48162749509</v>
      </c>
      <c r="FY23" s="569">
        <f t="shared" si="407"/>
        <v>0</v>
      </c>
      <c r="FZ23" s="569">
        <f t="shared" si="407"/>
        <v>0</v>
      </c>
      <c r="GA23" s="569">
        <f t="shared" si="407"/>
        <v>0</v>
      </c>
      <c r="GB23" s="569">
        <f t="shared" si="407"/>
        <v>0</v>
      </c>
      <c r="GC23" s="569">
        <f t="shared" si="407"/>
        <v>0</v>
      </c>
      <c r="GD23" s="569">
        <f t="shared" si="407"/>
        <v>0</v>
      </c>
      <c r="GE23" s="569">
        <f t="shared" si="407"/>
        <v>0</v>
      </c>
      <c r="GF23" s="569">
        <f t="shared" si="407"/>
        <v>0</v>
      </c>
      <c r="GG23" s="569">
        <f t="shared" si="407"/>
        <v>0</v>
      </c>
      <c r="GH23" s="569">
        <f t="shared" si="407"/>
        <v>0</v>
      </c>
      <c r="GI23" s="569">
        <f t="shared" si="407"/>
        <v>0</v>
      </c>
      <c r="GJ23" s="569">
        <f t="shared" si="407"/>
        <v>0</v>
      </c>
      <c r="GK23" s="569">
        <f t="shared" si="407"/>
        <v>0</v>
      </c>
      <c r="GL23" s="569">
        <f t="shared" si="407"/>
        <v>0</v>
      </c>
      <c r="GM23" s="569">
        <f t="shared" si="407"/>
        <v>0</v>
      </c>
      <c r="GN23" s="569">
        <f t="shared" si="407"/>
        <v>0</v>
      </c>
      <c r="GO23" s="569">
        <f t="shared" si="407"/>
        <v>0</v>
      </c>
      <c r="GP23" s="569">
        <f t="shared" si="407"/>
        <v>0</v>
      </c>
      <c r="GQ23" s="569">
        <f t="shared" si="407"/>
        <v>0</v>
      </c>
      <c r="GR23" s="569">
        <f t="shared" si="407"/>
        <v>0</v>
      </c>
      <c r="GS23" s="569">
        <f t="shared" si="407"/>
        <v>0</v>
      </c>
      <c r="GT23" s="569">
        <f t="shared" si="407"/>
        <v>0</v>
      </c>
      <c r="GU23" s="569">
        <f t="shared" si="407"/>
        <v>0</v>
      </c>
      <c r="GV23" s="569">
        <f t="shared" si="407"/>
        <v>0</v>
      </c>
      <c r="GW23" s="569">
        <f t="shared" si="407"/>
        <v>0</v>
      </c>
      <c r="GX23" s="569">
        <f t="shared" si="407"/>
        <v>0</v>
      </c>
      <c r="GY23" s="569">
        <f t="shared" si="407"/>
        <v>0</v>
      </c>
      <c r="GZ23" s="569">
        <f t="shared" si="407"/>
        <v>0</v>
      </c>
      <c r="HA23" s="569">
        <f t="shared" si="407"/>
        <v>0</v>
      </c>
      <c r="HB23" s="569">
        <f t="shared" ref="HB23:IO23" si="408">(HB$3&lt;=$D23)*MAX((HB$35-$I23)*$F23,0)</f>
        <v>0</v>
      </c>
      <c r="HC23" s="569">
        <f t="shared" si="408"/>
        <v>0</v>
      </c>
      <c r="HD23" s="569">
        <f t="shared" si="408"/>
        <v>0</v>
      </c>
      <c r="HE23" s="569">
        <f t="shared" si="408"/>
        <v>0</v>
      </c>
      <c r="HF23" s="569">
        <f t="shared" si="408"/>
        <v>0</v>
      </c>
      <c r="HG23" s="569">
        <f t="shared" si="408"/>
        <v>0</v>
      </c>
      <c r="HH23" s="569">
        <f t="shared" si="408"/>
        <v>0</v>
      </c>
      <c r="HI23" s="569">
        <f t="shared" si="408"/>
        <v>0</v>
      </c>
      <c r="HJ23" s="569">
        <f t="shared" si="408"/>
        <v>0</v>
      </c>
      <c r="HK23" s="569">
        <f t="shared" si="408"/>
        <v>0</v>
      </c>
      <c r="HL23" s="569">
        <f t="shared" si="408"/>
        <v>0</v>
      </c>
      <c r="HM23" s="569">
        <f t="shared" si="408"/>
        <v>0</v>
      </c>
      <c r="HN23" s="569">
        <f t="shared" si="408"/>
        <v>0</v>
      </c>
      <c r="HO23" s="569">
        <f t="shared" si="408"/>
        <v>0</v>
      </c>
      <c r="HP23" s="569">
        <f t="shared" si="408"/>
        <v>0</v>
      </c>
      <c r="HQ23" s="569">
        <f t="shared" si="408"/>
        <v>0</v>
      </c>
      <c r="HR23" s="569">
        <f t="shared" si="408"/>
        <v>0</v>
      </c>
      <c r="HS23" s="569">
        <f t="shared" si="408"/>
        <v>0</v>
      </c>
      <c r="HT23" s="569">
        <f t="shared" si="408"/>
        <v>0</v>
      </c>
      <c r="HU23" s="569">
        <f t="shared" si="408"/>
        <v>0</v>
      </c>
      <c r="HV23" s="569">
        <f t="shared" si="408"/>
        <v>0</v>
      </c>
      <c r="HW23" s="569">
        <f t="shared" si="408"/>
        <v>0</v>
      </c>
      <c r="HX23" s="569">
        <f t="shared" si="408"/>
        <v>0</v>
      </c>
      <c r="HY23" s="569">
        <f t="shared" si="408"/>
        <v>0</v>
      </c>
      <c r="HZ23" s="569">
        <f t="shared" si="408"/>
        <v>0</v>
      </c>
      <c r="IA23" s="569">
        <f t="shared" si="408"/>
        <v>0</v>
      </c>
      <c r="IB23" s="569">
        <f t="shared" si="408"/>
        <v>0</v>
      </c>
      <c r="IC23" s="569">
        <f t="shared" si="408"/>
        <v>0</v>
      </c>
      <c r="ID23" s="569">
        <f t="shared" si="408"/>
        <v>0</v>
      </c>
      <c r="IE23" s="569">
        <f t="shared" si="408"/>
        <v>0</v>
      </c>
      <c r="IF23" s="569">
        <f t="shared" si="408"/>
        <v>0</v>
      </c>
      <c r="IG23" s="569">
        <f t="shared" si="408"/>
        <v>0</v>
      </c>
      <c r="IH23" s="569">
        <f t="shared" si="408"/>
        <v>0</v>
      </c>
      <c r="II23" s="569">
        <f t="shared" si="408"/>
        <v>0</v>
      </c>
      <c r="IJ23" s="569">
        <f t="shared" si="408"/>
        <v>0</v>
      </c>
      <c r="IK23" s="569">
        <f t="shared" si="408"/>
        <v>0</v>
      </c>
      <c r="IL23" s="569">
        <f t="shared" si="408"/>
        <v>0</v>
      </c>
      <c r="IM23" s="569">
        <f t="shared" si="408"/>
        <v>0</v>
      </c>
      <c r="IN23" s="569">
        <f t="shared" si="408"/>
        <v>0</v>
      </c>
      <c r="IO23" s="569">
        <f t="shared" si="408"/>
        <v>0</v>
      </c>
    </row>
    <row r="24" spans="2:249" x14ac:dyDescent="0.2">
      <c r="B24" s="538" t="s">
        <v>364</v>
      </c>
      <c r="C24" s="564" t="s">
        <v>396</v>
      </c>
      <c r="D24" s="649">
        <v>48852</v>
      </c>
      <c r="E24" s="564" t="s">
        <v>392</v>
      </c>
      <c r="F24" s="567">
        <v>0.2492</v>
      </c>
      <c r="G24" s="565">
        <v>2016</v>
      </c>
      <c r="H24" s="568">
        <v>6547110</v>
      </c>
      <c r="I24" s="568">
        <f t="shared" si="350"/>
        <v>545592.5</v>
      </c>
      <c r="J24" s="570">
        <f>(J$3&lt;=$D24)*MAX((J$34-$I24)*$F24,0)</f>
        <v>0</v>
      </c>
      <c r="K24" s="570">
        <f t="shared" ref="K24:BV24" si="409">(K$3&lt;=$D24)*MAX((K$34-$I24)*$F24,0)</f>
        <v>0</v>
      </c>
      <c r="L24" s="570">
        <f t="shared" si="409"/>
        <v>0</v>
      </c>
      <c r="M24" s="570">
        <f t="shared" si="409"/>
        <v>0</v>
      </c>
      <c r="N24" s="570">
        <f t="shared" si="409"/>
        <v>0</v>
      </c>
      <c r="O24" s="570">
        <f t="shared" si="409"/>
        <v>0</v>
      </c>
      <c r="P24" s="570">
        <f t="shared" si="409"/>
        <v>0</v>
      </c>
      <c r="Q24" s="570">
        <f t="shared" si="409"/>
        <v>0</v>
      </c>
      <c r="R24" s="570">
        <f t="shared" si="409"/>
        <v>0</v>
      </c>
      <c r="S24" s="570">
        <f t="shared" si="409"/>
        <v>0</v>
      </c>
      <c r="T24" s="570">
        <f t="shared" si="409"/>
        <v>0</v>
      </c>
      <c r="U24" s="570">
        <f t="shared" si="409"/>
        <v>0</v>
      </c>
      <c r="V24" s="570">
        <f t="shared" si="409"/>
        <v>76.629000000000005</v>
      </c>
      <c r="W24" s="570">
        <f t="shared" si="409"/>
        <v>76.629000000000005</v>
      </c>
      <c r="X24" s="570">
        <f t="shared" si="409"/>
        <v>76.629000000000005</v>
      </c>
      <c r="Y24" s="570">
        <f t="shared" si="409"/>
        <v>76.629000000000005</v>
      </c>
      <c r="Z24" s="570">
        <f t="shared" si="409"/>
        <v>76.629000000000005</v>
      </c>
      <c r="AA24" s="570">
        <f t="shared" si="409"/>
        <v>76.629000000000005</v>
      </c>
      <c r="AB24" s="570">
        <f t="shared" si="409"/>
        <v>76.629000000000005</v>
      </c>
      <c r="AC24" s="570">
        <f t="shared" si="409"/>
        <v>76.629000000000005</v>
      </c>
      <c r="AD24" s="570">
        <f t="shared" si="409"/>
        <v>76.629000000000005</v>
      </c>
      <c r="AE24" s="570">
        <f t="shared" si="409"/>
        <v>76.629000000000005</v>
      </c>
      <c r="AF24" s="570">
        <f t="shared" si="409"/>
        <v>76.629000000000005</v>
      </c>
      <c r="AG24" s="570">
        <f t="shared" si="409"/>
        <v>76.629000000000005</v>
      </c>
      <c r="AH24" s="570">
        <f t="shared" si="409"/>
        <v>4157.7773999999999</v>
      </c>
      <c r="AI24" s="570">
        <f t="shared" si="409"/>
        <v>4157.7773999999999</v>
      </c>
      <c r="AJ24" s="570">
        <f t="shared" si="409"/>
        <v>4157.7773999999999</v>
      </c>
      <c r="AK24" s="570">
        <f t="shared" si="409"/>
        <v>4157.7773999999999</v>
      </c>
      <c r="AL24" s="570">
        <f t="shared" si="409"/>
        <v>4157.7773999999999</v>
      </c>
      <c r="AM24" s="570">
        <f t="shared" si="409"/>
        <v>4157.7773999999999</v>
      </c>
      <c r="AN24" s="570">
        <f t="shared" si="409"/>
        <v>4157.7773999999999</v>
      </c>
      <c r="AO24" s="570">
        <f t="shared" si="409"/>
        <v>4157.7773999999999</v>
      </c>
      <c r="AP24" s="570">
        <f t="shared" si="409"/>
        <v>4157.7773999999999</v>
      </c>
      <c r="AQ24" s="570">
        <f t="shared" si="409"/>
        <v>4157.7773999999999</v>
      </c>
      <c r="AR24" s="570">
        <f t="shared" si="409"/>
        <v>4157.7773999999999</v>
      </c>
      <c r="AS24" s="570">
        <f t="shared" si="409"/>
        <v>4157.7773999999999</v>
      </c>
      <c r="AT24" s="570">
        <f t="shared" si="409"/>
        <v>8361.360252000015</v>
      </c>
      <c r="AU24" s="570">
        <f t="shared" si="409"/>
        <v>8361.360252000015</v>
      </c>
      <c r="AV24" s="570">
        <f t="shared" si="409"/>
        <v>8361.360252000015</v>
      </c>
      <c r="AW24" s="570">
        <f t="shared" si="409"/>
        <v>8361.360252000015</v>
      </c>
      <c r="AX24" s="570">
        <f t="shared" si="409"/>
        <v>8361.360252000015</v>
      </c>
      <c r="AY24" s="570">
        <f t="shared" si="409"/>
        <v>8361.360252000015</v>
      </c>
      <c r="AZ24" s="570">
        <f t="shared" si="409"/>
        <v>8361.360252000015</v>
      </c>
      <c r="BA24" s="570">
        <f t="shared" si="409"/>
        <v>8361.360252000015</v>
      </c>
      <c r="BB24" s="570">
        <f t="shared" si="409"/>
        <v>8361.360252000015</v>
      </c>
      <c r="BC24" s="570">
        <f t="shared" si="409"/>
        <v>8361.360252000015</v>
      </c>
      <c r="BD24" s="570">
        <f t="shared" si="409"/>
        <v>8361.360252000015</v>
      </c>
      <c r="BE24" s="570">
        <f t="shared" si="409"/>
        <v>8361.360252000015</v>
      </c>
      <c r="BF24" s="570">
        <f t="shared" si="409"/>
        <v>12691.050589559958</v>
      </c>
      <c r="BG24" s="570">
        <f t="shared" si="409"/>
        <v>12691.050589559958</v>
      </c>
      <c r="BH24" s="570">
        <f t="shared" si="409"/>
        <v>12691.050589559958</v>
      </c>
      <c r="BI24" s="570">
        <f t="shared" si="409"/>
        <v>12691.050589559958</v>
      </c>
      <c r="BJ24" s="570">
        <f t="shared" si="409"/>
        <v>12691.050589559958</v>
      </c>
      <c r="BK24" s="570">
        <f t="shared" si="409"/>
        <v>12691.050589559958</v>
      </c>
      <c r="BL24" s="570">
        <f t="shared" si="409"/>
        <v>12691.050589559958</v>
      </c>
      <c r="BM24" s="570">
        <f t="shared" si="409"/>
        <v>12691.050589559958</v>
      </c>
      <c r="BN24" s="570">
        <f t="shared" si="409"/>
        <v>12691.050589559958</v>
      </c>
      <c r="BO24" s="570">
        <f t="shared" si="409"/>
        <v>12691.050589559958</v>
      </c>
      <c r="BP24" s="570">
        <f t="shared" si="409"/>
        <v>12691.050589559958</v>
      </c>
      <c r="BQ24" s="570">
        <f t="shared" si="409"/>
        <v>12691.050589559958</v>
      </c>
      <c r="BR24" s="570">
        <f t="shared" si="409"/>
        <v>17150.631637246755</v>
      </c>
      <c r="BS24" s="570">
        <f t="shared" si="409"/>
        <v>17150.631637246755</v>
      </c>
      <c r="BT24" s="570">
        <f t="shared" si="409"/>
        <v>17150.631637246755</v>
      </c>
      <c r="BU24" s="570">
        <f t="shared" si="409"/>
        <v>17150.631637246755</v>
      </c>
      <c r="BV24" s="570">
        <f t="shared" si="409"/>
        <v>17150.631637246755</v>
      </c>
      <c r="BW24" s="570">
        <f t="shared" ref="BW24:EH24" si="410">(BW$3&lt;=$D24)*MAX((BW$34-$I24)*$F24,0)</f>
        <v>17150.631637246755</v>
      </c>
      <c r="BX24" s="570">
        <f t="shared" si="410"/>
        <v>17150.631637246755</v>
      </c>
      <c r="BY24" s="570">
        <f t="shared" si="410"/>
        <v>17150.631637246755</v>
      </c>
      <c r="BZ24" s="570">
        <f t="shared" si="410"/>
        <v>17150.631637246755</v>
      </c>
      <c r="CA24" s="570">
        <f t="shared" si="410"/>
        <v>17150.631637246755</v>
      </c>
      <c r="CB24" s="570">
        <f t="shared" si="410"/>
        <v>17150.631637246755</v>
      </c>
      <c r="CC24" s="570">
        <f t="shared" si="410"/>
        <v>17150.631637246755</v>
      </c>
      <c r="CD24" s="570">
        <f t="shared" si="410"/>
        <v>21744.000116364197</v>
      </c>
      <c r="CE24" s="570">
        <f t="shared" si="410"/>
        <v>21744.000116364197</v>
      </c>
      <c r="CF24" s="570">
        <f t="shared" si="410"/>
        <v>21744.000116364197</v>
      </c>
      <c r="CG24" s="570">
        <f t="shared" si="410"/>
        <v>21744.000116364197</v>
      </c>
      <c r="CH24" s="570">
        <f t="shared" si="410"/>
        <v>21744.000116364197</v>
      </c>
      <c r="CI24" s="570">
        <f t="shared" si="410"/>
        <v>21744.000116364197</v>
      </c>
      <c r="CJ24" s="570">
        <f t="shared" si="410"/>
        <v>21744.000116364197</v>
      </c>
      <c r="CK24" s="570">
        <f t="shared" si="410"/>
        <v>21744.000116364197</v>
      </c>
      <c r="CL24" s="570">
        <f t="shared" si="410"/>
        <v>21744.000116364197</v>
      </c>
      <c r="CM24" s="570">
        <f t="shared" si="410"/>
        <v>21744.000116364197</v>
      </c>
      <c r="CN24" s="570">
        <f t="shared" si="410"/>
        <v>21744.000116364197</v>
      </c>
      <c r="CO24" s="570">
        <f t="shared" si="410"/>
        <v>21744.000116364197</v>
      </c>
      <c r="CP24" s="570">
        <f t="shared" si="410"/>
        <v>26475.169649855128</v>
      </c>
      <c r="CQ24" s="570">
        <f t="shared" si="410"/>
        <v>26475.169649855128</v>
      </c>
      <c r="CR24" s="570">
        <f t="shared" si="410"/>
        <v>26475.169649855128</v>
      </c>
      <c r="CS24" s="570">
        <f t="shared" si="410"/>
        <v>26475.169649855128</v>
      </c>
      <c r="CT24" s="570">
        <f t="shared" si="410"/>
        <v>26475.169649855128</v>
      </c>
      <c r="CU24" s="570">
        <f t="shared" si="410"/>
        <v>26475.169649855128</v>
      </c>
      <c r="CV24" s="570">
        <f t="shared" si="410"/>
        <v>26475.169649855128</v>
      </c>
      <c r="CW24" s="570">
        <f t="shared" si="410"/>
        <v>26475.169649855128</v>
      </c>
      <c r="CX24" s="570">
        <f t="shared" si="410"/>
        <v>26475.169649855128</v>
      </c>
      <c r="CY24" s="570">
        <f t="shared" si="410"/>
        <v>26475.169649855128</v>
      </c>
      <c r="CZ24" s="570">
        <f t="shared" si="410"/>
        <v>26475.169649855128</v>
      </c>
      <c r="DA24" s="570">
        <f t="shared" si="410"/>
        <v>26475.169649855128</v>
      </c>
      <c r="DB24" s="570">
        <f t="shared" si="410"/>
        <v>31348.274269350768</v>
      </c>
      <c r="DC24" s="570">
        <f t="shared" si="410"/>
        <v>31348.274269350768</v>
      </c>
      <c r="DD24" s="570">
        <f t="shared" si="410"/>
        <v>31348.274269350768</v>
      </c>
      <c r="DE24" s="570">
        <f t="shared" si="410"/>
        <v>31348.274269350768</v>
      </c>
      <c r="DF24" s="570">
        <f t="shared" si="410"/>
        <v>31348.274269350768</v>
      </c>
      <c r="DG24" s="570">
        <f t="shared" si="410"/>
        <v>31348.274269350768</v>
      </c>
      <c r="DH24" s="570">
        <f t="shared" si="410"/>
        <v>31348.274269350768</v>
      </c>
      <c r="DI24" s="570">
        <f t="shared" si="410"/>
        <v>31348.274269350768</v>
      </c>
      <c r="DJ24" s="570">
        <f t="shared" si="410"/>
        <v>31348.274269350768</v>
      </c>
      <c r="DK24" s="570">
        <f t="shared" si="410"/>
        <v>31348.274269350768</v>
      </c>
      <c r="DL24" s="570">
        <f t="shared" si="410"/>
        <v>31348.274269350768</v>
      </c>
      <c r="DM24" s="570">
        <f t="shared" si="410"/>
        <v>31348.274269350768</v>
      </c>
      <c r="DN24" s="570">
        <f t="shared" si="410"/>
        <v>36367.572027431292</v>
      </c>
      <c r="DO24" s="570">
        <f t="shared" si="410"/>
        <v>36367.572027431292</v>
      </c>
      <c r="DP24" s="570">
        <f t="shared" si="410"/>
        <v>36367.572027431292</v>
      </c>
      <c r="DQ24" s="570">
        <f t="shared" si="410"/>
        <v>36367.572027431292</v>
      </c>
      <c r="DR24" s="570">
        <f t="shared" si="410"/>
        <v>36367.572027431292</v>
      </c>
      <c r="DS24" s="570">
        <f t="shared" si="410"/>
        <v>36367.572027431292</v>
      </c>
      <c r="DT24" s="570">
        <f t="shared" si="410"/>
        <v>36367.572027431292</v>
      </c>
      <c r="DU24" s="570">
        <f t="shared" si="410"/>
        <v>36367.572027431292</v>
      </c>
      <c r="DV24" s="570">
        <f t="shared" si="410"/>
        <v>36367.572027431292</v>
      </c>
      <c r="DW24" s="570">
        <f t="shared" si="410"/>
        <v>36367.572027431292</v>
      </c>
      <c r="DX24" s="570">
        <f t="shared" si="410"/>
        <v>36367.572027431292</v>
      </c>
      <c r="DY24" s="570">
        <f t="shared" si="410"/>
        <v>36367.572027431292</v>
      </c>
      <c r="DZ24" s="570">
        <f t="shared" si="410"/>
        <v>41537.4487182542</v>
      </c>
      <c r="EA24" s="570">
        <f t="shared" si="410"/>
        <v>41537.4487182542</v>
      </c>
      <c r="EB24" s="570">
        <f t="shared" si="410"/>
        <v>41537.4487182542</v>
      </c>
      <c r="EC24" s="570">
        <f t="shared" si="410"/>
        <v>41537.4487182542</v>
      </c>
      <c r="ED24" s="570">
        <f t="shared" si="410"/>
        <v>41537.4487182542</v>
      </c>
      <c r="EE24" s="570">
        <f t="shared" si="410"/>
        <v>41537.4487182542</v>
      </c>
      <c r="EF24" s="570">
        <f t="shared" si="410"/>
        <v>41537.4487182542</v>
      </c>
      <c r="EG24" s="570">
        <f t="shared" si="410"/>
        <v>41537.4487182542</v>
      </c>
      <c r="EH24" s="570">
        <f t="shared" si="410"/>
        <v>41537.4487182542</v>
      </c>
      <c r="EI24" s="570">
        <f t="shared" ref="EI24:GT24" si="411">(EI$3&lt;=$D24)*MAX((EI$34-$I24)*$F24,0)</f>
        <v>41537.4487182542</v>
      </c>
      <c r="EJ24" s="570">
        <f t="shared" si="411"/>
        <v>41537.4487182542</v>
      </c>
      <c r="EK24" s="570">
        <f t="shared" si="411"/>
        <v>41537.4487182542</v>
      </c>
      <c r="EL24" s="570">
        <f t="shared" si="411"/>
        <v>46862.421709801856</v>
      </c>
      <c r="EM24" s="570">
        <f t="shared" si="411"/>
        <v>46862.421709801856</v>
      </c>
      <c r="EN24" s="570">
        <f t="shared" si="411"/>
        <v>46862.421709801856</v>
      </c>
      <c r="EO24" s="570">
        <f t="shared" si="411"/>
        <v>46862.421709801856</v>
      </c>
      <c r="EP24" s="570">
        <f t="shared" si="411"/>
        <v>46862.421709801856</v>
      </c>
      <c r="EQ24" s="570">
        <f t="shared" si="411"/>
        <v>46862.421709801856</v>
      </c>
      <c r="ER24" s="570">
        <f t="shared" si="411"/>
        <v>46862.421709801856</v>
      </c>
      <c r="ES24" s="570">
        <f t="shared" si="411"/>
        <v>46862.421709801856</v>
      </c>
      <c r="ET24" s="570">
        <f t="shared" si="411"/>
        <v>46862.421709801856</v>
      </c>
      <c r="EU24" s="570">
        <f t="shared" si="411"/>
        <v>46862.421709801856</v>
      </c>
      <c r="EV24" s="570">
        <f t="shared" si="411"/>
        <v>46862.421709801856</v>
      </c>
      <c r="EW24" s="570">
        <f t="shared" si="411"/>
        <v>46862.421709801856</v>
      </c>
      <c r="EX24" s="570">
        <f t="shared" si="411"/>
        <v>52347.143891095875</v>
      </c>
      <c r="EY24" s="570">
        <f t="shared" si="411"/>
        <v>52347.143891095875</v>
      </c>
      <c r="EZ24" s="570">
        <f t="shared" si="411"/>
        <v>52347.143891095875</v>
      </c>
      <c r="FA24" s="570">
        <f t="shared" si="411"/>
        <v>52347.143891095875</v>
      </c>
      <c r="FB24" s="570">
        <f t="shared" si="411"/>
        <v>52347.143891095875</v>
      </c>
      <c r="FC24" s="570">
        <f t="shared" si="411"/>
        <v>52347.143891095875</v>
      </c>
      <c r="FD24" s="570">
        <f t="shared" si="411"/>
        <v>52347.143891095875</v>
      </c>
      <c r="FE24" s="570">
        <f t="shared" si="411"/>
        <v>52347.143891095875</v>
      </c>
      <c r="FF24" s="570">
        <f t="shared" si="411"/>
        <v>52347.143891095875</v>
      </c>
      <c r="FG24" s="570">
        <f t="shared" si="411"/>
        <v>52347.143891095875</v>
      </c>
      <c r="FH24" s="570">
        <f t="shared" si="411"/>
        <v>52347.143891095875</v>
      </c>
      <c r="FI24" s="570">
        <f t="shared" si="411"/>
        <v>52347.143891095875</v>
      </c>
      <c r="FJ24" s="570">
        <f t="shared" si="411"/>
        <v>57996.407737828747</v>
      </c>
      <c r="FK24" s="570">
        <f t="shared" si="411"/>
        <v>57996.407737828747</v>
      </c>
      <c r="FL24" s="570">
        <f t="shared" si="411"/>
        <v>57996.407737828747</v>
      </c>
      <c r="FM24" s="570">
        <f t="shared" si="411"/>
        <v>57996.407737828747</v>
      </c>
      <c r="FN24" s="570">
        <f t="shared" si="411"/>
        <v>57996.407737828747</v>
      </c>
      <c r="FO24" s="570">
        <f t="shared" si="411"/>
        <v>57996.407737828747</v>
      </c>
      <c r="FP24" s="570">
        <f t="shared" si="411"/>
        <v>57996.407737828747</v>
      </c>
      <c r="FQ24" s="570">
        <f t="shared" si="411"/>
        <v>57996.407737828747</v>
      </c>
      <c r="FR24" s="570">
        <f t="shared" si="411"/>
        <v>57996.407737828747</v>
      </c>
      <c r="FS24" s="570">
        <f t="shared" si="411"/>
        <v>57996.407737828747</v>
      </c>
      <c r="FT24" s="570">
        <f t="shared" si="411"/>
        <v>57996.407737828747</v>
      </c>
      <c r="FU24" s="570">
        <f t="shared" si="411"/>
        <v>57996.407737828747</v>
      </c>
      <c r="FV24" s="570">
        <f t="shared" si="411"/>
        <v>63815.149499963627</v>
      </c>
      <c r="FW24" s="570">
        <f t="shared" si="411"/>
        <v>63815.149499963627</v>
      </c>
      <c r="FX24" s="570">
        <f t="shared" si="411"/>
        <v>63815.149499963627</v>
      </c>
      <c r="FY24" s="570">
        <f t="shared" si="411"/>
        <v>0</v>
      </c>
      <c r="FZ24" s="570">
        <f t="shared" si="411"/>
        <v>0</v>
      </c>
      <c r="GA24" s="570">
        <f t="shared" si="411"/>
        <v>0</v>
      </c>
      <c r="GB24" s="570">
        <f t="shared" si="411"/>
        <v>0</v>
      </c>
      <c r="GC24" s="570">
        <f t="shared" si="411"/>
        <v>0</v>
      </c>
      <c r="GD24" s="570">
        <f t="shared" si="411"/>
        <v>0</v>
      </c>
      <c r="GE24" s="570">
        <f t="shared" si="411"/>
        <v>0</v>
      </c>
      <c r="GF24" s="570">
        <f t="shared" si="411"/>
        <v>0</v>
      </c>
      <c r="GG24" s="570">
        <f t="shared" si="411"/>
        <v>0</v>
      </c>
      <c r="GH24" s="570">
        <f t="shared" si="411"/>
        <v>0</v>
      </c>
      <c r="GI24" s="570">
        <f t="shared" si="411"/>
        <v>0</v>
      </c>
      <c r="GJ24" s="570">
        <f t="shared" si="411"/>
        <v>0</v>
      </c>
      <c r="GK24" s="570">
        <f t="shared" si="411"/>
        <v>0</v>
      </c>
      <c r="GL24" s="570">
        <f t="shared" si="411"/>
        <v>0</v>
      </c>
      <c r="GM24" s="570">
        <f t="shared" si="411"/>
        <v>0</v>
      </c>
      <c r="GN24" s="570">
        <f t="shared" si="411"/>
        <v>0</v>
      </c>
      <c r="GO24" s="570">
        <f t="shared" si="411"/>
        <v>0</v>
      </c>
      <c r="GP24" s="570">
        <f t="shared" si="411"/>
        <v>0</v>
      </c>
      <c r="GQ24" s="570">
        <f t="shared" si="411"/>
        <v>0</v>
      </c>
      <c r="GR24" s="570">
        <f t="shared" si="411"/>
        <v>0</v>
      </c>
      <c r="GS24" s="570">
        <f t="shared" si="411"/>
        <v>0</v>
      </c>
      <c r="GT24" s="570">
        <f t="shared" si="411"/>
        <v>0</v>
      </c>
      <c r="GU24" s="570">
        <f t="shared" ref="GU24:IO24" si="412">(GU$3&lt;=$D24)*MAX((GU$34-$I24)*$F24,0)</f>
        <v>0</v>
      </c>
      <c r="GV24" s="570">
        <f t="shared" si="412"/>
        <v>0</v>
      </c>
      <c r="GW24" s="570">
        <f t="shared" si="412"/>
        <v>0</v>
      </c>
      <c r="GX24" s="570">
        <f t="shared" si="412"/>
        <v>0</v>
      </c>
      <c r="GY24" s="570">
        <f t="shared" si="412"/>
        <v>0</v>
      </c>
      <c r="GZ24" s="570">
        <f t="shared" si="412"/>
        <v>0</v>
      </c>
      <c r="HA24" s="570">
        <f t="shared" si="412"/>
        <v>0</v>
      </c>
      <c r="HB24" s="570">
        <f t="shared" si="412"/>
        <v>0</v>
      </c>
      <c r="HC24" s="570">
        <f t="shared" si="412"/>
        <v>0</v>
      </c>
      <c r="HD24" s="570">
        <f t="shared" si="412"/>
        <v>0</v>
      </c>
      <c r="HE24" s="570">
        <f t="shared" si="412"/>
        <v>0</v>
      </c>
      <c r="HF24" s="570">
        <f t="shared" si="412"/>
        <v>0</v>
      </c>
      <c r="HG24" s="570">
        <f t="shared" si="412"/>
        <v>0</v>
      </c>
      <c r="HH24" s="570">
        <f t="shared" si="412"/>
        <v>0</v>
      </c>
      <c r="HI24" s="570">
        <f t="shared" si="412"/>
        <v>0</v>
      </c>
      <c r="HJ24" s="570">
        <f t="shared" si="412"/>
        <v>0</v>
      </c>
      <c r="HK24" s="570">
        <f t="shared" si="412"/>
        <v>0</v>
      </c>
      <c r="HL24" s="570">
        <f t="shared" si="412"/>
        <v>0</v>
      </c>
      <c r="HM24" s="570">
        <f t="shared" si="412"/>
        <v>0</v>
      </c>
      <c r="HN24" s="570">
        <f t="shared" si="412"/>
        <v>0</v>
      </c>
      <c r="HO24" s="570">
        <f t="shared" si="412"/>
        <v>0</v>
      </c>
      <c r="HP24" s="570">
        <f t="shared" si="412"/>
        <v>0</v>
      </c>
      <c r="HQ24" s="570">
        <f t="shared" si="412"/>
        <v>0</v>
      </c>
      <c r="HR24" s="570">
        <f t="shared" si="412"/>
        <v>0</v>
      </c>
      <c r="HS24" s="570">
        <f t="shared" si="412"/>
        <v>0</v>
      </c>
      <c r="HT24" s="570">
        <f t="shared" si="412"/>
        <v>0</v>
      </c>
      <c r="HU24" s="570">
        <f t="shared" si="412"/>
        <v>0</v>
      </c>
      <c r="HV24" s="570">
        <f t="shared" si="412"/>
        <v>0</v>
      </c>
      <c r="HW24" s="570">
        <f t="shared" si="412"/>
        <v>0</v>
      </c>
      <c r="HX24" s="570">
        <f t="shared" si="412"/>
        <v>0</v>
      </c>
      <c r="HY24" s="570">
        <f t="shared" si="412"/>
        <v>0</v>
      </c>
      <c r="HZ24" s="570">
        <f t="shared" si="412"/>
        <v>0</v>
      </c>
      <c r="IA24" s="570">
        <f t="shared" si="412"/>
        <v>0</v>
      </c>
      <c r="IB24" s="570">
        <f t="shared" si="412"/>
        <v>0</v>
      </c>
      <c r="IC24" s="570">
        <f t="shared" si="412"/>
        <v>0</v>
      </c>
      <c r="ID24" s="570">
        <f t="shared" si="412"/>
        <v>0</v>
      </c>
      <c r="IE24" s="570">
        <f t="shared" si="412"/>
        <v>0</v>
      </c>
      <c r="IF24" s="570">
        <f t="shared" si="412"/>
        <v>0</v>
      </c>
      <c r="IG24" s="570">
        <f t="shared" si="412"/>
        <v>0</v>
      </c>
      <c r="IH24" s="570">
        <f t="shared" si="412"/>
        <v>0</v>
      </c>
      <c r="II24" s="570">
        <f t="shared" si="412"/>
        <v>0</v>
      </c>
      <c r="IJ24" s="570">
        <f t="shared" si="412"/>
        <v>0</v>
      </c>
      <c r="IK24" s="570">
        <f t="shared" si="412"/>
        <v>0</v>
      </c>
      <c r="IL24" s="570">
        <f t="shared" si="412"/>
        <v>0</v>
      </c>
      <c r="IM24" s="570">
        <f t="shared" si="412"/>
        <v>0</v>
      </c>
      <c r="IN24" s="570">
        <f t="shared" si="412"/>
        <v>0</v>
      </c>
      <c r="IO24" s="570">
        <f t="shared" si="412"/>
        <v>0</v>
      </c>
    </row>
    <row r="25" spans="2:249" x14ac:dyDescent="0.2">
      <c r="B25" s="538" t="s">
        <v>365</v>
      </c>
      <c r="C25" s="564" t="s">
        <v>391</v>
      </c>
      <c r="D25" s="654">
        <v>44012</v>
      </c>
      <c r="E25" s="564" t="s">
        <v>392</v>
      </c>
      <c r="F25" s="567">
        <v>5.2699999999999997E-2</v>
      </c>
      <c r="G25" s="565">
        <v>2004</v>
      </c>
      <c r="H25" s="568">
        <v>4133545</v>
      </c>
      <c r="I25" s="568">
        <f t="shared" si="350"/>
        <v>344462.08333333331</v>
      </c>
      <c r="J25" s="569">
        <f t="shared" si="351"/>
        <v>49860.203408333335</v>
      </c>
      <c r="K25" s="569">
        <f t="shared" si="383"/>
        <v>49860.203408333335</v>
      </c>
      <c r="L25" s="569">
        <f t="shared" si="383"/>
        <v>49860.203408333335</v>
      </c>
      <c r="M25" s="569">
        <f t="shared" si="383"/>
        <v>49860.203408333335</v>
      </c>
      <c r="N25" s="569">
        <f t="shared" si="383"/>
        <v>49860.203408333335</v>
      </c>
      <c r="O25" s="569">
        <f t="shared" si="383"/>
        <v>49860.203408333335</v>
      </c>
      <c r="P25" s="569">
        <f t="shared" si="383"/>
        <v>49860.203408333335</v>
      </c>
      <c r="Q25" s="569">
        <f t="shared" si="383"/>
        <v>49860.203408333335</v>
      </c>
      <c r="R25" s="569">
        <f t="shared" si="383"/>
        <v>49860.203408333335</v>
      </c>
      <c r="S25" s="569">
        <f t="shared" si="383"/>
        <v>49860.203408333335</v>
      </c>
      <c r="T25" s="569">
        <f t="shared" si="383"/>
        <v>49860.203408333335</v>
      </c>
      <c r="U25" s="569">
        <f t="shared" si="383"/>
        <v>49860.203408333335</v>
      </c>
      <c r="V25" s="569">
        <f t="shared" si="383"/>
        <v>0</v>
      </c>
      <c r="W25" s="569">
        <f t="shared" si="383"/>
        <v>0</v>
      </c>
      <c r="X25" s="569">
        <f t="shared" si="383"/>
        <v>0</v>
      </c>
      <c r="Y25" s="569">
        <f t="shared" si="383"/>
        <v>0</v>
      </c>
      <c r="Z25" s="569">
        <f t="shared" si="383"/>
        <v>0</v>
      </c>
      <c r="AA25" s="569">
        <f t="shared" si="383"/>
        <v>0</v>
      </c>
      <c r="AB25" s="569">
        <f t="shared" si="383"/>
        <v>0</v>
      </c>
      <c r="AC25" s="569">
        <f t="shared" si="384"/>
        <v>0</v>
      </c>
      <c r="AD25" s="569">
        <f t="shared" si="384"/>
        <v>0</v>
      </c>
      <c r="AE25" s="569">
        <f t="shared" si="384"/>
        <v>0</v>
      </c>
      <c r="AF25" s="569">
        <f t="shared" si="384"/>
        <v>0</v>
      </c>
      <c r="AG25" s="569">
        <f t="shared" si="384"/>
        <v>0</v>
      </c>
      <c r="AH25" s="569">
        <f t="shared" si="384"/>
        <v>0</v>
      </c>
      <c r="AI25" s="569">
        <f t="shared" si="384"/>
        <v>0</v>
      </c>
      <c r="AJ25" s="569">
        <f t="shared" si="384"/>
        <v>0</v>
      </c>
      <c r="AK25" s="569">
        <f t="shared" si="384"/>
        <v>0</v>
      </c>
      <c r="AL25" s="569">
        <f t="shared" si="384"/>
        <v>0</v>
      </c>
      <c r="AM25" s="569">
        <f t="shared" si="384"/>
        <v>0</v>
      </c>
      <c r="AN25" s="569">
        <f t="shared" si="384"/>
        <v>0</v>
      </c>
      <c r="AO25" s="569">
        <f t="shared" si="384"/>
        <v>0</v>
      </c>
      <c r="AP25" s="569">
        <f t="shared" si="384"/>
        <v>0</v>
      </c>
      <c r="AQ25" s="569">
        <f t="shared" si="384"/>
        <v>0</v>
      </c>
      <c r="AR25" s="569">
        <f t="shared" si="384"/>
        <v>0</v>
      </c>
      <c r="AS25" s="569">
        <f t="shared" si="384"/>
        <v>0</v>
      </c>
      <c r="AT25" s="569">
        <f t="shared" si="384"/>
        <v>0</v>
      </c>
      <c r="AU25" s="569">
        <f t="shared" si="384"/>
        <v>0</v>
      </c>
      <c r="AV25" s="569">
        <f t="shared" si="384"/>
        <v>0</v>
      </c>
      <c r="AW25" s="569">
        <f t="shared" si="384"/>
        <v>0</v>
      </c>
      <c r="AX25" s="569">
        <f t="shared" si="384"/>
        <v>0</v>
      </c>
      <c r="AY25" s="569">
        <f t="shared" si="384"/>
        <v>0</v>
      </c>
      <c r="AZ25" s="569">
        <f t="shared" si="384"/>
        <v>0</v>
      </c>
      <c r="BA25" s="569">
        <f t="shared" si="384"/>
        <v>0</v>
      </c>
      <c r="BB25" s="569">
        <f t="shared" si="384"/>
        <v>0</v>
      </c>
      <c r="BC25" s="569">
        <f t="shared" si="384"/>
        <v>0</v>
      </c>
      <c r="BD25" s="569">
        <f t="shared" si="384"/>
        <v>0</v>
      </c>
      <c r="BE25" s="569">
        <f t="shared" si="384"/>
        <v>0</v>
      </c>
      <c r="BF25" s="569">
        <f t="shared" si="384"/>
        <v>0</v>
      </c>
      <c r="BG25" s="569">
        <f t="shared" si="385"/>
        <v>0</v>
      </c>
      <c r="BH25" s="569">
        <f t="shared" si="385"/>
        <v>0</v>
      </c>
      <c r="BI25" s="569">
        <f t="shared" si="385"/>
        <v>0</v>
      </c>
      <c r="BJ25" s="569">
        <f t="shared" si="385"/>
        <v>0</v>
      </c>
      <c r="BK25" s="569">
        <f t="shared" si="385"/>
        <v>0</v>
      </c>
      <c r="BL25" s="569">
        <f t="shared" si="385"/>
        <v>0</v>
      </c>
      <c r="BM25" s="569">
        <f t="shared" si="385"/>
        <v>0</v>
      </c>
      <c r="BN25" s="569">
        <f t="shared" si="385"/>
        <v>0</v>
      </c>
      <c r="BO25" s="569">
        <f t="shared" si="385"/>
        <v>0</v>
      </c>
      <c r="BP25" s="569">
        <f t="shared" si="385"/>
        <v>0</v>
      </c>
      <c r="BQ25" s="569">
        <f t="shared" si="385"/>
        <v>0</v>
      </c>
      <c r="BR25" s="569">
        <f t="shared" si="385"/>
        <v>0</v>
      </c>
      <c r="BS25" s="569">
        <f t="shared" si="386"/>
        <v>0</v>
      </c>
      <c r="BT25" s="569">
        <f t="shared" si="386"/>
        <v>0</v>
      </c>
      <c r="BU25" s="569">
        <f t="shared" si="386"/>
        <v>0</v>
      </c>
      <c r="BV25" s="569">
        <f t="shared" si="386"/>
        <v>0</v>
      </c>
      <c r="BW25" s="569">
        <f t="shared" si="386"/>
        <v>0</v>
      </c>
      <c r="BX25" s="569">
        <f t="shared" si="386"/>
        <v>0</v>
      </c>
      <c r="BY25" s="569">
        <f t="shared" si="386"/>
        <v>0</v>
      </c>
      <c r="BZ25" s="569">
        <f t="shared" si="386"/>
        <v>0</v>
      </c>
      <c r="CA25" s="569">
        <f t="shared" si="386"/>
        <v>0</v>
      </c>
      <c r="CB25" s="569">
        <f t="shared" si="386"/>
        <v>0</v>
      </c>
      <c r="CC25" s="569">
        <f t="shared" si="386"/>
        <v>0</v>
      </c>
      <c r="CD25" s="569">
        <f t="shared" si="387"/>
        <v>0</v>
      </c>
      <c r="CE25" s="569">
        <f t="shared" si="387"/>
        <v>0</v>
      </c>
      <c r="CF25" s="569">
        <f t="shared" si="387"/>
        <v>0</v>
      </c>
      <c r="CG25" s="569">
        <f t="shared" si="387"/>
        <v>0</v>
      </c>
      <c r="CH25" s="569">
        <f t="shared" si="387"/>
        <v>0</v>
      </c>
      <c r="CI25" s="569">
        <f t="shared" si="387"/>
        <v>0</v>
      </c>
      <c r="CJ25" s="569">
        <f t="shared" si="387"/>
        <v>0</v>
      </c>
      <c r="CK25" s="569">
        <f t="shared" si="387"/>
        <v>0</v>
      </c>
      <c r="CL25" s="569">
        <f t="shared" si="387"/>
        <v>0</v>
      </c>
      <c r="CM25" s="569">
        <f t="shared" si="387"/>
        <v>0</v>
      </c>
      <c r="CN25" s="569">
        <f t="shared" si="387"/>
        <v>0</v>
      </c>
      <c r="CO25" s="569">
        <f t="shared" si="387"/>
        <v>0</v>
      </c>
      <c r="CP25" s="569">
        <f t="shared" si="387"/>
        <v>0</v>
      </c>
      <c r="CQ25" s="569">
        <f t="shared" si="387"/>
        <v>0</v>
      </c>
      <c r="CR25" s="569">
        <f t="shared" si="387"/>
        <v>0</v>
      </c>
      <c r="CS25" s="569">
        <f t="shared" si="387"/>
        <v>0</v>
      </c>
      <c r="CT25" s="569">
        <f t="shared" si="387"/>
        <v>0</v>
      </c>
      <c r="CU25" s="569">
        <f t="shared" si="387"/>
        <v>0</v>
      </c>
      <c r="CV25" s="569">
        <f t="shared" si="387"/>
        <v>0</v>
      </c>
      <c r="CW25" s="569">
        <f t="shared" si="387"/>
        <v>0</v>
      </c>
      <c r="CX25" s="569">
        <f t="shared" si="387"/>
        <v>0</v>
      </c>
      <c r="CY25" s="569">
        <f t="shared" si="387"/>
        <v>0</v>
      </c>
      <c r="CZ25" s="569">
        <f t="shared" si="387"/>
        <v>0</v>
      </c>
      <c r="DA25" s="569">
        <f t="shared" si="387"/>
        <v>0</v>
      </c>
      <c r="DB25" s="569">
        <f t="shared" si="387"/>
        <v>0</v>
      </c>
      <c r="DC25" s="569">
        <f t="shared" si="387"/>
        <v>0</v>
      </c>
      <c r="DD25" s="569">
        <f t="shared" si="387"/>
        <v>0</v>
      </c>
      <c r="DE25" s="569">
        <f t="shared" si="387"/>
        <v>0</v>
      </c>
      <c r="DF25" s="569">
        <f t="shared" si="387"/>
        <v>0</v>
      </c>
      <c r="DG25" s="569">
        <f t="shared" si="387"/>
        <v>0</v>
      </c>
      <c r="DH25" s="569">
        <f t="shared" si="387"/>
        <v>0</v>
      </c>
      <c r="DI25" s="569">
        <f t="shared" si="387"/>
        <v>0</v>
      </c>
      <c r="DJ25" s="569">
        <f t="shared" si="387"/>
        <v>0</v>
      </c>
      <c r="DK25" s="569">
        <f t="shared" si="387"/>
        <v>0</v>
      </c>
      <c r="DL25" s="569">
        <f t="shared" si="387"/>
        <v>0</v>
      </c>
      <c r="DM25" s="569">
        <f t="shared" si="387"/>
        <v>0</v>
      </c>
      <c r="DN25" s="569">
        <f t="shared" si="387"/>
        <v>0</v>
      </c>
      <c r="DO25" s="569">
        <f t="shared" si="387"/>
        <v>0</v>
      </c>
      <c r="DP25" s="569">
        <f t="shared" si="387"/>
        <v>0</v>
      </c>
      <c r="DQ25" s="569">
        <f t="shared" si="388"/>
        <v>0</v>
      </c>
      <c r="DR25" s="569">
        <f t="shared" si="388"/>
        <v>0</v>
      </c>
      <c r="DS25" s="569">
        <f t="shared" si="388"/>
        <v>0</v>
      </c>
      <c r="DT25" s="569">
        <f t="shared" si="388"/>
        <v>0</v>
      </c>
      <c r="DU25" s="569">
        <f t="shared" si="388"/>
        <v>0</v>
      </c>
      <c r="DV25" s="569">
        <f t="shared" si="388"/>
        <v>0</v>
      </c>
      <c r="DW25" s="569">
        <f t="shared" si="388"/>
        <v>0</v>
      </c>
      <c r="DX25" s="569">
        <f t="shared" si="388"/>
        <v>0</v>
      </c>
      <c r="DY25" s="569">
        <f t="shared" si="388"/>
        <v>0</v>
      </c>
      <c r="DZ25" s="569">
        <f t="shared" si="388"/>
        <v>0</v>
      </c>
      <c r="EA25" s="569">
        <f t="shared" si="388"/>
        <v>0</v>
      </c>
      <c r="EB25" s="569">
        <f t="shared" si="388"/>
        <v>0</v>
      </c>
      <c r="EC25" s="569">
        <f t="shared" si="388"/>
        <v>0</v>
      </c>
      <c r="ED25" s="569">
        <f t="shared" si="388"/>
        <v>0</v>
      </c>
      <c r="EE25" s="569">
        <f t="shared" si="388"/>
        <v>0</v>
      </c>
      <c r="EF25" s="569">
        <f t="shared" si="388"/>
        <v>0</v>
      </c>
      <c r="EG25" s="569">
        <f t="shared" si="388"/>
        <v>0</v>
      </c>
      <c r="EH25" s="569">
        <f t="shared" si="388"/>
        <v>0</v>
      </c>
      <c r="EI25" s="569">
        <f t="shared" si="388"/>
        <v>0</v>
      </c>
      <c r="EJ25" s="569">
        <f t="shared" si="388"/>
        <v>0</v>
      </c>
      <c r="EK25" s="569">
        <f t="shared" si="388"/>
        <v>0</v>
      </c>
      <c r="EL25" s="569">
        <f t="shared" si="388"/>
        <v>0</v>
      </c>
      <c r="EM25" s="569">
        <f t="shared" si="388"/>
        <v>0</v>
      </c>
      <c r="EN25" s="569">
        <f t="shared" si="388"/>
        <v>0</v>
      </c>
      <c r="EO25" s="569">
        <f t="shared" si="388"/>
        <v>0</v>
      </c>
      <c r="EP25" s="569">
        <f t="shared" ref="EP25:HA25" si="413">(EP$3&lt;=$D25)*MAX((EP$35-$I25)*$F25,0)</f>
        <v>0</v>
      </c>
      <c r="EQ25" s="569">
        <f t="shared" si="413"/>
        <v>0</v>
      </c>
      <c r="ER25" s="569">
        <f t="shared" si="413"/>
        <v>0</v>
      </c>
      <c r="ES25" s="569">
        <f t="shared" si="413"/>
        <v>0</v>
      </c>
      <c r="ET25" s="569">
        <f t="shared" si="413"/>
        <v>0</v>
      </c>
      <c r="EU25" s="569">
        <f t="shared" si="413"/>
        <v>0</v>
      </c>
      <c r="EV25" s="569">
        <f t="shared" si="413"/>
        <v>0</v>
      </c>
      <c r="EW25" s="569">
        <f t="shared" si="413"/>
        <v>0</v>
      </c>
      <c r="EX25" s="569">
        <f t="shared" si="413"/>
        <v>0</v>
      </c>
      <c r="EY25" s="569">
        <f t="shared" si="413"/>
        <v>0</v>
      </c>
      <c r="EZ25" s="569">
        <f t="shared" si="413"/>
        <v>0</v>
      </c>
      <c r="FA25" s="569">
        <f t="shared" si="413"/>
        <v>0</v>
      </c>
      <c r="FB25" s="569">
        <f t="shared" si="413"/>
        <v>0</v>
      </c>
      <c r="FC25" s="569">
        <f t="shared" si="413"/>
        <v>0</v>
      </c>
      <c r="FD25" s="569">
        <f t="shared" si="413"/>
        <v>0</v>
      </c>
      <c r="FE25" s="569">
        <f t="shared" si="413"/>
        <v>0</v>
      </c>
      <c r="FF25" s="569">
        <f t="shared" si="413"/>
        <v>0</v>
      </c>
      <c r="FG25" s="569">
        <f t="shared" si="413"/>
        <v>0</v>
      </c>
      <c r="FH25" s="569">
        <f t="shared" si="413"/>
        <v>0</v>
      </c>
      <c r="FI25" s="569">
        <f t="shared" si="413"/>
        <v>0</v>
      </c>
      <c r="FJ25" s="569">
        <f t="shared" si="413"/>
        <v>0</v>
      </c>
      <c r="FK25" s="569">
        <f t="shared" si="413"/>
        <v>0</v>
      </c>
      <c r="FL25" s="569">
        <f t="shared" si="413"/>
        <v>0</v>
      </c>
      <c r="FM25" s="569">
        <f t="shared" si="413"/>
        <v>0</v>
      </c>
      <c r="FN25" s="569">
        <f t="shared" si="413"/>
        <v>0</v>
      </c>
      <c r="FO25" s="569">
        <f t="shared" si="413"/>
        <v>0</v>
      </c>
      <c r="FP25" s="569">
        <f t="shared" si="413"/>
        <v>0</v>
      </c>
      <c r="FQ25" s="569">
        <f t="shared" si="413"/>
        <v>0</v>
      </c>
      <c r="FR25" s="569">
        <f t="shared" si="413"/>
        <v>0</v>
      </c>
      <c r="FS25" s="569">
        <f t="shared" si="413"/>
        <v>0</v>
      </c>
      <c r="FT25" s="569">
        <f t="shared" si="413"/>
        <v>0</v>
      </c>
      <c r="FU25" s="569">
        <f t="shared" si="413"/>
        <v>0</v>
      </c>
      <c r="FV25" s="569">
        <f t="shared" si="413"/>
        <v>0</v>
      </c>
      <c r="FW25" s="569">
        <f t="shared" si="413"/>
        <v>0</v>
      </c>
      <c r="FX25" s="569">
        <f t="shared" si="413"/>
        <v>0</v>
      </c>
      <c r="FY25" s="569">
        <f t="shared" si="413"/>
        <v>0</v>
      </c>
      <c r="FZ25" s="569">
        <f t="shared" si="413"/>
        <v>0</v>
      </c>
      <c r="GA25" s="569">
        <f t="shared" si="413"/>
        <v>0</v>
      </c>
      <c r="GB25" s="569">
        <f t="shared" si="413"/>
        <v>0</v>
      </c>
      <c r="GC25" s="569">
        <f t="shared" si="413"/>
        <v>0</v>
      </c>
      <c r="GD25" s="569">
        <f t="shared" si="413"/>
        <v>0</v>
      </c>
      <c r="GE25" s="569">
        <f t="shared" si="413"/>
        <v>0</v>
      </c>
      <c r="GF25" s="569">
        <f t="shared" si="413"/>
        <v>0</v>
      </c>
      <c r="GG25" s="569">
        <f t="shared" si="413"/>
        <v>0</v>
      </c>
      <c r="GH25" s="569">
        <f t="shared" si="413"/>
        <v>0</v>
      </c>
      <c r="GI25" s="569">
        <f t="shared" si="413"/>
        <v>0</v>
      </c>
      <c r="GJ25" s="569">
        <f t="shared" si="413"/>
        <v>0</v>
      </c>
      <c r="GK25" s="569">
        <f t="shared" si="413"/>
        <v>0</v>
      </c>
      <c r="GL25" s="569">
        <f t="shared" si="413"/>
        <v>0</v>
      </c>
      <c r="GM25" s="569">
        <f t="shared" si="413"/>
        <v>0</v>
      </c>
      <c r="GN25" s="569">
        <f t="shared" si="413"/>
        <v>0</v>
      </c>
      <c r="GO25" s="569">
        <f t="shared" si="413"/>
        <v>0</v>
      </c>
      <c r="GP25" s="569">
        <f t="shared" si="413"/>
        <v>0</v>
      </c>
      <c r="GQ25" s="569">
        <f t="shared" si="413"/>
        <v>0</v>
      </c>
      <c r="GR25" s="569">
        <f t="shared" si="413"/>
        <v>0</v>
      </c>
      <c r="GS25" s="569">
        <f t="shared" si="413"/>
        <v>0</v>
      </c>
      <c r="GT25" s="569">
        <f t="shared" si="413"/>
        <v>0</v>
      </c>
      <c r="GU25" s="569">
        <f t="shared" si="413"/>
        <v>0</v>
      </c>
      <c r="GV25" s="569">
        <f t="shared" si="413"/>
        <v>0</v>
      </c>
      <c r="GW25" s="569">
        <f t="shared" si="413"/>
        <v>0</v>
      </c>
      <c r="GX25" s="569">
        <f t="shared" si="413"/>
        <v>0</v>
      </c>
      <c r="GY25" s="569">
        <f t="shared" si="413"/>
        <v>0</v>
      </c>
      <c r="GZ25" s="569">
        <f t="shared" si="413"/>
        <v>0</v>
      </c>
      <c r="HA25" s="569">
        <f t="shared" si="413"/>
        <v>0</v>
      </c>
      <c r="HB25" s="569">
        <f t="shared" ref="HB25:IO25" si="414">(HB$3&lt;=$D25)*MAX((HB$35-$I25)*$F25,0)</f>
        <v>0</v>
      </c>
      <c r="HC25" s="569">
        <f t="shared" si="414"/>
        <v>0</v>
      </c>
      <c r="HD25" s="569">
        <f t="shared" si="414"/>
        <v>0</v>
      </c>
      <c r="HE25" s="569">
        <f t="shared" si="414"/>
        <v>0</v>
      </c>
      <c r="HF25" s="569">
        <f t="shared" si="414"/>
        <v>0</v>
      </c>
      <c r="HG25" s="569">
        <f t="shared" si="414"/>
        <v>0</v>
      </c>
      <c r="HH25" s="569">
        <f t="shared" si="414"/>
        <v>0</v>
      </c>
      <c r="HI25" s="569">
        <f t="shared" si="414"/>
        <v>0</v>
      </c>
      <c r="HJ25" s="569">
        <f t="shared" si="414"/>
        <v>0</v>
      </c>
      <c r="HK25" s="569">
        <f t="shared" si="414"/>
        <v>0</v>
      </c>
      <c r="HL25" s="569">
        <f t="shared" si="414"/>
        <v>0</v>
      </c>
      <c r="HM25" s="569">
        <f t="shared" si="414"/>
        <v>0</v>
      </c>
      <c r="HN25" s="569">
        <f t="shared" si="414"/>
        <v>0</v>
      </c>
      <c r="HO25" s="569">
        <f t="shared" si="414"/>
        <v>0</v>
      </c>
      <c r="HP25" s="569">
        <f t="shared" si="414"/>
        <v>0</v>
      </c>
      <c r="HQ25" s="569">
        <f t="shared" si="414"/>
        <v>0</v>
      </c>
      <c r="HR25" s="569">
        <f t="shared" si="414"/>
        <v>0</v>
      </c>
      <c r="HS25" s="569">
        <f t="shared" si="414"/>
        <v>0</v>
      </c>
      <c r="HT25" s="569">
        <f t="shared" si="414"/>
        <v>0</v>
      </c>
      <c r="HU25" s="569">
        <f t="shared" si="414"/>
        <v>0</v>
      </c>
      <c r="HV25" s="569">
        <f t="shared" si="414"/>
        <v>0</v>
      </c>
      <c r="HW25" s="569">
        <f t="shared" si="414"/>
        <v>0</v>
      </c>
      <c r="HX25" s="569">
        <f t="shared" si="414"/>
        <v>0</v>
      </c>
      <c r="HY25" s="569">
        <f t="shared" si="414"/>
        <v>0</v>
      </c>
      <c r="HZ25" s="569">
        <f t="shared" si="414"/>
        <v>0</v>
      </c>
      <c r="IA25" s="569">
        <f t="shared" si="414"/>
        <v>0</v>
      </c>
      <c r="IB25" s="569">
        <f t="shared" si="414"/>
        <v>0</v>
      </c>
      <c r="IC25" s="569">
        <f t="shared" si="414"/>
        <v>0</v>
      </c>
      <c r="ID25" s="569">
        <f t="shared" si="414"/>
        <v>0</v>
      </c>
      <c r="IE25" s="569">
        <f t="shared" si="414"/>
        <v>0</v>
      </c>
      <c r="IF25" s="569">
        <f t="shared" si="414"/>
        <v>0</v>
      </c>
      <c r="IG25" s="569">
        <f t="shared" si="414"/>
        <v>0</v>
      </c>
      <c r="IH25" s="569">
        <f t="shared" si="414"/>
        <v>0</v>
      </c>
      <c r="II25" s="569">
        <f t="shared" si="414"/>
        <v>0</v>
      </c>
      <c r="IJ25" s="569">
        <f t="shared" si="414"/>
        <v>0</v>
      </c>
      <c r="IK25" s="569">
        <f t="shared" si="414"/>
        <v>0</v>
      </c>
      <c r="IL25" s="569">
        <f t="shared" si="414"/>
        <v>0</v>
      </c>
      <c r="IM25" s="569">
        <f t="shared" si="414"/>
        <v>0</v>
      </c>
      <c r="IN25" s="569">
        <f t="shared" si="414"/>
        <v>0</v>
      </c>
      <c r="IO25" s="569">
        <f t="shared" si="414"/>
        <v>0</v>
      </c>
    </row>
    <row r="26" spans="2:249" x14ac:dyDescent="0.2">
      <c r="B26" s="573" t="s">
        <v>366</v>
      </c>
      <c r="C26" s="574" t="s">
        <v>402</v>
      </c>
      <c r="D26" s="650"/>
      <c r="E26" s="574"/>
      <c r="F26" s="574"/>
      <c r="G26" s="574"/>
      <c r="H26" s="574"/>
      <c r="I26" s="574"/>
      <c r="J26" s="657">
        <f t="shared" ref="J26:U26" si="415">SUMPRODUCT(0+($L$79:$L$97&lt;=J$3),$N$79:$N$97-J$35,$O$79:$O$97)</f>
        <v>0</v>
      </c>
      <c r="K26" s="657">
        <f t="shared" si="415"/>
        <v>0</v>
      </c>
      <c r="L26" s="657">
        <f t="shared" si="415"/>
        <v>0</v>
      </c>
      <c r="M26" s="657">
        <f t="shared" si="415"/>
        <v>0</v>
      </c>
      <c r="N26" s="657">
        <f t="shared" si="415"/>
        <v>0</v>
      </c>
      <c r="O26" s="657">
        <f t="shared" si="415"/>
        <v>0</v>
      </c>
      <c r="P26" s="657">
        <f t="shared" si="415"/>
        <v>0</v>
      </c>
      <c r="Q26" s="657">
        <f t="shared" si="415"/>
        <v>0</v>
      </c>
      <c r="R26" s="657">
        <f t="shared" si="415"/>
        <v>0</v>
      </c>
      <c r="S26" s="657">
        <f t="shared" si="415"/>
        <v>0</v>
      </c>
      <c r="T26" s="657">
        <f t="shared" si="415"/>
        <v>0</v>
      </c>
      <c r="U26" s="657">
        <f t="shared" si="415"/>
        <v>0</v>
      </c>
      <c r="V26" s="657">
        <f t="shared" ref="V26:BA26" si="416">SUMPRODUCT(0+($L$79:$L$97&lt;=V$3),V$35-$N$79:$N$97,$O$79:$O$97)</f>
        <v>0</v>
      </c>
      <c r="W26" s="657">
        <f t="shared" si="416"/>
        <v>0</v>
      </c>
      <c r="X26" s="657">
        <f t="shared" si="416"/>
        <v>72089.876589961335</v>
      </c>
      <c r="Y26" s="657">
        <f t="shared" si="416"/>
        <v>72089.876589961335</v>
      </c>
      <c r="Z26" s="657">
        <f t="shared" si="416"/>
        <v>72089.876589961335</v>
      </c>
      <c r="AA26" s="657">
        <f t="shared" si="416"/>
        <v>72089.876589961335</v>
      </c>
      <c r="AB26" s="657">
        <f t="shared" si="416"/>
        <v>72089.876589961335</v>
      </c>
      <c r="AC26" s="657">
        <f t="shared" si="416"/>
        <v>72089.876589961335</v>
      </c>
      <c r="AD26" s="657">
        <f t="shared" si="416"/>
        <v>72089.876589961335</v>
      </c>
      <c r="AE26" s="657">
        <f t="shared" si="416"/>
        <v>72089.876589961335</v>
      </c>
      <c r="AF26" s="657">
        <f t="shared" si="416"/>
        <v>72089.876589961335</v>
      </c>
      <c r="AG26" s="657">
        <f t="shared" si="416"/>
        <v>72089.876589961335</v>
      </c>
      <c r="AH26" s="657">
        <f t="shared" si="416"/>
        <v>112354.58895511788</v>
      </c>
      <c r="AI26" s="657">
        <f t="shared" si="416"/>
        <v>112354.58895511788</v>
      </c>
      <c r="AJ26" s="657">
        <f t="shared" si="416"/>
        <v>112354.58895511788</v>
      </c>
      <c r="AK26" s="657">
        <f t="shared" si="416"/>
        <v>112354.58895511788</v>
      </c>
      <c r="AL26" s="657">
        <f t="shared" si="416"/>
        <v>112354.58895511788</v>
      </c>
      <c r="AM26" s="657">
        <f t="shared" si="416"/>
        <v>112354.58895511788</v>
      </c>
      <c r="AN26" s="657">
        <f t="shared" si="416"/>
        <v>112354.58895511788</v>
      </c>
      <c r="AO26" s="657">
        <f t="shared" si="416"/>
        <v>112354.58895511788</v>
      </c>
      <c r="AP26" s="657">
        <f t="shared" si="416"/>
        <v>112354.58895511788</v>
      </c>
      <c r="AQ26" s="657">
        <f t="shared" si="416"/>
        <v>112354.58895511788</v>
      </c>
      <c r="AR26" s="657">
        <f t="shared" si="416"/>
        <v>112354.58895511788</v>
      </c>
      <c r="AS26" s="657">
        <f t="shared" si="416"/>
        <v>112354.58895511788</v>
      </c>
      <c r="AT26" s="657">
        <f t="shared" si="416"/>
        <v>139184.47831513366</v>
      </c>
      <c r="AU26" s="657">
        <f t="shared" si="416"/>
        <v>139184.47831513366</v>
      </c>
      <c r="AV26" s="657">
        <f t="shared" si="416"/>
        <v>139184.47831513366</v>
      </c>
      <c r="AW26" s="657">
        <f t="shared" si="416"/>
        <v>139184.47831513366</v>
      </c>
      <c r="AX26" s="657">
        <f t="shared" si="416"/>
        <v>139184.47831513366</v>
      </c>
      <c r="AY26" s="657">
        <f t="shared" si="416"/>
        <v>139184.47831513366</v>
      </c>
      <c r="AZ26" s="657">
        <f t="shared" si="416"/>
        <v>139184.47831513366</v>
      </c>
      <c r="BA26" s="657">
        <f t="shared" si="416"/>
        <v>139184.47831513366</v>
      </c>
      <c r="BB26" s="657">
        <f t="shared" ref="BB26:CG26" si="417">SUMPRODUCT(0+($L$79:$L$97&lt;=BB$3),BB$35-$N$79:$N$97,$O$79:$O$97)</f>
        <v>139184.47831513366</v>
      </c>
      <c r="BC26" s="657">
        <f t="shared" si="417"/>
        <v>139184.47831513366</v>
      </c>
      <c r="BD26" s="657">
        <f t="shared" si="417"/>
        <v>139184.47831513366</v>
      </c>
      <c r="BE26" s="657">
        <f t="shared" si="417"/>
        <v>139184.47831513366</v>
      </c>
      <c r="BF26" s="657">
        <f t="shared" si="417"/>
        <v>163999.60584755294</v>
      </c>
      <c r="BG26" s="657">
        <f t="shared" si="417"/>
        <v>163999.60584755294</v>
      </c>
      <c r="BH26" s="657">
        <f t="shared" si="417"/>
        <v>163999.60584755294</v>
      </c>
      <c r="BI26" s="657">
        <f t="shared" si="417"/>
        <v>163999.60584755294</v>
      </c>
      <c r="BJ26" s="657">
        <f t="shared" si="417"/>
        <v>163999.60584755294</v>
      </c>
      <c r="BK26" s="657">
        <f t="shared" si="417"/>
        <v>163999.60584755294</v>
      </c>
      <c r="BL26" s="657">
        <f t="shared" si="417"/>
        <v>163999.60584755294</v>
      </c>
      <c r="BM26" s="657">
        <f t="shared" si="417"/>
        <v>163999.60584755294</v>
      </c>
      <c r="BN26" s="657">
        <f t="shared" si="417"/>
        <v>163999.60584755294</v>
      </c>
      <c r="BO26" s="657">
        <f t="shared" si="417"/>
        <v>164767.1836874015</v>
      </c>
      <c r="BP26" s="657">
        <f t="shared" si="417"/>
        <v>164767.1836874015</v>
      </c>
      <c r="BQ26" s="657">
        <f t="shared" si="417"/>
        <v>164767.1836874015</v>
      </c>
      <c r="BR26" s="657">
        <f t="shared" si="417"/>
        <v>181969.2394498869</v>
      </c>
      <c r="BS26" s="657">
        <f t="shared" si="417"/>
        <v>181969.2394498869</v>
      </c>
      <c r="BT26" s="657">
        <f t="shared" si="417"/>
        <v>206757.63787029256</v>
      </c>
      <c r="BU26" s="657">
        <f t="shared" si="417"/>
        <v>206757.63787029256</v>
      </c>
      <c r="BV26" s="657">
        <f t="shared" si="417"/>
        <v>206757.63787029256</v>
      </c>
      <c r="BW26" s="657">
        <f t="shared" si="417"/>
        <v>206757.63787029256</v>
      </c>
      <c r="BX26" s="657">
        <f t="shared" si="417"/>
        <v>206757.63787029256</v>
      </c>
      <c r="BY26" s="657">
        <f t="shared" si="417"/>
        <v>206757.63787029256</v>
      </c>
      <c r="BZ26" s="657">
        <f t="shared" si="417"/>
        <v>206757.63787029256</v>
      </c>
      <c r="CA26" s="657">
        <f t="shared" si="417"/>
        <v>206757.63787029256</v>
      </c>
      <c r="CB26" s="657">
        <f t="shared" si="417"/>
        <v>206757.63787029256</v>
      </c>
      <c r="CC26" s="657">
        <f t="shared" si="417"/>
        <v>206757.63787029256</v>
      </c>
      <c r="CD26" s="657">
        <f t="shared" si="417"/>
        <v>237331.2804688052</v>
      </c>
      <c r="CE26" s="657">
        <f t="shared" si="417"/>
        <v>237331.2804688052</v>
      </c>
      <c r="CF26" s="657">
        <f t="shared" si="417"/>
        <v>237331.2804688052</v>
      </c>
      <c r="CG26" s="657">
        <f t="shared" si="417"/>
        <v>237331.2804688052</v>
      </c>
      <c r="CH26" s="657">
        <f t="shared" ref="CH26:DP26" si="418">SUMPRODUCT(0+($L$79:$L$97&lt;=CH$3),CH$35-$N$79:$N$97,$O$79:$O$97)</f>
        <v>237331.2804688052</v>
      </c>
      <c r="CI26" s="657">
        <f t="shared" si="418"/>
        <v>237331.2804688052</v>
      </c>
      <c r="CJ26" s="657">
        <f t="shared" si="418"/>
        <v>237331.2804688052</v>
      </c>
      <c r="CK26" s="657">
        <f t="shared" si="418"/>
        <v>237331.2804688052</v>
      </c>
      <c r="CL26" s="657">
        <f t="shared" si="418"/>
        <v>237331.2804688052</v>
      </c>
      <c r="CM26" s="657">
        <f t="shared" si="418"/>
        <v>237331.2804688052</v>
      </c>
      <c r="CN26" s="657">
        <f t="shared" si="418"/>
        <v>237331.2804688052</v>
      </c>
      <c r="CO26" s="657">
        <f t="shared" si="418"/>
        <v>237331.2804688052</v>
      </c>
      <c r="CP26" s="657">
        <f t="shared" si="418"/>
        <v>268828.28207947593</v>
      </c>
      <c r="CQ26" s="657">
        <f t="shared" si="418"/>
        <v>268828.28207947593</v>
      </c>
      <c r="CR26" s="657">
        <f t="shared" si="418"/>
        <v>268828.28207947593</v>
      </c>
      <c r="CS26" s="657">
        <f t="shared" si="418"/>
        <v>268828.28207947593</v>
      </c>
      <c r="CT26" s="657">
        <f t="shared" si="418"/>
        <v>268828.28207947593</v>
      </c>
      <c r="CU26" s="657">
        <f t="shared" si="418"/>
        <v>268828.28207947593</v>
      </c>
      <c r="CV26" s="657">
        <f t="shared" si="418"/>
        <v>268828.28207947593</v>
      </c>
      <c r="CW26" s="657">
        <f t="shared" si="418"/>
        <v>268828.28207947593</v>
      </c>
      <c r="CX26" s="657">
        <f t="shared" si="418"/>
        <v>268828.28207947593</v>
      </c>
      <c r="CY26" s="657">
        <f t="shared" si="418"/>
        <v>268828.28207947593</v>
      </c>
      <c r="CZ26" s="657">
        <f t="shared" si="418"/>
        <v>268828.28207947593</v>
      </c>
      <c r="DA26" s="657">
        <f t="shared" si="418"/>
        <v>268828.28207947593</v>
      </c>
      <c r="DB26" s="657">
        <f t="shared" si="418"/>
        <v>301276.43889242632</v>
      </c>
      <c r="DC26" s="657">
        <f t="shared" si="418"/>
        <v>301276.43889242632</v>
      </c>
      <c r="DD26" s="657">
        <f t="shared" si="418"/>
        <v>301276.43889242632</v>
      </c>
      <c r="DE26" s="657">
        <f t="shared" si="418"/>
        <v>301276.43889242632</v>
      </c>
      <c r="DF26" s="657">
        <f t="shared" si="418"/>
        <v>301276.43889242632</v>
      </c>
      <c r="DG26" s="657">
        <f t="shared" si="418"/>
        <v>301276.43889242632</v>
      </c>
      <c r="DH26" s="657">
        <f t="shared" si="418"/>
        <v>301276.43889242632</v>
      </c>
      <c r="DI26" s="657">
        <f t="shared" si="418"/>
        <v>301276.43889242632</v>
      </c>
      <c r="DJ26" s="657">
        <f t="shared" si="418"/>
        <v>301276.43889242632</v>
      </c>
      <c r="DK26" s="657">
        <f t="shared" si="418"/>
        <v>301276.43889242632</v>
      </c>
      <c r="DL26" s="657">
        <f t="shared" si="418"/>
        <v>301276.43889242632</v>
      </c>
      <c r="DM26" s="657">
        <f t="shared" si="418"/>
        <v>301276.43889242632</v>
      </c>
      <c r="DN26" s="657">
        <f t="shared" si="418"/>
        <v>334704.51512430009</v>
      </c>
      <c r="DO26" s="657">
        <f t="shared" si="418"/>
        <v>334704.51512430009</v>
      </c>
      <c r="DP26" s="657">
        <f t="shared" si="418"/>
        <v>334704.51512430009</v>
      </c>
      <c r="DQ26" s="657">
        <f t="shared" ref="DQ26:GB26" si="419">SUMPRODUCT(0+($L$79:$L$97&lt;=DQ$3),DQ$35-$N$79:$N$97,$O$79:$O$97)</f>
        <v>334704.51512430009</v>
      </c>
      <c r="DR26" s="657">
        <f t="shared" si="419"/>
        <v>334704.51512430009</v>
      </c>
      <c r="DS26" s="657">
        <f t="shared" si="419"/>
        <v>334704.51512430009</v>
      </c>
      <c r="DT26" s="657">
        <f t="shared" si="419"/>
        <v>334704.51512430009</v>
      </c>
      <c r="DU26" s="657">
        <f t="shared" si="419"/>
        <v>334704.51512430009</v>
      </c>
      <c r="DV26" s="657">
        <f t="shared" si="419"/>
        <v>334704.51512430009</v>
      </c>
      <c r="DW26" s="657">
        <f t="shared" si="419"/>
        <v>334704.51512430009</v>
      </c>
      <c r="DX26" s="657">
        <f t="shared" si="419"/>
        <v>334704.51512430009</v>
      </c>
      <c r="DY26" s="657">
        <f t="shared" si="419"/>
        <v>334704.51512430009</v>
      </c>
      <c r="DZ26" s="657">
        <f t="shared" si="419"/>
        <v>369142.05863225844</v>
      </c>
      <c r="EA26" s="657">
        <f t="shared" si="419"/>
        <v>369142.05863225844</v>
      </c>
      <c r="EB26" s="657">
        <f t="shared" si="419"/>
        <v>369142.05863225844</v>
      </c>
      <c r="EC26" s="657">
        <f t="shared" si="419"/>
        <v>369142.05863225844</v>
      </c>
      <c r="ED26" s="657">
        <f t="shared" si="419"/>
        <v>369142.05863225844</v>
      </c>
      <c r="EE26" s="657">
        <f t="shared" si="419"/>
        <v>369142.05863225844</v>
      </c>
      <c r="EF26" s="657">
        <f t="shared" si="419"/>
        <v>369142.05863225844</v>
      </c>
      <c r="EG26" s="657">
        <f t="shared" si="419"/>
        <v>369142.05863225844</v>
      </c>
      <c r="EH26" s="657">
        <f t="shared" si="419"/>
        <v>369142.05863225844</v>
      </c>
      <c r="EI26" s="657">
        <f t="shared" si="419"/>
        <v>369142.05863225844</v>
      </c>
      <c r="EJ26" s="657">
        <f t="shared" si="419"/>
        <v>369142.05863225844</v>
      </c>
      <c r="EK26" s="657">
        <f t="shared" si="419"/>
        <v>369142.05863225844</v>
      </c>
      <c r="EL26" s="657">
        <f t="shared" si="419"/>
        <v>404619.67749298591</v>
      </c>
      <c r="EM26" s="657">
        <f t="shared" si="419"/>
        <v>404619.67749298591</v>
      </c>
      <c r="EN26" s="657">
        <f t="shared" si="419"/>
        <v>404619.67749298591</v>
      </c>
      <c r="EO26" s="657">
        <f t="shared" si="419"/>
        <v>404619.67749298591</v>
      </c>
      <c r="EP26" s="657">
        <f t="shared" si="419"/>
        <v>404619.67749298591</v>
      </c>
      <c r="EQ26" s="657">
        <f t="shared" si="419"/>
        <v>404619.67749298591</v>
      </c>
      <c r="ER26" s="657">
        <f t="shared" si="419"/>
        <v>404619.67749298591</v>
      </c>
      <c r="ES26" s="657">
        <f t="shared" si="419"/>
        <v>404619.67749298591</v>
      </c>
      <c r="ET26" s="657">
        <f t="shared" si="419"/>
        <v>404619.67749298591</v>
      </c>
      <c r="EU26" s="657">
        <f t="shared" si="419"/>
        <v>404619.67749298591</v>
      </c>
      <c r="EV26" s="657">
        <f t="shared" si="419"/>
        <v>404619.67749298591</v>
      </c>
      <c r="EW26" s="657">
        <f t="shared" si="419"/>
        <v>404619.67749298591</v>
      </c>
      <c r="EX26" s="657">
        <f t="shared" si="419"/>
        <v>440927.3560477838</v>
      </c>
      <c r="EY26" s="657">
        <f t="shared" si="419"/>
        <v>440927.3560477838</v>
      </c>
      <c r="EZ26" s="657">
        <f t="shared" si="419"/>
        <v>440927.3560477838</v>
      </c>
      <c r="FA26" s="657">
        <f t="shared" si="419"/>
        <v>440927.3560477838</v>
      </c>
      <c r="FB26" s="657">
        <f t="shared" si="419"/>
        <v>440927.3560477838</v>
      </c>
      <c r="FC26" s="657">
        <f t="shared" si="419"/>
        <v>440927.3560477838</v>
      </c>
      <c r="FD26" s="657">
        <f t="shared" si="419"/>
        <v>440927.3560477838</v>
      </c>
      <c r="FE26" s="657">
        <f t="shared" si="419"/>
        <v>440927.3560477838</v>
      </c>
      <c r="FF26" s="657">
        <f t="shared" si="419"/>
        <v>440927.3560477838</v>
      </c>
      <c r="FG26" s="657">
        <f t="shared" si="419"/>
        <v>440927.3560477838</v>
      </c>
      <c r="FH26" s="657">
        <f t="shared" si="419"/>
        <v>440927.3560477838</v>
      </c>
      <c r="FI26" s="657">
        <f t="shared" si="419"/>
        <v>440927.3560477838</v>
      </c>
      <c r="FJ26" s="657">
        <f t="shared" si="419"/>
        <v>478324.29492195148</v>
      </c>
      <c r="FK26" s="657">
        <f t="shared" si="419"/>
        <v>478324.29492195148</v>
      </c>
      <c r="FL26" s="657">
        <f t="shared" si="419"/>
        <v>478324.29492195148</v>
      </c>
      <c r="FM26" s="657">
        <f t="shared" si="419"/>
        <v>478324.29492195148</v>
      </c>
      <c r="FN26" s="657">
        <f t="shared" si="419"/>
        <v>478324.29492195148</v>
      </c>
      <c r="FO26" s="657">
        <f t="shared" si="419"/>
        <v>478324.29492195148</v>
      </c>
      <c r="FP26" s="657">
        <f t="shared" si="419"/>
        <v>478324.29492195148</v>
      </c>
      <c r="FQ26" s="657">
        <f t="shared" si="419"/>
        <v>478324.29492195148</v>
      </c>
      <c r="FR26" s="657">
        <f t="shared" si="419"/>
        <v>478324.29492195148</v>
      </c>
      <c r="FS26" s="657">
        <f t="shared" si="419"/>
        <v>478324.29492195148</v>
      </c>
      <c r="FT26" s="657">
        <f t="shared" si="419"/>
        <v>478324.29492195148</v>
      </c>
      <c r="FU26" s="657">
        <f t="shared" si="419"/>
        <v>478324.29492195148</v>
      </c>
      <c r="FV26" s="657">
        <f t="shared" si="419"/>
        <v>516843.14233572636</v>
      </c>
      <c r="FW26" s="657">
        <f t="shared" si="419"/>
        <v>516843.14233572636</v>
      </c>
      <c r="FX26" s="657">
        <f t="shared" si="419"/>
        <v>516843.14233572636</v>
      </c>
      <c r="FY26" s="657">
        <f t="shared" si="419"/>
        <v>516843.14233572636</v>
      </c>
      <c r="FZ26" s="657">
        <f t="shared" si="419"/>
        <v>516843.14233572636</v>
      </c>
      <c r="GA26" s="657">
        <f t="shared" si="419"/>
        <v>516843.14233572636</v>
      </c>
      <c r="GB26" s="657">
        <f t="shared" si="419"/>
        <v>516843.14233572636</v>
      </c>
      <c r="GC26" s="657">
        <f t="shared" ref="GC26:IN26" si="420">SUMPRODUCT(0+($L$79:$L$97&lt;=GC$3),GC$35-$N$79:$N$97,$O$79:$O$97)</f>
        <v>516843.14233572636</v>
      </c>
      <c r="GD26" s="657">
        <f t="shared" si="420"/>
        <v>516843.14233572636</v>
      </c>
      <c r="GE26" s="657">
        <f t="shared" si="420"/>
        <v>516843.14233572636</v>
      </c>
      <c r="GF26" s="657">
        <f t="shared" si="420"/>
        <v>516843.14233572636</v>
      </c>
      <c r="GG26" s="657">
        <f t="shared" si="420"/>
        <v>516843.14233572636</v>
      </c>
      <c r="GH26" s="657">
        <f t="shared" si="420"/>
        <v>556517.55555649742</v>
      </c>
      <c r="GI26" s="657">
        <f t="shared" si="420"/>
        <v>556517.55555649742</v>
      </c>
      <c r="GJ26" s="657">
        <f t="shared" si="420"/>
        <v>556517.55555649742</v>
      </c>
      <c r="GK26" s="657">
        <f t="shared" si="420"/>
        <v>556517.55555649742</v>
      </c>
      <c r="GL26" s="657">
        <f t="shared" si="420"/>
        <v>556517.55555649742</v>
      </c>
      <c r="GM26" s="657">
        <f t="shared" si="420"/>
        <v>556517.55555649742</v>
      </c>
      <c r="GN26" s="657">
        <f t="shared" si="420"/>
        <v>556517.55555649742</v>
      </c>
      <c r="GO26" s="657">
        <f t="shared" si="420"/>
        <v>556517.55555649742</v>
      </c>
      <c r="GP26" s="657">
        <f t="shared" si="420"/>
        <v>556517.55555649742</v>
      </c>
      <c r="GQ26" s="657">
        <f t="shared" si="420"/>
        <v>556517.55555649742</v>
      </c>
      <c r="GR26" s="657">
        <f t="shared" si="420"/>
        <v>556517.55555649742</v>
      </c>
      <c r="GS26" s="657">
        <f t="shared" si="420"/>
        <v>556517.55555649742</v>
      </c>
      <c r="GT26" s="657">
        <f t="shared" si="420"/>
        <v>597382.20157001249</v>
      </c>
      <c r="GU26" s="657">
        <f t="shared" si="420"/>
        <v>597382.20157001249</v>
      </c>
      <c r="GV26" s="657">
        <f t="shared" si="420"/>
        <v>597382.20157001249</v>
      </c>
      <c r="GW26" s="657">
        <f t="shared" si="420"/>
        <v>597382.20157001249</v>
      </c>
      <c r="GX26" s="657">
        <f t="shared" si="420"/>
        <v>597382.20157001249</v>
      </c>
      <c r="GY26" s="657">
        <f t="shared" si="420"/>
        <v>597382.20157001249</v>
      </c>
      <c r="GZ26" s="657">
        <f t="shared" si="420"/>
        <v>597382.20157001249</v>
      </c>
      <c r="HA26" s="657">
        <f t="shared" si="420"/>
        <v>597382.20157001249</v>
      </c>
      <c r="HB26" s="657">
        <f t="shared" si="420"/>
        <v>597382.20157001249</v>
      </c>
      <c r="HC26" s="657">
        <f t="shared" si="420"/>
        <v>597382.20157001249</v>
      </c>
      <c r="HD26" s="657">
        <f t="shared" si="420"/>
        <v>597382.20157001249</v>
      </c>
      <c r="HE26" s="657">
        <f t="shared" si="420"/>
        <v>597382.20157001249</v>
      </c>
      <c r="HF26" s="657">
        <f t="shared" si="420"/>
        <v>639472.7873719373</v>
      </c>
      <c r="HG26" s="657">
        <f t="shared" si="420"/>
        <v>639472.7873719373</v>
      </c>
      <c r="HH26" s="657">
        <f t="shared" si="420"/>
        <v>639472.7873719373</v>
      </c>
      <c r="HI26" s="657">
        <f t="shared" si="420"/>
        <v>639472.7873719373</v>
      </c>
      <c r="HJ26" s="657">
        <f t="shared" si="420"/>
        <v>639472.7873719373</v>
      </c>
      <c r="HK26" s="657">
        <f t="shared" si="420"/>
        <v>639472.7873719373</v>
      </c>
      <c r="HL26" s="657">
        <f t="shared" si="420"/>
        <v>639472.7873719373</v>
      </c>
      <c r="HM26" s="657">
        <f t="shared" si="420"/>
        <v>639472.7873719373</v>
      </c>
      <c r="HN26" s="657">
        <f t="shared" si="420"/>
        <v>639472.7873719373</v>
      </c>
      <c r="HO26" s="657">
        <f t="shared" si="420"/>
        <v>639472.7873719373</v>
      </c>
      <c r="HP26" s="657">
        <f t="shared" si="420"/>
        <v>639472.7873719373</v>
      </c>
      <c r="HQ26" s="657">
        <f t="shared" si="420"/>
        <v>639472.7873719373</v>
      </c>
      <c r="HR26" s="657">
        <f t="shared" si="420"/>
        <v>682826.09116816451</v>
      </c>
      <c r="HS26" s="657">
        <f t="shared" si="420"/>
        <v>682826.09116816451</v>
      </c>
      <c r="HT26" s="657">
        <f t="shared" si="420"/>
        <v>682826.09116816451</v>
      </c>
      <c r="HU26" s="657">
        <f t="shared" si="420"/>
        <v>682826.09116816451</v>
      </c>
      <c r="HV26" s="657">
        <f t="shared" si="420"/>
        <v>682826.09116816451</v>
      </c>
      <c r="HW26" s="657">
        <f t="shared" si="420"/>
        <v>682826.09116816451</v>
      </c>
      <c r="HX26" s="657">
        <f t="shared" si="420"/>
        <v>682826.09116816451</v>
      </c>
      <c r="HY26" s="657">
        <f t="shared" si="420"/>
        <v>682826.09116816451</v>
      </c>
      <c r="HZ26" s="657">
        <f t="shared" si="420"/>
        <v>682826.09116816451</v>
      </c>
      <c r="IA26" s="657">
        <f t="shared" si="420"/>
        <v>682826.09116816451</v>
      </c>
      <c r="IB26" s="657">
        <f t="shared" si="420"/>
        <v>682826.09116816451</v>
      </c>
      <c r="IC26" s="657">
        <f t="shared" si="420"/>
        <v>682826.09116816451</v>
      </c>
      <c r="ID26" s="657">
        <f t="shared" si="420"/>
        <v>727479.99451113027</v>
      </c>
      <c r="IE26" s="657">
        <f t="shared" si="420"/>
        <v>727479.99451113027</v>
      </c>
      <c r="IF26" s="657">
        <f t="shared" si="420"/>
        <v>727479.99451113027</v>
      </c>
      <c r="IG26" s="657">
        <f t="shared" si="420"/>
        <v>727479.99451113027</v>
      </c>
      <c r="IH26" s="657">
        <f t="shared" si="420"/>
        <v>727479.99451113027</v>
      </c>
      <c r="II26" s="657">
        <f t="shared" si="420"/>
        <v>727479.99451113027</v>
      </c>
      <c r="IJ26" s="657">
        <f t="shared" si="420"/>
        <v>727479.99451113027</v>
      </c>
      <c r="IK26" s="657">
        <f t="shared" si="420"/>
        <v>727479.99451113027</v>
      </c>
      <c r="IL26" s="657">
        <f t="shared" si="420"/>
        <v>727479.99451113027</v>
      </c>
      <c r="IM26" s="657">
        <f t="shared" si="420"/>
        <v>727479.99451113027</v>
      </c>
      <c r="IN26" s="657">
        <f t="shared" si="420"/>
        <v>727479.99451113027</v>
      </c>
      <c r="IO26" s="657">
        <f t="shared" ref="IO26" si="421">SUMPRODUCT(0+($L$79:$L$97&lt;=IO$3),IO$35-$N$79:$N$97,$O$79:$O$97)</f>
        <v>727479.99451113027</v>
      </c>
    </row>
    <row r="27" spans="2:249" x14ac:dyDescent="0.2">
      <c r="B27" s="575"/>
      <c r="C27" s="576" t="s">
        <v>441</v>
      </c>
      <c r="D27" s="651"/>
      <c r="E27" s="576"/>
      <c r="F27" s="576"/>
      <c r="G27" s="576"/>
      <c r="H27" s="576"/>
      <c r="I27" s="576"/>
      <c r="J27" s="576"/>
      <c r="K27" s="576"/>
      <c r="L27" s="576"/>
      <c r="M27" s="576"/>
      <c r="N27" s="576"/>
      <c r="O27" s="576"/>
      <c r="P27" s="576"/>
      <c r="Q27" s="576"/>
      <c r="R27" s="576"/>
      <c r="S27" s="576"/>
      <c r="T27" s="576"/>
      <c r="U27" s="576"/>
      <c r="V27" s="576"/>
      <c r="W27" s="576"/>
      <c r="X27" s="576"/>
      <c r="Y27" s="576"/>
      <c r="Z27" s="576"/>
      <c r="AA27" s="576"/>
      <c r="AB27" s="576"/>
      <c r="AC27" s="576"/>
      <c r="AD27" s="576"/>
      <c r="AE27" s="576"/>
      <c r="AF27" s="576"/>
      <c r="AG27" s="576"/>
      <c r="AH27" s="576"/>
      <c r="AI27" s="576"/>
      <c r="AJ27" s="576"/>
      <c r="AK27" s="576"/>
      <c r="AL27" s="576"/>
      <c r="AM27" s="576"/>
      <c r="AN27" s="576"/>
      <c r="AO27" s="576"/>
      <c r="AP27" s="576"/>
      <c r="AQ27" s="576"/>
      <c r="AR27" s="576"/>
      <c r="AS27" s="576"/>
      <c r="AT27" s="576"/>
      <c r="AU27" s="576"/>
      <c r="AV27" s="576"/>
      <c r="AW27" s="576"/>
      <c r="AX27" s="576"/>
      <c r="AY27" s="576"/>
      <c r="AZ27" s="576"/>
      <c r="BA27" s="576"/>
      <c r="BB27" s="576"/>
      <c r="BC27" s="576"/>
      <c r="BD27" s="576"/>
      <c r="BE27" s="576"/>
      <c r="BF27" s="576"/>
      <c r="BG27" s="576"/>
      <c r="BH27" s="576"/>
      <c r="BI27" s="576"/>
      <c r="BJ27" s="576"/>
      <c r="BK27" s="576"/>
      <c r="BL27" s="576"/>
      <c r="BM27" s="576"/>
      <c r="BN27" s="576"/>
      <c r="BO27" s="576"/>
      <c r="BP27" s="576"/>
      <c r="BQ27" s="576"/>
      <c r="BR27" s="576"/>
      <c r="BS27" s="576"/>
      <c r="BT27" s="576"/>
      <c r="BU27" s="576"/>
      <c r="BV27" s="576"/>
      <c r="BW27" s="576"/>
      <c r="BX27" s="576"/>
      <c r="BY27" s="576"/>
      <c r="BZ27" s="576"/>
      <c r="CA27" s="576"/>
      <c r="CB27" s="576"/>
      <c r="CC27" s="576"/>
      <c r="CD27" s="576"/>
      <c r="CE27" s="576"/>
      <c r="CF27" s="576"/>
      <c r="CG27" s="576"/>
      <c r="CH27" s="576"/>
      <c r="CI27" s="576"/>
      <c r="CJ27" s="576"/>
      <c r="CK27" s="576"/>
      <c r="CL27" s="576"/>
      <c r="CM27" s="576"/>
      <c r="CN27" s="576"/>
      <c r="CO27" s="576"/>
      <c r="CP27" s="576"/>
      <c r="CQ27" s="576"/>
      <c r="CR27" s="576"/>
      <c r="CS27" s="576"/>
      <c r="CT27" s="576"/>
      <c r="CU27" s="576"/>
      <c r="CV27" s="576"/>
      <c r="CW27" s="576"/>
      <c r="CX27" s="576"/>
      <c r="CY27" s="576"/>
      <c r="CZ27" s="576"/>
      <c r="DA27" s="576"/>
      <c r="DB27" s="576"/>
      <c r="DC27" s="576"/>
      <c r="DD27" s="576"/>
      <c r="DE27" s="576"/>
      <c r="DF27" s="576"/>
      <c r="DG27" s="576"/>
      <c r="DH27" s="576"/>
      <c r="DI27" s="576"/>
      <c r="DJ27" s="576"/>
      <c r="DK27" s="576"/>
      <c r="DL27" s="576"/>
      <c r="DM27" s="576"/>
      <c r="DN27" s="576"/>
      <c r="DO27" s="576"/>
      <c r="DP27" s="576"/>
      <c r="DQ27" s="576"/>
      <c r="DR27" s="576"/>
      <c r="DS27" s="576"/>
      <c r="DT27" s="576"/>
      <c r="DU27" s="576"/>
      <c r="DV27" s="576"/>
      <c r="DW27" s="576"/>
      <c r="DX27" s="576"/>
      <c r="DY27" s="576"/>
      <c r="DZ27" s="576"/>
      <c r="EA27" s="576"/>
      <c r="EB27" s="576"/>
      <c r="EC27" s="576"/>
      <c r="ED27" s="576"/>
      <c r="EE27" s="576"/>
      <c r="EF27" s="576"/>
      <c r="EG27" s="576"/>
      <c r="EH27" s="576"/>
      <c r="EI27" s="576"/>
      <c r="EJ27" s="576"/>
      <c r="EK27" s="576"/>
      <c r="EL27" s="576"/>
      <c r="EM27" s="576"/>
      <c r="EN27" s="576"/>
      <c r="EO27" s="576"/>
      <c r="EP27" s="576"/>
      <c r="EQ27" s="576"/>
      <c r="ER27" s="576"/>
      <c r="ES27" s="576"/>
      <c r="ET27" s="576"/>
      <c r="EU27" s="576"/>
      <c r="EV27" s="576"/>
      <c r="EW27" s="576"/>
      <c r="EX27" s="576"/>
      <c r="EY27" s="576"/>
      <c r="EZ27" s="576"/>
      <c r="FA27" s="576"/>
      <c r="FB27" s="576"/>
      <c r="FC27" s="576"/>
      <c r="FD27" s="576"/>
      <c r="FE27" s="576"/>
      <c r="FF27" s="576"/>
      <c r="FG27" s="576"/>
      <c r="FH27" s="576"/>
      <c r="FI27" s="576"/>
      <c r="FJ27" s="576"/>
      <c r="FK27" s="576"/>
      <c r="FL27" s="576"/>
      <c r="FM27" s="576"/>
      <c r="FN27" s="576"/>
      <c r="FO27" s="576"/>
      <c r="FP27" s="576"/>
      <c r="FQ27" s="576"/>
      <c r="FR27" s="576"/>
      <c r="FS27" s="576"/>
      <c r="FT27" s="576"/>
      <c r="FU27" s="576"/>
      <c r="FV27" s="576"/>
      <c r="FW27" s="576"/>
      <c r="FX27" s="576"/>
      <c r="FY27" s="576"/>
      <c r="FZ27" s="576"/>
      <c r="GA27" s="576"/>
      <c r="GB27" s="576"/>
      <c r="GC27" s="576"/>
      <c r="GD27" s="576"/>
      <c r="GE27" s="576"/>
      <c r="GF27" s="576"/>
      <c r="GG27" s="576"/>
      <c r="GH27" s="576"/>
      <c r="GI27" s="576"/>
      <c r="GJ27" s="576"/>
      <c r="GK27" s="576"/>
      <c r="GL27" s="576"/>
      <c r="GM27" s="576"/>
      <c r="GN27" s="576"/>
      <c r="GO27" s="576"/>
      <c r="GP27" s="576"/>
      <c r="GQ27" s="576"/>
      <c r="GR27" s="576"/>
      <c r="GS27" s="576"/>
      <c r="GT27" s="576"/>
      <c r="GU27" s="576"/>
      <c r="GV27" s="576"/>
      <c r="GW27" s="576"/>
      <c r="GX27" s="576"/>
      <c r="GY27" s="576"/>
      <c r="GZ27" s="576"/>
      <c r="HA27" s="576"/>
      <c r="HB27" s="576"/>
      <c r="HC27" s="576"/>
      <c r="HD27" s="576"/>
      <c r="HE27" s="576"/>
      <c r="HF27" s="576"/>
      <c r="HG27" s="576"/>
      <c r="HH27" s="576"/>
      <c r="HI27" s="576"/>
      <c r="HJ27" s="576"/>
      <c r="HK27" s="576"/>
      <c r="HL27" s="576"/>
      <c r="HM27" s="576"/>
      <c r="HN27" s="576"/>
      <c r="HO27" s="576"/>
      <c r="HP27" s="576"/>
      <c r="HQ27" s="576"/>
      <c r="HR27" s="576"/>
      <c r="HS27" s="576"/>
      <c r="HT27" s="576"/>
      <c r="HU27" s="576"/>
      <c r="HV27" s="576"/>
      <c r="HW27" s="576"/>
      <c r="HX27" s="576"/>
      <c r="HY27" s="576"/>
      <c r="HZ27" s="576"/>
      <c r="IA27" s="576"/>
      <c r="IB27" s="576"/>
      <c r="IC27" s="576"/>
      <c r="ID27" s="576"/>
      <c r="IE27" s="576"/>
      <c r="IF27" s="576"/>
      <c r="IG27" s="576"/>
      <c r="IH27" s="576"/>
      <c r="II27" s="576"/>
      <c r="IJ27" s="576"/>
      <c r="IK27" s="576"/>
      <c r="IL27" s="576"/>
      <c r="IM27" s="576"/>
      <c r="IN27" s="576"/>
      <c r="IO27" s="576"/>
    </row>
    <row r="28" spans="2:249" x14ac:dyDescent="0.2">
      <c r="H28" s="564" t="s">
        <v>357</v>
      </c>
      <c r="J28" s="577">
        <f>SUM(J4:J27)</f>
        <v>387943.12830833334</v>
      </c>
      <c r="K28" s="577">
        <f t="shared" ref="K28:P28" si="422">SUM(K4:K25)</f>
        <v>387943.12830833334</v>
      </c>
      <c r="L28" s="577">
        <f t="shared" si="422"/>
        <v>387943.12830833334</v>
      </c>
      <c r="M28" s="577">
        <f t="shared" si="422"/>
        <v>387943.12830833334</v>
      </c>
      <c r="N28" s="577">
        <f t="shared" si="422"/>
        <v>387943.12830833334</v>
      </c>
      <c r="O28" s="577">
        <f t="shared" si="422"/>
        <v>387943.12830833334</v>
      </c>
      <c r="P28" s="577">
        <f t="shared" si="422"/>
        <v>393964.18038208346</v>
      </c>
      <c r="Q28" s="577">
        <f t="shared" ref="Q28:AB28" si="423">SUM(Q4:Q25)</f>
        <v>393964.18038208346</v>
      </c>
      <c r="R28" s="577">
        <f t="shared" si="423"/>
        <v>393964.18038208346</v>
      </c>
      <c r="S28" s="577">
        <f t="shared" si="423"/>
        <v>393964.18038208346</v>
      </c>
      <c r="T28" s="577">
        <f t="shared" si="423"/>
        <v>393964.18038208346</v>
      </c>
      <c r="U28" s="577">
        <f t="shared" si="423"/>
        <v>393964.18038208346</v>
      </c>
      <c r="V28" s="577">
        <f t="shared" si="423"/>
        <v>444255.7605237501</v>
      </c>
      <c r="W28" s="577">
        <f t="shared" si="423"/>
        <v>444255.7605237501</v>
      </c>
      <c r="X28" s="577">
        <f t="shared" si="423"/>
        <v>444255.7605237501</v>
      </c>
      <c r="Y28" s="577">
        <f t="shared" si="423"/>
        <v>444255.7605237501</v>
      </c>
      <c r="Z28" s="577">
        <f t="shared" si="423"/>
        <v>444255.7605237501</v>
      </c>
      <c r="AA28" s="577">
        <f t="shared" si="423"/>
        <v>444255.7605237501</v>
      </c>
      <c r="AB28" s="577">
        <f t="shared" si="423"/>
        <v>450457.44415971247</v>
      </c>
      <c r="AC28" s="577">
        <f t="shared" ref="AC28:BF28" si="424">SUM(AC4:AC25)</f>
        <v>450457.44415971247</v>
      </c>
      <c r="AD28" s="577">
        <f t="shared" si="424"/>
        <v>450457.44415971247</v>
      </c>
      <c r="AE28" s="577">
        <f t="shared" si="424"/>
        <v>450457.44415971247</v>
      </c>
      <c r="AF28" s="577">
        <f t="shared" si="424"/>
        <v>450457.44415971247</v>
      </c>
      <c r="AG28" s="577">
        <f t="shared" si="424"/>
        <v>450457.44415971247</v>
      </c>
      <c r="AH28" s="577">
        <f t="shared" si="424"/>
        <v>546767.62443471246</v>
      </c>
      <c r="AI28" s="577">
        <f t="shared" si="424"/>
        <v>546767.62443471246</v>
      </c>
      <c r="AJ28" s="577">
        <f t="shared" si="424"/>
        <v>546767.62443471246</v>
      </c>
      <c r="AK28" s="577">
        <f t="shared" si="424"/>
        <v>546767.62443471246</v>
      </c>
      <c r="AL28" s="577">
        <f t="shared" si="424"/>
        <v>546767.62443471246</v>
      </c>
      <c r="AM28" s="577">
        <f t="shared" si="424"/>
        <v>546767.62443471246</v>
      </c>
      <c r="AN28" s="577">
        <f t="shared" si="424"/>
        <v>553155.3585797539</v>
      </c>
      <c r="AO28" s="577">
        <f t="shared" si="424"/>
        <v>553155.3585797539</v>
      </c>
      <c r="AP28" s="577">
        <f t="shared" si="424"/>
        <v>553155.3585797539</v>
      </c>
      <c r="AQ28" s="577">
        <f t="shared" si="424"/>
        <v>553155.3585797539</v>
      </c>
      <c r="AR28" s="577">
        <f t="shared" si="424"/>
        <v>553155.3585797539</v>
      </c>
      <c r="AS28" s="577">
        <f t="shared" si="424"/>
        <v>553155.3585797539</v>
      </c>
      <c r="AT28" s="577">
        <f t="shared" si="424"/>
        <v>626969.57597875374</v>
      </c>
      <c r="AU28" s="577">
        <f t="shared" si="424"/>
        <v>626969.57597875374</v>
      </c>
      <c r="AV28" s="577">
        <f t="shared" si="424"/>
        <v>626969.57597875374</v>
      </c>
      <c r="AW28" s="577">
        <f t="shared" si="424"/>
        <v>626969.57597875374</v>
      </c>
      <c r="AX28" s="577">
        <f t="shared" si="424"/>
        <v>626969.57597875374</v>
      </c>
      <c r="AY28" s="577">
        <f t="shared" si="424"/>
        <v>626969.57597875374</v>
      </c>
      <c r="AZ28" s="577">
        <f t="shared" si="424"/>
        <v>633548.94214814669</v>
      </c>
      <c r="BA28" s="577">
        <f t="shared" si="424"/>
        <v>633548.94214814669</v>
      </c>
      <c r="BB28" s="577">
        <f t="shared" si="424"/>
        <v>633548.94214814669</v>
      </c>
      <c r="BC28" s="577">
        <f t="shared" si="424"/>
        <v>633548.94214814669</v>
      </c>
      <c r="BD28" s="577">
        <f t="shared" si="424"/>
        <v>633548.94214814669</v>
      </c>
      <c r="BE28" s="577">
        <f t="shared" si="424"/>
        <v>633548.94214814669</v>
      </c>
      <c r="BF28" s="577">
        <f t="shared" si="424"/>
        <v>702414.74258236645</v>
      </c>
      <c r="BG28" s="577">
        <f t="shared" ref="BG28:BR28" si="425">SUM(BG4:BG25)</f>
        <v>702414.74258236645</v>
      </c>
      <c r="BH28" s="577">
        <f t="shared" si="425"/>
        <v>702414.74258236645</v>
      </c>
      <c r="BI28" s="577">
        <f t="shared" si="425"/>
        <v>702414.74258236645</v>
      </c>
      <c r="BJ28" s="577">
        <f t="shared" si="425"/>
        <v>702414.74258236645</v>
      </c>
      <c r="BK28" s="577">
        <f t="shared" si="425"/>
        <v>677598.60820785013</v>
      </c>
      <c r="BL28" s="577">
        <f t="shared" si="425"/>
        <v>683923.7717915891</v>
      </c>
      <c r="BM28" s="577">
        <f t="shared" si="425"/>
        <v>683923.7717915891</v>
      </c>
      <c r="BN28" s="577">
        <f t="shared" si="425"/>
        <v>683923.7717915891</v>
      </c>
      <c r="BO28" s="577">
        <f t="shared" si="425"/>
        <v>683923.7717915891</v>
      </c>
      <c r="BP28" s="577">
        <f t="shared" si="425"/>
        <v>363462.89892488648</v>
      </c>
      <c r="BQ28" s="577">
        <f t="shared" si="425"/>
        <v>363462.89892488648</v>
      </c>
      <c r="BR28" s="577">
        <f t="shared" si="425"/>
        <v>395584.49754571653</v>
      </c>
      <c r="BS28" s="577">
        <f t="shared" ref="BS28:CC28" si="426">SUM(BS4:BS25)</f>
        <v>395584.49754571653</v>
      </c>
      <c r="BT28" s="577">
        <f t="shared" si="426"/>
        <v>395584.49754571653</v>
      </c>
      <c r="BU28" s="577">
        <f t="shared" si="426"/>
        <v>395584.49754571653</v>
      </c>
      <c r="BV28" s="577">
        <f t="shared" si="426"/>
        <v>395584.49754571653</v>
      </c>
      <c r="BW28" s="577">
        <f t="shared" si="426"/>
        <v>395584.49754571653</v>
      </c>
      <c r="BX28" s="577">
        <f t="shared" si="426"/>
        <v>395584.49754571653</v>
      </c>
      <c r="BY28" s="577">
        <f t="shared" si="426"/>
        <v>395584.49754571653</v>
      </c>
      <c r="BZ28" s="577">
        <f t="shared" si="426"/>
        <v>395584.49754571653</v>
      </c>
      <c r="CA28" s="577">
        <f t="shared" si="426"/>
        <v>395584.49754571653</v>
      </c>
      <c r="CB28" s="577">
        <f t="shared" si="426"/>
        <v>395584.49754571653</v>
      </c>
      <c r="CC28" s="577">
        <f t="shared" si="426"/>
        <v>395584.49754571653</v>
      </c>
      <c r="CD28" s="577">
        <f t="shared" ref="CD28:DP28" si="427">SUM(CD4:CD25)</f>
        <v>427329.61992725474</v>
      </c>
      <c r="CE28" s="577">
        <f t="shared" si="427"/>
        <v>427329.61992725474</v>
      </c>
      <c r="CF28" s="577">
        <f t="shared" si="427"/>
        <v>343033.06561636413</v>
      </c>
      <c r="CG28" s="577">
        <f t="shared" si="427"/>
        <v>343033.06561636413</v>
      </c>
      <c r="CH28" s="577">
        <f t="shared" si="427"/>
        <v>343033.06561636413</v>
      </c>
      <c r="CI28" s="577">
        <f t="shared" si="427"/>
        <v>343033.06561636413</v>
      </c>
      <c r="CJ28" s="577">
        <f t="shared" si="427"/>
        <v>343033.06561636413</v>
      </c>
      <c r="CK28" s="577">
        <f t="shared" si="427"/>
        <v>343033.06561636413</v>
      </c>
      <c r="CL28" s="577">
        <f t="shared" si="427"/>
        <v>343033.06561636413</v>
      </c>
      <c r="CM28" s="577">
        <f t="shared" si="427"/>
        <v>343033.06561636413</v>
      </c>
      <c r="CN28" s="577">
        <f t="shared" si="427"/>
        <v>343033.06561636413</v>
      </c>
      <c r="CO28" s="577">
        <f t="shared" si="427"/>
        <v>343033.06561636413</v>
      </c>
      <c r="CP28" s="577">
        <f t="shared" si="427"/>
        <v>370050.68161652179</v>
      </c>
      <c r="CQ28" s="577">
        <f t="shared" si="427"/>
        <v>370050.68161652179</v>
      </c>
      <c r="CR28" s="577">
        <f t="shared" si="427"/>
        <v>370050.68161652179</v>
      </c>
      <c r="CS28" s="577">
        <f t="shared" si="427"/>
        <v>370050.68161652179</v>
      </c>
      <c r="CT28" s="577">
        <f t="shared" si="427"/>
        <v>370050.68161652179</v>
      </c>
      <c r="CU28" s="577">
        <f t="shared" si="427"/>
        <v>370050.68161652179</v>
      </c>
      <c r="CV28" s="577">
        <f t="shared" si="427"/>
        <v>370050.68161652179</v>
      </c>
      <c r="CW28" s="577">
        <f t="shared" si="427"/>
        <v>370050.68161652179</v>
      </c>
      <c r="CX28" s="577">
        <f t="shared" si="427"/>
        <v>370050.68161652179</v>
      </c>
      <c r="CY28" s="577">
        <f t="shared" si="427"/>
        <v>370050.68161652179</v>
      </c>
      <c r="CZ28" s="577">
        <f t="shared" si="427"/>
        <v>370050.68161652179</v>
      </c>
      <c r="DA28" s="577">
        <f t="shared" si="427"/>
        <v>370050.68161652179</v>
      </c>
      <c r="DB28" s="577">
        <f t="shared" si="427"/>
        <v>397883.24500268401</v>
      </c>
      <c r="DC28" s="577">
        <f t="shared" si="427"/>
        <v>397883.24500268401</v>
      </c>
      <c r="DD28" s="577">
        <f t="shared" si="427"/>
        <v>397883.24500268401</v>
      </c>
      <c r="DE28" s="577">
        <f t="shared" si="427"/>
        <v>397883.24500268401</v>
      </c>
      <c r="DF28" s="577">
        <f t="shared" si="427"/>
        <v>397883.24500268401</v>
      </c>
      <c r="DG28" s="577">
        <f t="shared" si="427"/>
        <v>397883.24500268401</v>
      </c>
      <c r="DH28" s="577">
        <f t="shared" si="427"/>
        <v>397883.24500268401</v>
      </c>
      <c r="DI28" s="577">
        <f t="shared" si="427"/>
        <v>397883.24500268401</v>
      </c>
      <c r="DJ28" s="577">
        <f t="shared" si="427"/>
        <v>397883.24500268401</v>
      </c>
      <c r="DK28" s="577">
        <f t="shared" si="427"/>
        <v>397883.24500268401</v>
      </c>
      <c r="DL28" s="577">
        <f t="shared" si="427"/>
        <v>397883.24500268401</v>
      </c>
      <c r="DM28" s="577">
        <f t="shared" si="427"/>
        <v>397883.24500268401</v>
      </c>
      <c r="DN28" s="577">
        <f t="shared" si="427"/>
        <v>426555.36662743118</v>
      </c>
      <c r="DO28" s="577">
        <f t="shared" si="427"/>
        <v>426555.36662743118</v>
      </c>
      <c r="DP28" s="577">
        <f t="shared" si="427"/>
        <v>426555.36662743118</v>
      </c>
      <c r="DQ28" s="577">
        <f t="shared" ref="DQ28:EO28" si="428">SUM(DQ4:DQ25)</f>
        <v>426555.36662743118</v>
      </c>
      <c r="DR28" s="577">
        <f t="shared" si="428"/>
        <v>426555.36662743118</v>
      </c>
      <c r="DS28" s="577">
        <f t="shared" si="428"/>
        <v>426555.36662743118</v>
      </c>
      <c r="DT28" s="577">
        <f t="shared" si="428"/>
        <v>426555.36662743118</v>
      </c>
      <c r="DU28" s="577">
        <f t="shared" si="428"/>
        <v>426555.36662743118</v>
      </c>
      <c r="DV28" s="577">
        <f t="shared" si="428"/>
        <v>426555.36662743118</v>
      </c>
      <c r="DW28" s="577">
        <f t="shared" si="428"/>
        <v>426555.36662743118</v>
      </c>
      <c r="DX28" s="577">
        <f t="shared" si="428"/>
        <v>426555.36662743118</v>
      </c>
      <c r="DY28" s="577">
        <f t="shared" si="428"/>
        <v>426555.36662743118</v>
      </c>
      <c r="DZ28" s="577">
        <f t="shared" si="428"/>
        <v>272006.70813492086</v>
      </c>
      <c r="EA28" s="577">
        <f t="shared" si="428"/>
        <v>272006.70813492086</v>
      </c>
      <c r="EB28" s="577">
        <f t="shared" si="428"/>
        <v>272006.70813492086</v>
      </c>
      <c r="EC28" s="577">
        <f t="shared" si="428"/>
        <v>272006.70813492086</v>
      </c>
      <c r="ED28" s="577">
        <f t="shared" si="428"/>
        <v>272006.70813492086</v>
      </c>
      <c r="EE28" s="577">
        <f t="shared" si="428"/>
        <v>272006.70813492086</v>
      </c>
      <c r="EF28" s="577">
        <f t="shared" si="428"/>
        <v>183655.17043492084</v>
      </c>
      <c r="EG28" s="577">
        <f t="shared" si="428"/>
        <v>183655.17043492084</v>
      </c>
      <c r="EH28" s="577">
        <f t="shared" si="428"/>
        <v>183655.17043492084</v>
      </c>
      <c r="EI28" s="577">
        <f t="shared" si="428"/>
        <v>183655.17043492084</v>
      </c>
      <c r="EJ28" s="577">
        <f t="shared" si="428"/>
        <v>183655.17043492084</v>
      </c>
      <c r="EK28" s="577">
        <f t="shared" si="428"/>
        <v>183655.17043492084</v>
      </c>
      <c r="EL28" s="577">
        <f t="shared" si="428"/>
        <v>202282.05352646852</v>
      </c>
      <c r="EM28" s="577">
        <f t="shared" si="428"/>
        <v>202282.05352646852</v>
      </c>
      <c r="EN28" s="577">
        <f t="shared" si="428"/>
        <v>202282.05352646852</v>
      </c>
      <c r="EO28" s="577">
        <f t="shared" si="428"/>
        <v>202282.05352646852</v>
      </c>
      <c r="EP28" s="577">
        <f t="shared" ref="EP28:HA28" si="429">SUM(EP4:EP25)</f>
        <v>202282.05352646852</v>
      </c>
      <c r="EQ28" s="577">
        <f t="shared" si="429"/>
        <v>202282.05352646852</v>
      </c>
      <c r="ER28" s="577">
        <f t="shared" si="429"/>
        <v>202282.05352646852</v>
      </c>
      <c r="ES28" s="577">
        <f t="shared" si="429"/>
        <v>202282.05352646852</v>
      </c>
      <c r="ET28" s="577">
        <f t="shared" si="429"/>
        <v>202282.05352646852</v>
      </c>
      <c r="EU28" s="577">
        <f t="shared" si="429"/>
        <v>202282.05352646852</v>
      </c>
      <c r="EV28" s="577">
        <f t="shared" si="429"/>
        <v>202282.05352646852</v>
      </c>
      <c r="EW28" s="577">
        <f t="shared" si="429"/>
        <v>202282.05352646852</v>
      </c>
      <c r="EX28" s="577">
        <f t="shared" si="429"/>
        <v>221379.90679109583</v>
      </c>
      <c r="EY28" s="577">
        <f t="shared" si="429"/>
        <v>221379.90679109583</v>
      </c>
      <c r="EZ28" s="577">
        <f t="shared" si="429"/>
        <v>221379.90679109583</v>
      </c>
      <c r="FA28" s="577">
        <f t="shared" si="429"/>
        <v>221379.90679109583</v>
      </c>
      <c r="FB28" s="577">
        <f t="shared" si="429"/>
        <v>221379.90679109583</v>
      </c>
      <c r="FC28" s="577">
        <f t="shared" si="429"/>
        <v>221379.90679109583</v>
      </c>
      <c r="FD28" s="577">
        <f t="shared" si="429"/>
        <v>221379.90679109583</v>
      </c>
      <c r="FE28" s="577">
        <f t="shared" si="429"/>
        <v>221379.90679109583</v>
      </c>
      <c r="FF28" s="577">
        <f t="shared" si="429"/>
        <v>221379.90679109583</v>
      </c>
      <c r="FG28" s="577">
        <f t="shared" si="429"/>
        <v>221379.90679109583</v>
      </c>
      <c r="FH28" s="577">
        <f t="shared" si="429"/>
        <v>221379.90679109583</v>
      </c>
      <c r="FI28" s="577">
        <f t="shared" si="429"/>
        <v>221379.90679109583</v>
      </c>
      <c r="FJ28" s="577">
        <f t="shared" si="429"/>
        <v>241050.70688782865</v>
      </c>
      <c r="FK28" s="577">
        <f t="shared" si="429"/>
        <v>241050.70688782865</v>
      </c>
      <c r="FL28" s="577">
        <f t="shared" si="429"/>
        <v>241050.70688782865</v>
      </c>
      <c r="FM28" s="577">
        <f t="shared" si="429"/>
        <v>241050.70688782865</v>
      </c>
      <c r="FN28" s="577">
        <f t="shared" si="429"/>
        <v>241050.70688782865</v>
      </c>
      <c r="FO28" s="577">
        <f t="shared" si="429"/>
        <v>241050.70688782865</v>
      </c>
      <c r="FP28" s="577">
        <f t="shared" si="429"/>
        <v>241050.70688782865</v>
      </c>
      <c r="FQ28" s="577">
        <f t="shared" si="429"/>
        <v>241050.70688782865</v>
      </c>
      <c r="FR28" s="577">
        <f t="shared" si="429"/>
        <v>241050.70688782865</v>
      </c>
      <c r="FS28" s="577">
        <f t="shared" si="429"/>
        <v>241050.70688782865</v>
      </c>
      <c r="FT28" s="577">
        <f t="shared" si="429"/>
        <v>241050.70688782865</v>
      </c>
      <c r="FU28" s="577">
        <f t="shared" si="429"/>
        <v>241050.70688782865</v>
      </c>
      <c r="FV28" s="577">
        <f t="shared" si="429"/>
        <v>261311.63112745871</v>
      </c>
      <c r="FW28" s="577">
        <f t="shared" si="429"/>
        <v>261311.63112745871</v>
      </c>
      <c r="FX28" s="577">
        <f t="shared" si="429"/>
        <v>261311.63112745871</v>
      </c>
      <c r="FY28" s="577">
        <f t="shared" si="429"/>
        <v>0</v>
      </c>
      <c r="FZ28" s="577">
        <f t="shared" si="429"/>
        <v>0</v>
      </c>
      <c r="GA28" s="577">
        <f t="shared" si="429"/>
        <v>0</v>
      </c>
      <c r="GB28" s="577">
        <f t="shared" si="429"/>
        <v>0</v>
      </c>
      <c r="GC28" s="577">
        <f t="shared" si="429"/>
        <v>0</v>
      </c>
      <c r="GD28" s="577">
        <f t="shared" si="429"/>
        <v>0</v>
      </c>
      <c r="GE28" s="577">
        <f t="shared" si="429"/>
        <v>0</v>
      </c>
      <c r="GF28" s="577">
        <f t="shared" si="429"/>
        <v>0</v>
      </c>
      <c r="GG28" s="577">
        <f t="shared" si="429"/>
        <v>0</v>
      </c>
      <c r="GH28" s="577">
        <f t="shared" si="429"/>
        <v>0</v>
      </c>
      <c r="GI28" s="577">
        <f t="shared" si="429"/>
        <v>0</v>
      </c>
      <c r="GJ28" s="577">
        <f t="shared" si="429"/>
        <v>0</v>
      </c>
      <c r="GK28" s="577">
        <f t="shared" si="429"/>
        <v>0</v>
      </c>
      <c r="GL28" s="577">
        <f t="shared" si="429"/>
        <v>0</v>
      </c>
      <c r="GM28" s="577">
        <f t="shared" si="429"/>
        <v>0</v>
      </c>
      <c r="GN28" s="577">
        <f t="shared" si="429"/>
        <v>0</v>
      </c>
      <c r="GO28" s="577">
        <f t="shared" si="429"/>
        <v>0</v>
      </c>
      <c r="GP28" s="577">
        <f t="shared" si="429"/>
        <v>0</v>
      </c>
      <c r="GQ28" s="577">
        <f t="shared" si="429"/>
        <v>0</v>
      </c>
      <c r="GR28" s="577">
        <f t="shared" si="429"/>
        <v>0</v>
      </c>
      <c r="GS28" s="577">
        <f t="shared" si="429"/>
        <v>0</v>
      </c>
      <c r="GT28" s="577">
        <f t="shared" si="429"/>
        <v>0</v>
      </c>
      <c r="GU28" s="577">
        <f t="shared" si="429"/>
        <v>0</v>
      </c>
      <c r="GV28" s="577">
        <f t="shared" si="429"/>
        <v>0</v>
      </c>
      <c r="GW28" s="577">
        <f t="shared" si="429"/>
        <v>0</v>
      </c>
      <c r="GX28" s="577">
        <f t="shared" si="429"/>
        <v>0</v>
      </c>
      <c r="GY28" s="577">
        <f t="shared" si="429"/>
        <v>0</v>
      </c>
      <c r="GZ28" s="577">
        <f t="shared" si="429"/>
        <v>0</v>
      </c>
      <c r="HA28" s="577">
        <f t="shared" si="429"/>
        <v>0</v>
      </c>
      <c r="HB28" s="577">
        <f t="shared" ref="HB28:IO28" si="430">SUM(HB4:HB25)</f>
        <v>0</v>
      </c>
      <c r="HC28" s="577">
        <f t="shared" si="430"/>
        <v>0</v>
      </c>
      <c r="HD28" s="577">
        <f t="shared" si="430"/>
        <v>0</v>
      </c>
      <c r="HE28" s="577">
        <f t="shared" si="430"/>
        <v>0</v>
      </c>
      <c r="HF28" s="577">
        <f t="shared" si="430"/>
        <v>0</v>
      </c>
      <c r="HG28" s="577">
        <f t="shared" si="430"/>
        <v>0</v>
      </c>
      <c r="HH28" s="577">
        <f t="shared" si="430"/>
        <v>0</v>
      </c>
      <c r="HI28" s="577">
        <f t="shared" si="430"/>
        <v>0</v>
      </c>
      <c r="HJ28" s="577">
        <f t="shared" si="430"/>
        <v>0</v>
      </c>
      <c r="HK28" s="577">
        <f t="shared" si="430"/>
        <v>0</v>
      </c>
      <c r="HL28" s="577">
        <f t="shared" si="430"/>
        <v>0</v>
      </c>
      <c r="HM28" s="577">
        <f t="shared" si="430"/>
        <v>0</v>
      </c>
      <c r="HN28" s="577">
        <f t="shared" si="430"/>
        <v>0</v>
      </c>
      <c r="HO28" s="577">
        <f t="shared" si="430"/>
        <v>0</v>
      </c>
      <c r="HP28" s="577">
        <f t="shared" si="430"/>
        <v>0</v>
      </c>
      <c r="HQ28" s="577">
        <f t="shared" si="430"/>
        <v>0</v>
      </c>
      <c r="HR28" s="577">
        <f t="shared" si="430"/>
        <v>0</v>
      </c>
      <c r="HS28" s="577">
        <f t="shared" si="430"/>
        <v>0</v>
      </c>
      <c r="HT28" s="577">
        <f t="shared" si="430"/>
        <v>0</v>
      </c>
      <c r="HU28" s="577">
        <f t="shared" si="430"/>
        <v>0</v>
      </c>
      <c r="HV28" s="577">
        <f t="shared" si="430"/>
        <v>0</v>
      </c>
      <c r="HW28" s="577">
        <f t="shared" si="430"/>
        <v>0</v>
      </c>
      <c r="HX28" s="577">
        <f t="shared" si="430"/>
        <v>0</v>
      </c>
      <c r="HY28" s="577">
        <f t="shared" si="430"/>
        <v>0</v>
      </c>
      <c r="HZ28" s="577">
        <f t="shared" si="430"/>
        <v>0</v>
      </c>
      <c r="IA28" s="577">
        <f t="shared" si="430"/>
        <v>0</v>
      </c>
      <c r="IB28" s="577">
        <f t="shared" si="430"/>
        <v>0</v>
      </c>
      <c r="IC28" s="577">
        <f t="shared" si="430"/>
        <v>0</v>
      </c>
      <c r="ID28" s="577">
        <f t="shared" si="430"/>
        <v>0</v>
      </c>
      <c r="IE28" s="577">
        <f t="shared" si="430"/>
        <v>0</v>
      </c>
      <c r="IF28" s="577">
        <f t="shared" si="430"/>
        <v>0</v>
      </c>
      <c r="IG28" s="577">
        <f t="shared" si="430"/>
        <v>0</v>
      </c>
      <c r="IH28" s="577">
        <f t="shared" si="430"/>
        <v>0</v>
      </c>
      <c r="II28" s="577">
        <f t="shared" si="430"/>
        <v>0</v>
      </c>
      <c r="IJ28" s="577">
        <f t="shared" si="430"/>
        <v>0</v>
      </c>
      <c r="IK28" s="577">
        <f t="shared" si="430"/>
        <v>0</v>
      </c>
      <c r="IL28" s="577">
        <f t="shared" si="430"/>
        <v>0</v>
      </c>
      <c r="IM28" s="577">
        <f t="shared" si="430"/>
        <v>0</v>
      </c>
      <c r="IN28" s="577">
        <f t="shared" si="430"/>
        <v>0</v>
      </c>
      <c r="IO28" s="577">
        <f t="shared" si="430"/>
        <v>0</v>
      </c>
    </row>
    <row r="29" spans="2:249" x14ac:dyDescent="0.2">
      <c r="E29" s="548"/>
      <c r="F29" s="568"/>
      <c r="G29" s="578"/>
      <c r="H29" s="659" t="s">
        <v>402</v>
      </c>
      <c r="I29" s="659" t="s">
        <v>443</v>
      </c>
      <c r="J29" s="658">
        <f t="shared" ref="J29:P31" si="431">SUMIF($C$4:$C$27,$H29,J$4:J$27)</f>
        <v>365410.69901666668</v>
      </c>
      <c r="K29" s="658">
        <f t="shared" si="431"/>
        <v>365410.69901666668</v>
      </c>
      <c r="L29" s="658">
        <f t="shared" si="431"/>
        <v>365410.69901666668</v>
      </c>
      <c r="M29" s="658">
        <f t="shared" si="431"/>
        <v>365410.69901666668</v>
      </c>
      <c r="N29" s="658">
        <f t="shared" si="431"/>
        <v>365410.69901666668</v>
      </c>
      <c r="O29" s="658">
        <f t="shared" si="431"/>
        <v>365410.69901666668</v>
      </c>
      <c r="P29" s="658">
        <f t="shared" si="431"/>
        <v>365410.69901666668</v>
      </c>
      <c r="Q29" s="658">
        <f t="shared" ref="Q29:AF31" si="432">SUMIF($C$4:$C$27,$H29,Q$4:Q$27)</f>
        <v>365410.69901666668</v>
      </c>
      <c r="R29" s="658">
        <f t="shared" si="432"/>
        <v>365410.69901666668</v>
      </c>
      <c r="S29" s="658">
        <f t="shared" si="432"/>
        <v>365410.69901666668</v>
      </c>
      <c r="T29" s="658">
        <f t="shared" si="432"/>
        <v>365410.69901666668</v>
      </c>
      <c r="U29" s="658">
        <f t="shared" si="432"/>
        <v>365410.69901666668</v>
      </c>
      <c r="V29" s="658">
        <f t="shared" si="432"/>
        <v>414929.26909166662</v>
      </c>
      <c r="W29" s="658">
        <f t="shared" si="432"/>
        <v>414929.26909166662</v>
      </c>
      <c r="X29" s="658">
        <f t="shared" si="432"/>
        <v>487019.14568162797</v>
      </c>
      <c r="Y29" s="658">
        <f t="shared" si="432"/>
        <v>487019.14568162797</v>
      </c>
      <c r="Z29" s="658">
        <f t="shared" si="432"/>
        <v>487019.14568162797</v>
      </c>
      <c r="AA29" s="658">
        <f t="shared" si="432"/>
        <v>487019.14568162797</v>
      </c>
      <c r="AB29" s="658">
        <f t="shared" si="432"/>
        <v>487019.14568162797</v>
      </c>
      <c r="AC29" s="658">
        <f t="shared" si="432"/>
        <v>487019.14568162797</v>
      </c>
      <c r="AD29" s="658">
        <f t="shared" si="432"/>
        <v>487019.14568162797</v>
      </c>
      <c r="AE29" s="658">
        <f t="shared" si="432"/>
        <v>487019.14568162797</v>
      </c>
      <c r="AF29" s="658">
        <f t="shared" si="432"/>
        <v>487019.14568162797</v>
      </c>
      <c r="AG29" s="658">
        <f t="shared" ref="AC29:BG31" si="433">SUMIF($C$4:$C$27,$H29,AG$4:AG$27)</f>
        <v>487019.14568162797</v>
      </c>
      <c r="AH29" s="658">
        <f t="shared" si="433"/>
        <v>618101.19252178445</v>
      </c>
      <c r="AI29" s="658">
        <f t="shared" si="433"/>
        <v>618101.19252178445</v>
      </c>
      <c r="AJ29" s="658">
        <f t="shared" si="433"/>
        <v>618101.19252178445</v>
      </c>
      <c r="AK29" s="658">
        <f t="shared" si="433"/>
        <v>618101.19252178445</v>
      </c>
      <c r="AL29" s="658">
        <f t="shared" si="433"/>
        <v>618101.19252178445</v>
      </c>
      <c r="AM29" s="658">
        <f t="shared" si="433"/>
        <v>618101.19252178445</v>
      </c>
      <c r="AN29" s="658">
        <f t="shared" si="433"/>
        <v>618101.19252178445</v>
      </c>
      <c r="AO29" s="658">
        <f t="shared" si="433"/>
        <v>618101.19252178445</v>
      </c>
      <c r="AP29" s="658">
        <f t="shared" si="433"/>
        <v>618101.19252178445</v>
      </c>
      <c r="AQ29" s="658">
        <f t="shared" si="433"/>
        <v>618101.19252178445</v>
      </c>
      <c r="AR29" s="658">
        <f t="shared" si="433"/>
        <v>618101.19252178445</v>
      </c>
      <c r="AS29" s="658">
        <f t="shared" si="433"/>
        <v>618101.19252178445</v>
      </c>
      <c r="AT29" s="658">
        <f t="shared" si="433"/>
        <v>713087.66810680018</v>
      </c>
      <c r="AU29" s="658">
        <f t="shared" si="433"/>
        <v>713087.66810680018</v>
      </c>
      <c r="AV29" s="658">
        <f t="shared" si="433"/>
        <v>713087.66810680018</v>
      </c>
      <c r="AW29" s="658">
        <f t="shared" si="433"/>
        <v>713087.66810680018</v>
      </c>
      <c r="AX29" s="658">
        <f t="shared" si="433"/>
        <v>713087.66810680018</v>
      </c>
      <c r="AY29" s="658">
        <f t="shared" si="433"/>
        <v>713087.66810680018</v>
      </c>
      <c r="AZ29" s="658">
        <f t="shared" si="433"/>
        <v>713087.66810680018</v>
      </c>
      <c r="BA29" s="658">
        <f t="shared" si="433"/>
        <v>713087.66810680018</v>
      </c>
      <c r="BB29" s="658">
        <f t="shared" si="433"/>
        <v>713087.66810680018</v>
      </c>
      <c r="BC29" s="658">
        <f t="shared" si="433"/>
        <v>713087.66810680018</v>
      </c>
      <c r="BD29" s="658">
        <f t="shared" si="433"/>
        <v>713087.66810680018</v>
      </c>
      <c r="BE29" s="658">
        <f t="shared" si="433"/>
        <v>713087.66810680018</v>
      </c>
      <c r="BF29" s="658">
        <f t="shared" si="433"/>
        <v>800941.23596421955</v>
      </c>
      <c r="BG29" s="658">
        <f t="shared" si="433"/>
        <v>800941.23596421955</v>
      </c>
      <c r="BH29" s="658">
        <f t="shared" ref="BG29:BV31" si="434">SUMIF($C$4:$C$27,$H29,BH$4:BH$27)</f>
        <v>800941.23596421955</v>
      </c>
      <c r="BI29" s="658">
        <f t="shared" si="434"/>
        <v>800941.23596421955</v>
      </c>
      <c r="BJ29" s="658">
        <f t="shared" si="434"/>
        <v>800941.23596421955</v>
      </c>
      <c r="BK29" s="658">
        <f t="shared" si="434"/>
        <v>779626.29711421952</v>
      </c>
      <c r="BL29" s="658">
        <f t="shared" si="434"/>
        <v>779626.29711421952</v>
      </c>
      <c r="BM29" s="658">
        <f t="shared" si="434"/>
        <v>779626.29711421952</v>
      </c>
      <c r="BN29" s="658">
        <f t="shared" si="434"/>
        <v>779626.29711421952</v>
      </c>
      <c r="BO29" s="658">
        <f t="shared" si="434"/>
        <v>780393.87495406799</v>
      </c>
      <c r="BP29" s="658">
        <f t="shared" si="434"/>
        <v>510479.23546240141</v>
      </c>
      <c r="BQ29" s="658">
        <f t="shared" si="434"/>
        <v>510479.23546240141</v>
      </c>
      <c r="BR29" s="658">
        <f t="shared" si="434"/>
        <v>553800.70893322024</v>
      </c>
      <c r="BS29" s="658">
        <f t="shared" si="434"/>
        <v>553800.70893322024</v>
      </c>
      <c r="BT29" s="658">
        <f t="shared" si="434"/>
        <v>578589.10735362594</v>
      </c>
      <c r="BU29" s="658">
        <f t="shared" si="434"/>
        <v>578589.10735362594</v>
      </c>
      <c r="BV29" s="658">
        <f t="shared" si="434"/>
        <v>578589.10735362594</v>
      </c>
      <c r="BW29" s="658">
        <f t="shared" ref="BS29:CH31" si="435">SUMIF($C$4:$C$27,$H29,BW$4:BW$27)</f>
        <v>578589.10735362594</v>
      </c>
      <c r="BX29" s="658">
        <f t="shared" si="435"/>
        <v>578589.10735362594</v>
      </c>
      <c r="BY29" s="658">
        <f t="shared" si="435"/>
        <v>578589.10735362594</v>
      </c>
      <c r="BZ29" s="658">
        <f t="shared" si="435"/>
        <v>578589.10735362594</v>
      </c>
      <c r="CA29" s="658">
        <f t="shared" si="435"/>
        <v>578589.10735362594</v>
      </c>
      <c r="CB29" s="658">
        <f t="shared" si="435"/>
        <v>578589.10735362594</v>
      </c>
      <c r="CC29" s="658">
        <f t="shared" si="435"/>
        <v>578589.10735362594</v>
      </c>
      <c r="CD29" s="658">
        <f t="shared" si="435"/>
        <v>634725.62599380512</v>
      </c>
      <c r="CE29" s="658">
        <f t="shared" si="435"/>
        <v>634725.62599380512</v>
      </c>
      <c r="CF29" s="658">
        <f t="shared" si="435"/>
        <v>558620.34596880514</v>
      </c>
      <c r="CG29" s="658">
        <f t="shared" si="435"/>
        <v>558620.34596880514</v>
      </c>
      <c r="CH29" s="658">
        <f t="shared" si="435"/>
        <v>558620.34596880514</v>
      </c>
      <c r="CI29" s="658">
        <f t="shared" ref="CD29:DQ31" si="436">SUMIF($C$4:$C$27,$H29,CI$4:CI$27)</f>
        <v>558620.34596880514</v>
      </c>
      <c r="CJ29" s="658">
        <f t="shared" si="436"/>
        <v>558620.34596880514</v>
      </c>
      <c r="CK29" s="658">
        <f t="shared" si="436"/>
        <v>558620.34596880514</v>
      </c>
      <c r="CL29" s="658">
        <f t="shared" si="436"/>
        <v>558620.34596880514</v>
      </c>
      <c r="CM29" s="658">
        <f t="shared" si="436"/>
        <v>558620.34596880514</v>
      </c>
      <c r="CN29" s="658">
        <f t="shared" si="436"/>
        <v>558620.34596880514</v>
      </c>
      <c r="CO29" s="658">
        <f t="shared" si="436"/>
        <v>558620.34596880514</v>
      </c>
      <c r="CP29" s="658">
        <f t="shared" si="436"/>
        <v>612403.7940461426</v>
      </c>
      <c r="CQ29" s="658">
        <f t="shared" si="436"/>
        <v>612403.7940461426</v>
      </c>
      <c r="CR29" s="658">
        <f t="shared" si="436"/>
        <v>612403.7940461426</v>
      </c>
      <c r="CS29" s="658">
        <f t="shared" si="436"/>
        <v>612403.7940461426</v>
      </c>
      <c r="CT29" s="658">
        <f t="shared" si="436"/>
        <v>612403.7940461426</v>
      </c>
      <c r="CU29" s="658">
        <f t="shared" si="436"/>
        <v>612403.7940461426</v>
      </c>
      <c r="CV29" s="658">
        <f t="shared" si="436"/>
        <v>612403.7940461426</v>
      </c>
      <c r="CW29" s="658">
        <f t="shared" si="436"/>
        <v>612403.7940461426</v>
      </c>
      <c r="CX29" s="658">
        <f t="shared" si="436"/>
        <v>612403.7940461426</v>
      </c>
      <c r="CY29" s="658">
        <f t="shared" si="436"/>
        <v>612403.7940461426</v>
      </c>
      <c r="CZ29" s="658">
        <f t="shared" si="436"/>
        <v>612403.7940461426</v>
      </c>
      <c r="DA29" s="658">
        <f t="shared" si="436"/>
        <v>612403.7940461426</v>
      </c>
      <c r="DB29" s="658">
        <f t="shared" si="436"/>
        <v>667811.40962575958</v>
      </c>
      <c r="DC29" s="658">
        <f t="shared" si="436"/>
        <v>667811.40962575958</v>
      </c>
      <c r="DD29" s="658">
        <f t="shared" si="436"/>
        <v>667811.40962575958</v>
      </c>
      <c r="DE29" s="658">
        <f t="shared" si="436"/>
        <v>667811.40962575958</v>
      </c>
      <c r="DF29" s="658">
        <f t="shared" si="436"/>
        <v>667811.40962575958</v>
      </c>
      <c r="DG29" s="658">
        <f t="shared" si="436"/>
        <v>667811.40962575958</v>
      </c>
      <c r="DH29" s="658">
        <f t="shared" si="436"/>
        <v>667811.40962575958</v>
      </c>
      <c r="DI29" s="658">
        <f t="shared" si="436"/>
        <v>667811.40962575958</v>
      </c>
      <c r="DJ29" s="658">
        <f t="shared" si="436"/>
        <v>667811.40962575958</v>
      </c>
      <c r="DK29" s="658">
        <f t="shared" si="436"/>
        <v>667811.40962575958</v>
      </c>
      <c r="DL29" s="658">
        <f t="shared" si="436"/>
        <v>667811.40962575958</v>
      </c>
      <c r="DM29" s="658">
        <f t="shared" si="436"/>
        <v>667811.40962575958</v>
      </c>
      <c r="DN29" s="658">
        <f t="shared" si="436"/>
        <v>724892.30972429994</v>
      </c>
      <c r="DO29" s="658">
        <f t="shared" si="436"/>
        <v>724892.30972429994</v>
      </c>
      <c r="DP29" s="658">
        <f t="shared" si="436"/>
        <v>724892.30972429994</v>
      </c>
      <c r="DQ29" s="658">
        <f t="shared" si="436"/>
        <v>724892.30972429994</v>
      </c>
      <c r="DR29" s="658">
        <f t="shared" ref="DQ29:EP31" si="437">SUMIF($C$4:$C$27,$H29,DR$4:DR$27)</f>
        <v>724892.30972429994</v>
      </c>
      <c r="DS29" s="658">
        <f t="shared" si="437"/>
        <v>724892.30972429994</v>
      </c>
      <c r="DT29" s="658">
        <f t="shared" si="437"/>
        <v>724892.30972429994</v>
      </c>
      <c r="DU29" s="658">
        <f t="shared" si="437"/>
        <v>724892.30972429994</v>
      </c>
      <c r="DV29" s="658">
        <f t="shared" si="437"/>
        <v>724892.30972429994</v>
      </c>
      <c r="DW29" s="658">
        <f t="shared" si="437"/>
        <v>724892.30972429994</v>
      </c>
      <c r="DX29" s="658">
        <f t="shared" si="437"/>
        <v>724892.30972429994</v>
      </c>
      <c r="DY29" s="658">
        <f t="shared" si="437"/>
        <v>724892.30972429994</v>
      </c>
      <c r="DZ29" s="658">
        <f t="shared" si="437"/>
        <v>599611.31804892514</v>
      </c>
      <c r="EA29" s="658">
        <f t="shared" si="437"/>
        <v>599611.31804892514</v>
      </c>
      <c r="EB29" s="658">
        <f t="shared" si="437"/>
        <v>599611.31804892514</v>
      </c>
      <c r="EC29" s="658">
        <f t="shared" si="437"/>
        <v>599611.31804892514</v>
      </c>
      <c r="ED29" s="658">
        <f t="shared" si="437"/>
        <v>599611.31804892514</v>
      </c>
      <c r="EE29" s="658">
        <f t="shared" si="437"/>
        <v>599611.31804892514</v>
      </c>
      <c r="EF29" s="658">
        <f t="shared" si="437"/>
        <v>511259.78034892509</v>
      </c>
      <c r="EG29" s="658">
        <f t="shared" si="437"/>
        <v>511259.78034892509</v>
      </c>
      <c r="EH29" s="658">
        <f t="shared" si="437"/>
        <v>511259.78034892509</v>
      </c>
      <c r="EI29" s="658">
        <f t="shared" si="437"/>
        <v>511259.78034892509</v>
      </c>
      <c r="EJ29" s="658">
        <f t="shared" si="437"/>
        <v>511259.78034892509</v>
      </c>
      <c r="EK29" s="658">
        <f t="shared" si="437"/>
        <v>511259.78034892509</v>
      </c>
      <c r="EL29" s="658">
        <f t="shared" si="437"/>
        <v>560039.30930965254</v>
      </c>
      <c r="EM29" s="658">
        <f t="shared" si="437"/>
        <v>560039.30930965254</v>
      </c>
      <c r="EN29" s="658">
        <f t="shared" si="437"/>
        <v>560039.30930965254</v>
      </c>
      <c r="EO29" s="658">
        <f t="shared" si="437"/>
        <v>560039.30930965254</v>
      </c>
      <c r="EP29" s="658">
        <f t="shared" si="437"/>
        <v>560039.30930965254</v>
      </c>
      <c r="EQ29" s="658">
        <f t="shared" ref="EQ29:HB31" si="438">SUMIF($C$4:$C$27,$H29,EQ$4:EQ$27)</f>
        <v>560039.30930965254</v>
      </c>
      <c r="ER29" s="658">
        <f t="shared" si="438"/>
        <v>560039.30930965254</v>
      </c>
      <c r="ES29" s="658">
        <f t="shared" si="438"/>
        <v>560039.30930965254</v>
      </c>
      <c r="ET29" s="658">
        <f t="shared" si="438"/>
        <v>560039.30930965254</v>
      </c>
      <c r="EU29" s="658">
        <f t="shared" si="438"/>
        <v>560039.30930965254</v>
      </c>
      <c r="EV29" s="658">
        <f t="shared" si="438"/>
        <v>560039.30930965254</v>
      </c>
      <c r="EW29" s="658">
        <f t="shared" si="438"/>
        <v>560039.30930965254</v>
      </c>
      <c r="EX29" s="658">
        <f t="shared" si="438"/>
        <v>609960.11894778372</v>
      </c>
      <c r="EY29" s="658">
        <f t="shared" si="438"/>
        <v>609960.11894778372</v>
      </c>
      <c r="EZ29" s="658">
        <f t="shared" si="438"/>
        <v>609960.11894778372</v>
      </c>
      <c r="FA29" s="658">
        <f t="shared" si="438"/>
        <v>609960.11894778372</v>
      </c>
      <c r="FB29" s="658">
        <f t="shared" si="438"/>
        <v>609960.11894778372</v>
      </c>
      <c r="FC29" s="658">
        <f t="shared" si="438"/>
        <v>609960.11894778372</v>
      </c>
      <c r="FD29" s="658">
        <f t="shared" si="438"/>
        <v>609960.11894778372</v>
      </c>
      <c r="FE29" s="658">
        <f t="shared" si="438"/>
        <v>609960.11894778372</v>
      </c>
      <c r="FF29" s="658">
        <f t="shared" si="438"/>
        <v>609960.11894778372</v>
      </c>
      <c r="FG29" s="658">
        <f t="shared" si="438"/>
        <v>609960.11894778372</v>
      </c>
      <c r="FH29" s="658">
        <f t="shared" si="438"/>
        <v>609960.11894778372</v>
      </c>
      <c r="FI29" s="658">
        <f t="shared" si="438"/>
        <v>609960.11894778372</v>
      </c>
      <c r="FJ29" s="658">
        <f t="shared" si="438"/>
        <v>661378.59407195146</v>
      </c>
      <c r="FK29" s="658">
        <f t="shared" si="438"/>
        <v>661378.59407195146</v>
      </c>
      <c r="FL29" s="658">
        <f t="shared" si="438"/>
        <v>661378.59407195146</v>
      </c>
      <c r="FM29" s="658">
        <f t="shared" si="438"/>
        <v>661378.59407195146</v>
      </c>
      <c r="FN29" s="658">
        <f t="shared" si="438"/>
        <v>661378.59407195146</v>
      </c>
      <c r="FO29" s="658">
        <f t="shared" si="438"/>
        <v>661378.59407195146</v>
      </c>
      <c r="FP29" s="658">
        <f t="shared" si="438"/>
        <v>661378.59407195146</v>
      </c>
      <c r="FQ29" s="658">
        <f t="shared" si="438"/>
        <v>661378.59407195146</v>
      </c>
      <c r="FR29" s="658">
        <f t="shared" si="438"/>
        <v>661378.59407195146</v>
      </c>
      <c r="FS29" s="658">
        <f t="shared" si="438"/>
        <v>661378.59407195146</v>
      </c>
      <c r="FT29" s="658">
        <f t="shared" si="438"/>
        <v>661378.59407195146</v>
      </c>
      <c r="FU29" s="658">
        <f t="shared" si="438"/>
        <v>661378.59407195146</v>
      </c>
      <c r="FV29" s="658">
        <f t="shared" si="438"/>
        <v>714339.62396322144</v>
      </c>
      <c r="FW29" s="658">
        <f t="shared" si="438"/>
        <v>714339.62396322144</v>
      </c>
      <c r="FX29" s="658">
        <f t="shared" si="438"/>
        <v>714339.62396322144</v>
      </c>
      <c r="FY29" s="658">
        <f t="shared" si="438"/>
        <v>516843.14233572636</v>
      </c>
      <c r="FZ29" s="658">
        <f t="shared" si="438"/>
        <v>516843.14233572636</v>
      </c>
      <c r="GA29" s="658">
        <f t="shared" si="438"/>
        <v>516843.14233572636</v>
      </c>
      <c r="GB29" s="658">
        <f t="shared" si="438"/>
        <v>516843.14233572636</v>
      </c>
      <c r="GC29" s="658">
        <f t="shared" si="438"/>
        <v>516843.14233572636</v>
      </c>
      <c r="GD29" s="658">
        <f t="shared" si="438"/>
        <v>516843.14233572636</v>
      </c>
      <c r="GE29" s="658">
        <f t="shared" si="438"/>
        <v>516843.14233572636</v>
      </c>
      <c r="GF29" s="658">
        <f t="shared" si="438"/>
        <v>516843.14233572636</v>
      </c>
      <c r="GG29" s="658">
        <f t="shared" si="438"/>
        <v>516843.14233572636</v>
      </c>
      <c r="GH29" s="658">
        <f t="shared" si="438"/>
        <v>556517.55555649742</v>
      </c>
      <c r="GI29" s="658">
        <f t="shared" si="438"/>
        <v>556517.55555649742</v>
      </c>
      <c r="GJ29" s="658">
        <f t="shared" si="438"/>
        <v>556517.55555649742</v>
      </c>
      <c r="GK29" s="658">
        <f t="shared" si="438"/>
        <v>556517.55555649742</v>
      </c>
      <c r="GL29" s="658">
        <f t="shared" si="438"/>
        <v>556517.55555649742</v>
      </c>
      <c r="GM29" s="658">
        <f t="shared" si="438"/>
        <v>556517.55555649742</v>
      </c>
      <c r="GN29" s="658">
        <f t="shared" si="438"/>
        <v>556517.55555649742</v>
      </c>
      <c r="GO29" s="658">
        <f t="shared" si="438"/>
        <v>556517.55555649742</v>
      </c>
      <c r="GP29" s="658">
        <f t="shared" si="438"/>
        <v>556517.55555649742</v>
      </c>
      <c r="GQ29" s="658">
        <f t="shared" si="438"/>
        <v>556517.55555649742</v>
      </c>
      <c r="GR29" s="658">
        <f t="shared" si="438"/>
        <v>556517.55555649742</v>
      </c>
      <c r="GS29" s="658">
        <f t="shared" si="438"/>
        <v>556517.55555649742</v>
      </c>
      <c r="GT29" s="658">
        <f t="shared" si="438"/>
        <v>597382.20157001249</v>
      </c>
      <c r="GU29" s="658">
        <f t="shared" si="438"/>
        <v>597382.20157001249</v>
      </c>
      <c r="GV29" s="658">
        <f t="shared" si="438"/>
        <v>597382.20157001249</v>
      </c>
      <c r="GW29" s="658">
        <f t="shared" si="438"/>
        <v>597382.20157001249</v>
      </c>
      <c r="GX29" s="658">
        <f t="shared" si="438"/>
        <v>597382.20157001249</v>
      </c>
      <c r="GY29" s="658">
        <f t="shared" si="438"/>
        <v>597382.20157001249</v>
      </c>
      <c r="GZ29" s="658">
        <f t="shared" si="438"/>
        <v>597382.20157001249</v>
      </c>
      <c r="HA29" s="658">
        <f t="shared" si="438"/>
        <v>597382.20157001249</v>
      </c>
      <c r="HB29" s="658">
        <f t="shared" si="438"/>
        <v>597382.20157001249</v>
      </c>
      <c r="HC29" s="658">
        <f t="shared" ref="HC29:IO31" si="439">SUMIF($C$4:$C$27,$H29,HC$4:HC$27)</f>
        <v>597382.20157001249</v>
      </c>
      <c r="HD29" s="658">
        <f t="shared" si="439"/>
        <v>597382.20157001249</v>
      </c>
      <c r="HE29" s="658">
        <f t="shared" si="439"/>
        <v>597382.20157001249</v>
      </c>
      <c r="HF29" s="658">
        <f t="shared" si="439"/>
        <v>639472.7873719373</v>
      </c>
      <c r="HG29" s="658">
        <f t="shared" si="439"/>
        <v>639472.7873719373</v>
      </c>
      <c r="HH29" s="658">
        <f t="shared" si="439"/>
        <v>639472.7873719373</v>
      </c>
      <c r="HI29" s="658">
        <f t="shared" si="439"/>
        <v>639472.7873719373</v>
      </c>
      <c r="HJ29" s="658">
        <f t="shared" si="439"/>
        <v>639472.7873719373</v>
      </c>
      <c r="HK29" s="658">
        <f t="shared" si="439"/>
        <v>639472.7873719373</v>
      </c>
      <c r="HL29" s="658">
        <f t="shared" si="439"/>
        <v>639472.7873719373</v>
      </c>
      <c r="HM29" s="658">
        <f t="shared" si="439"/>
        <v>639472.7873719373</v>
      </c>
      <c r="HN29" s="658">
        <f t="shared" si="439"/>
        <v>639472.7873719373</v>
      </c>
      <c r="HO29" s="658">
        <f t="shared" si="439"/>
        <v>639472.7873719373</v>
      </c>
      <c r="HP29" s="658">
        <f t="shared" si="439"/>
        <v>639472.7873719373</v>
      </c>
      <c r="HQ29" s="658">
        <f t="shared" si="439"/>
        <v>639472.7873719373</v>
      </c>
      <c r="HR29" s="658">
        <f t="shared" si="439"/>
        <v>682826.09116816451</v>
      </c>
      <c r="HS29" s="658">
        <f t="shared" si="439"/>
        <v>682826.09116816451</v>
      </c>
      <c r="HT29" s="658">
        <f t="shared" si="439"/>
        <v>682826.09116816451</v>
      </c>
      <c r="HU29" s="658">
        <f t="shared" si="439"/>
        <v>682826.09116816451</v>
      </c>
      <c r="HV29" s="658">
        <f t="shared" si="439"/>
        <v>682826.09116816451</v>
      </c>
      <c r="HW29" s="658">
        <f t="shared" si="439"/>
        <v>682826.09116816451</v>
      </c>
      <c r="HX29" s="658">
        <f t="shared" si="439"/>
        <v>682826.09116816451</v>
      </c>
      <c r="HY29" s="658">
        <f t="shared" si="439"/>
        <v>682826.09116816451</v>
      </c>
      <c r="HZ29" s="658">
        <f t="shared" si="439"/>
        <v>682826.09116816451</v>
      </c>
      <c r="IA29" s="658">
        <f t="shared" si="439"/>
        <v>682826.09116816451</v>
      </c>
      <c r="IB29" s="658">
        <f t="shared" si="439"/>
        <v>682826.09116816451</v>
      </c>
      <c r="IC29" s="658">
        <f t="shared" si="439"/>
        <v>682826.09116816451</v>
      </c>
      <c r="ID29" s="658">
        <f t="shared" si="439"/>
        <v>727479.99451113027</v>
      </c>
      <c r="IE29" s="658">
        <f t="shared" si="439"/>
        <v>727479.99451113027</v>
      </c>
      <c r="IF29" s="658">
        <f t="shared" si="439"/>
        <v>727479.99451113027</v>
      </c>
      <c r="IG29" s="658">
        <f t="shared" si="439"/>
        <v>727479.99451113027</v>
      </c>
      <c r="IH29" s="658">
        <f t="shared" si="439"/>
        <v>727479.99451113027</v>
      </c>
      <c r="II29" s="658">
        <f t="shared" si="439"/>
        <v>727479.99451113027</v>
      </c>
      <c r="IJ29" s="658">
        <f t="shared" si="439"/>
        <v>727479.99451113027</v>
      </c>
      <c r="IK29" s="658">
        <f t="shared" si="439"/>
        <v>727479.99451113027</v>
      </c>
      <c r="IL29" s="658">
        <f t="shared" si="439"/>
        <v>727479.99451113027</v>
      </c>
      <c r="IM29" s="658">
        <f t="shared" si="439"/>
        <v>727479.99451113027</v>
      </c>
      <c r="IN29" s="658">
        <f t="shared" si="439"/>
        <v>727479.99451113027</v>
      </c>
      <c r="IO29" s="658">
        <f t="shared" si="439"/>
        <v>727479.99451113027</v>
      </c>
    </row>
    <row r="30" spans="2:249" x14ac:dyDescent="0.2">
      <c r="H30" s="564" t="s">
        <v>396</v>
      </c>
      <c r="J30" s="568">
        <f t="shared" si="431"/>
        <v>0</v>
      </c>
      <c r="K30" s="568">
        <f t="shared" si="431"/>
        <v>0</v>
      </c>
      <c r="L30" s="568">
        <f t="shared" si="431"/>
        <v>0</v>
      </c>
      <c r="M30" s="568">
        <f t="shared" si="431"/>
        <v>0</v>
      </c>
      <c r="N30" s="568">
        <f t="shared" si="431"/>
        <v>0</v>
      </c>
      <c r="O30" s="568">
        <f t="shared" si="431"/>
        <v>0</v>
      </c>
      <c r="P30" s="568">
        <f t="shared" si="431"/>
        <v>0</v>
      </c>
      <c r="Q30" s="568">
        <f t="shared" si="432"/>
        <v>0</v>
      </c>
      <c r="R30" s="568">
        <f t="shared" si="432"/>
        <v>0</v>
      </c>
      <c r="S30" s="568">
        <f t="shared" si="432"/>
        <v>0</v>
      </c>
      <c r="T30" s="568">
        <f t="shared" si="432"/>
        <v>0</v>
      </c>
      <c r="U30" s="568">
        <f t="shared" si="432"/>
        <v>0</v>
      </c>
      <c r="V30" s="568">
        <f t="shared" si="432"/>
        <v>773.01006666666331</v>
      </c>
      <c r="W30" s="568">
        <f t="shared" si="432"/>
        <v>773.01006666666331</v>
      </c>
      <c r="X30" s="568">
        <f t="shared" si="432"/>
        <v>773.01006666666331</v>
      </c>
      <c r="Y30" s="568">
        <f t="shared" si="432"/>
        <v>773.01006666666331</v>
      </c>
      <c r="Z30" s="568">
        <f t="shared" si="432"/>
        <v>773.01006666666331</v>
      </c>
      <c r="AA30" s="568">
        <f t="shared" si="432"/>
        <v>773.01006666666331</v>
      </c>
      <c r="AB30" s="568">
        <f t="shared" si="432"/>
        <v>773.01006666666331</v>
      </c>
      <c r="AC30" s="568">
        <f t="shared" si="433"/>
        <v>773.01006666666331</v>
      </c>
      <c r="AD30" s="568">
        <f t="shared" si="433"/>
        <v>773.01006666666331</v>
      </c>
      <c r="AE30" s="568">
        <f t="shared" si="433"/>
        <v>773.01006666666331</v>
      </c>
      <c r="AF30" s="568">
        <f t="shared" si="433"/>
        <v>773.01006666666331</v>
      </c>
      <c r="AG30" s="568">
        <f t="shared" si="433"/>
        <v>773.01006666666331</v>
      </c>
      <c r="AH30" s="568">
        <f t="shared" si="433"/>
        <v>6265.8558666666631</v>
      </c>
      <c r="AI30" s="568">
        <f t="shared" si="433"/>
        <v>6265.8558666666631</v>
      </c>
      <c r="AJ30" s="568">
        <f t="shared" si="433"/>
        <v>6265.8558666666631</v>
      </c>
      <c r="AK30" s="568">
        <f t="shared" si="433"/>
        <v>6265.8558666666631</v>
      </c>
      <c r="AL30" s="568">
        <f t="shared" si="433"/>
        <v>6265.8558666666631</v>
      </c>
      <c r="AM30" s="568">
        <f t="shared" si="433"/>
        <v>6265.8558666666631</v>
      </c>
      <c r="AN30" s="568">
        <f t="shared" si="433"/>
        <v>6265.8558666666631</v>
      </c>
      <c r="AO30" s="568">
        <f t="shared" si="433"/>
        <v>6265.8558666666631</v>
      </c>
      <c r="AP30" s="568">
        <f t="shared" si="433"/>
        <v>6265.8558666666631</v>
      </c>
      <c r="AQ30" s="568">
        <f t="shared" si="433"/>
        <v>6265.8558666666631</v>
      </c>
      <c r="AR30" s="568">
        <f t="shared" si="433"/>
        <v>6265.8558666666631</v>
      </c>
      <c r="AS30" s="568">
        <f t="shared" si="433"/>
        <v>6265.8558666666631</v>
      </c>
      <c r="AT30" s="568">
        <f t="shared" si="433"/>
        <v>11923.487040666683</v>
      </c>
      <c r="AU30" s="568">
        <f t="shared" si="433"/>
        <v>11923.487040666683</v>
      </c>
      <c r="AV30" s="568">
        <f t="shared" si="433"/>
        <v>11923.487040666683</v>
      </c>
      <c r="AW30" s="568">
        <f t="shared" si="433"/>
        <v>11923.487040666683</v>
      </c>
      <c r="AX30" s="568">
        <f t="shared" si="433"/>
        <v>11923.487040666683</v>
      </c>
      <c r="AY30" s="568">
        <f t="shared" si="433"/>
        <v>11923.487040666683</v>
      </c>
      <c r="AZ30" s="568">
        <f t="shared" si="433"/>
        <v>11923.487040666683</v>
      </c>
      <c r="BA30" s="568">
        <f t="shared" si="433"/>
        <v>11923.487040666683</v>
      </c>
      <c r="BB30" s="568">
        <f t="shared" si="433"/>
        <v>11923.487040666683</v>
      </c>
      <c r="BC30" s="568">
        <f t="shared" si="433"/>
        <v>11923.487040666683</v>
      </c>
      <c r="BD30" s="568">
        <f t="shared" si="433"/>
        <v>11923.487040666683</v>
      </c>
      <c r="BE30" s="568">
        <f t="shared" si="433"/>
        <v>11923.487040666683</v>
      </c>
      <c r="BF30" s="568">
        <f t="shared" si="433"/>
        <v>17750.847149886606</v>
      </c>
      <c r="BG30" s="568">
        <f t="shared" si="434"/>
        <v>17750.847149886606</v>
      </c>
      <c r="BH30" s="568">
        <f t="shared" si="434"/>
        <v>17750.847149886606</v>
      </c>
      <c r="BI30" s="568">
        <f t="shared" si="434"/>
        <v>17750.847149886606</v>
      </c>
      <c r="BJ30" s="568">
        <f t="shared" si="434"/>
        <v>17750.847149886606</v>
      </c>
      <c r="BK30" s="568">
        <f t="shared" si="434"/>
        <v>17750.847149886606</v>
      </c>
      <c r="BL30" s="568">
        <f t="shared" si="434"/>
        <v>17750.847149886606</v>
      </c>
      <c r="BM30" s="568">
        <f t="shared" si="434"/>
        <v>17750.847149886606</v>
      </c>
      <c r="BN30" s="568">
        <f t="shared" si="434"/>
        <v>17750.847149886606</v>
      </c>
      <c r="BO30" s="568">
        <f t="shared" si="434"/>
        <v>17750.847149886606</v>
      </c>
      <c r="BP30" s="568">
        <f t="shared" si="434"/>
        <v>17750.847149886606</v>
      </c>
      <c r="BQ30" s="568">
        <f t="shared" si="434"/>
        <v>17750.847149886606</v>
      </c>
      <c r="BR30" s="568">
        <f t="shared" si="434"/>
        <v>23753.028062383204</v>
      </c>
      <c r="BS30" s="568">
        <f t="shared" si="435"/>
        <v>23753.028062383204</v>
      </c>
      <c r="BT30" s="568">
        <f t="shared" si="435"/>
        <v>23753.028062383204</v>
      </c>
      <c r="BU30" s="568">
        <f t="shared" si="435"/>
        <v>23753.028062383204</v>
      </c>
      <c r="BV30" s="568">
        <f t="shared" si="435"/>
        <v>23753.028062383204</v>
      </c>
      <c r="BW30" s="568">
        <f t="shared" si="435"/>
        <v>23753.028062383204</v>
      </c>
      <c r="BX30" s="568">
        <f t="shared" si="435"/>
        <v>23753.028062383204</v>
      </c>
      <c r="BY30" s="568">
        <f t="shared" si="435"/>
        <v>23753.028062383204</v>
      </c>
      <c r="BZ30" s="568">
        <f t="shared" si="435"/>
        <v>23753.028062383204</v>
      </c>
      <c r="CA30" s="568">
        <f t="shared" si="435"/>
        <v>23753.028062383204</v>
      </c>
      <c r="CB30" s="568">
        <f t="shared" si="435"/>
        <v>23753.028062383204</v>
      </c>
      <c r="CC30" s="568">
        <f t="shared" si="435"/>
        <v>23753.028062383204</v>
      </c>
      <c r="CD30" s="568">
        <f t="shared" si="436"/>
        <v>29935.274402254752</v>
      </c>
      <c r="CE30" s="568">
        <f t="shared" si="436"/>
        <v>29935.274402254752</v>
      </c>
      <c r="CF30" s="568">
        <f t="shared" si="436"/>
        <v>21744.000116364197</v>
      </c>
      <c r="CG30" s="568">
        <f t="shared" si="436"/>
        <v>21744.000116364197</v>
      </c>
      <c r="CH30" s="568">
        <f t="shared" si="436"/>
        <v>21744.000116364197</v>
      </c>
      <c r="CI30" s="568">
        <f t="shared" si="436"/>
        <v>21744.000116364197</v>
      </c>
      <c r="CJ30" s="568">
        <f t="shared" si="436"/>
        <v>21744.000116364197</v>
      </c>
      <c r="CK30" s="568">
        <f t="shared" si="436"/>
        <v>21744.000116364197</v>
      </c>
      <c r="CL30" s="568">
        <f t="shared" si="436"/>
        <v>21744.000116364197</v>
      </c>
      <c r="CM30" s="568">
        <f t="shared" si="436"/>
        <v>21744.000116364197</v>
      </c>
      <c r="CN30" s="568">
        <f t="shared" si="436"/>
        <v>21744.000116364197</v>
      </c>
      <c r="CO30" s="568">
        <f t="shared" si="436"/>
        <v>21744.000116364197</v>
      </c>
      <c r="CP30" s="568">
        <f t="shared" si="436"/>
        <v>26475.169649855128</v>
      </c>
      <c r="CQ30" s="568">
        <f t="shared" si="436"/>
        <v>26475.169649855128</v>
      </c>
      <c r="CR30" s="568">
        <f t="shared" si="436"/>
        <v>26475.169649855128</v>
      </c>
      <c r="CS30" s="568">
        <f t="shared" si="436"/>
        <v>26475.169649855128</v>
      </c>
      <c r="CT30" s="568">
        <f t="shared" si="436"/>
        <v>26475.169649855128</v>
      </c>
      <c r="CU30" s="568">
        <f t="shared" si="436"/>
        <v>26475.169649855128</v>
      </c>
      <c r="CV30" s="568">
        <f t="shared" si="436"/>
        <v>26475.169649855128</v>
      </c>
      <c r="CW30" s="568">
        <f t="shared" si="436"/>
        <v>26475.169649855128</v>
      </c>
      <c r="CX30" s="568">
        <f t="shared" si="436"/>
        <v>26475.169649855128</v>
      </c>
      <c r="CY30" s="568">
        <f t="shared" si="436"/>
        <v>26475.169649855128</v>
      </c>
      <c r="CZ30" s="568">
        <f t="shared" si="436"/>
        <v>26475.169649855128</v>
      </c>
      <c r="DA30" s="568">
        <f t="shared" si="436"/>
        <v>26475.169649855128</v>
      </c>
      <c r="DB30" s="568">
        <f t="shared" si="436"/>
        <v>31348.274269350768</v>
      </c>
      <c r="DC30" s="568">
        <f t="shared" si="436"/>
        <v>31348.274269350768</v>
      </c>
      <c r="DD30" s="568">
        <f t="shared" si="436"/>
        <v>31348.274269350768</v>
      </c>
      <c r="DE30" s="568">
        <f t="shared" si="436"/>
        <v>31348.274269350768</v>
      </c>
      <c r="DF30" s="568">
        <f t="shared" si="436"/>
        <v>31348.274269350768</v>
      </c>
      <c r="DG30" s="568">
        <f t="shared" si="436"/>
        <v>31348.274269350768</v>
      </c>
      <c r="DH30" s="568">
        <f t="shared" si="436"/>
        <v>31348.274269350768</v>
      </c>
      <c r="DI30" s="568">
        <f t="shared" si="436"/>
        <v>31348.274269350768</v>
      </c>
      <c r="DJ30" s="568">
        <f t="shared" si="436"/>
        <v>31348.274269350768</v>
      </c>
      <c r="DK30" s="568">
        <f t="shared" si="436"/>
        <v>31348.274269350768</v>
      </c>
      <c r="DL30" s="568">
        <f t="shared" si="436"/>
        <v>31348.274269350768</v>
      </c>
      <c r="DM30" s="568">
        <f t="shared" si="436"/>
        <v>31348.274269350768</v>
      </c>
      <c r="DN30" s="568">
        <f t="shared" si="436"/>
        <v>36367.572027431292</v>
      </c>
      <c r="DO30" s="568">
        <f t="shared" si="436"/>
        <v>36367.572027431292</v>
      </c>
      <c r="DP30" s="568">
        <f t="shared" si="436"/>
        <v>36367.572027431292</v>
      </c>
      <c r="DQ30" s="568">
        <f t="shared" si="437"/>
        <v>36367.572027431292</v>
      </c>
      <c r="DR30" s="568">
        <f t="shared" si="437"/>
        <v>36367.572027431292</v>
      </c>
      <c r="DS30" s="568">
        <f t="shared" si="437"/>
        <v>36367.572027431292</v>
      </c>
      <c r="DT30" s="568">
        <f t="shared" si="437"/>
        <v>36367.572027431292</v>
      </c>
      <c r="DU30" s="568">
        <f t="shared" si="437"/>
        <v>36367.572027431292</v>
      </c>
      <c r="DV30" s="568">
        <f t="shared" si="437"/>
        <v>36367.572027431292</v>
      </c>
      <c r="DW30" s="568">
        <f t="shared" si="437"/>
        <v>36367.572027431292</v>
      </c>
      <c r="DX30" s="568">
        <f t="shared" si="437"/>
        <v>36367.572027431292</v>
      </c>
      <c r="DY30" s="568">
        <f t="shared" si="437"/>
        <v>36367.572027431292</v>
      </c>
      <c r="DZ30" s="568">
        <f t="shared" si="437"/>
        <v>41537.4487182542</v>
      </c>
      <c r="EA30" s="568">
        <f t="shared" si="437"/>
        <v>41537.4487182542</v>
      </c>
      <c r="EB30" s="568">
        <f t="shared" si="437"/>
        <v>41537.4487182542</v>
      </c>
      <c r="EC30" s="568">
        <f t="shared" si="437"/>
        <v>41537.4487182542</v>
      </c>
      <c r="ED30" s="568">
        <f t="shared" si="437"/>
        <v>41537.4487182542</v>
      </c>
      <c r="EE30" s="568">
        <f t="shared" si="437"/>
        <v>41537.4487182542</v>
      </c>
      <c r="EF30" s="568">
        <f t="shared" si="437"/>
        <v>41537.4487182542</v>
      </c>
      <c r="EG30" s="568">
        <f t="shared" si="437"/>
        <v>41537.4487182542</v>
      </c>
      <c r="EH30" s="568">
        <f t="shared" si="437"/>
        <v>41537.4487182542</v>
      </c>
      <c r="EI30" s="568">
        <f t="shared" si="437"/>
        <v>41537.4487182542</v>
      </c>
      <c r="EJ30" s="568">
        <f t="shared" si="437"/>
        <v>41537.4487182542</v>
      </c>
      <c r="EK30" s="568">
        <f t="shared" si="437"/>
        <v>41537.4487182542</v>
      </c>
      <c r="EL30" s="568">
        <f t="shared" si="437"/>
        <v>46862.421709801856</v>
      </c>
      <c r="EM30" s="568">
        <f t="shared" si="437"/>
        <v>46862.421709801856</v>
      </c>
      <c r="EN30" s="568">
        <f t="shared" si="437"/>
        <v>46862.421709801856</v>
      </c>
      <c r="EO30" s="568">
        <f t="shared" si="437"/>
        <v>46862.421709801856</v>
      </c>
      <c r="EP30" s="568">
        <f t="shared" ref="EP30:HA31" si="440">SUMIF($C$4:$C$27,$H30,EP$4:EP$27)</f>
        <v>46862.421709801856</v>
      </c>
      <c r="EQ30" s="568">
        <f t="shared" si="440"/>
        <v>46862.421709801856</v>
      </c>
      <c r="ER30" s="568">
        <f t="shared" si="440"/>
        <v>46862.421709801856</v>
      </c>
      <c r="ES30" s="568">
        <f t="shared" si="440"/>
        <v>46862.421709801856</v>
      </c>
      <c r="ET30" s="568">
        <f t="shared" si="440"/>
        <v>46862.421709801856</v>
      </c>
      <c r="EU30" s="568">
        <f t="shared" si="440"/>
        <v>46862.421709801856</v>
      </c>
      <c r="EV30" s="568">
        <f t="shared" si="440"/>
        <v>46862.421709801856</v>
      </c>
      <c r="EW30" s="568">
        <f t="shared" si="440"/>
        <v>46862.421709801856</v>
      </c>
      <c r="EX30" s="568">
        <f t="shared" si="440"/>
        <v>52347.143891095875</v>
      </c>
      <c r="EY30" s="568">
        <f t="shared" si="440"/>
        <v>52347.143891095875</v>
      </c>
      <c r="EZ30" s="568">
        <f t="shared" si="440"/>
        <v>52347.143891095875</v>
      </c>
      <c r="FA30" s="568">
        <f t="shared" si="440"/>
        <v>52347.143891095875</v>
      </c>
      <c r="FB30" s="568">
        <f t="shared" si="440"/>
        <v>52347.143891095875</v>
      </c>
      <c r="FC30" s="568">
        <f t="shared" si="440"/>
        <v>52347.143891095875</v>
      </c>
      <c r="FD30" s="568">
        <f t="shared" si="440"/>
        <v>52347.143891095875</v>
      </c>
      <c r="FE30" s="568">
        <f t="shared" si="440"/>
        <v>52347.143891095875</v>
      </c>
      <c r="FF30" s="568">
        <f t="shared" si="440"/>
        <v>52347.143891095875</v>
      </c>
      <c r="FG30" s="568">
        <f t="shared" si="440"/>
        <v>52347.143891095875</v>
      </c>
      <c r="FH30" s="568">
        <f t="shared" si="440"/>
        <v>52347.143891095875</v>
      </c>
      <c r="FI30" s="568">
        <f t="shared" si="440"/>
        <v>52347.143891095875</v>
      </c>
      <c r="FJ30" s="568">
        <f t="shared" si="440"/>
        <v>57996.407737828747</v>
      </c>
      <c r="FK30" s="568">
        <f t="shared" si="440"/>
        <v>57996.407737828747</v>
      </c>
      <c r="FL30" s="568">
        <f t="shared" si="440"/>
        <v>57996.407737828747</v>
      </c>
      <c r="FM30" s="568">
        <f t="shared" si="440"/>
        <v>57996.407737828747</v>
      </c>
      <c r="FN30" s="568">
        <f t="shared" si="440"/>
        <v>57996.407737828747</v>
      </c>
      <c r="FO30" s="568">
        <f t="shared" si="440"/>
        <v>57996.407737828747</v>
      </c>
      <c r="FP30" s="568">
        <f t="shared" si="440"/>
        <v>57996.407737828747</v>
      </c>
      <c r="FQ30" s="568">
        <f t="shared" si="440"/>
        <v>57996.407737828747</v>
      </c>
      <c r="FR30" s="568">
        <f t="shared" si="440"/>
        <v>57996.407737828747</v>
      </c>
      <c r="FS30" s="568">
        <f t="shared" si="440"/>
        <v>57996.407737828747</v>
      </c>
      <c r="FT30" s="568">
        <f t="shared" si="440"/>
        <v>57996.407737828747</v>
      </c>
      <c r="FU30" s="568">
        <f t="shared" si="440"/>
        <v>57996.407737828747</v>
      </c>
      <c r="FV30" s="568">
        <f t="shared" si="440"/>
        <v>63815.149499963627</v>
      </c>
      <c r="FW30" s="568">
        <f t="shared" si="440"/>
        <v>63815.149499963627</v>
      </c>
      <c r="FX30" s="568">
        <f t="shared" si="440"/>
        <v>63815.149499963627</v>
      </c>
      <c r="FY30" s="568">
        <f t="shared" si="440"/>
        <v>0</v>
      </c>
      <c r="FZ30" s="568">
        <f t="shared" si="440"/>
        <v>0</v>
      </c>
      <c r="GA30" s="568">
        <f t="shared" si="440"/>
        <v>0</v>
      </c>
      <c r="GB30" s="568">
        <f t="shared" si="440"/>
        <v>0</v>
      </c>
      <c r="GC30" s="568">
        <f t="shared" si="440"/>
        <v>0</v>
      </c>
      <c r="GD30" s="568">
        <f t="shared" si="440"/>
        <v>0</v>
      </c>
      <c r="GE30" s="568">
        <f t="shared" si="440"/>
        <v>0</v>
      </c>
      <c r="GF30" s="568">
        <f t="shared" si="440"/>
        <v>0</v>
      </c>
      <c r="GG30" s="568">
        <f t="shared" si="440"/>
        <v>0</v>
      </c>
      <c r="GH30" s="568">
        <f t="shared" si="440"/>
        <v>0</v>
      </c>
      <c r="GI30" s="568">
        <f t="shared" si="440"/>
        <v>0</v>
      </c>
      <c r="GJ30" s="568">
        <f t="shared" si="440"/>
        <v>0</v>
      </c>
      <c r="GK30" s="568">
        <f t="shared" si="440"/>
        <v>0</v>
      </c>
      <c r="GL30" s="568">
        <f t="shared" si="440"/>
        <v>0</v>
      </c>
      <c r="GM30" s="568">
        <f t="shared" si="440"/>
        <v>0</v>
      </c>
      <c r="GN30" s="568">
        <f t="shared" si="440"/>
        <v>0</v>
      </c>
      <c r="GO30" s="568">
        <f t="shared" si="440"/>
        <v>0</v>
      </c>
      <c r="GP30" s="568">
        <f t="shared" si="440"/>
        <v>0</v>
      </c>
      <c r="GQ30" s="568">
        <f t="shared" si="440"/>
        <v>0</v>
      </c>
      <c r="GR30" s="568">
        <f t="shared" si="440"/>
        <v>0</v>
      </c>
      <c r="GS30" s="568">
        <f t="shared" si="440"/>
        <v>0</v>
      </c>
      <c r="GT30" s="568">
        <f t="shared" si="440"/>
        <v>0</v>
      </c>
      <c r="GU30" s="568">
        <f t="shared" si="440"/>
        <v>0</v>
      </c>
      <c r="GV30" s="568">
        <f t="shared" si="440"/>
        <v>0</v>
      </c>
      <c r="GW30" s="568">
        <f t="shared" si="440"/>
        <v>0</v>
      </c>
      <c r="GX30" s="568">
        <f t="shared" si="440"/>
        <v>0</v>
      </c>
      <c r="GY30" s="568">
        <f t="shared" si="440"/>
        <v>0</v>
      </c>
      <c r="GZ30" s="568">
        <f t="shared" si="440"/>
        <v>0</v>
      </c>
      <c r="HA30" s="568">
        <f t="shared" si="440"/>
        <v>0</v>
      </c>
      <c r="HB30" s="568">
        <f t="shared" si="438"/>
        <v>0</v>
      </c>
      <c r="HC30" s="568">
        <f t="shared" si="439"/>
        <v>0</v>
      </c>
      <c r="HD30" s="568">
        <f t="shared" si="439"/>
        <v>0</v>
      </c>
      <c r="HE30" s="568">
        <f t="shared" si="439"/>
        <v>0</v>
      </c>
      <c r="HF30" s="568">
        <f t="shared" si="439"/>
        <v>0</v>
      </c>
      <c r="HG30" s="568">
        <f t="shared" si="439"/>
        <v>0</v>
      </c>
      <c r="HH30" s="568">
        <f t="shared" si="439"/>
        <v>0</v>
      </c>
      <c r="HI30" s="568">
        <f t="shared" si="439"/>
        <v>0</v>
      </c>
      <c r="HJ30" s="568">
        <f t="shared" si="439"/>
        <v>0</v>
      </c>
      <c r="HK30" s="568">
        <f t="shared" si="439"/>
        <v>0</v>
      </c>
      <c r="HL30" s="568">
        <f t="shared" si="439"/>
        <v>0</v>
      </c>
      <c r="HM30" s="568">
        <f t="shared" si="439"/>
        <v>0</v>
      </c>
      <c r="HN30" s="568">
        <f t="shared" si="439"/>
        <v>0</v>
      </c>
      <c r="HO30" s="568">
        <f t="shared" si="439"/>
        <v>0</v>
      </c>
      <c r="HP30" s="568">
        <f t="shared" si="439"/>
        <v>0</v>
      </c>
      <c r="HQ30" s="568">
        <f t="shared" si="439"/>
        <v>0</v>
      </c>
      <c r="HR30" s="568">
        <f t="shared" si="439"/>
        <v>0</v>
      </c>
      <c r="HS30" s="568">
        <f t="shared" si="439"/>
        <v>0</v>
      </c>
      <c r="HT30" s="568">
        <f t="shared" si="439"/>
        <v>0</v>
      </c>
      <c r="HU30" s="568">
        <f t="shared" si="439"/>
        <v>0</v>
      </c>
      <c r="HV30" s="568">
        <f t="shared" si="439"/>
        <v>0</v>
      </c>
      <c r="HW30" s="568">
        <f t="shared" si="439"/>
        <v>0</v>
      </c>
      <c r="HX30" s="568">
        <f t="shared" si="439"/>
        <v>0</v>
      </c>
      <c r="HY30" s="568">
        <f t="shared" si="439"/>
        <v>0</v>
      </c>
      <c r="HZ30" s="568">
        <f t="shared" si="439"/>
        <v>0</v>
      </c>
      <c r="IA30" s="568">
        <f t="shared" si="439"/>
        <v>0</v>
      </c>
      <c r="IB30" s="568">
        <f t="shared" si="439"/>
        <v>0</v>
      </c>
      <c r="IC30" s="568">
        <f t="shared" si="439"/>
        <v>0</v>
      </c>
      <c r="ID30" s="568">
        <f t="shared" si="439"/>
        <v>0</v>
      </c>
      <c r="IE30" s="568">
        <f t="shared" si="439"/>
        <v>0</v>
      </c>
      <c r="IF30" s="568">
        <f t="shared" si="439"/>
        <v>0</v>
      </c>
      <c r="IG30" s="568">
        <f t="shared" si="439"/>
        <v>0</v>
      </c>
      <c r="IH30" s="568">
        <f t="shared" si="439"/>
        <v>0</v>
      </c>
      <c r="II30" s="568">
        <f t="shared" si="439"/>
        <v>0</v>
      </c>
      <c r="IJ30" s="568">
        <f t="shared" si="439"/>
        <v>0</v>
      </c>
      <c r="IK30" s="568">
        <f t="shared" si="439"/>
        <v>0</v>
      </c>
      <c r="IL30" s="568">
        <f t="shared" si="439"/>
        <v>0</v>
      </c>
      <c r="IM30" s="568">
        <f t="shared" si="439"/>
        <v>0</v>
      </c>
      <c r="IN30" s="568">
        <f t="shared" si="439"/>
        <v>0</v>
      </c>
      <c r="IO30" s="568">
        <f t="shared" si="439"/>
        <v>0</v>
      </c>
    </row>
    <row r="31" spans="2:249" x14ac:dyDescent="0.2">
      <c r="H31" s="564" t="s">
        <v>398</v>
      </c>
      <c r="J31" s="568">
        <f t="shared" si="431"/>
        <v>22532.429291666675</v>
      </c>
      <c r="K31" s="568">
        <f t="shared" si="431"/>
        <v>22532.429291666675</v>
      </c>
      <c r="L31" s="568">
        <f t="shared" si="431"/>
        <v>22532.429291666675</v>
      </c>
      <c r="M31" s="568">
        <f t="shared" si="431"/>
        <v>22532.429291666675</v>
      </c>
      <c r="N31" s="568">
        <f t="shared" si="431"/>
        <v>22532.429291666675</v>
      </c>
      <c r="O31" s="568">
        <f t="shared" si="431"/>
        <v>22532.429291666675</v>
      </c>
      <c r="P31" s="568">
        <f t="shared" si="431"/>
        <v>28553.48136541669</v>
      </c>
      <c r="Q31" s="568">
        <f t="shared" si="432"/>
        <v>28553.48136541669</v>
      </c>
      <c r="R31" s="568">
        <f t="shared" si="432"/>
        <v>28553.48136541669</v>
      </c>
      <c r="S31" s="568">
        <f t="shared" si="432"/>
        <v>28553.48136541669</v>
      </c>
      <c r="T31" s="568">
        <f t="shared" si="432"/>
        <v>28553.48136541669</v>
      </c>
      <c r="U31" s="568">
        <f t="shared" si="432"/>
        <v>28553.48136541669</v>
      </c>
      <c r="V31" s="568">
        <f t="shared" si="432"/>
        <v>28553.48136541669</v>
      </c>
      <c r="W31" s="568">
        <f t="shared" si="432"/>
        <v>28553.48136541669</v>
      </c>
      <c r="X31" s="568">
        <f t="shared" si="432"/>
        <v>28553.48136541669</v>
      </c>
      <c r="Y31" s="568">
        <f t="shared" si="432"/>
        <v>28553.48136541669</v>
      </c>
      <c r="Z31" s="568">
        <f t="shared" si="432"/>
        <v>28553.48136541669</v>
      </c>
      <c r="AA31" s="568">
        <f t="shared" si="432"/>
        <v>28553.48136541669</v>
      </c>
      <c r="AB31" s="568">
        <f t="shared" si="432"/>
        <v>34755.165001379188</v>
      </c>
      <c r="AC31" s="568">
        <f t="shared" si="433"/>
        <v>34755.165001379188</v>
      </c>
      <c r="AD31" s="568">
        <f t="shared" si="433"/>
        <v>34755.165001379188</v>
      </c>
      <c r="AE31" s="568">
        <f t="shared" si="433"/>
        <v>34755.165001379188</v>
      </c>
      <c r="AF31" s="568">
        <f t="shared" si="433"/>
        <v>34755.165001379188</v>
      </c>
      <c r="AG31" s="568">
        <f t="shared" si="433"/>
        <v>34755.165001379188</v>
      </c>
      <c r="AH31" s="568">
        <f t="shared" si="433"/>
        <v>34755.165001379188</v>
      </c>
      <c r="AI31" s="568">
        <f t="shared" si="433"/>
        <v>34755.165001379188</v>
      </c>
      <c r="AJ31" s="568">
        <f t="shared" si="433"/>
        <v>34755.165001379188</v>
      </c>
      <c r="AK31" s="568">
        <f t="shared" si="433"/>
        <v>34755.165001379188</v>
      </c>
      <c r="AL31" s="568">
        <f t="shared" si="433"/>
        <v>34755.165001379188</v>
      </c>
      <c r="AM31" s="568">
        <f t="shared" si="433"/>
        <v>34755.165001379188</v>
      </c>
      <c r="AN31" s="568">
        <f t="shared" si="433"/>
        <v>41142.899146420583</v>
      </c>
      <c r="AO31" s="568">
        <f t="shared" si="433"/>
        <v>41142.899146420583</v>
      </c>
      <c r="AP31" s="568">
        <f t="shared" si="433"/>
        <v>41142.899146420583</v>
      </c>
      <c r="AQ31" s="568">
        <f t="shared" si="433"/>
        <v>41142.899146420583</v>
      </c>
      <c r="AR31" s="568">
        <f t="shared" si="433"/>
        <v>41142.899146420583</v>
      </c>
      <c r="AS31" s="568">
        <f t="shared" si="433"/>
        <v>41142.899146420583</v>
      </c>
      <c r="AT31" s="568">
        <f t="shared" si="433"/>
        <v>41142.899146420583</v>
      </c>
      <c r="AU31" s="568">
        <f t="shared" si="433"/>
        <v>41142.899146420583</v>
      </c>
      <c r="AV31" s="568">
        <f t="shared" si="433"/>
        <v>41142.899146420583</v>
      </c>
      <c r="AW31" s="568">
        <f t="shared" si="433"/>
        <v>41142.899146420583</v>
      </c>
      <c r="AX31" s="568">
        <f t="shared" si="433"/>
        <v>41142.899146420583</v>
      </c>
      <c r="AY31" s="568">
        <f t="shared" si="433"/>
        <v>41142.899146420583</v>
      </c>
      <c r="AZ31" s="568">
        <f t="shared" si="433"/>
        <v>47722.265315813216</v>
      </c>
      <c r="BA31" s="568">
        <f t="shared" si="433"/>
        <v>47722.265315813216</v>
      </c>
      <c r="BB31" s="568">
        <f t="shared" si="433"/>
        <v>47722.265315813216</v>
      </c>
      <c r="BC31" s="568">
        <f t="shared" si="433"/>
        <v>47722.265315813216</v>
      </c>
      <c r="BD31" s="568">
        <f t="shared" si="433"/>
        <v>47722.265315813216</v>
      </c>
      <c r="BE31" s="568">
        <f t="shared" si="433"/>
        <v>47722.265315813216</v>
      </c>
      <c r="BF31" s="568">
        <f t="shared" si="433"/>
        <v>47722.265315813216</v>
      </c>
      <c r="BG31" s="568">
        <f t="shared" si="434"/>
        <v>47722.265315813216</v>
      </c>
      <c r="BH31" s="568">
        <f t="shared" si="434"/>
        <v>47722.265315813216</v>
      </c>
      <c r="BI31" s="568">
        <f t="shared" si="434"/>
        <v>47722.265315813216</v>
      </c>
      <c r="BJ31" s="568">
        <f t="shared" si="434"/>
        <v>47722.265315813216</v>
      </c>
      <c r="BK31" s="568">
        <f t="shared" si="434"/>
        <v>44221.069791296926</v>
      </c>
      <c r="BL31" s="568">
        <f t="shared" si="434"/>
        <v>50546.233375035845</v>
      </c>
      <c r="BM31" s="568">
        <f t="shared" si="434"/>
        <v>50546.233375035845</v>
      </c>
      <c r="BN31" s="568">
        <f t="shared" si="434"/>
        <v>50546.233375035845</v>
      </c>
      <c r="BO31" s="568">
        <f t="shared" si="434"/>
        <v>50546.233375035845</v>
      </c>
      <c r="BP31" s="568">
        <f t="shared" si="434"/>
        <v>0</v>
      </c>
      <c r="BQ31" s="568">
        <f t="shared" si="434"/>
        <v>0</v>
      </c>
      <c r="BR31" s="568">
        <f t="shared" si="434"/>
        <v>0</v>
      </c>
      <c r="BS31" s="568">
        <f t="shared" si="435"/>
        <v>0</v>
      </c>
      <c r="BT31" s="568">
        <f t="shared" si="435"/>
        <v>0</v>
      </c>
      <c r="BU31" s="568">
        <f t="shared" si="435"/>
        <v>0</v>
      </c>
      <c r="BV31" s="568">
        <f t="shared" si="435"/>
        <v>0</v>
      </c>
      <c r="BW31" s="568">
        <f t="shared" si="435"/>
        <v>0</v>
      </c>
      <c r="BX31" s="568">
        <f t="shared" si="435"/>
        <v>0</v>
      </c>
      <c r="BY31" s="568">
        <f t="shared" si="435"/>
        <v>0</v>
      </c>
      <c r="BZ31" s="568">
        <f t="shared" si="435"/>
        <v>0</v>
      </c>
      <c r="CA31" s="568">
        <f t="shared" si="435"/>
        <v>0</v>
      </c>
      <c r="CB31" s="568">
        <f t="shared" si="435"/>
        <v>0</v>
      </c>
      <c r="CC31" s="568">
        <f t="shared" si="435"/>
        <v>0</v>
      </c>
      <c r="CD31" s="568">
        <f t="shared" si="436"/>
        <v>0</v>
      </c>
      <c r="CE31" s="568">
        <f t="shared" si="436"/>
        <v>0</v>
      </c>
      <c r="CF31" s="568">
        <f t="shared" si="436"/>
        <v>0</v>
      </c>
      <c r="CG31" s="568">
        <f t="shared" si="436"/>
        <v>0</v>
      </c>
      <c r="CH31" s="568">
        <f t="shared" si="436"/>
        <v>0</v>
      </c>
      <c r="CI31" s="568">
        <f t="shared" si="436"/>
        <v>0</v>
      </c>
      <c r="CJ31" s="568">
        <f t="shared" si="436"/>
        <v>0</v>
      </c>
      <c r="CK31" s="568">
        <f t="shared" si="436"/>
        <v>0</v>
      </c>
      <c r="CL31" s="568">
        <f t="shared" si="436"/>
        <v>0</v>
      </c>
      <c r="CM31" s="568">
        <f t="shared" si="436"/>
        <v>0</v>
      </c>
      <c r="CN31" s="568">
        <f t="shared" si="436"/>
        <v>0</v>
      </c>
      <c r="CO31" s="568">
        <f t="shared" si="436"/>
        <v>0</v>
      </c>
      <c r="CP31" s="568">
        <f t="shared" si="436"/>
        <v>0</v>
      </c>
      <c r="CQ31" s="568">
        <f t="shared" si="436"/>
        <v>0</v>
      </c>
      <c r="CR31" s="568">
        <f t="shared" si="436"/>
        <v>0</v>
      </c>
      <c r="CS31" s="568">
        <f t="shared" si="436"/>
        <v>0</v>
      </c>
      <c r="CT31" s="568">
        <f t="shared" si="436"/>
        <v>0</v>
      </c>
      <c r="CU31" s="568">
        <f t="shared" si="436"/>
        <v>0</v>
      </c>
      <c r="CV31" s="568">
        <f t="shared" si="436"/>
        <v>0</v>
      </c>
      <c r="CW31" s="568">
        <f t="shared" si="436"/>
        <v>0</v>
      </c>
      <c r="CX31" s="568">
        <f t="shared" si="436"/>
        <v>0</v>
      </c>
      <c r="CY31" s="568">
        <f t="shared" si="436"/>
        <v>0</v>
      </c>
      <c r="CZ31" s="568">
        <f t="shared" si="436"/>
        <v>0</v>
      </c>
      <c r="DA31" s="568">
        <f t="shared" si="436"/>
        <v>0</v>
      </c>
      <c r="DB31" s="568">
        <f t="shared" si="436"/>
        <v>0</v>
      </c>
      <c r="DC31" s="568">
        <f t="shared" si="436"/>
        <v>0</v>
      </c>
      <c r="DD31" s="568">
        <f t="shared" si="436"/>
        <v>0</v>
      </c>
      <c r="DE31" s="568">
        <f t="shared" si="436"/>
        <v>0</v>
      </c>
      <c r="DF31" s="568">
        <f t="shared" si="436"/>
        <v>0</v>
      </c>
      <c r="DG31" s="568">
        <f t="shared" si="436"/>
        <v>0</v>
      </c>
      <c r="DH31" s="568">
        <f t="shared" si="436"/>
        <v>0</v>
      </c>
      <c r="DI31" s="568">
        <f t="shared" si="436"/>
        <v>0</v>
      </c>
      <c r="DJ31" s="568">
        <f t="shared" si="436"/>
        <v>0</v>
      </c>
      <c r="DK31" s="568">
        <f t="shared" si="436"/>
        <v>0</v>
      </c>
      <c r="DL31" s="568">
        <f t="shared" si="436"/>
        <v>0</v>
      </c>
      <c r="DM31" s="568">
        <f t="shared" si="436"/>
        <v>0</v>
      </c>
      <c r="DN31" s="568">
        <f t="shared" si="436"/>
        <v>0</v>
      </c>
      <c r="DO31" s="568">
        <f t="shared" si="436"/>
        <v>0</v>
      </c>
      <c r="DP31" s="568">
        <f t="shared" si="436"/>
        <v>0</v>
      </c>
      <c r="DQ31" s="568">
        <f t="shared" si="437"/>
        <v>0</v>
      </c>
      <c r="DR31" s="568">
        <f t="shared" si="437"/>
        <v>0</v>
      </c>
      <c r="DS31" s="568">
        <f t="shared" si="437"/>
        <v>0</v>
      </c>
      <c r="DT31" s="568">
        <f t="shared" si="437"/>
        <v>0</v>
      </c>
      <c r="DU31" s="568">
        <f t="shared" si="437"/>
        <v>0</v>
      </c>
      <c r="DV31" s="568">
        <f t="shared" si="437"/>
        <v>0</v>
      </c>
      <c r="DW31" s="568">
        <f t="shared" si="437"/>
        <v>0</v>
      </c>
      <c r="DX31" s="568">
        <f t="shared" si="437"/>
        <v>0</v>
      </c>
      <c r="DY31" s="568">
        <f t="shared" si="437"/>
        <v>0</v>
      </c>
      <c r="DZ31" s="568">
        <f t="shared" si="437"/>
        <v>0</v>
      </c>
      <c r="EA31" s="568">
        <f t="shared" si="437"/>
        <v>0</v>
      </c>
      <c r="EB31" s="568">
        <f t="shared" si="437"/>
        <v>0</v>
      </c>
      <c r="EC31" s="568">
        <f t="shared" si="437"/>
        <v>0</v>
      </c>
      <c r="ED31" s="568">
        <f t="shared" si="437"/>
        <v>0</v>
      </c>
      <c r="EE31" s="568">
        <f t="shared" si="437"/>
        <v>0</v>
      </c>
      <c r="EF31" s="568">
        <f t="shared" si="437"/>
        <v>0</v>
      </c>
      <c r="EG31" s="568">
        <f t="shared" si="437"/>
        <v>0</v>
      </c>
      <c r="EH31" s="568">
        <f t="shared" si="437"/>
        <v>0</v>
      </c>
      <c r="EI31" s="568">
        <f t="shared" si="437"/>
        <v>0</v>
      </c>
      <c r="EJ31" s="568">
        <f t="shared" si="437"/>
        <v>0</v>
      </c>
      <c r="EK31" s="568">
        <f t="shared" si="437"/>
        <v>0</v>
      </c>
      <c r="EL31" s="568">
        <f t="shared" si="437"/>
        <v>0</v>
      </c>
      <c r="EM31" s="568">
        <f t="shared" si="437"/>
        <v>0</v>
      </c>
      <c r="EN31" s="568">
        <f t="shared" si="437"/>
        <v>0</v>
      </c>
      <c r="EO31" s="568">
        <f t="shared" si="437"/>
        <v>0</v>
      </c>
      <c r="EP31" s="568">
        <f t="shared" si="440"/>
        <v>0</v>
      </c>
      <c r="EQ31" s="568">
        <f t="shared" si="440"/>
        <v>0</v>
      </c>
      <c r="ER31" s="568">
        <f t="shared" si="440"/>
        <v>0</v>
      </c>
      <c r="ES31" s="568">
        <f t="shared" si="440"/>
        <v>0</v>
      </c>
      <c r="ET31" s="568">
        <f t="shared" si="440"/>
        <v>0</v>
      </c>
      <c r="EU31" s="568">
        <f t="shared" si="440"/>
        <v>0</v>
      </c>
      <c r="EV31" s="568">
        <f t="shared" si="440"/>
        <v>0</v>
      </c>
      <c r="EW31" s="568">
        <f t="shared" si="440"/>
        <v>0</v>
      </c>
      <c r="EX31" s="568">
        <f t="shared" si="440"/>
        <v>0</v>
      </c>
      <c r="EY31" s="568">
        <f t="shared" si="440"/>
        <v>0</v>
      </c>
      <c r="EZ31" s="568">
        <f t="shared" si="440"/>
        <v>0</v>
      </c>
      <c r="FA31" s="568">
        <f t="shared" si="440"/>
        <v>0</v>
      </c>
      <c r="FB31" s="568">
        <f t="shared" si="440"/>
        <v>0</v>
      </c>
      <c r="FC31" s="568">
        <f t="shared" si="440"/>
        <v>0</v>
      </c>
      <c r="FD31" s="568">
        <f t="shared" si="440"/>
        <v>0</v>
      </c>
      <c r="FE31" s="568">
        <f t="shared" si="440"/>
        <v>0</v>
      </c>
      <c r="FF31" s="568">
        <f t="shared" si="440"/>
        <v>0</v>
      </c>
      <c r="FG31" s="568">
        <f t="shared" si="440"/>
        <v>0</v>
      </c>
      <c r="FH31" s="568">
        <f t="shared" si="440"/>
        <v>0</v>
      </c>
      <c r="FI31" s="568">
        <f t="shared" si="440"/>
        <v>0</v>
      </c>
      <c r="FJ31" s="568">
        <f t="shared" si="440"/>
        <v>0</v>
      </c>
      <c r="FK31" s="568">
        <f t="shared" si="440"/>
        <v>0</v>
      </c>
      <c r="FL31" s="568">
        <f t="shared" si="440"/>
        <v>0</v>
      </c>
      <c r="FM31" s="568">
        <f t="shared" si="440"/>
        <v>0</v>
      </c>
      <c r="FN31" s="568">
        <f t="shared" si="440"/>
        <v>0</v>
      </c>
      <c r="FO31" s="568">
        <f t="shared" si="440"/>
        <v>0</v>
      </c>
      <c r="FP31" s="568">
        <f t="shared" si="440"/>
        <v>0</v>
      </c>
      <c r="FQ31" s="568">
        <f t="shared" si="440"/>
        <v>0</v>
      </c>
      <c r="FR31" s="568">
        <f t="shared" si="440"/>
        <v>0</v>
      </c>
      <c r="FS31" s="568">
        <f t="shared" si="440"/>
        <v>0</v>
      </c>
      <c r="FT31" s="568">
        <f t="shared" si="440"/>
        <v>0</v>
      </c>
      <c r="FU31" s="568">
        <f t="shared" si="440"/>
        <v>0</v>
      </c>
      <c r="FV31" s="568">
        <f t="shared" si="440"/>
        <v>0</v>
      </c>
      <c r="FW31" s="568">
        <f t="shared" si="440"/>
        <v>0</v>
      </c>
      <c r="FX31" s="568">
        <f t="shared" si="440"/>
        <v>0</v>
      </c>
      <c r="FY31" s="568">
        <f t="shared" si="440"/>
        <v>0</v>
      </c>
      <c r="FZ31" s="568">
        <f t="shared" si="440"/>
        <v>0</v>
      </c>
      <c r="GA31" s="568">
        <f t="shared" si="440"/>
        <v>0</v>
      </c>
      <c r="GB31" s="568">
        <f t="shared" si="440"/>
        <v>0</v>
      </c>
      <c r="GC31" s="568">
        <f t="shared" si="440"/>
        <v>0</v>
      </c>
      <c r="GD31" s="568">
        <f t="shared" si="440"/>
        <v>0</v>
      </c>
      <c r="GE31" s="568">
        <f t="shared" si="440"/>
        <v>0</v>
      </c>
      <c r="GF31" s="568">
        <f t="shared" si="440"/>
        <v>0</v>
      </c>
      <c r="GG31" s="568">
        <f t="shared" si="440"/>
        <v>0</v>
      </c>
      <c r="GH31" s="568">
        <f t="shared" si="440"/>
        <v>0</v>
      </c>
      <c r="GI31" s="568">
        <f t="shared" si="440"/>
        <v>0</v>
      </c>
      <c r="GJ31" s="568">
        <f t="shared" si="440"/>
        <v>0</v>
      </c>
      <c r="GK31" s="568">
        <f t="shared" si="440"/>
        <v>0</v>
      </c>
      <c r="GL31" s="568">
        <f t="shared" si="440"/>
        <v>0</v>
      </c>
      <c r="GM31" s="568">
        <f t="shared" si="440"/>
        <v>0</v>
      </c>
      <c r="GN31" s="568">
        <f t="shared" si="440"/>
        <v>0</v>
      </c>
      <c r="GO31" s="568">
        <f t="shared" si="440"/>
        <v>0</v>
      </c>
      <c r="GP31" s="568">
        <f t="shared" si="440"/>
        <v>0</v>
      </c>
      <c r="GQ31" s="568">
        <f t="shared" si="440"/>
        <v>0</v>
      </c>
      <c r="GR31" s="568">
        <f t="shared" si="440"/>
        <v>0</v>
      </c>
      <c r="GS31" s="568">
        <f t="shared" si="440"/>
        <v>0</v>
      </c>
      <c r="GT31" s="568">
        <f t="shared" si="440"/>
        <v>0</v>
      </c>
      <c r="GU31" s="568">
        <f t="shared" si="440"/>
        <v>0</v>
      </c>
      <c r="GV31" s="568">
        <f t="shared" si="440"/>
        <v>0</v>
      </c>
      <c r="GW31" s="568">
        <f t="shared" si="440"/>
        <v>0</v>
      </c>
      <c r="GX31" s="568">
        <f t="shared" si="440"/>
        <v>0</v>
      </c>
      <c r="GY31" s="568">
        <f t="shared" si="440"/>
        <v>0</v>
      </c>
      <c r="GZ31" s="568">
        <f t="shared" si="440"/>
        <v>0</v>
      </c>
      <c r="HA31" s="568">
        <f t="shared" si="440"/>
        <v>0</v>
      </c>
      <c r="HB31" s="568">
        <f t="shared" si="438"/>
        <v>0</v>
      </c>
      <c r="HC31" s="568">
        <f t="shared" si="439"/>
        <v>0</v>
      </c>
      <c r="HD31" s="568">
        <f t="shared" si="439"/>
        <v>0</v>
      </c>
      <c r="HE31" s="568">
        <f t="shared" si="439"/>
        <v>0</v>
      </c>
      <c r="HF31" s="568">
        <f t="shared" si="439"/>
        <v>0</v>
      </c>
      <c r="HG31" s="568">
        <f t="shared" si="439"/>
        <v>0</v>
      </c>
      <c r="HH31" s="568">
        <f t="shared" si="439"/>
        <v>0</v>
      </c>
      <c r="HI31" s="568">
        <f t="shared" si="439"/>
        <v>0</v>
      </c>
      <c r="HJ31" s="568">
        <f t="shared" si="439"/>
        <v>0</v>
      </c>
      <c r="HK31" s="568">
        <f t="shared" si="439"/>
        <v>0</v>
      </c>
      <c r="HL31" s="568">
        <f t="shared" si="439"/>
        <v>0</v>
      </c>
      <c r="HM31" s="568">
        <f t="shared" si="439"/>
        <v>0</v>
      </c>
      <c r="HN31" s="568">
        <f t="shared" si="439"/>
        <v>0</v>
      </c>
      <c r="HO31" s="568">
        <f t="shared" si="439"/>
        <v>0</v>
      </c>
      <c r="HP31" s="568">
        <f t="shared" si="439"/>
        <v>0</v>
      </c>
      <c r="HQ31" s="568">
        <f t="shared" si="439"/>
        <v>0</v>
      </c>
      <c r="HR31" s="568">
        <f t="shared" si="439"/>
        <v>0</v>
      </c>
      <c r="HS31" s="568">
        <f t="shared" si="439"/>
        <v>0</v>
      </c>
      <c r="HT31" s="568">
        <f t="shared" si="439"/>
        <v>0</v>
      </c>
      <c r="HU31" s="568">
        <f t="shared" si="439"/>
        <v>0</v>
      </c>
      <c r="HV31" s="568">
        <f t="shared" si="439"/>
        <v>0</v>
      </c>
      <c r="HW31" s="568">
        <f t="shared" si="439"/>
        <v>0</v>
      </c>
      <c r="HX31" s="568">
        <f t="shared" si="439"/>
        <v>0</v>
      </c>
      <c r="HY31" s="568">
        <f t="shared" si="439"/>
        <v>0</v>
      </c>
      <c r="HZ31" s="568">
        <f t="shared" si="439"/>
        <v>0</v>
      </c>
      <c r="IA31" s="568">
        <f t="shared" si="439"/>
        <v>0</v>
      </c>
      <c r="IB31" s="568">
        <f t="shared" si="439"/>
        <v>0</v>
      </c>
      <c r="IC31" s="568">
        <f t="shared" si="439"/>
        <v>0</v>
      </c>
      <c r="ID31" s="568">
        <f t="shared" si="439"/>
        <v>0</v>
      </c>
      <c r="IE31" s="568">
        <f t="shared" si="439"/>
        <v>0</v>
      </c>
      <c r="IF31" s="568">
        <f t="shared" si="439"/>
        <v>0</v>
      </c>
      <c r="IG31" s="568">
        <f t="shared" si="439"/>
        <v>0</v>
      </c>
      <c r="IH31" s="568">
        <f t="shared" si="439"/>
        <v>0</v>
      </c>
      <c r="II31" s="568">
        <f t="shared" si="439"/>
        <v>0</v>
      </c>
      <c r="IJ31" s="568">
        <f t="shared" si="439"/>
        <v>0</v>
      </c>
      <c r="IK31" s="568">
        <f t="shared" si="439"/>
        <v>0</v>
      </c>
      <c r="IL31" s="568">
        <f t="shared" si="439"/>
        <v>0</v>
      </c>
      <c r="IM31" s="568">
        <f t="shared" si="439"/>
        <v>0</v>
      </c>
      <c r="IN31" s="568">
        <f t="shared" si="439"/>
        <v>0</v>
      </c>
      <c r="IO31" s="568">
        <f t="shared" si="439"/>
        <v>0</v>
      </c>
    </row>
    <row r="32" spans="2:249" x14ac:dyDescent="0.2">
      <c r="J32" s="568">
        <f>SUM(J29:J31)-J28</f>
        <v>0</v>
      </c>
      <c r="K32" s="568">
        <f t="shared" ref="K32:P32" si="441">SUM(K29:K31)-K28</f>
        <v>0</v>
      </c>
      <c r="L32" s="568">
        <f t="shared" si="441"/>
        <v>0</v>
      </c>
      <c r="M32" s="568">
        <f t="shared" si="441"/>
        <v>0</v>
      </c>
      <c r="N32" s="568">
        <f t="shared" si="441"/>
        <v>0</v>
      </c>
      <c r="O32" s="568">
        <f t="shared" si="441"/>
        <v>0</v>
      </c>
      <c r="P32" s="568">
        <f t="shared" si="441"/>
        <v>0</v>
      </c>
      <c r="Q32" s="568">
        <f t="shared" ref="Q32:AB32" si="442">SUM(Q29:Q31)-Q28</f>
        <v>0</v>
      </c>
      <c r="R32" s="568">
        <f t="shared" si="442"/>
        <v>0</v>
      </c>
      <c r="S32" s="568">
        <f t="shared" si="442"/>
        <v>0</v>
      </c>
      <c r="T32" s="568">
        <f t="shared" si="442"/>
        <v>0</v>
      </c>
      <c r="U32" s="568">
        <f t="shared" si="442"/>
        <v>0</v>
      </c>
      <c r="V32" s="568">
        <f t="shared" si="442"/>
        <v>0</v>
      </c>
      <c r="W32" s="568">
        <f t="shared" si="442"/>
        <v>0</v>
      </c>
      <c r="X32" s="568">
        <f t="shared" si="442"/>
        <v>72089.876589961175</v>
      </c>
      <c r="Y32" s="568">
        <f t="shared" si="442"/>
        <v>72089.876589961175</v>
      </c>
      <c r="Z32" s="568">
        <f t="shared" si="442"/>
        <v>72089.876589961175</v>
      </c>
      <c r="AA32" s="568">
        <f t="shared" si="442"/>
        <v>72089.876589961175</v>
      </c>
      <c r="AB32" s="568">
        <f t="shared" si="442"/>
        <v>72089.87658996135</v>
      </c>
      <c r="AC32" s="568">
        <f t="shared" ref="AC32:BF32" si="443">SUM(AC29:AC31)-AC28</f>
        <v>72089.87658996135</v>
      </c>
      <c r="AD32" s="568">
        <f t="shared" si="443"/>
        <v>72089.87658996135</v>
      </c>
      <c r="AE32" s="568">
        <f t="shared" si="443"/>
        <v>72089.87658996135</v>
      </c>
      <c r="AF32" s="568">
        <f t="shared" si="443"/>
        <v>72089.87658996135</v>
      </c>
      <c r="AG32" s="568">
        <f t="shared" si="443"/>
        <v>72089.87658996135</v>
      </c>
      <c r="AH32" s="568">
        <f t="shared" si="443"/>
        <v>112354.58895511786</v>
      </c>
      <c r="AI32" s="568">
        <f t="shared" si="443"/>
        <v>112354.58895511786</v>
      </c>
      <c r="AJ32" s="568">
        <f t="shared" si="443"/>
        <v>112354.58895511786</v>
      </c>
      <c r="AK32" s="568">
        <f t="shared" si="443"/>
        <v>112354.58895511786</v>
      </c>
      <c r="AL32" s="568">
        <f t="shared" si="443"/>
        <v>112354.58895511786</v>
      </c>
      <c r="AM32" s="568">
        <f t="shared" si="443"/>
        <v>112354.58895511786</v>
      </c>
      <c r="AN32" s="568">
        <f t="shared" si="443"/>
        <v>112354.58895511774</v>
      </c>
      <c r="AO32" s="568">
        <f t="shared" si="443"/>
        <v>112354.58895511774</v>
      </c>
      <c r="AP32" s="568">
        <f t="shared" si="443"/>
        <v>112354.58895511774</v>
      </c>
      <c r="AQ32" s="568">
        <f t="shared" si="443"/>
        <v>112354.58895511774</v>
      </c>
      <c r="AR32" s="568">
        <f t="shared" si="443"/>
        <v>112354.58895511774</v>
      </c>
      <c r="AS32" s="568">
        <f t="shared" si="443"/>
        <v>112354.58895511774</v>
      </c>
      <c r="AT32" s="568">
        <f t="shared" si="443"/>
        <v>139184.4783151336</v>
      </c>
      <c r="AU32" s="568">
        <f t="shared" si="443"/>
        <v>139184.4783151336</v>
      </c>
      <c r="AV32" s="568">
        <f t="shared" si="443"/>
        <v>139184.4783151336</v>
      </c>
      <c r="AW32" s="568">
        <f t="shared" si="443"/>
        <v>139184.4783151336</v>
      </c>
      <c r="AX32" s="568">
        <f t="shared" si="443"/>
        <v>139184.4783151336</v>
      </c>
      <c r="AY32" s="568">
        <f t="shared" si="443"/>
        <v>139184.4783151336</v>
      </c>
      <c r="AZ32" s="568">
        <f t="shared" si="443"/>
        <v>139184.47831513337</v>
      </c>
      <c r="BA32" s="568">
        <f t="shared" si="443"/>
        <v>139184.47831513337</v>
      </c>
      <c r="BB32" s="568">
        <f t="shared" si="443"/>
        <v>139184.47831513337</v>
      </c>
      <c r="BC32" s="568">
        <f t="shared" si="443"/>
        <v>139184.47831513337</v>
      </c>
      <c r="BD32" s="568">
        <f t="shared" si="443"/>
        <v>139184.47831513337</v>
      </c>
      <c r="BE32" s="568">
        <f t="shared" si="443"/>
        <v>139184.47831513337</v>
      </c>
      <c r="BF32" s="568">
        <f t="shared" si="443"/>
        <v>163999.605847553</v>
      </c>
      <c r="BG32" s="568">
        <f t="shared" ref="BG32:BR32" si="444">SUM(BG29:BG31)-BG28</f>
        <v>163999.605847553</v>
      </c>
      <c r="BH32" s="568">
        <f t="shared" si="444"/>
        <v>163999.605847553</v>
      </c>
      <c r="BI32" s="568">
        <f t="shared" si="444"/>
        <v>163999.605847553</v>
      </c>
      <c r="BJ32" s="568">
        <f t="shared" si="444"/>
        <v>163999.605847553</v>
      </c>
      <c r="BK32" s="568">
        <f t="shared" si="444"/>
        <v>163999.605847553</v>
      </c>
      <c r="BL32" s="568">
        <f t="shared" si="444"/>
        <v>163999.60584755288</v>
      </c>
      <c r="BM32" s="568">
        <f t="shared" si="444"/>
        <v>163999.60584755288</v>
      </c>
      <c r="BN32" s="568">
        <f t="shared" si="444"/>
        <v>163999.60584755288</v>
      </c>
      <c r="BO32" s="568">
        <f t="shared" si="444"/>
        <v>164767.18368740135</v>
      </c>
      <c r="BP32" s="568">
        <f t="shared" si="444"/>
        <v>164767.18368740159</v>
      </c>
      <c r="BQ32" s="568">
        <f t="shared" si="444"/>
        <v>164767.18368740159</v>
      </c>
      <c r="BR32" s="568">
        <f t="shared" si="444"/>
        <v>181969.2394498869</v>
      </c>
      <c r="BS32" s="568">
        <f t="shared" ref="BS32:CC32" si="445">SUM(BS29:BS31)-BS28</f>
        <v>181969.2394498869</v>
      </c>
      <c r="BT32" s="568">
        <f t="shared" si="445"/>
        <v>206757.63787029259</v>
      </c>
      <c r="BU32" s="568">
        <f t="shared" si="445"/>
        <v>206757.63787029259</v>
      </c>
      <c r="BV32" s="568">
        <f t="shared" si="445"/>
        <v>206757.63787029259</v>
      </c>
      <c r="BW32" s="568">
        <f t="shared" si="445"/>
        <v>206757.63787029259</v>
      </c>
      <c r="BX32" s="568">
        <f t="shared" si="445"/>
        <v>206757.63787029259</v>
      </c>
      <c r="BY32" s="568">
        <f t="shared" si="445"/>
        <v>206757.63787029259</v>
      </c>
      <c r="BZ32" s="568">
        <f t="shared" si="445"/>
        <v>206757.63787029259</v>
      </c>
      <c r="CA32" s="568">
        <f t="shared" si="445"/>
        <v>206757.63787029259</v>
      </c>
      <c r="CB32" s="568">
        <f t="shared" si="445"/>
        <v>206757.63787029259</v>
      </c>
      <c r="CC32" s="568">
        <f t="shared" si="445"/>
        <v>206757.63787029259</v>
      </c>
      <c r="CD32" s="568">
        <f t="shared" ref="CD32:DP32" si="446">SUM(CD29:CD31)-CD28</f>
        <v>237331.28046880511</v>
      </c>
      <c r="CE32" s="568">
        <f t="shared" si="446"/>
        <v>237331.28046880511</v>
      </c>
      <c r="CF32" s="568">
        <f t="shared" si="446"/>
        <v>237331.28046880523</v>
      </c>
      <c r="CG32" s="568">
        <f t="shared" si="446"/>
        <v>237331.28046880523</v>
      </c>
      <c r="CH32" s="568">
        <f t="shared" si="446"/>
        <v>237331.28046880523</v>
      </c>
      <c r="CI32" s="568">
        <f t="shared" si="446"/>
        <v>237331.28046880523</v>
      </c>
      <c r="CJ32" s="568">
        <f t="shared" si="446"/>
        <v>237331.28046880523</v>
      </c>
      <c r="CK32" s="568">
        <f t="shared" si="446"/>
        <v>237331.28046880523</v>
      </c>
      <c r="CL32" s="568">
        <f t="shared" si="446"/>
        <v>237331.28046880523</v>
      </c>
      <c r="CM32" s="568">
        <f t="shared" si="446"/>
        <v>237331.28046880523</v>
      </c>
      <c r="CN32" s="568">
        <f t="shared" si="446"/>
        <v>237331.28046880523</v>
      </c>
      <c r="CO32" s="568">
        <f t="shared" si="446"/>
        <v>237331.28046880523</v>
      </c>
      <c r="CP32" s="568">
        <f t="shared" si="446"/>
        <v>268828.28207947593</v>
      </c>
      <c r="CQ32" s="568">
        <f t="shared" si="446"/>
        <v>268828.28207947593</v>
      </c>
      <c r="CR32" s="568">
        <f t="shared" si="446"/>
        <v>268828.28207947593</v>
      </c>
      <c r="CS32" s="568">
        <f t="shared" si="446"/>
        <v>268828.28207947593</v>
      </c>
      <c r="CT32" s="568">
        <f t="shared" si="446"/>
        <v>268828.28207947593</v>
      </c>
      <c r="CU32" s="568">
        <f t="shared" si="446"/>
        <v>268828.28207947593</v>
      </c>
      <c r="CV32" s="568">
        <f t="shared" si="446"/>
        <v>268828.28207947593</v>
      </c>
      <c r="CW32" s="568">
        <f t="shared" si="446"/>
        <v>268828.28207947593</v>
      </c>
      <c r="CX32" s="568">
        <f t="shared" si="446"/>
        <v>268828.28207947593</v>
      </c>
      <c r="CY32" s="568">
        <f t="shared" si="446"/>
        <v>268828.28207947593</v>
      </c>
      <c r="CZ32" s="568">
        <f t="shared" si="446"/>
        <v>268828.28207947593</v>
      </c>
      <c r="DA32" s="568">
        <f t="shared" si="446"/>
        <v>268828.28207947593</v>
      </c>
      <c r="DB32" s="568">
        <f t="shared" si="446"/>
        <v>301276.43889242638</v>
      </c>
      <c r="DC32" s="568">
        <f t="shared" si="446"/>
        <v>301276.43889242638</v>
      </c>
      <c r="DD32" s="568">
        <f t="shared" si="446"/>
        <v>301276.43889242638</v>
      </c>
      <c r="DE32" s="568">
        <f t="shared" si="446"/>
        <v>301276.43889242638</v>
      </c>
      <c r="DF32" s="568">
        <f t="shared" si="446"/>
        <v>301276.43889242638</v>
      </c>
      <c r="DG32" s="568">
        <f t="shared" si="446"/>
        <v>301276.43889242638</v>
      </c>
      <c r="DH32" s="568">
        <f t="shared" si="446"/>
        <v>301276.43889242638</v>
      </c>
      <c r="DI32" s="568">
        <f t="shared" si="446"/>
        <v>301276.43889242638</v>
      </c>
      <c r="DJ32" s="568">
        <f t="shared" si="446"/>
        <v>301276.43889242638</v>
      </c>
      <c r="DK32" s="568">
        <f t="shared" si="446"/>
        <v>301276.43889242638</v>
      </c>
      <c r="DL32" s="568">
        <f t="shared" si="446"/>
        <v>301276.43889242638</v>
      </c>
      <c r="DM32" s="568">
        <f t="shared" si="446"/>
        <v>301276.43889242638</v>
      </c>
      <c r="DN32" s="568">
        <f t="shared" si="446"/>
        <v>334704.51512430009</v>
      </c>
      <c r="DO32" s="568">
        <f t="shared" si="446"/>
        <v>334704.51512430009</v>
      </c>
      <c r="DP32" s="568">
        <f t="shared" si="446"/>
        <v>334704.51512430009</v>
      </c>
      <c r="DQ32" s="568">
        <f t="shared" ref="DQ32:EO32" si="447">SUM(DQ29:DQ31)-DQ28</f>
        <v>334704.51512430009</v>
      </c>
      <c r="DR32" s="568">
        <f t="shared" si="447"/>
        <v>334704.51512430009</v>
      </c>
      <c r="DS32" s="568">
        <f t="shared" si="447"/>
        <v>334704.51512430009</v>
      </c>
      <c r="DT32" s="568">
        <f t="shared" si="447"/>
        <v>334704.51512430009</v>
      </c>
      <c r="DU32" s="568">
        <f t="shared" si="447"/>
        <v>334704.51512430009</v>
      </c>
      <c r="DV32" s="568">
        <f t="shared" si="447"/>
        <v>334704.51512430009</v>
      </c>
      <c r="DW32" s="568">
        <f t="shared" si="447"/>
        <v>334704.51512430009</v>
      </c>
      <c r="DX32" s="568">
        <f t="shared" si="447"/>
        <v>334704.51512430009</v>
      </c>
      <c r="DY32" s="568">
        <f t="shared" si="447"/>
        <v>334704.51512430009</v>
      </c>
      <c r="DZ32" s="568">
        <f t="shared" si="447"/>
        <v>369142.0586322585</v>
      </c>
      <c r="EA32" s="568">
        <f t="shared" si="447"/>
        <v>369142.0586322585</v>
      </c>
      <c r="EB32" s="568">
        <f t="shared" si="447"/>
        <v>369142.0586322585</v>
      </c>
      <c r="EC32" s="568">
        <f t="shared" si="447"/>
        <v>369142.0586322585</v>
      </c>
      <c r="ED32" s="568">
        <f t="shared" si="447"/>
        <v>369142.0586322585</v>
      </c>
      <c r="EE32" s="568">
        <f t="shared" si="447"/>
        <v>369142.0586322585</v>
      </c>
      <c r="EF32" s="568">
        <f t="shared" si="447"/>
        <v>369142.05863225844</v>
      </c>
      <c r="EG32" s="568">
        <f t="shared" si="447"/>
        <v>369142.05863225844</v>
      </c>
      <c r="EH32" s="568">
        <f t="shared" si="447"/>
        <v>369142.05863225844</v>
      </c>
      <c r="EI32" s="568">
        <f t="shared" si="447"/>
        <v>369142.05863225844</v>
      </c>
      <c r="EJ32" s="568">
        <f t="shared" si="447"/>
        <v>369142.05863225844</v>
      </c>
      <c r="EK32" s="568">
        <f t="shared" si="447"/>
        <v>369142.05863225844</v>
      </c>
      <c r="EL32" s="568">
        <f t="shared" si="447"/>
        <v>404619.67749298591</v>
      </c>
      <c r="EM32" s="568">
        <f t="shared" si="447"/>
        <v>404619.67749298591</v>
      </c>
      <c r="EN32" s="568">
        <f t="shared" si="447"/>
        <v>404619.67749298591</v>
      </c>
      <c r="EO32" s="568">
        <f t="shared" si="447"/>
        <v>404619.67749298591</v>
      </c>
      <c r="EP32" s="568">
        <f t="shared" ref="EP32:HA32" si="448">SUM(EP29:EP31)-EP28</f>
        <v>404619.67749298591</v>
      </c>
      <c r="EQ32" s="568">
        <f t="shared" si="448"/>
        <v>404619.67749298591</v>
      </c>
      <c r="ER32" s="568">
        <f t="shared" si="448"/>
        <v>404619.67749298591</v>
      </c>
      <c r="ES32" s="568">
        <f t="shared" si="448"/>
        <v>404619.67749298591</v>
      </c>
      <c r="ET32" s="568">
        <f t="shared" si="448"/>
        <v>404619.67749298591</v>
      </c>
      <c r="EU32" s="568">
        <f t="shared" si="448"/>
        <v>404619.67749298591</v>
      </c>
      <c r="EV32" s="568">
        <f t="shared" si="448"/>
        <v>404619.67749298591</v>
      </c>
      <c r="EW32" s="568">
        <f t="shared" si="448"/>
        <v>404619.67749298591</v>
      </c>
      <c r="EX32" s="568">
        <f t="shared" si="448"/>
        <v>440927.35604778375</v>
      </c>
      <c r="EY32" s="568">
        <f t="shared" si="448"/>
        <v>440927.35604778375</v>
      </c>
      <c r="EZ32" s="568">
        <f t="shared" si="448"/>
        <v>440927.35604778375</v>
      </c>
      <c r="FA32" s="568">
        <f t="shared" si="448"/>
        <v>440927.35604778375</v>
      </c>
      <c r="FB32" s="568">
        <f t="shared" si="448"/>
        <v>440927.35604778375</v>
      </c>
      <c r="FC32" s="568">
        <f t="shared" si="448"/>
        <v>440927.35604778375</v>
      </c>
      <c r="FD32" s="568">
        <f t="shared" si="448"/>
        <v>440927.35604778375</v>
      </c>
      <c r="FE32" s="568">
        <f t="shared" si="448"/>
        <v>440927.35604778375</v>
      </c>
      <c r="FF32" s="568">
        <f t="shared" si="448"/>
        <v>440927.35604778375</v>
      </c>
      <c r="FG32" s="568">
        <f t="shared" si="448"/>
        <v>440927.35604778375</v>
      </c>
      <c r="FH32" s="568">
        <f t="shared" si="448"/>
        <v>440927.35604778375</v>
      </c>
      <c r="FI32" s="568">
        <f t="shared" si="448"/>
        <v>440927.35604778375</v>
      </c>
      <c r="FJ32" s="568">
        <f t="shared" si="448"/>
        <v>478324.2949219516</v>
      </c>
      <c r="FK32" s="568">
        <f t="shared" si="448"/>
        <v>478324.2949219516</v>
      </c>
      <c r="FL32" s="568">
        <f t="shared" si="448"/>
        <v>478324.2949219516</v>
      </c>
      <c r="FM32" s="568">
        <f t="shared" si="448"/>
        <v>478324.2949219516</v>
      </c>
      <c r="FN32" s="568">
        <f t="shared" si="448"/>
        <v>478324.2949219516</v>
      </c>
      <c r="FO32" s="568">
        <f t="shared" si="448"/>
        <v>478324.2949219516</v>
      </c>
      <c r="FP32" s="568">
        <f t="shared" si="448"/>
        <v>478324.2949219516</v>
      </c>
      <c r="FQ32" s="568">
        <f t="shared" si="448"/>
        <v>478324.2949219516</v>
      </c>
      <c r="FR32" s="568">
        <f t="shared" si="448"/>
        <v>478324.2949219516</v>
      </c>
      <c r="FS32" s="568">
        <f t="shared" si="448"/>
        <v>478324.2949219516</v>
      </c>
      <c r="FT32" s="568">
        <f t="shared" si="448"/>
        <v>478324.2949219516</v>
      </c>
      <c r="FU32" s="568">
        <f t="shared" si="448"/>
        <v>478324.2949219516</v>
      </c>
      <c r="FV32" s="568">
        <f t="shared" si="448"/>
        <v>516843.14233572636</v>
      </c>
      <c r="FW32" s="568">
        <f t="shared" si="448"/>
        <v>516843.14233572636</v>
      </c>
      <c r="FX32" s="568">
        <f t="shared" si="448"/>
        <v>516843.14233572636</v>
      </c>
      <c r="FY32" s="568">
        <f t="shared" si="448"/>
        <v>516843.14233572636</v>
      </c>
      <c r="FZ32" s="568">
        <f t="shared" si="448"/>
        <v>516843.14233572636</v>
      </c>
      <c r="GA32" s="568">
        <f t="shared" si="448"/>
        <v>516843.14233572636</v>
      </c>
      <c r="GB32" s="568">
        <f t="shared" si="448"/>
        <v>516843.14233572636</v>
      </c>
      <c r="GC32" s="568">
        <f t="shared" si="448"/>
        <v>516843.14233572636</v>
      </c>
      <c r="GD32" s="568">
        <f t="shared" si="448"/>
        <v>516843.14233572636</v>
      </c>
      <c r="GE32" s="568">
        <f t="shared" si="448"/>
        <v>516843.14233572636</v>
      </c>
      <c r="GF32" s="568">
        <f t="shared" si="448"/>
        <v>516843.14233572636</v>
      </c>
      <c r="GG32" s="568">
        <f t="shared" si="448"/>
        <v>516843.14233572636</v>
      </c>
      <c r="GH32" s="568">
        <f t="shared" si="448"/>
        <v>556517.55555649742</v>
      </c>
      <c r="GI32" s="568">
        <f t="shared" si="448"/>
        <v>556517.55555649742</v>
      </c>
      <c r="GJ32" s="568">
        <f t="shared" si="448"/>
        <v>556517.55555649742</v>
      </c>
      <c r="GK32" s="568">
        <f t="shared" si="448"/>
        <v>556517.55555649742</v>
      </c>
      <c r="GL32" s="568">
        <f t="shared" si="448"/>
        <v>556517.55555649742</v>
      </c>
      <c r="GM32" s="568">
        <f t="shared" si="448"/>
        <v>556517.55555649742</v>
      </c>
      <c r="GN32" s="568">
        <f t="shared" si="448"/>
        <v>556517.55555649742</v>
      </c>
      <c r="GO32" s="568">
        <f t="shared" si="448"/>
        <v>556517.55555649742</v>
      </c>
      <c r="GP32" s="568">
        <f t="shared" si="448"/>
        <v>556517.55555649742</v>
      </c>
      <c r="GQ32" s="568">
        <f t="shared" si="448"/>
        <v>556517.55555649742</v>
      </c>
      <c r="GR32" s="568">
        <f t="shared" si="448"/>
        <v>556517.55555649742</v>
      </c>
      <c r="GS32" s="568">
        <f t="shared" si="448"/>
        <v>556517.55555649742</v>
      </c>
      <c r="GT32" s="568">
        <f t="shared" si="448"/>
        <v>597382.20157001249</v>
      </c>
      <c r="GU32" s="568">
        <f t="shared" si="448"/>
        <v>597382.20157001249</v>
      </c>
      <c r="GV32" s="568">
        <f t="shared" si="448"/>
        <v>597382.20157001249</v>
      </c>
      <c r="GW32" s="568">
        <f t="shared" si="448"/>
        <v>597382.20157001249</v>
      </c>
      <c r="GX32" s="568">
        <f t="shared" si="448"/>
        <v>597382.20157001249</v>
      </c>
      <c r="GY32" s="568">
        <f t="shared" si="448"/>
        <v>597382.20157001249</v>
      </c>
      <c r="GZ32" s="568">
        <f t="shared" si="448"/>
        <v>597382.20157001249</v>
      </c>
      <c r="HA32" s="568">
        <f t="shared" si="448"/>
        <v>597382.20157001249</v>
      </c>
      <c r="HB32" s="568">
        <f t="shared" ref="HB32:IO32" si="449">SUM(HB29:HB31)-HB28</f>
        <v>597382.20157001249</v>
      </c>
      <c r="HC32" s="568">
        <f t="shared" si="449"/>
        <v>597382.20157001249</v>
      </c>
      <c r="HD32" s="568">
        <f t="shared" si="449"/>
        <v>597382.20157001249</v>
      </c>
      <c r="HE32" s="568">
        <f t="shared" si="449"/>
        <v>597382.20157001249</v>
      </c>
      <c r="HF32" s="568">
        <f t="shared" si="449"/>
        <v>639472.7873719373</v>
      </c>
      <c r="HG32" s="568">
        <f t="shared" si="449"/>
        <v>639472.7873719373</v>
      </c>
      <c r="HH32" s="568">
        <f t="shared" si="449"/>
        <v>639472.7873719373</v>
      </c>
      <c r="HI32" s="568">
        <f t="shared" si="449"/>
        <v>639472.7873719373</v>
      </c>
      <c r="HJ32" s="568">
        <f t="shared" si="449"/>
        <v>639472.7873719373</v>
      </c>
      <c r="HK32" s="568">
        <f t="shared" si="449"/>
        <v>639472.7873719373</v>
      </c>
      <c r="HL32" s="568">
        <f t="shared" si="449"/>
        <v>639472.7873719373</v>
      </c>
      <c r="HM32" s="568">
        <f t="shared" si="449"/>
        <v>639472.7873719373</v>
      </c>
      <c r="HN32" s="568">
        <f t="shared" si="449"/>
        <v>639472.7873719373</v>
      </c>
      <c r="HO32" s="568">
        <f t="shared" si="449"/>
        <v>639472.7873719373</v>
      </c>
      <c r="HP32" s="568">
        <f t="shared" si="449"/>
        <v>639472.7873719373</v>
      </c>
      <c r="HQ32" s="568">
        <f t="shared" si="449"/>
        <v>639472.7873719373</v>
      </c>
      <c r="HR32" s="568">
        <f t="shared" si="449"/>
        <v>682826.09116816451</v>
      </c>
      <c r="HS32" s="568">
        <f t="shared" si="449"/>
        <v>682826.09116816451</v>
      </c>
      <c r="HT32" s="568">
        <f t="shared" si="449"/>
        <v>682826.09116816451</v>
      </c>
      <c r="HU32" s="568">
        <f t="shared" si="449"/>
        <v>682826.09116816451</v>
      </c>
      <c r="HV32" s="568">
        <f t="shared" si="449"/>
        <v>682826.09116816451</v>
      </c>
      <c r="HW32" s="568">
        <f t="shared" si="449"/>
        <v>682826.09116816451</v>
      </c>
      <c r="HX32" s="568">
        <f t="shared" si="449"/>
        <v>682826.09116816451</v>
      </c>
      <c r="HY32" s="568">
        <f t="shared" si="449"/>
        <v>682826.09116816451</v>
      </c>
      <c r="HZ32" s="568">
        <f t="shared" si="449"/>
        <v>682826.09116816451</v>
      </c>
      <c r="IA32" s="568">
        <f t="shared" si="449"/>
        <v>682826.09116816451</v>
      </c>
      <c r="IB32" s="568">
        <f t="shared" si="449"/>
        <v>682826.09116816451</v>
      </c>
      <c r="IC32" s="568">
        <f t="shared" si="449"/>
        <v>682826.09116816451</v>
      </c>
      <c r="ID32" s="568">
        <f t="shared" si="449"/>
        <v>727479.99451113027</v>
      </c>
      <c r="IE32" s="568">
        <f t="shared" si="449"/>
        <v>727479.99451113027</v>
      </c>
      <c r="IF32" s="568">
        <f t="shared" si="449"/>
        <v>727479.99451113027</v>
      </c>
      <c r="IG32" s="568">
        <f t="shared" si="449"/>
        <v>727479.99451113027</v>
      </c>
      <c r="IH32" s="568">
        <f t="shared" si="449"/>
        <v>727479.99451113027</v>
      </c>
      <c r="II32" s="568">
        <f t="shared" si="449"/>
        <v>727479.99451113027</v>
      </c>
      <c r="IJ32" s="568">
        <f t="shared" si="449"/>
        <v>727479.99451113027</v>
      </c>
      <c r="IK32" s="568">
        <f t="shared" si="449"/>
        <v>727479.99451113027</v>
      </c>
      <c r="IL32" s="568">
        <f t="shared" si="449"/>
        <v>727479.99451113027</v>
      </c>
      <c r="IM32" s="568">
        <f t="shared" si="449"/>
        <v>727479.99451113027</v>
      </c>
      <c r="IN32" s="568">
        <f t="shared" si="449"/>
        <v>727479.99451113027</v>
      </c>
      <c r="IO32" s="568">
        <f t="shared" si="449"/>
        <v>727479.99451113027</v>
      </c>
    </row>
    <row r="34" spans="8:249" x14ac:dyDescent="0.2">
      <c r="H34" s="564" t="s">
        <v>396</v>
      </c>
      <c r="J34" s="579">
        <f>SUM('Property(M)'!K26:K31)</f>
        <v>530000</v>
      </c>
      <c r="K34" s="579">
        <f>SUM('Property(M)'!L26:L31)</f>
        <v>530000</v>
      </c>
      <c r="L34" s="579">
        <f>SUM('Property(M)'!M26:M31)</f>
        <v>530000</v>
      </c>
      <c r="M34" s="579">
        <f>SUM('Property(M)'!N26:N31)</f>
        <v>530000</v>
      </c>
      <c r="N34" s="579">
        <f>SUM('Property(M)'!O26:O31)</f>
        <v>530000</v>
      </c>
      <c r="O34" s="579">
        <f>SUM('Property(M)'!P26:P31)</f>
        <v>530000</v>
      </c>
      <c r="P34" s="579">
        <f>SUM('Property(M)'!Q26:Q31)</f>
        <v>530000</v>
      </c>
      <c r="Q34" s="579">
        <f>SUM('Property(M)'!R26:R31)</f>
        <v>530000</v>
      </c>
      <c r="R34" s="579">
        <f>SUM('Property(M)'!S26:S31)</f>
        <v>530000</v>
      </c>
      <c r="S34" s="579">
        <f>SUM('Property(M)'!T26:T31)</f>
        <v>530000</v>
      </c>
      <c r="T34" s="579">
        <f>SUM('Property(M)'!U26:U31)</f>
        <v>530000</v>
      </c>
      <c r="U34" s="579">
        <f>SUM('Property(M)'!V26:V31)</f>
        <v>530000</v>
      </c>
      <c r="V34" s="579">
        <f>SUM('Property(M)'!W26:W31)</f>
        <v>545900</v>
      </c>
      <c r="W34" s="579">
        <f>SUM('Property(M)'!X26:X31)</f>
        <v>545900</v>
      </c>
      <c r="X34" s="579">
        <f>SUM('Property(M)'!Y26:Y31)</f>
        <v>545900</v>
      </c>
      <c r="Y34" s="579">
        <f>SUM('Property(M)'!Z26:Z31)</f>
        <v>545900</v>
      </c>
      <c r="Z34" s="579">
        <f>SUM('Property(M)'!AA26:AA31)</f>
        <v>545900</v>
      </c>
      <c r="AA34" s="579">
        <f>SUM('Property(M)'!AB26:AB31)</f>
        <v>545900</v>
      </c>
      <c r="AB34" s="579">
        <f>SUM('Property(M)'!AC26:AC31)</f>
        <v>545900</v>
      </c>
      <c r="AC34" s="579">
        <f>SUM('Property(M)'!AD26:AD31)</f>
        <v>545900</v>
      </c>
      <c r="AD34" s="579">
        <f>SUM('Property(M)'!AE26:AE31)</f>
        <v>545900</v>
      </c>
      <c r="AE34" s="579">
        <f>SUM('Property(M)'!AF26:AF31)</f>
        <v>545900</v>
      </c>
      <c r="AF34" s="579">
        <f>SUM('Property(M)'!AG26:AG31)</f>
        <v>545900</v>
      </c>
      <c r="AG34" s="579">
        <f>SUM('Property(M)'!AH26:AH31)</f>
        <v>545900</v>
      </c>
      <c r="AH34" s="579">
        <f>SUM('Property(M)'!AI26:AI31)</f>
        <v>562277</v>
      </c>
      <c r="AI34" s="579">
        <f>SUM('Property(M)'!AJ26:AJ31)</f>
        <v>562277</v>
      </c>
      <c r="AJ34" s="579">
        <f>SUM('Property(M)'!AK26:AK31)</f>
        <v>562277</v>
      </c>
      <c r="AK34" s="579">
        <f>SUM('Property(M)'!AL26:AL31)</f>
        <v>562277</v>
      </c>
      <c r="AL34" s="579">
        <f>SUM('Property(M)'!AM26:AM31)</f>
        <v>562277</v>
      </c>
      <c r="AM34" s="579">
        <f>SUM('Property(M)'!AN26:AN31)</f>
        <v>562277</v>
      </c>
      <c r="AN34" s="579">
        <f>SUM('Property(M)'!AO26:AO31)</f>
        <v>562277</v>
      </c>
      <c r="AO34" s="579">
        <f>SUM('Property(M)'!AP26:AP31)</f>
        <v>562277</v>
      </c>
      <c r="AP34" s="579">
        <f>SUM('Property(M)'!AQ26:AQ31)</f>
        <v>562277</v>
      </c>
      <c r="AQ34" s="579">
        <f>SUM('Property(M)'!AR26:AR31)</f>
        <v>562277</v>
      </c>
      <c r="AR34" s="579">
        <f>SUM('Property(M)'!AS26:AS31)</f>
        <v>562277</v>
      </c>
      <c r="AS34" s="579">
        <f>SUM('Property(M)'!AT26:AT31)</f>
        <v>562277</v>
      </c>
      <c r="AT34" s="579">
        <f>SUM('Property(M)'!AU26:AU31)</f>
        <v>579145.31000000006</v>
      </c>
      <c r="AU34" s="579">
        <f>SUM('Property(M)'!AV26:AV31)</f>
        <v>579145.31000000006</v>
      </c>
      <c r="AV34" s="579">
        <f>SUM('Property(M)'!AW26:AW31)</f>
        <v>579145.31000000006</v>
      </c>
      <c r="AW34" s="579">
        <f>SUM('Property(M)'!AX26:AX31)</f>
        <v>579145.31000000006</v>
      </c>
      <c r="AX34" s="579">
        <f>SUM('Property(M)'!AY26:AY31)</f>
        <v>579145.31000000006</v>
      </c>
      <c r="AY34" s="579">
        <f>SUM('Property(M)'!AZ26:AZ31)</f>
        <v>579145.31000000006</v>
      </c>
      <c r="AZ34" s="579">
        <f>SUM('Property(M)'!BA26:BA31)</f>
        <v>579145.31000000006</v>
      </c>
      <c r="BA34" s="579">
        <f>SUM('Property(M)'!BB26:BB31)</f>
        <v>579145.31000000006</v>
      </c>
      <c r="BB34" s="579">
        <f>SUM('Property(M)'!BC26:BC31)</f>
        <v>579145.31000000006</v>
      </c>
      <c r="BC34" s="579">
        <f>SUM('Property(M)'!BD26:BD31)</f>
        <v>579145.31000000006</v>
      </c>
      <c r="BD34" s="579">
        <f>SUM('Property(M)'!BE26:BE31)</f>
        <v>579145.31000000006</v>
      </c>
      <c r="BE34" s="579">
        <f>SUM('Property(M)'!BF26:BF31)</f>
        <v>579145.31000000006</v>
      </c>
      <c r="BF34" s="579">
        <f>SUM('Property(M)'!BG26:BG31)</f>
        <v>596519.66929999983</v>
      </c>
      <c r="BG34" s="579">
        <f>SUM('Property(M)'!BH26:BH31)</f>
        <v>596519.66929999983</v>
      </c>
      <c r="BH34" s="579">
        <f>SUM('Property(M)'!BI26:BI31)</f>
        <v>596519.66929999983</v>
      </c>
      <c r="BI34" s="579">
        <f>SUM('Property(M)'!BJ26:BJ31)</f>
        <v>596519.66929999983</v>
      </c>
      <c r="BJ34" s="579">
        <f>SUM('Property(M)'!BK26:BK31)</f>
        <v>596519.66929999983</v>
      </c>
      <c r="BK34" s="579">
        <f>SUM('Property(M)'!BL26:BL31)</f>
        <v>596519.66929999983</v>
      </c>
      <c r="BL34" s="579">
        <f>SUM('Property(M)'!BM26:BM31)</f>
        <v>596519.66929999983</v>
      </c>
      <c r="BM34" s="579">
        <f>SUM('Property(M)'!BN26:BN31)</f>
        <v>596519.66929999983</v>
      </c>
      <c r="BN34" s="579">
        <f>SUM('Property(M)'!BO26:BO31)</f>
        <v>596519.66929999983</v>
      </c>
      <c r="BO34" s="579">
        <f>SUM('Property(M)'!BP26:BP31)</f>
        <v>596519.66929999983</v>
      </c>
      <c r="BP34" s="579">
        <f>SUM('Property(M)'!BQ26:BQ31)</f>
        <v>596519.66929999983</v>
      </c>
      <c r="BQ34" s="579">
        <f>SUM('Property(M)'!BR26:BR31)</f>
        <v>596519.66929999983</v>
      </c>
      <c r="BR34" s="579">
        <f>SUM('Property(M)'!BS26:BS31)</f>
        <v>614415.25937899982</v>
      </c>
      <c r="BS34" s="579">
        <f>SUM('Property(M)'!BT26:BT31)</f>
        <v>614415.25937899982</v>
      </c>
      <c r="BT34" s="579">
        <f>SUM('Property(M)'!BU26:BU31)</f>
        <v>614415.25937899982</v>
      </c>
      <c r="BU34" s="579">
        <f>SUM('Property(M)'!BV26:BV31)</f>
        <v>614415.25937899982</v>
      </c>
      <c r="BV34" s="579">
        <f>SUM('Property(M)'!BW26:BW31)</f>
        <v>614415.25937899982</v>
      </c>
      <c r="BW34" s="579">
        <f>SUM('Property(M)'!BX26:BX31)</f>
        <v>614415.25937899982</v>
      </c>
      <c r="BX34" s="579">
        <f>SUM('Property(M)'!BY26:BY31)</f>
        <v>614415.25937899982</v>
      </c>
      <c r="BY34" s="579">
        <f>SUM('Property(M)'!BZ26:BZ31)</f>
        <v>614415.25937899982</v>
      </c>
      <c r="BZ34" s="579">
        <f>SUM('Property(M)'!CA26:CA31)</f>
        <v>614415.25937899982</v>
      </c>
      <c r="CA34" s="579">
        <f>SUM('Property(M)'!CB26:CB31)</f>
        <v>614415.25937899982</v>
      </c>
      <c r="CB34" s="579">
        <f>SUM('Property(M)'!CC26:CC31)</f>
        <v>614415.25937899982</v>
      </c>
      <c r="CC34" s="579">
        <f>SUM('Property(M)'!CD26:CD31)</f>
        <v>614415.25937899982</v>
      </c>
      <c r="CD34" s="579">
        <f>SUM('Property(M)'!CE26:CE31)</f>
        <v>632847.71716036997</v>
      </c>
      <c r="CE34" s="579">
        <f>SUM('Property(M)'!CF26:CF31)</f>
        <v>632847.71716036997</v>
      </c>
      <c r="CF34" s="579">
        <f>SUM('Property(M)'!CG26:CG31)</f>
        <v>632847.71716036997</v>
      </c>
      <c r="CG34" s="579">
        <f>SUM('Property(M)'!CH26:CH31)</f>
        <v>632847.71716036997</v>
      </c>
      <c r="CH34" s="579">
        <f>SUM('Property(M)'!CI26:CI31)</f>
        <v>632847.71716036997</v>
      </c>
      <c r="CI34" s="579">
        <f>SUM('Property(M)'!CJ26:CJ31)</f>
        <v>632847.71716036997</v>
      </c>
      <c r="CJ34" s="579">
        <f>SUM('Property(M)'!CK26:CK31)</f>
        <v>632847.71716036997</v>
      </c>
      <c r="CK34" s="579">
        <f>SUM('Property(M)'!CL26:CL31)</f>
        <v>632847.71716036997</v>
      </c>
      <c r="CL34" s="579">
        <f>SUM('Property(M)'!CM26:CM31)</f>
        <v>632847.71716036997</v>
      </c>
      <c r="CM34" s="579">
        <f>SUM('Property(M)'!CN26:CN31)</f>
        <v>632847.71716036997</v>
      </c>
      <c r="CN34" s="579">
        <f>SUM('Property(M)'!CO26:CO31)</f>
        <v>632847.71716036997</v>
      </c>
      <c r="CO34" s="579">
        <f>SUM('Property(M)'!CP26:CP31)</f>
        <v>632847.71716036997</v>
      </c>
      <c r="CP34" s="579">
        <f>SUM('Property(M)'!CQ26:CQ31)</f>
        <v>651833.14867518109</v>
      </c>
      <c r="CQ34" s="579">
        <f>SUM('Property(M)'!CR26:CR31)</f>
        <v>651833.14867518109</v>
      </c>
      <c r="CR34" s="579">
        <f>SUM('Property(M)'!CS26:CS31)</f>
        <v>651833.14867518109</v>
      </c>
      <c r="CS34" s="579">
        <f>SUM('Property(M)'!CT26:CT31)</f>
        <v>651833.14867518109</v>
      </c>
      <c r="CT34" s="579">
        <f>SUM('Property(M)'!CU26:CU31)</f>
        <v>651833.14867518109</v>
      </c>
      <c r="CU34" s="579">
        <f>SUM('Property(M)'!CV26:CV31)</f>
        <v>651833.14867518109</v>
      </c>
      <c r="CV34" s="579">
        <f>SUM('Property(M)'!CW26:CW31)</f>
        <v>651833.14867518109</v>
      </c>
      <c r="CW34" s="579">
        <f>SUM('Property(M)'!CX26:CX31)</f>
        <v>651833.14867518109</v>
      </c>
      <c r="CX34" s="579">
        <f>SUM('Property(M)'!CY26:CY31)</f>
        <v>651833.14867518109</v>
      </c>
      <c r="CY34" s="579">
        <f>SUM('Property(M)'!CZ26:CZ31)</f>
        <v>651833.14867518109</v>
      </c>
      <c r="CZ34" s="579">
        <f>SUM('Property(M)'!DA26:DA31)</f>
        <v>651833.14867518109</v>
      </c>
      <c r="DA34" s="579">
        <f>SUM('Property(M)'!DB26:DB31)</f>
        <v>651833.14867518109</v>
      </c>
      <c r="DB34" s="579">
        <f>SUM('Property(M)'!DC26:DC31)</f>
        <v>671388.14313543646</v>
      </c>
      <c r="DC34" s="579">
        <f>SUM('Property(M)'!DD26:DD31)</f>
        <v>671388.14313543646</v>
      </c>
      <c r="DD34" s="579">
        <f>SUM('Property(M)'!DE26:DE31)</f>
        <v>671388.14313543646</v>
      </c>
      <c r="DE34" s="579">
        <f>SUM('Property(M)'!DF26:DF31)</f>
        <v>671388.14313543646</v>
      </c>
      <c r="DF34" s="579">
        <f>SUM('Property(M)'!DG26:DG31)</f>
        <v>671388.14313543646</v>
      </c>
      <c r="DG34" s="579">
        <f>SUM('Property(M)'!DH26:DH31)</f>
        <v>671388.14313543646</v>
      </c>
      <c r="DH34" s="579">
        <f>SUM('Property(M)'!DI26:DI31)</f>
        <v>671388.14313543646</v>
      </c>
      <c r="DI34" s="579">
        <f>SUM('Property(M)'!DJ26:DJ31)</f>
        <v>671388.14313543646</v>
      </c>
      <c r="DJ34" s="579">
        <f>SUM('Property(M)'!DK26:DK31)</f>
        <v>671388.14313543646</v>
      </c>
      <c r="DK34" s="579">
        <f>SUM('Property(M)'!DL26:DL31)</f>
        <v>671388.14313543646</v>
      </c>
      <c r="DL34" s="579">
        <f>SUM('Property(M)'!DM26:DM31)</f>
        <v>671388.14313543646</v>
      </c>
      <c r="DM34" s="579">
        <f>SUM('Property(M)'!DN26:DN31)</f>
        <v>671388.14313543646</v>
      </c>
      <c r="DN34" s="579">
        <f>SUM('Property(M)'!DO26:DO31)</f>
        <v>691529.78742949956</v>
      </c>
      <c r="DO34" s="579">
        <f>SUM('Property(M)'!DP26:DP31)</f>
        <v>691529.78742949956</v>
      </c>
      <c r="DP34" s="579">
        <f>SUM('Property(M)'!DQ26:DQ31)</f>
        <v>691529.78742949956</v>
      </c>
      <c r="DQ34" s="579">
        <f>SUM('Property(M)'!DR26:DR31)</f>
        <v>691529.78742949956</v>
      </c>
      <c r="DR34" s="579">
        <f>SUM('Property(M)'!DS26:DS31)</f>
        <v>691529.78742949956</v>
      </c>
      <c r="DS34" s="579">
        <f>SUM('Property(M)'!DT26:DT31)</f>
        <v>691529.78742949956</v>
      </c>
      <c r="DT34" s="579">
        <f>SUM('Property(M)'!DU26:DU31)</f>
        <v>691529.78742949956</v>
      </c>
      <c r="DU34" s="579">
        <f>SUM('Property(M)'!DV26:DV31)</f>
        <v>691529.78742949956</v>
      </c>
      <c r="DV34" s="579">
        <f>SUM('Property(M)'!DW26:DW31)</f>
        <v>691529.78742949956</v>
      </c>
      <c r="DW34" s="579">
        <f>SUM('Property(M)'!DX26:DX31)</f>
        <v>691529.78742949956</v>
      </c>
      <c r="DX34" s="579">
        <f>SUM('Property(M)'!DY26:DY31)</f>
        <v>691529.78742949956</v>
      </c>
      <c r="DY34" s="579">
        <f>SUM('Property(M)'!DZ26:DZ31)</f>
        <v>691529.78742949956</v>
      </c>
      <c r="DZ34" s="579">
        <f>SUM('Property(M)'!EA26:EA31)</f>
        <v>712275.68105238443</v>
      </c>
      <c r="EA34" s="579">
        <f>SUM('Property(M)'!EB26:EB31)</f>
        <v>712275.68105238443</v>
      </c>
      <c r="EB34" s="579">
        <f>SUM('Property(M)'!EC26:EC31)</f>
        <v>712275.68105238443</v>
      </c>
      <c r="EC34" s="579">
        <f>SUM('Property(M)'!ED26:ED31)</f>
        <v>712275.68105238443</v>
      </c>
      <c r="ED34" s="579">
        <f>SUM('Property(M)'!EE26:EE31)</f>
        <v>712275.68105238443</v>
      </c>
      <c r="EE34" s="579">
        <f>SUM('Property(M)'!EF26:EF31)</f>
        <v>712275.68105238443</v>
      </c>
      <c r="EF34" s="579">
        <f>SUM('Property(M)'!EG26:EG31)</f>
        <v>712275.68105238443</v>
      </c>
      <c r="EG34" s="579">
        <f>SUM('Property(M)'!EH26:EH31)</f>
        <v>712275.68105238443</v>
      </c>
      <c r="EH34" s="579">
        <f>SUM('Property(M)'!EI26:EI31)</f>
        <v>712275.68105238443</v>
      </c>
      <c r="EI34" s="579">
        <f>SUM('Property(M)'!EJ26:EJ31)</f>
        <v>712275.68105238443</v>
      </c>
      <c r="EJ34" s="579">
        <f>SUM('Property(M)'!EK26:EK31)</f>
        <v>712275.68105238443</v>
      </c>
      <c r="EK34" s="579">
        <f>SUM('Property(M)'!EL26:EL31)</f>
        <v>712275.68105238443</v>
      </c>
      <c r="EL34" s="579">
        <f>SUM('Property(M)'!EM26:EM31)</f>
        <v>733643.95148395607</v>
      </c>
      <c r="EM34" s="579">
        <f>SUM('Property(M)'!EN26:EN31)</f>
        <v>733643.95148395607</v>
      </c>
      <c r="EN34" s="579">
        <f>SUM('Property(M)'!EO26:EO31)</f>
        <v>733643.95148395607</v>
      </c>
      <c r="EO34" s="579">
        <f>SUM('Property(M)'!EP26:EP31)</f>
        <v>733643.95148395607</v>
      </c>
      <c r="EP34" s="579">
        <f>SUM('Property(M)'!EQ26:EQ31)</f>
        <v>733643.95148395607</v>
      </c>
      <c r="EQ34" s="579">
        <f>SUM('Property(M)'!ER26:ER31)</f>
        <v>733643.95148395607</v>
      </c>
      <c r="ER34" s="579">
        <f>SUM('Property(M)'!ES26:ES31)</f>
        <v>733643.95148395607</v>
      </c>
      <c r="ES34" s="579">
        <f>SUM('Property(M)'!ET26:ET31)</f>
        <v>733643.95148395607</v>
      </c>
      <c r="ET34" s="579">
        <f>SUM('Property(M)'!EU26:EU31)</f>
        <v>733643.95148395607</v>
      </c>
      <c r="EU34" s="579">
        <f>SUM('Property(M)'!EV26:EV31)</f>
        <v>733643.95148395607</v>
      </c>
      <c r="EV34" s="579">
        <f>SUM('Property(M)'!EW26:EW31)</f>
        <v>733643.95148395607</v>
      </c>
      <c r="EW34" s="579">
        <f>SUM('Property(M)'!EX26:EX31)</f>
        <v>733643.95148395607</v>
      </c>
      <c r="EX34" s="579">
        <f>SUM('Property(M)'!EY26:EY31)</f>
        <v>755653.27002847462</v>
      </c>
      <c r="EY34" s="579">
        <f>SUM('Property(M)'!EZ26:EZ31)</f>
        <v>755653.27002847462</v>
      </c>
      <c r="EZ34" s="579">
        <f>SUM('Property(M)'!FA26:FA31)</f>
        <v>755653.27002847462</v>
      </c>
      <c r="FA34" s="579">
        <f>SUM('Property(M)'!FB26:FB31)</f>
        <v>755653.27002847462</v>
      </c>
      <c r="FB34" s="579">
        <f>SUM('Property(M)'!FC26:FC31)</f>
        <v>755653.27002847462</v>
      </c>
      <c r="FC34" s="579">
        <f>SUM('Property(M)'!FD26:FD31)</f>
        <v>755653.27002847462</v>
      </c>
      <c r="FD34" s="579">
        <f>SUM('Property(M)'!FE26:FE31)</f>
        <v>755653.27002847462</v>
      </c>
      <c r="FE34" s="579">
        <f>SUM('Property(M)'!FF26:FF31)</f>
        <v>755653.27002847462</v>
      </c>
      <c r="FF34" s="579">
        <f>SUM('Property(M)'!FG26:FG31)</f>
        <v>755653.27002847462</v>
      </c>
      <c r="FG34" s="579">
        <f>SUM('Property(M)'!FH26:FH31)</f>
        <v>755653.27002847462</v>
      </c>
      <c r="FH34" s="579">
        <f>SUM('Property(M)'!FI26:FI31)</f>
        <v>755653.27002847462</v>
      </c>
      <c r="FI34" s="579">
        <f>SUM('Property(M)'!FJ26:FJ31)</f>
        <v>755653.27002847462</v>
      </c>
      <c r="FJ34" s="579">
        <f>SUM('Property(M)'!FK26:FK31)</f>
        <v>778322.86812932882</v>
      </c>
      <c r="FK34" s="579">
        <f>SUM('Property(M)'!FL26:FL31)</f>
        <v>778322.86812932882</v>
      </c>
      <c r="FL34" s="579">
        <f>SUM('Property(M)'!FM26:FM31)</f>
        <v>778322.86812932882</v>
      </c>
      <c r="FM34" s="579">
        <f>SUM('Property(M)'!FN26:FN31)</f>
        <v>778322.86812932882</v>
      </c>
      <c r="FN34" s="579">
        <f>SUM('Property(M)'!FO26:FO31)</f>
        <v>778322.86812932882</v>
      </c>
      <c r="FO34" s="579">
        <f>SUM('Property(M)'!FP26:FP31)</f>
        <v>778322.86812932882</v>
      </c>
      <c r="FP34" s="579">
        <f>SUM('Property(M)'!FQ26:FQ31)</f>
        <v>778322.86812932882</v>
      </c>
      <c r="FQ34" s="579">
        <f>SUM('Property(M)'!FR26:FR31)</f>
        <v>778322.86812932882</v>
      </c>
      <c r="FR34" s="579">
        <f>SUM('Property(M)'!FS26:FS31)</f>
        <v>778322.86812932882</v>
      </c>
      <c r="FS34" s="579">
        <f>SUM('Property(M)'!FT26:FT31)</f>
        <v>778322.86812932882</v>
      </c>
      <c r="FT34" s="579">
        <f>SUM('Property(M)'!FU26:FU31)</f>
        <v>778322.86812932882</v>
      </c>
      <c r="FU34" s="579">
        <f>SUM('Property(M)'!FV26:FV31)</f>
        <v>778322.86812932882</v>
      </c>
      <c r="FV34" s="579">
        <f>SUM('Property(M)'!FW26:FW31)</f>
        <v>801672.55417320877</v>
      </c>
      <c r="FW34" s="579">
        <f>SUM('Property(M)'!FX26:FX31)</f>
        <v>801672.55417320877</v>
      </c>
      <c r="FX34" s="579">
        <f>SUM('Property(M)'!FY26:FY31)</f>
        <v>801672.55417320877</v>
      </c>
      <c r="FY34" s="579">
        <f>SUM('Property(M)'!FZ26:FZ31)</f>
        <v>801672.55417320877</v>
      </c>
      <c r="FZ34" s="579">
        <f>SUM('Property(M)'!GA26:GA31)</f>
        <v>801672.55417320877</v>
      </c>
      <c r="GA34" s="579">
        <f>SUM('Property(M)'!GB26:GB31)</f>
        <v>801672.55417320877</v>
      </c>
      <c r="GB34" s="579">
        <f>SUM('Property(M)'!GC26:GC31)</f>
        <v>801672.55417320877</v>
      </c>
      <c r="GC34" s="579">
        <f>SUM('Property(M)'!GD26:GD31)</f>
        <v>801672.55417320877</v>
      </c>
      <c r="GD34" s="579">
        <f>SUM('Property(M)'!GE26:GE31)</f>
        <v>801672.55417320877</v>
      </c>
      <c r="GE34" s="579">
        <f>SUM('Property(M)'!GF26:GF31)</f>
        <v>801672.55417320877</v>
      </c>
      <c r="GF34" s="579">
        <f>SUM('Property(M)'!GG26:GG31)</f>
        <v>801672.55417320877</v>
      </c>
      <c r="GG34" s="579">
        <f>SUM('Property(M)'!GH26:GH31)</f>
        <v>801672.55417320877</v>
      </c>
      <c r="GH34" s="579">
        <f>SUM('Property(M)'!GI26:GI31)</f>
        <v>825722.73079840513</v>
      </c>
      <c r="GI34" s="579">
        <f>SUM('Property(M)'!GJ26:GJ31)</f>
        <v>825722.73079840513</v>
      </c>
      <c r="GJ34" s="579">
        <f>SUM('Property(M)'!GK26:GK31)</f>
        <v>825722.73079840513</v>
      </c>
      <c r="GK34" s="579">
        <f>SUM('Property(M)'!GL26:GL31)</f>
        <v>825722.73079840513</v>
      </c>
      <c r="GL34" s="579">
        <f>SUM('Property(M)'!GM26:GM31)</f>
        <v>825722.73079840513</v>
      </c>
      <c r="GM34" s="579">
        <f>SUM('Property(M)'!GN26:GN31)</f>
        <v>825722.73079840513</v>
      </c>
      <c r="GN34" s="579">
        <f>SUM('Property(M)'!GO26:GO31)</f>
        <v>825722.73079840513</v>
      </c>
      <c r="GO34" s="579">
        <f>SUM('Property(M)'!GP26:GP31)</f>
        <v>825722.73079840513</v>
      </c>
      <c r="GP34" s="579">
        <f>SUM('Property(M)'!GQ26:GQ31)</f>
        <v>825722.73079840513</v>
      </c>
      <c r="GQ34" s="579">
        <f>SUM('Property(M)'!GR26:GR31)</f>
        <v>825722.73079840513</v>
      </c>
      <c r="GR34" s="579">
        <f>SUM('Property(M)'!GS26:GS31)</f>
        <v>825722.73079840513</v>
      </c>
      <c r="GS34" s="579">
        <f>SUM('Property(M)'!GT26:GT31)</f>
        <v>825722.73079840513</v>
      </c>
      <c r="GT34" s="579">
        <f>SUM('Property(M)'!GU26:GU31)</f>
        <v>850494.41272235708</v>
      </c>
      <c r="GU34" s="579">
        <f>SUM('Property(M)'!GV26:GV31)</f>
        <v>850494.41272235708</v>
      </c>
      <c r="GV34" s="579">
        <f>SUM('Property(M)'!GW26:GW31)</f>
        <v>850494.41272235708</v>
      </c>
      <c r="GW34" s="579">
        <f>SUM('Property(M)'!GX26:GX31)</f>
        <v>850494.41272235708</v>
      </c>
      <c r="GX34" s="579">
        <f>SUM('Property(M)'!GY26:GY31)</f>
        <v>850494.41272235708</v>
      </c>
      <c r="GY34" s="579">
        <f>SUM('Property(M)'!GZ26:GZ31)</f>
        <v>850494.41272235708</v>
      </c>
      <c r="GZ34" s="579">
        <f>SUM('Property(M)'!HA26:HA31)</f>
        <v>850494.41272235708</v>
      </c>
      <c r="HA34" s="579">
        <f>SUM('Property(M)'!HB26:HB31)</f>
        <v>850494.41272235708</v>
      </c>
      <c r="HB34" s="579">
        <f>SUM('Property(M)'!HC26:HC31)</f>
        <v>850494.41272235708</v>
      </c>
      <c r="HC34" s="579">
        <f>SUM('Property(M)'!HD26:HD31)</f>
        <v>850494.41272235708</v>
      </c>
      <c r="HD34" s="579">
        <f>SUM('Property(M)'!HE26:HE31)</f>
        <v>850494.41272235708</v>
      </c>
      <c r="HE34" s="579">
        <f>SUM('Property(M)'!HF26:HF31)</f>
        <v>850494.41272235708</v>
      </c>
      <c r="HF34" s="579">
        <f>SUM('Property(M)'!HG26:HG31)</f>
        <v>876009.24510402791</v>
      </c>
      <c r="HG34" s="579">
        <f>SUM('Property(M)'!HH26:HH31)</f>
        <v>876009.24510402791</v>
      </c>
      <c r="HH34" s="579">
        <f>SUM('Property(M)'!HI26:HI31)</f>
        <v>876009.24510402791</v>
      </c>
      <c r="HI34" s="579">
        <f>SUM('Property(M)'!HJ26:HJ31)</f>
        <v>876009.24510402791</v>
      </c>
      <c r="HJ34" s="579">
        <f>SUM('Property(M)'!HK26:HK31)</f>
        <v>876009.24510402791</v>
      </c>
      <c r="HK34" s="579">
        <f>SUM('Property(M)'!HL26:HL31)</f>
        <v>876009.24510402791</v>
      </c>
      <c r="HL34" s="579">
        <f>SUM('Property(M)'!HM26:HM31)</f>
        <v>876009.24510402791</v>
      </c>
      <c r="HM34" s="579">
        <f>SUM('Property(M)'!HN26:HN31)</f>
        <v>876009.24510402791</v>
      </c>
      <c r="HN34" s="579">
        <f>SUM('Property(M)'!HO26:HO31)</f>
        <v>876009.24510402791</v>
      </c>
      <c r="HO34" s="579">
        <f>SUM('Property(M)'!HP26:HP31)</f>
        <v>876009.24510402791</v>
      </c>
      <c r="HP34" s="579">
        <f>SUM('Property(M)'!HQ26:HQ31)</f>
        <v>876009.24510402791</v>
      </c>
      <c r="HQ34" s="579">
        <f>SUM('Property(M)'!HR26:HR31)</f>
        <v>876009.24510402791</v>
      </c>
      <c r="HR34" s="579">
        <f>SUM('Property(M)'!HS26:HS31)</f>
        <v>902289.52245714888</v>
      </c>
      <c r="HS34" s="579">
        <f>SUM('Property(M)'!HT26:HT31)</f>
        <v>902289.52245714888</v>
      </c>
      <c r="HT34" s="579">
        <f>SUM('Property(M)'!HU26:HU31)</f>
        <v>902289.52245714888</v>
      </c>
      <c r="HU34" s="579">
        <f>SUM('Property(M)'!HV26:HV31)</f>
        <v>902289.52245714888</v>
      </c>
      <c r="HV34" s="579">
        <f>SUM('Property(M)'!HW26:HW31)</f>
        <v>902289.52245714888</v>
      </c>
      <c r="HW34" s="579">
        <f>SUM('Property(M)'!HX26:HX31)</f>
        <v>902289.52245714888</v>
      </c>
      <c r="HX34" s="579">
        <f>SUM('Property(M)'!HY26:HY31)</f>
        <v>902289.52245714888</v>
      </c>
      <c r="HY34" s="579">
        <f>SUM('Property(M)'!HZ26:HZ31)</f>
        <v>902289.52245714888</v>
      </c>
      <c r="HZ34" s="579">
        <f>SUM('Property(M)'!IA26:IA31)</f>
        <v>902289.52245714888</v>
      </c>
      <c r="IA34" s="579">
        <f>SUM('Property(M)'!IB26:IB31)</f>
        <v>902289.52245714888</v>
      </c>
      <c r="IB34" s="579">
        <f>SUM('Property(M)'!IC26:IC31)</f>
        <v>902289.52245714888</v>
      </c>
      <c r="IC34" s="579">
        <f>SUM('Property(M)'!ID26:ID31)</f>
        <v>902289.52245714888</v>
      </c>
      <c r="ID34" s="579">
        <f>SUM('Property(M)'!IE26:IE31)</f>
        <v>929358.20813086303</v>
      </c>
      <c r="IE34" s="579">
        <f>SUM('Property(M)'!IF26:IF31)</f>
        <v>929358.20813086303</v>
      </c>
      <c r="IF34" s="579">
        <f>SUM('Property(M)'!IG26:IG31)</f>
        <v>929358.20813086303</v>
      </c>
      <c r="IG34" s="579">
        <f>SUM('Property(M)'!IH26:IH31)</f>
        <v>929358.20813086303</v>
      </c>
      <c r="IH34" s="579">
        <f>SUM('Property(M)'!II26:II31)</f>
        <v>929358.20813086303</v>
      </c>
      <c r="II34" s="579">
        <f>SUM('Property(M)'!IJ26:IJ31)</f>
        <v>929358.20813086303</v>
      </c>
      <c r="IJ34" s="579">
        <f>SUM('Property(M)'!IK26:IK31)</f>
        <v>929358.20813086303</v>
      </c>
      <c r="IK34" s="579">
        <f>SUM('Property(M)'!IL26:IL31)</f>
        <v>929358.20813086303</v>
      </c>
      <c r="IL34" s="579">
        <f>SUM('Property(M)'!IM26:IM31)</f>
        <v>929358.20813086303</v>
      </c>
      <c r="IM34" s="579">
        <f>SUM('Property(M)'!IN26:IN31)</f>
        <v>929358.20813086303</v>
      </c>
      <c r="IN34" s="579">
        <f>SUM('Property(M)'!IO26:IO31)</f>
        <v>929358.20813086303</v>
      </c>
      <c r="IO34" s="579">
        <f>SUM('Property(M)'!IP26:IP31)</f>
        <v>929358.20813086303</v>
      </c>
    </row>
    <row r="35" spans="8:249" x14ac:dyDescent="0.2">
      <c r="H35" s="564" t="s">
        <v>391</v>
      </c>
      <c r="J35" s="748">
        <f>'Property(M)'!K25</f>
        <v>1290576</v>
      </c>
      <c r="K35" s="748">
        <f>'Property(M)'!L25</f>
        <v>1290576</v>
      </c>
      <c r="L35" s="748">
        <f>'Property(M)'!M25</f>
        <v>1290576</v>
      </c>
      <c r="M35" s="748">
        <f>'Property(M)'!N25</f>
        <v>1290576</v>
      </c>
      <c r="N35" s="748">
        <f>'Property(M)'!O25</f>
        <v>1290576</v>
      </c>
      <c r="O35" s="748">
        <f>'Property(M)'!P25</f>
        <v>1290576</v>
      </c>
      <c r="P35" s="748">
        <f>'Property(M)'!Q25</f>
        <v>1290576</v>
      </c>
      <c r="Q35" s="748">
        <f>'Property(M)'!R25</f>
        <v>1290576</v>
      </c>
      <c r="R35" s="748">
        <f>'Property(M)'!S25</f>
        <v>1290576</v>
      </c>
      <c r="S35" s="748">
        <f>'Property(M)'!T25</f>
        <v>1290576</v>
      </c>
      <c r="T35" s="748">
        <f>'Property(M)'!U25</f>
        <v>1290576</v>
      </c>
      <c r="U35" s="748">
        <f>'Property(M)'!V25</f>
        <v>1290576</v>
      </c>
      <c r="V35" s="748">
        <f>'Property(M)'!W25</f>
        <v>1469065</v>
      </c>
      <c r="W35" s="748">
        <f>'Property(M)'!X25</f>
        <v>1469065</v>
      </c>
      <c r="X35" s="748">
        <f>'Property(M)'!Y25</f>
        <v>1469065</v>
      </c>
      <c r="Y35" s="748">
        <f>'Property(M)'!Z25</f>
        <v>1469065</v>
      </c>
      <c r="Z35" s="748">
        <f>'Property(M)'!AA25</f>
        <v>1469065</v>
      </c>
      <c r="AA35" s="748">
        <f>'Property(M)'!AB25</f>
        <v>1469065</v>
      </c>
      <c r="AB35" s="748">
        <f>'Property(M)'!AC25</f>
        <v>1469065</v>
      </c>
      <c r="AC35" s="748">
        <f>'Property(M)'!AD25</f>
        <v>1469065</v>
      </c>
      <c r="AD35" s="748">
        <f>'Property(M)'!AE25</f>
        <v>1469065</v>
      </c>
      <c r="AE35" s="748">
        <f>'Property(M)'!AF25</f>
        <v>1469065</v>
      </c>
      <c r="AF35" s="748">
        <f>'Property(M)'!AG25</f>
        <v>1469065</v>
      </c>
      <c r="AG35" s="748">
        <f>'Property(M)'!AH25</f>
        <v>1469065</v>
      </c>
      <c r="AH35" s="748">
        <f>'Property(M)'!AI25</f>
        <v>1593694.25</v>
      </c>
      <c r="AI35" s="748">
        <f>'Property(M)'!AJ25</f>
        <v>1593694.25</v>
      </c>
      <c r="AJ35" s="748">
        <f>'Property(M)'!AK25</f>
        <v>1593694.25</v>
      </c>
      <c r="AK35" s="748">
        <f>'Property(M)'!AL25</f>
        <v>1593694.25</v>
      </c>
      <c r="AL35" s="748">
        <f>'Property(M)'!AM25</f>
        <v>1593694.25</v>
      </c>
      <c r="AM35" s="748">
        <f>'Property(M)'!AN25</f>
        <v>1593694.25</v>
      </c>
      <c r="AN35" s="748">
        <f>'Property(M)'!AO25</f>
        <v>1593694.25</v>
      </c>
      <c r="AO35" s="748">
        <f>'Property(M)'!AP25</f>
        <v>1593694.25</v>
      </c>
      <c r="AP35" s="748">
        <f>'Property(M)'!AQ25</f>
        <v>1593694.25</v>
      </c>
      <c r="AQ35" s="748">
        <f>'Property(M)'!AR25</f>
        <v>1593694.25</v>
      </c>
      <c r="AR35" s="748">
        <f>'Property(M)'!AS25</f>
        <v>1593694.25</v>
      </c>
      <c r="AS35" s="748">
        <f>'Property(M)'!AT25</f>
        <v>1593694.25</v>
      </c>
      <c r="AT35" s="748">
        <f>'Property(M)'!AU25</f>
        <v>1687226</v>
      </c>
      <c r="AU35" s="748">
        <f>'Property(M)'!AV25</f>
        <v>1687226</v>
      </c>
      <c r="AV35" s="748">
        <f>'Property(M)'!AW25</f>
        <v>1687226</v>
      </c>
      <c r="AW35" s="748">
        <f>'Property(M)'!AX25</f>
        <v>1687226</v>
      </c>
      <c r="AX35" s="748">
        <f>'Property(M)'!AY25</f>
        <v>1687226</v>
      </c>
      <c r="AY35" s="748">
        <f>'Property(M)'!AZ25</f>
        <v>1687226</v>
      </c>
      <c r="AZ35" s="748">
        <f>'Property(M)'!BA25</f>
        <v>1687226</v>
      </c>
      <c r="BA35" s="748">
        <f>'Property(M)'!BB25</f>
        <v>1687226</v>
      </c>
      <c r="BB35" s="748">
        <f>'Property(M)'!BC25</f>
        <v>1687226</v>
      </c>
      <c r="BC35" s="748">
        <f>'Property(M)'!BD25</f>
        <v>1687226</v>
      </c>
      <c r="BD35" s="748">
        <f>'Property(M)'!BE25</f>
        <v>1687226</v>
      </c>
      <c r="BE35" s="748">
        <f>'Property(M)'!BF25</f>
        <v>1687226</v>
      </c>
      <c r="BF35" s="748">
        <f>'Property(M)'!BG25</f>
        <v>1773734.0833333333</v>
      </c>
      <c r="BG35" s="748">
        <f>'Property(M)'!BH25</f>
        <v>1773734.0833333333</v>
      </c>
      <c r="BH35" s="748">
        <f>'Property(M)'!BI25</f>
        <v>1773734.0833333333</v>
      </c>
      <c r="BI35" s="748">
        <f>'Property(M)'!BJ25</f>
        <v>1773734.0833333333</v>
      </c>
      <c r="BJ35" s="748">
        <f>'Property(M)'!BK25</f>
        <v>1773734.0833333333</v>
      </c>
      <c r="BK35" s="748">
        <f>'Property(M)'!BL25</f>
        <v>1773734.0833333333</v>
      </c>
      <c r="BL35" s="748">
        <f>'Property(M)'!BM25</f>
        <v>1773734.0833333333</v>
      </c>
      <c r="BM35" s="748">
        <f>'Property(M)'!BN25</f>
        <v>1773734.0833333333</v>
      </c>
      <c r="BN35" s="748">
        <f>'Property(M)'!BO25</f>
        <v>1773734.0833333333</v>
      </c>
      <c r="BO35" s="748">
        <f>'Property(M)'!BP25</f>
        <v>1773734.0833333333</v>
      </c>
      <c r="BP35" s="748">
        <f>'Property(M)'!BQ25</f>
        <v>1773734.0833333333</v>
      </c>
      <c r="BQ35" s="748">
        <f>'Property(M)'!BR25</f>
        <v>1773734.0833333333</v>
      </c>
      <c r="BR35" s="748">
        <f>'Property(M)'!BS25</f>
        <v>1830208.5</v>
      </c>
      <c r="BS35" s="748">
        <f>'Property(M)'!BT25</f>
        <v>1830208.5</v>
      </c>
      <c r="BT35" s="748">
        <f>'Property(M)'!BU25</f>
        <v>1830208.5</v>
      </c>
      <c r="BU35" s="748">
        <f>'Property(M)'!BV25</f>
        <v>1830208.5</v>
      </c>
      <c r="BV35" s="748">
        <f>'Property(M)'!BW25</f>
        <v>1830208.5</v>
      </c>
      <c r="BW35" s="748">
        <f>'Property(M)'!BX25</f>
        <v>1830208.5</v>
      </c>
      <c r="BX35" s="748">
        <f>'Property(M)'!BY25</f>
        <v>1830208.5</v>
      </c>
      <c r="BY35" s="748">
        <f>'Property(M)'!BZ25</f>
        <v>1830208.5</v>
      </c>
      <c r="BZ35" s="748">
        <f>'Property(M)'!CA25</f>
        <v>1830208.5</v>
      </c>
      <c r="CA35" s="748">
        <f>'Property(M)'!CB25</f>
        <v>1830208.5</v>
      </c>
      <c r="CB35" s="748">
        <f>'Property(M)'!CC25</f>
        <v>1830208.5</v>
      </c>
      <c r="CC35" s="748">
        <f>'Property(M)'!CD25</f>
        <v>1830208.5</v>
      </c>
      <c r="CD35" s="748">
        <f>'Property(M)'!CE25</f>
        <v>1885479.5833333333</v>
      </c>
      <c r="CE35" s="748">
        <f>'Property(M)'!CF25</f>
        <v>1885479.5833333333</v>
      </c>
      <c r="CF35" s="748">
        <f>'Property(M)'!CG25</f>
        <v>1885479.5833333333</v>
      </c>
      <c r="CG35" s="748">
        <f>'Property(M)'!CH25</f>
        <v>1885479.5833333333</v>
      </c>
      <c r="CH35" s="748">
        <f>'Property(M)'!CI25</f>
        <v>1885479.5833333333</v>
      </c>
      <c r="CI35" s="748">
        <f>'Property(M)'!CJ25</f>
        <v>1885479.5833333333</v>
      </c>
      <c r="CJ35" s="748">
        <f>'Property(M)'!CK25</f>
        <v>1885479.5833333333</v>
      </c>
      <c r="CK35" s="748">
        <f>'Property(M)'!CL25</f>
        <v>1885479.5833333333</v>
      </c>
      <c r="CL35" s="748">
        <f>'Property(M)'!CM25</f>
        <v>1885479.5833333333</v>
      </c>
      <c r="CM35" s="748">
        <f>'Property(M)'!CN25</f>
        <v>1885479.5833333333</v>
      </c>
      <c r="CN35" s="748">
        <f>'Property(M)'!CO25</f>
        <v>1885479.5833333333</v>
      </c>
      <c r="CO35" s="748">
        <f>'Property(M)'!CP25</f>
        <v>1885479.5833333333</v>
      </c>
      <c r="CP35" s="748">
        <f>'Property(M)'!CQ25</f>
        <v>1942419.9166666667</v>
      </c>
      <c r="CQ35" s="748">
        <f>'Property(M)'!CR25</f>
        <v>1942419.9166666667</v>
      </c>
      <c r="CR35" s="748">
        <f>'Property(M)'!CS25</f>
        <v>1942419.9166666667</v>
      </c>
      <c r="CS35" s="748">
        <f>'Property(M)'!CT25</f>
        <v>1942419.9166666667</v>
      </c>
      <c r="CT35" s="748">
        <f>'Property(M)'!CU25</f>
        <v>1942419.9166666667</v>
      </c>
      <c r="CU35" s="748">
        <f>'Property(M)'!CV25</f>
        <v>1942419.9166666667</v>
      </c>
      <c r="CV35" s="748">
        <f>'Property(M)'!CW25</f>
        <v>1942419.9166666667</v>
      </c>
      <c r="CW35" s="748">
        <f>'Property(M)'!CX25</f>
        <v>1942419.9166666667</v>
      </c>
      <c r="CX35" s="748">
        <f>'Property(M)'!CY25</f>
        <v>1942419.9166666667</v>
      </c>
      <c r="CY35" s="748">
        <f>'Property(M)'!CZ25</f>
        <v>1942419.9166666667</v>
      </c>
      <c r="CZ35" s="748">
        <f>'Property(M)'!DA25</f>
        <v>1942419.9166666667</v>
      </c>
      <c r="DA35" s="748">
        <f>'Property(M)'!DB25</f>
        <v>1942419.9166666667</v>
      </c>
      <c r="DB35" s="748">
        <f>'Property(M)'!DC25</f>
        <v>2001079.75</v>
      </c>
      <c r="DC35" s="748">
        <f>'Property(M)'!DD25</f>
        <v>2001079.75</v>
      </c>
      <c r="DD35" s="748">
        <f>'Property(M)'!DE25</f>
        <v>2001079.75</v>
      </c>
      <c r="DE35" s="748">
        <f>'Property(M)'!DF25</f>
        <v>2001079.75</v>
      </c>
      <c r="DF35" s="748">
        <f>'Property(M)'!DG25</f>
        <v>2001079.75</v>
      </c>
      <c r="DG35" s="748">
        <f>'Property(M)'!DH25</f>
        <v>2001079.75</v>
      </c>
      <c r="DH35" s="748">
        <f>'Property(M)'!DI25</f>
        <v>2001079.75</v>
      </c>
      <c r="DI35" s="748">
        <f>'Property(M)'!DJ25</f>
        <v>2001079.75</v>
      </c>
      <c r="DJ35" s="748">
        <f>'Property(M)'!DK25</f>
        <v>2001079.75</v>
      </c>
      <c r="DK35" s="748">
        <f>'Property(M)'!DL25</f>
        <v>2001079.75</v>
      </c>
      <c r="DL35" s="748">
        <f>'Property(M)'!DM25</f>
        <v>2001079.75</v>
      </c>
      <c r="DM35" s="748">
        <f>'Property(M)'!DN25</f>
        <v>2001079.75</v>
      </c>
      <c r="DN35" s="748">
        <f>'Property(M)'!DO25</f>
        <v>2061511.0833333333</v>
      </c>
      <c r="DO35" s="748">
        <f>'Property(M)'!DP25</f>
        <v>2061511.0833333333</v>
      </c>
      <c r="DP35" s="748">
        <f>'Property(M)'!DQ25</f>
        <v>2061511.0833333333</v>
      </c>
      <c r="DQ35" s="748">
        <f>'Property(M)'!DR25</f>
        <v>2061511.0833333333</v>
      </c>
      <c r="DR35" s="748">
        <f>'Property(M)'!DS25</f>
        <v>2061511.0833333333</v>
      </c>
      <c r="DS35" s="748">
        <f>'Property(M)'!DT25</f>
        <v>2061511.0833333333</v>
      </c>
      <c r="DT35" s="748">
        <f>'Property(M)'!DU25</f>
        <v>2061511.0833333333</v>
      </c>
      <c r="DU35" s="748">
        <f>'Property(M)'!DV25</f>
        <v>2061511.0833333333</v>
      </c>
      <c r="DV35" s="748">
        <f>'Property(M)'!DW25</f>
        <v>2061511.0833333333</v>
      </c>
      <c r="DW35" s="748">
        <f>'Property(M)'!DX25</f>
        <v>2061511.0833333333</v>
      </c>
      <c r="DX35" s="748">
        <f>'Property(M)'!DY25</f>
        <v>2061511.0833333333</v>
      </c>
      <c r="DY35" s="748">
        <f>'Property(M)'!DZ25</f>
        <v>2061511.0833333333</v>
      </c>
      <c r="DZ35" s="748">
        <f>'Property(M)'!EA25</f>
        <v>2123767.3333333335</v>
      </c>
      <c r="EA35" s="748">
        <f>'Property(M)'!EB25</f>
        <v>2123767.3333333335</v>
      </c>
      <c r="EB35" s="748">
        <f>'Property(M)'!EC25</f>
        <v>2123767.3333333335</v>
      </c>
      <c r="EC35" s="748">
        <f>'Property(M)'!ED25</f>
        <v>2123767.3333333335</v>
      </c>
      <c r="ED35" s="748">
        <f>'Property(M)'!EE25</f>
        <v>2123767.3333333335</v>
      </c>
      <c r="EE35" s="748">
        <f>'Property(M)'!EF25</f>
        <v>2123767.3333333335</v>
      </c>
      <c r="EF35" s="748">
        <f>'Property(M)'!EG25</f>
        <v>2123767.3333333335</v>
      </c>
      <c r="EG35" s="748">
        <f>'Property(M)'!EH25</f>
        <v>2123767.3333333335</v>
      </c>
      <c r="EH35" s="748">
        <f>'Property(M)'!EI25</f>
        <v>2123767.3333333335</v>
      </c>
      <c r="EI35" s="748">
        <f>'Property(M)'!EJ25</f>
        <v>2123767.3333333335</v>
      </c>
      <c r="EJ35" s="748">
        <f>'Property(M)'!EK25</f>
        <v>2123767.3333333335</v>
      </c>
      <c r="EK35" s="748">
        <f>'Property(M)'!EL25</f>
        <v>2123767.3333333335</v>
      </c>
      <c r="EL35" s="748">
        <f>'Property(M)'!EM25</f>
        <v>2187903.8333333335</v>
      </c>
      <c r="EM35" s="748">
        <f>'Property(M)'!EN25</f>
        <v>2187903.8333333335</v>
      </c>
      <c r="EN35" s="748">
        <f>'Property(M)'!EO25</f>
        <v>2187903.8333333335</v>
      </c>
      <c r="EO35" s="748">
        <f>'Property(M)'!EP25</f>
        <v>2187903.8333333335</v>
      </c>
      <c r="EP35" s="748">
        <f>'Property(M)'!EQ25</f>
        <v>2187903.8333333335</v>
      </c>
      <c r="EQ35" s="748">
        <f>'Property(M)'!ER25</f>
        <v>2187903.8333333335</v>
      </c>
      <c r="ER35" s="748">
        <f>'Property(M)'!ES25</f>
        <v>2187903.8333333335</v>
      </c>
      <c r="ES35" s="748">
        <f>'Property(M)'!ET25</f>
        <v>2187903.8333333335</v>
      </c>
      <c r="ET35" s="748">
        <f>'Property(M)'!EU25</f>
        <v>2187903.8333333335</v>
      </c>
      <c r="EU35" s="748">
        <f>'Property(M)'!EV25</f>
        <v>2187903.8333333335</v>
      </c>
      <c r="EV35" s="748">
        <f>'Property(M)'!EW25</f>
        <v>2187903.8333333335</v>
      </c>
      <c r="EW35" s="748">
        <f>'Property(M)'!EX25</f>
        <v>2187903.8333333335</v>
      </c>
      <c r="EX35" s="748">
        <f>'Property(M)'!EY25</f>
        <v>2253540.9166666665</v>
      </c>
      <c r="EY35" s="748">
        <f>'Property(M)'!EZ25</f>
        <v>2253540.9166666665</v>
      </c>
      <c r="EZ35" s="748">
        <f>'Property(M)'!FA25</f>
        <v>2253540.9166666665</v>
      </c>
      <c r="FA35" s="748">
        <f>'Property(M)'!FB25</f>
        <v>2253540.9166666665</v>
      </c>
      <c r="FB35" s="748">
        <f>'Property(M)'!FC25</f>
        <v>2253540.9166666665</v>
      </c>
      <c r="FC35" s="748">
        <f>'Property(M)'!FD25</f>
        <v>2253540.9166666665</v>
      </c>
      <c r="FD35" s="748">
        <f>'Property(M)'!FE25</f>
        <v>2253540.9166666665</v>
      </c>
      <c r="FE35" s="748">
        <f>'Property(M)'!FF25</f>
        <v>2253540.9166666665</v>
      </c>
      <c r="FF35" s="748">
        <f>'Property(M)'!FG25</f>
        <v>2253540.9166666665</v>
      </c>
      <c r="FG35" s="748">
        <f>'Property(M)'!FH25</f>
        <v>2253540.9166666665</v>
      </c>
      <c r="FH35" s="748">
        <f>'Property(M)'!FI25</f>
        <v>2253540.9166666665</v>
      </c>
      <c r="FI35" s="748">
        <f>'Property(M)'!FJ25</f>
        <v>2253540.9166666665</v>
      </c>
      <c r="FJ35" s="748">
        <f>'Property(M)'!FK25</f>
        <v>2321147.1666666665</v>
      </c>
      <c r="FK35" s="748">
        <f>'Property(M)'!FL25</f>
        <v>2321147.1666666665</v>
      </c>
      <c r="FL35" s="748">
        <f>'Property(M)'!FM25</f>
        <v>2321147.1666666665</v>
      </c>
      <c r="FM35" s="748">
        <f>'Property(M)'!FN25</f>
        <v>2321147.1666666665</v>
      </c>
      <c r="FN35" s="748">
        <f>'Property(M)'!FO25</f>
        <v>2321147.1666666665</v>
      </c>
      <c r="FO35" s="748">
        <f>'Property(M)'!FP25</f>
        <v>2321147.1666666665</v>
      </c>
      <c r="FP35" s="748">
        <f>'Property(M)'!FQ25</f>
        <v>2321147.1666666665</v>
      </c>
      <c r="FQ35" s="748">
        <f>'Property(M)'!FR25</f>
        <v>2321147.1666666665</v>
      </c>
      <c r="FR35" s="748">
        <f>'Property(M)'!FS25</f>
        <v>2321147.1666666665</v>
      </c>
      <c r="FS35" s="748">
        <f>'Property(M)'!FT25</f>
        <v>2321147.1666666665</v>
      </c>
      <c r="FT35" s="748">
        <f>'Property(M)'!FU25</f>
        <v>2321147.1666666665</v>
      </c>
      <c r="FU35" s="748">
        <f>'Property(M)'!FV25</f>
        <v>2321147.1666666665</v>
      </c>
      <c r="FV35" s="748">
        <f>'Property(M)'!FW25</f>
        <v>2390781.6048416672</v>
      </c>
      <c r="FW35" s="748">
        <f>'Property(M)'!FX25</f>
        <v>2390781.6048416672</v>
      </c>
      <c r="FX35" s="748">
        <f>'Property(M)'!FY25</f>
        <v>2390781.6048416672</v>
      </c>
      <c r="FY35" s="748">
        <f>'Property(M)'!FZ25</f>
        <v>2390781.6048416672</v>
      </c>
      <c r="FZ35" s="748">
        <f>'Property(M)'!GA25</f>
        <v>2390781.6048416672</v>
      </c>
      <c r="GA35" s="748">
        <f>'Property(M)'!GB25</f>
        <v>2390781.6048416672</v>
      </c>
      <c r="GB35" s="748">
        <f>'Property(M)'!GC25</f>
        <v>2390781.6048416672</v>
      </c>
      <c r="GC35" s="748">
        <f>'Property(M)'!GD25</f>
        <v>2390781.6048416672</v>
      </c>
      <c r="GD35" s="748">
        <f>'Property(M)'!GE25</f>
        <v>2390781.6048416672</v>
      </c>
      <c r="GE35" s="748">
        <f>'Property(M)'!GF25</f>
        <v>2390781.6048416672</v>
      </c>
      <c r="GF35" s="748">
        <f>'Property(M)'!GG25</f>
        <v>2390781.6048416672</v>
      </c>
      <c r="GG35" s="748">
        <f>'Property(M)'!GH25</f>
        <v>2390781.6048416672</v>
      </c>
      <c r="GH35" s="748">
        <f>'Property(M)'!GI25</f>
        <v>2462505.0768571678</v>
      </c>
      <c r="GI35" s="748">
        <f>'Property(M)'!GJ25</f>
        <v>2462505.0768571678</v>
      </c>
      <c r="GJ35" s="748">
        <f>'Property(M)'!GK25</f>
        <v>2462505.0768571678</v>
      </c>
      <c r="GK35" s="748">
        <f>'Property(M)'!GL25</f>
        <v>2462505.0768571678</v>
      </c>
      <c r="GL35" s="748">
        <f>'Property(M)'!GM25</f>
        <v>2462505.0768571678</v>
      </c>
      <c r="GM35" s="748">
        <f>'Property(M)'!GN25</f>
        <v>2462505.0768571678</v>
      </c>
      <c r="GN35" s="748">
        <f>'Property(M)'!GO25</f>
        <v>2462505.0768571678</v>
      </c>
      <c r="GO35" s="748">
        <f>'Property(M)'!GP25</f>
        <v>2462505.0768571678</v>
      </c>
      <c r="GP35" s="748">
        <f>'Property(M)'!GQ25</f>
        <v>2462505.0768571678</v>
      </c>
      <c r="GQ35" s="748">
        <f>'Property(M)'!GR25</f>
        <v>2462505.0768571678</v>
      </c>
      <c r="GR35" s="748">
        <f>'Property(M)'!GS25</f>
        <v>2462505.0768571678</v>
      </c>
      <c r="GS35" s="748">
        <f>'Property(M)'!GT25</f>
        <v>2462505.0768571678</v>
      </c>
      <c r="GT35" s="748">
        <f>'Property(M)'!GU25</f>
        <v>2536380.2537492416</v>
      </c>
      <c r="GU35" s="748">
        <f>'Property(M)'!GV25</f>
        <v>2536380.2537492416</v>
      </c>
      <c r="GV35" s="748">
        <f>'Property(M)'!GW25</f>
        <v>2536380.2537492416</v>
      </c>
      <c r="GW35" s="748">
        <f>'Property(M)'!GX25</f>
        <v>2536380.2537492416</v>
      </c>
      <c r="GX35" s="748">
        <f>'Property(M)'!GY25</f>
        <v>2536380.2537492416</v>
      </c>
      <c r="GY35" s="748">
        <f>'Property(M)'!GZ25</f>
        <v>2536380.2537492416</v>
      </c>
      <c r="GZ35" s="748">
        <f>'Property(M)'!HA25</f>
        <v>2536380.2537492416</v>
      </c>
      <c r="HA35" s="748">
        <f>'Property(M)'!HB25</f>
        <v>2536380.2537492416</v>
      </c>
      <c r="HB35" s="748">
        <f>'Property(M)'!HC25</f>
        <v>2536380.2537492416</v>
      </c>
      <c r="HC35" s="748">
        <f>'Property(M)'!HD25</f>
        <v>2536380.2537492416</v>
      </c>
      <c r="HD35" s="748">
        <f>'Property(M)'!HE25</f>
        <v>2536380.2537492416</v>
      </c>
      <c r="HE35" s="748">
        <f>'Property(M)'!HF25</f>
        <v>2536380.2537492416</v>
      </c>
      <c r="HF35" s="748">
        <f>'Property(M)'!HG25</f>
        <v>2612471.6866856678</v>
      </c>
      <c r="HG35" s="748">
        <f>'Property(M)'!HH25</f>
        <v>2612471.6866856678</v>
      </c>
      <c r="HH35" s="748">
        <f>'Property(M)'!HI25</f>
        <v>2612471.6866856678</v>
      </c>
      <c r="HI35" s="748">
        <f>'Property(M)'!HJ25</f>
        <v>2612471.6866856678</v>
      </c>
      <c r="HJ35" s="748">
        <f>'Property(M)'!HK25</f>
        <v>2612471.6866856678</v>
      </c>
      <c r="HK35" s="748">
        <f>'Property(M)'!HL25</f>
        <v>2612471.6866856678</v>
      </c>
      <c r="HL35" s="748">
        <f>'Property(M)'!HM25</f>
        <v>2612471.6866856678</v>
      </c>
      <c r="HM35" s="748">
        <f>'Property(M)'!HN25</f>
        <v>2612471.6866856678</v>
      </c>
      <c r="HN35" s="748">
        <f>'Property(M)'!HO25</f>
        <v>2612471.6866856678</v>
      </c>
      <c r="HO35" s="748">
        <f>'Property(M)'!HP25</f>
        <v>2612471.6866856678</v>
      </c>
      <c r="HP35" s="748">
        <f>'Property(M)'!HQ25</f>
        <v>2612471.6866856678</v>
      </c>
      <c r="HQ35" s="748">
        <f>'Property(M)'!HR25</f>
        <v>2612471.6866856678</v>
      </c>
      <c r="HR35" s="748">
        <f>'Property(M)'!HS25</f>
        <v>2690845.8633699063</v>
      </c>
      <c r="HS35" s="748">
        <f>'Property(M)'!HT25</f>
        <v>2690845.8633699063</v>
      </c>
      <c r="HT35" s="748">
        <f>'Property(M)'!HU25</f>
        <v>2690845.8633699063</v>
      </c>
      <c r="HU35" s="748">
        <f>'Property(M)'!HV25</f>
        <v>2690845.8633699063</v>
      </c>
      <c r="HV35" s="748">
        <f>'Property(M)'!HW25</f>
        <v>2690845.8633699063</v>
      </c>
      <c r="HW35" s="748">
        <f>'Property(M)'!HX25</f>
        <v>2690845.8633699063</v>
      </c>
      <c r="HX35" s="748">
        <f>'Property(M)'!HY25</f>
        <v>2690845.8633699063</v>
      </c>
      <c r="HY35" s="748">
        <f>'Property(M)'!HZ25</f>
        <v>2690845.8633699063</v>
      </c>
      <c r="HZ35" s="748">
        <f>'Property(M)'!IA25</f>
        <v>2690845.8633699063</v>
      </c>
      <c r="IA35" s="748">
        <f>'Property(M)'!IB25</f>
        <v>2690845.8633699063</v>
      </c>
      <c r="IB35" s="748">
        <f>'Property(M)'!IC25</f>
        <v>2690845.8633699063</v>
      </c>
      <c r="IC35" s="748">
        <f>'Property(M)'!ID25</f>
        <v>2690845.8633699063</v>
      </c>
      <c r="ID35" s="748">
        <f>'Property(M)'!IE25</f>
        <v>2771571.2661371822</v>
      </c>
      <c r="IE35" s="748">
        <f>'Property(M)'!IF25</f>
        <v>2771571.2661371822</v>
      </c>
      <c r="IF35" s="748">
        <f>'Property(M)'!IG25</f>
        <v>2771571.2661371822</v>
      </c>
      <c r="IG35" s="748">
        <f>'Property(M)'!IH25</f>
        <v>2771571.2661371822</v>
      </c>
      <c r="IH35" s="748">
        <f>'Property(M)'!II25</f>
        <v>2771571.2661371822</v>
      </c>
      <c r="II35" s="748">
        <f>'Property(M)'!IJ25</f>
        <v>2771571.2661371822</v>
      </c>
      <c r="IJ35" s="748">
        <f>'Property(M)'!IK25</f>
        <v>2771571.2661371822</v>
      </c>
      <c r="IK35" s="748">
        <f>'Property(M)'!IL25</f>
        <v>2771571.2661371822</v>
      </c>
      <c r="IL35" s="748">
        <f>'Property(M)'!IM25</f>
        <v>2771571.2661371822</v>
      </c>
      <c r="IM35" s="748">
        <f>'Property(M)'!IN25</f>
        <v>2771571.2661371822</v>
      </c>
      <c r="IN35" s="748">
        <f>'Property(M)'!IO25</f>
        <v>2771571.2661371822</v>
      </c>
      <c r="IO35" s="748">
        <f>'Property(M)'!IP25</f>
        <v>2771571.2661371822</v>
      </c>
    </row>
    <row r="36" spans="8:249" x14ac:dyDescent="0.2">
      <c r="H36" s="564" t="str">
        <f>C10</f>
        <v>Porter's Wage</v>
      </c>
      <c r="J36" s="580">
        <f t="shared" ref="J36:AO36" si="450">VLOOKUP(YEAR(J$3),$H$39:$I$67,2,FALSE)</f>
        <v>26.59769</v>
      </c>
      <c r="K36" s="580">
        <f t="shared" si="450"/>
        <v>26.59769</v>
      </c>
      <c r="L36" s="580">
        <f t="shared" si="450"/>
        <v>26.59769</v>
      </c>
      <c r="M36" s="580">
        <f t="shared" si="450"/>
        <v>26.59769</v>
      </c>
      <c r="N36" s="580">
        <f t="shared" si="450"/>
        <v>26.59769</v>
      </c>
      <c r="O36" s="580">
        <f t="shared" si="450"/>
        <v>26.59769</v>
      </c>
      <c r="P36" s="580">
        <f t="shared" si="450"/>
        <v>27.395620700000002</v>
      </c>
      <c r="Q36" s="580">
        <f t="shared" si="450"/>
        <v>27.395620700000002</v>
      </c>
      <c r="R36" s="580">
        <f t="shared" si="450"/>
        <v>27.395620700000002</v>
      </c>
      <c r="S36" s="580">
        <f t="shared" si="450"/>
        <v>27.395620700000002</v>
      </c>
      <c r="T36" s="580">
        <f t="shared" si="450"/>
        <v>27.395620700000002</v>
      </c>
      <c r="U36" s="580">
        <f t="shared" si="450"/>
        <v>27.395620700000002</v>
      </c>
      <c r="V36" s="580">
        <f t="shared" si="450"/>
        <v>27.395620700000002</v>
      </c>
      <c r="W36" s="580">
        <f t="shared" si="450"/>
        <v>27.395620700000002</v>
      </c>
      <c r="X36" s="580">
        <f t="shared" si="450"/>
        <v>27.395620700000002</v>
      </c>
      <c r="Y36" s="580">
        <f t="shared" si="450"/>
        <v>27.395620700000002</v>
      </c>
      <c r="Z36" s="580">
        <f t="shared" si="450"/>
        <v>27.395620700000002</v>
      </c>
      <c r="AA36" s="580">
        <f t="shared" si="450"/>
        <v>27.395620700000002</v>
      </c>
      <c r="AB36" s="580">
        <f t="shared" si="450"/>
        <v>28.217489321000002</v>
      </c>
      <c r="AC36" s="580">
        <f t="shared" si="450"/>
        <v>28.217489321000002</v>
      </c>
      <c r="AD36" s="580">
        <f t="shared" si="450"/>
        <v>28.217489321000002</v>
      </c>
      <c r="AE36" s="580">
        <f t="shared" si="450"/>
        <v>28.217489321000002</v>
      </c>
      <c r="AF36" s="580">
        <f t="shared" si="450"/>
        <v>28.217489321000002</v>
      </c>
      <c r="AG36" s="580">
        <f t="shared" si="450"/>
        <v>28.217489321000002</v>
      </c>
      <c r="AH36" s="580">
        <f t="shared" si="450"/>
        <v>28.217489321000002</v>
      </c>
      <c r="AI36" s="580">
        <f t="shared" si="450"/>
        <v>28.217489321000002</v>
      </c>
      <c r="AJ36" s="580">
        <f t="shared" si="450"/>
        <v>28.217489321000002</v>
      </c>
      <c r="AK36" s="580">
        <f t="shared" si="450"/>
        <v>28.217489321000002</v>
      </c>
      <c r="AL36" s="580">
        <f t="shared" si="450"/>
        <v>28.217489321000002</v>
      </c>
      <c r="AM36" s="580">
        <f t="shared" si="450"/>
        <v>28.217489321000002</v>
      </c>
      <c r="AN36" s="580">
        <f t="shared" si="450"/>
        <v>29.064014000630003</v>
      </c>
      <c r="AO36" s="580">
        <f t="shared" si="450"/>
        <v>29.064014000630003</v>
      </c>
      <c r="AP36" s="580">
        <f t="shared" ref="AP36:BU36" si="451">VLOOKUP(YEAR(AP$3),$H$39:$I$67,2,FALSE)</f>
        <v>29.064014000630003</v>
      </c>
      <c r="AQ36" s="580">
        <f t="shared" si="451"/>
        <v>29.064014000630003</v>
      </c>
      <c r="AR36" s="580">
        <f t="shared" si="451"/>
        <v>29.064014000630003</v>
      </c>
      <c r="AS36" s="580">
        <f t="shared" si="451"/>
        <v>29.064014000630003</v>
      </c>
      <c r="AT36" s="580">
        <f t="shared" si="451"/>
        <v>29.064014000630003</v>
      </c>
      <c r="AU36" s="580">
        <f t="shared" si="451"/>
        <v>29.064014000630003</v>
      </c>
      <c r="AV36" s="580">
        <f t="shared" si="451"/>
        <v>29.064014000630003</v>
      </c>
      <c r="AW36" s="580">
        <f t="shared" si="451"/>
        <v>29.064014000630003</v>
      </c>
      <c r="AX36" s="580">
        <f t="shared" si="451"/>
        <v>29.064014000630003</v>
      </c>
      <c r="AY36" s="580">
        <f t="shared" si="451"/>
        <v>29.064014000630003</v>
      </c>
      <c r="AZ36" s="580">
        <f t="shared" si="451"/>
        <v>29.935934420648906</v>
      </c>
      <c r="BA36" s="580">
        <f t="shared" si="451"/>
        <v>29.935934420648906</v>
      </c>
      <c r="BB36" s="580">
        <f t="shared" si="451"/>
        <v>29.935934420648906</v>
      </c>
      <c r="BC36" s="580">
        <f t="shared" si="451"/>
        <v>29.935934420648906</v>
      </c>
      <c r="BD36" s="580">
        <f t="shared" si="451"/>
        <v>29.935934420648906</v>
      </c>
      <c r="BE36" s="580">
        <f t="shared" si="451"/>
        <v>29.935934420648906</v>
      </c>
      <c r="BF36" s="580">
        <f t="shared" si="451"/>
        <v>29.935934420648906</v>
      </c>
      <c r="BG36" s="580">
        <f t="shared" si="451"/>
        <v>29.935934420648906</v>
      </c>
      <c r="BH36" s="580">
        <f t="shared" si="451"/>
        <v>29.935934420648906</v>
      </c>
      <c r="BI36" s="580">
        <f t="shared" si="451"/>
        <v>29.935934420648906</v>
      </c>
      <c r="BJ36" s="580">
        <f t="shared" si="451"/>
        <v>29.935934420648906</v>
      </c>
      <c r="BK36" s="580">
        <f t="shared" si="451"/>
        <v>29.935934420648906</v>
      </c>
      <c r="BL36" s="580">
        <f t="shared" si="451"/>
        <v>30.834012453268375</v>
      </c>
      <c r="BM36" s="580">
        <f t="shared" si="451"/>
        <v>30.834012453268375</v>
      </c>
      <c r="BN36" s="580">
        <f t="shared" si="451"/>
        <v>30.834012453268375</v>
      </c>
      <c r="BO36" s="580">
        <f t="shared" si="451"/>
        <v>30.834012453268375</v>
      </c>
      <c r="BP36" s="580">
        <f t="shared" si="451"/>
        <v>30.834012453268375</v>
      </c>
      <c r="BQ36" s="580">
        <f t="shared" si="451"/>
        <v>30.834012453268375</v>
      </c>
      <c r="BR36" s="580">
        <f t="shared" si="451"/>
        <v>30.834012453268375</v>
      </c>
      <c r="BS36" s="580">
        <f t="shared" si="451"/>
        <v>30.834012453268375</v>
      </c>
      <c r="BT36" s="580">
        <f t="shared" si="451"/>
        <v>30.834012453268375</v>
      </c>
      <c r="BU36" s="580">
        <f t="shared" si="451"/>
        <v>30.834012453268375</v>
      </c>
      <c r="BV36" s="580">
        <f t="shared" ref="BV36:DA36" si="452">VLOOKUP(YEAR(BV$3),$H$39:$I$67,2,FALSE)</f>
        <v>30.834012453268375</v>
      </c>
      <c r="BW36" s="580">
        <f t="shared" si="452"/>
        <v>30.834012453268375</v>
      </c>
      <c r="BX36" s="580">
        <f t="shared" si="452"/>
        <v>31.759032826866427</v>
      </c>
      <c r="BY36" s="580">
        <f t="shared" si="452"/>
        <v>31.759032826866427</v>
      </c>
      <c r="BZ36" s="580">
        <f t="shared" si="452"/>
        <v>31.759032826866427</v>
      </c>
      <c r="CA36" s="580">
        <f t="shared" si="452"/>
        <v>31.759032826866427</v>
      </c>
      <c r="CB36" s="580">
        <f t="shared" si="452"/>
        <v>31.759032826866427</v>
      </c>
      <c r="CC36" s="580">
        <f t="shared" si="452"/>
        <v>31.759032826866427</v>
      </c>
      <c r="CD36" s="580">
        <f t="shared" si="452"/>
        <v>31.759032826866427</v>
      </c>
      <c r="CE36" s="580">
        <f t="shared" si="452"/>
        <v>31.759032826866427</v>
      </c>
      <c r="CF36" s="580">
        <f t="shared" si="452"/>
        <v>31.759032826866427</v>
      </c>
      <c r="CG36" s="580">
        <f t="shared" si="452"/>
        <v>31.759032826866427</v>
      </c>
      <c r="CH36" s="580">
        <f t="shared" si="452"/>
        <v>31.759032826866427</v>
      </c>
      <c r="CI36" s="580">
        <f t="shared" si="452"/>
        <v>31.759032826866427</v>
      </c>
      <c r="CJ36" s="580">
        <f t="shared" si="452"/>
        <v>32.711803811672418</v>
      </c>
      <c r="CK36" s="580">
        <f t="shared" si="452"/>
        <v>32.711803811672418</v>
      </c>
      <c r="CL36" s="580">
        <f t="shared" si="452"/>
        <v>32.711803811672418</v>
      </c>
      <c r="CM36" s="580">
        <f t="shared" si="452"/>
        <v>32.711803811672418</v>
      </c>
      <c r="CN36" s="580">
        <f t="shared" si="452"/>
        <v>32.711803811672418</v>
      </c>
      <c r="CO36" s="580">
        <f t="shared" si="452"/>
        <v>32.711803811672418</v>
      </c>
      <c r="CP36" s="580">
        <f t="shared" si="452"/>
        <v>32.711803811672418</v>
      </c>
      <c r="CQ36" s="580">
        <f t="shared" si="452"/>
        <v>32.711803811672418</v>
      </c>
      <c r="CR36" s="580">
        <f t="shared" si="452"/>
        <v>32.711803811672418</v>
      </c>
      <c r="CS36" s="580">
        <f t="shared" si="452"/>
        <v>32.711803811672418</v>
      </c>
      <c r="CT36" s="580">
        <f t="shared" si="452"/>
        <v>32.711803811672418</v>
      </c>
      <c r="CU36" s="580">
        <f t="shared" si="452"/>
        <v>32.711803811672418</v>
      </c>
      <c r="CV36" s="580">
        <f t="shared" si="452"/>
        <v>33.693157926022593</v>
      </c>
      <c r="CW36" s="580">
        <f t="shared" si="452"/>
        <v>33.693157926022593</v>
      </c>
      <c r="CX36" s="580">
        <f t="shared" si="452"/>
        <v>33.693157926022593</v>
      </c>
      <c r="CY36" s="580">
        <f t="shared" si="452"/>
        <v>33.693157926022593</v>
      </c>
      <c r="CZ36" s="580">
        <f t="shared" si="452"/>
        <v>33.693157926022593</v>
      </c>
      <c r="DA36" s="580">
        <f t="shared" si="452"/>
        <v>33.693157926022593</v>
      </c>
      <c r="DB36" s="580">
        <f t="shared" ref="DB36:DP36" si="453">VLOOKUP(YEAR(DB$3),$H$39:$I$67,2,FALSE)</f>
        <v>33.693157926022593</v>
      </c>
      <c r="DC36" s="580">
        <f t="shared" si="453"/>
        <v>33.693157926022593</v>
      </c>
      <c r="DD36" s="580">
        <f t="shared" si="453"/>
        <v>33.693157926022593</v>
      </c>
      <c r="DE36" s="580">
        <f t="shared" si="453"/>
        <v>33.693157926022593</v>
      </c>
      <c r="DF36" s="580">
        <f t="shared" si="453"/>
        <v>33.693157926022593</v>
      </c>
      <c r="DG36" s="580">
        <f t="shared" si="453"/>
        <v>33.693157926022593</v>
      </c>
      <c r="DH36" s="580">
        <f t="shared" si="453"/>
        <v>34.703952663803271</v>
      </c>
      <c r="DI36" s="580">
        <f t="shared" si="453"/>
        <v>34.703952663803271</v>
      </c>
      <c r="DJ36" s="580">
        <f t="shared" si="453"/>
        <v>34.703952663803271</v>
      </c>
      <c r="DK36" s="580">
        <f t="shared" si="453"/>
        <v>34.703952663803271</v>
      </c>
      <c r="DL36" s="580">
        <f t="shared" si="453"/>
        <v>34.703952663803271</v>
      </c>
      <c r="DM36" s="580">
        <f t="shared" si="453"/>
        <v>34.703952663803271</v>
      </c>
      <c r="DN36" s="580">
        <f t="shared" si="453"/>
        <v>34.703952663803271</v>
      </c>
      <c r="DO36" s="580">
        <f t="shared" si="453"/>
        <v>34.703952663803271</v>
      </c>
      <c r="DP36" s="580">
        <f t="shared" si="453"/>
        <v>34.703952663803271</v>
      </c>
      <c r="DQ36" s="580">
        <f t="shared" ref="DQ36:GB36" si="454">VLOOKUP(YEAR(DQ$3),$H$39:$I$67,2,FALSE)</f>
        <v>34.703952663803271</v>
      </c>
      <c r="DR36" s="580">
        <f t="shared" si="454"/>
        <v>34.703952663803271</v>
      </c>
      <c r="DS36" s="580">
        <f t="shared" si="454"/>
        <v>34.703952663803271</v>
      </c>
      <c r="DT36" s="580">
        <f t="shared" si="454"/>
        <v>35.745071243717369</v>
      </c>
      <c r="DU36" s="580">
        <f t="shared" si="454"/>
        <v>35.745071243717369</v>
      </c>
      <c r="DV36" s="580">
        <f t="shared" si="454"/>
        <v>35.745071243717369</v>
      </c>
      <c r="DW36" s="580">
        <f t="shared" si="454"/>
        <v>35.745071243717369</v>
      </c>
      <c r="DX36" s="580">
        <f t="shared" si="454"/>
        <v>35.745071243717369</v>
      </c>
      <c r="DY36" s="580">
        <f t="shared" si="454"/>
        <v>35.745071243717369</v>
      </c>
      <c r="DZ36" s="580">
        <f t="shared" si="454"/>
        <v>35.745071243717369</v>
      </c>
      <c r="EA36" s="580">
        <f t="shared" si="454"/>
        <v>35.745071243717369</v>
      </c>
      <c r="EB36" s="580">
        <f t="shared" si="454"/>
        <v>35.745071243717369</v>
      </c>
      <c r="EC36" s="580">
        <f t="shared" si="454"/>
        <v>35.745071243717369</v>
      </c>
      <c r="ED36" s="580">
        <f t="shared" si="454"/>
        <v>35.745071243717369</v>
      </c>
      <c r="EE36" s="580">
        <f t="shared" si="454"/>
        <v>35.745071243717369</v>
      </c>
      <c r="EF36" s="580">
        <f t="shared" si="454"/>
        <v>36.817423381028888</v>
      </c>
      <c r="EG36" s="580">
        <f t="shared" si="454"/>
        <v>36.817423381028888</v>
      </c>
      <c r="EH36" s="580">
        <f t="shared" si="454"/>
        <v>36.817423381028888</v>
      </c>
      <c r="EI36" s="580">
        <f t="shared" si="454"/>
        <v>36.817423381028888</v>
      </c>
      <c r="EJ36" s="580">
        <f t="shared" si="454"/>
        <v>36.817423381028888</v>
      </c>
      <c r="EK36" s="580">
        <f t="shared" si="454"/>
        <v>36.817423381028888</v>
      </c>
      <c r="EL36" s="580">
        <f t="shared" si="454"/>
        <v>36.817423381028888</v>
      </c>
      <c r="EM36" s="580">
        <f t="shared" si="454"/>
        <v>36.817423381028888</v>
      </c>
      <c r="EN36" s="580">
        <f t="shared" si="454"/>
        <v>36.817423381028888</v>
      </c>
      <c r="EO36" s="580">
        <f t="shared" si="454"/>
        <v>36.817423381028888</v>
      </c>
      <c r="EP36" s="580">
        <f t="shared" si="454"/>
        <v>36.817423381028888</v>
      </c>
      <c r="EQ36" s="580">
        <f t="shared" si="454"/>
        <v>36.817423381028888</v>
      </c>
      <c r="ER36" s="580">
        <f t="shared" si="454"/>
        <v>37.921946082459755</v>
      </c>
      <c r="ES36" s="580">
        <f t="shared" si="454"/>
        <v>37.921946082459755</v>
      </c>
      <c r="ET36" s="580">
        <f t="shared" si="454"/>
        <v>37.921946082459755</v>
      </c>
      <c r="EU36" s="580">
        <f t="shared" si="454"/>
        <v>37.921946082459755</v>
      </c>
      <c r="EV36" s="580">
        <f t="shared" si="454"/>
        <v>37.921946082459755</v>
      </c>
      <c r="EW36" s="580">
        <f t="shared" si="454"/>
        <v>37.921946082459755</v>
      </c>
      <c r="EX36" s="580">
        <f t="shared" si="454"/>
        <v>37.921946082459755</v>
      </c>
      <c r="EY36" s="580">
        <f t="shared" si="454"/>
        <v>37.921946082459755</v>
      </c>
      <c r="EZ36" s="580">
        <f t="shared" si="454"/>
        <v>37.921946082459755</v>
      </c>
      <c r="FA36" s="580">
        <f t="shared" si="454"/>
        <v>37.921946082459755</v>
      </c>
      <c r="FB36" s="580">
        <f t="shared" si="454"/>
        <v>37.921946082459755</v>
      </c>
      <c r="FC36" s="580">
        <f t="shared" si="454"/>
        <v>37.921946082459755</v>
      </c>
      <c r="FD36" s="580">
        <f t="shared" si="454"/>
        <v>39.05960446493355</v>
      </c>
      <c r="FE36" s="580">
        <f t="shared" si="454"/>
        <v>39.05960446493355</v>
      </c>
      <c r="FF36" s="580">
        <f t="shared" si="454"/>
        <v>39.05960446493355</v>
      </c>
      <c r="FG36" s="580">
        <f t="shared" si="454"/>
        <v>39.05960446493355</v>
      </c>
      <c r="FH36" s="580">
        <f t="shared" si="454"/>
        <v>39.05960446493355</v>
      </c>
      <c r="FI36" s="580">
        <f t="shared" si="454"/>
        <v>39.05960446493355</v>
      </c>
      <c r="FJ36" s="580">
        <f t="shared" si="454"/>
        <v>39.05960446493355</v>
      </c>
      <c r="FK36" s="580">
        <f t="shared" si="454"/>
        <v>39.05960446493355</v>
      </c>
      <c r="FL36" s="580">
        <f t="shared" si="454"/>
        <v>39.05960446493355</v>
      </c>
      <c r="FM36" s="580">
        <f t="shared" si="454"/>
        <v>39.05960446493355</v>
      </c>
      <c r="FN36" s="580">
        <f t="shared" si="454"/>
        <v>39.05960446493355</v>
      </c>
      <c r="FO36" s="580">
        <f t="shared" si="454"/>
        <v>39.05960446493355</v>
      </c>
      <c r="FP36" s="580">
        <f t="shared" si="454"/>
        <v>40.231392598881556</v>
      </c>
      <c r="FQ36" s="580">
        <f t="shared" si="454"/>
        <v>40.231392598881556</v>
      </c>
      <c r="FR36" s="580">
        <f t="shared" si="454"/>
        <v>40.231392598881556</v>
      </c>
      <c r="FS36" s="580">
        <f t="shared" si="454"/>
        <v>40.231392598881556</v>
      </c>
      <c r="FT36" s="580">
        <f t="shared" si="454"/>
        <v>40.231392598881556</v>
      </c>
      <c r="FU36" s="580">
        <f t="shared" si="454"/>
        <v>40.231392598881556</v>
      </c>
      <c r="FV36" s="580">
        <f t="shared" si="454"/>
        <v>40.231392598881556</v>
      </c>
      <c r="FW36" s="580">
        <f t="shared" si="454"/>
        <v>40.231392598881556</v>
      </c>
      <c r="FX36" s="580">
        <f t="shared" si="454"/>
        <v>40.231392598881556</v>
      </c>
      <c r="FY36" s="580">
        <f t="shared" si="454"/>
        <v>40.231392598881556</v>
      </c>
      <c r="FZ36" s="580">
        <f t="shared" si="454"/>
        <v>40.231392598881556</v>
      </c>
      <c r="GA36" s="580">
        <f t="shared" si="454"/>
        <v>40.231392598881556</v>
      </c>
      <c r="GB36" s="580">
        <f t="shared" si="454"/>
        <v>41.438334376848005</v>
      </c>
      <c r="GC36" s="580">
        <f t="shared" ref="GC36:IN36" si="455">VLOOKUP(YEAR(GC$3),$H$39:$I$67,2,FALSE)</f>
        <v>41.438334376848005</v>
      </c>
      <c r="GD36" s="580">
        <f t="shared" si="455"/>
        <v>41.438334376848005</v>
      </c>
      <c r="GE36" s="580">
        <f t="shared" si="455"/>
        <v>41.438334376848005</v>
      </c>
      <c r="GF36" s="580">
        <f t="shared" si="455"/>
        <v>41.438334376848005</v>
      </c>
      <c r="GG36" s="580">
        <f t="shared" si="455"/>
        <v>41.438334376848005</v>
      </c>
      <c r="GH36" s="580">
        <f t="shared" si="455"/>
        <v>41.438334376848005</v>
      </c>
      <c r="GI36" s="580">
        <f t="shared" si="455"/>
        <v>41.438334376848005</v>
      </c>
      <c r="GJ36" s="580">
        <f t="shared" si="455"/>
        <v>41.438334376848005</v>
      </c>
      <c r="GK36" s="580">
        <f t="shared" si="455"/>
        <v>41.438334376848005</v>
      </c>
      <c r="GL36" s="580">
        <f t="shared" si="455"/>
        <v>41.438334376848005</v>
      </c>
      <c r="GM36" s="580">
        <f t="shared" si="455"/>
        <v>41.438334376848005</v>
      </c>
      <c r="GN36" s="580">
        <f t="shared" si="455"/>
        <v>42.681484408153445</v>
      </c>
      <c r="GO36" s="580">
        <f t="shared" si="455"/>
        <v>42.681484408153445</v>
      </c>
      <c r="GP36" s="580">
        <f t="shared" si="455"/>
        <v>42.681484408153445</v>
      </c>
      <c r="GQ36" s="580">
        <f t="shared" si="455"/>
        <v>42.681484408153445</v>
      </c>
      <c r="GR36" s="580">
        <f t="shared" si="455"/>
        <v>42.681484408153445</v>
      </c>
      <c r="GS36" s="580">
        <f t="shared" si="455"/>
        <v>42.681484408153445</v>
      </c>
      <c r="GT36" s="580">
        <f t="shared" si="455"/>
        <v>42.681484408153445</v>
      </c>
      <c r="GU36" s="580">
        <f t="shared" si="455"/>
        <v>42.681484408153445</v>
      </c>
      <c r="GV36" s="580">
        <f t="shared" si="455"/>
        <v>42.681484408153445</v>
      </c>
      <c r="GW36" s="580">
        <f t="shared" si="455"/>
        <v>42.681484408153445</v>
      </c>
      <c r="GX36" s="580">
        <f t="shared" si="455"/>
        <v>42.681484408153445</v>
      </c>
      <c r="GY36" s="580">
        <f t="shared" si="455"/>
        <v>42.681484408153445</v>
      </c>
      <c r="GZ36" s="580">
        <f t="shared" si="455"/>
        <v>43.961928940398046</v>
      </c>
      <c r="HA36" s="580">
        <f t="shared" si="455"/>
        <v>43.961928940398046</v>
      </c>
      <c r="HB36" s="580">
        <f t="shared" si="455"/>
        <v>43.961928940398046</v>
      </c>
      <c r="HC36" s="580">
        <f t="shared" si="455"/>
        <v>43.961928940398046</v>
      </c>
      <c r="HD36" s="580">
        <f t="shared" si="455"/>
        <v>43.961928940398046</v>
      </c>
      <c r="HE36" s="580">
        <f t="shared" si="455"/>
        <v>43.961928940398046</v>
      </c>
      <c r="HF36" s="580">
        <f t="shared" si="455"/>
        <v>43.961928940398046</v>
      </c>
      <c r="HG36" s="580">
        <f t="shared" si="455"/>
        <v>43.961928940398046</v>
      </c>
      <c r="HH36" s="580">
        <f t="shared" si="455"/>
        <v>43.961928940398046</v>
      </c>
      <c r="HI36" s="580">
        <f t="shared" si="455"/>
        <v>43.961928940398046</v>
      </c>
      <c r="HJ36" s="580">
        <f t="shared" si="455"/>
        <v>43.961928940398046</v>
      </c>
      <c r="HK36" s="580">
        <f t="shared" si="455"/>
        <v>43.961928940398046</v>
      </c>
      <c r="HL36" s="580">
        <f t="shared" si="455"/>
        <v>45.280786808609989</v>
      </c>
      <c r="HM36" s="580">
        <f t="shared" si="455"/>
        <v>45.280786808609989</v>
      </c>
      <c r="HN36" s="580">
        <f t="shared" si="455"/>
        <v>45.280786808609989</v>
      </c>
      <c r="HO36" s="580">
        <f t="shared" si="455"/>
        <v>45.280786808609989</v>
      </c>
      <c r="HP36" s="580">
        <f t="shared" si="455"/>
        <v>45.280786808609989</v>
      </c>
      <c r="HQ36" s="580">
        <f t="shared" si="455"/>
        <v>45.280786808609989</v>
      </c>
      <c r="HR36" s="580">
        <f t="shared" si="455"/>
        <v>45.280786808609989</v>
      </c>
      <c r="HS36" s="580">
        <f t="shared" si="455"/>
        <v>45.280786808609989</v>
      </c>
      <c r="HT36" s="580">
        <f t="shared" si="455"/>
        <v>45.280786808609989</v>
      </c>
      <c r="HU36" s="580">
        <f t="shared" si="455"/>
        <v>45.280786808609989</v>
      </c>
      <c r="HV36" s="580">
        <f t="shared" si="455"/>
        <v>45.280786808609989</v>
      </c>
      <c r="HW36" s="580">
        <f t="shared" si="455"/>
        <v>45.280786808609989</v>
      </c>
      <c r="HX36" s="580">
        <f t="shared" si="455"/>
        <v>46.639210412868287</v>
      </c>
      <c r="HY36" s="580">
        <f t="shared" si="455"/>
        <v>46.639210412868287</v>
      </c>
      <c r="HZ36" s="580">
        <f t="shared" si="455"/>
        <v>46.639210412868287</v>
      </c>
      <c r="IA36" s="580">
        <f t="shared" si="455"/>
        <v>46.639210412868287</v>
      </c>
      <c r="IB36" s="580">
        <f t="shared" si="455"/>
        <v>46.639210412868287</v>
      </c>
      <c r="IC36" s="580">
        <f t="shared" si="455"/>
        <v>46.639210412868287</v>
      </c>
      <c r="ID36" s="580">
        <f t="shared" si="455"/>
        <v>46.639210412868287</v>
      </c>
      <c r="IE36" s="580">
        <f t="shared" si="455"/>
        <v>46.639210412868287</v>
      </c>
      <c r="IF36" s="580">
        <f t="shared" si="455"/>
        <v>46.639210412868287</v>
      </c>
      <c r="IG36" s="580">
        <f t="shared" si="455"/>
        <v>46.639210412868287</v>
      </c>
      <c r="IH36" s="580">
        <f t="shared" si="455"/>
        <v>46.639210412868287</v>
      </c>
      <c r="II36" s="580">
        <f t="shared" si="455"/>
        <v>46.639210412868287</v>
      </c>
      <c r="IJ36" s="580">
        <f t="shared" si="455"/>
        <v>48.038386725254334</v>
      </c>
      <c r="IK36" s="580">
        <f t="shared" si="455"/>
        <v>48.038386725254334</v>
      </c>
      <c r="IL36" s="580">
        <f t="shared" si="455"/>
        <v>48.038386725254334</v>
      </c>
      <c r="IM36" s="580">
        <f t="shared" si="455"/>
        <v>48.038386725254334</v>
      </c>
      <c r="IN36" s="580">
        <f t="shared" si="455"/>
        <v>48.038386725254334</v>
      </c>
      <c r="IO36" s="580">
        <f t="shared" ref="IO36" si="456">VLOOKUP(YEAR(IO$3),$H$39:$I$67,2,FALSE)</f>
        <v>48.038386725254334</v>
      </c>
    </row>
    <row r="37" spans="8:249" x14ac:dyDescent="0.2">
      <c r="J37" s="581"/>
    </row>
    <row r="38" spans="8:249" x14ac:dyDescent="0.2">
      <c r="J38" s="568"/>
      <c r="K38" s="568"/>
      <c r="L38" s="568"/>
      <c r="M38" s="568"/>
      <c r="N38" s="568"/>
      <c r="O38" s="568"/>
    </row>
    <row r="39" spans="8:249" x14ac:dyDescent="0.2">
      <c r="H39" s="566" t="s">
        <v>403</v>
      </c>
      <c r="I39" s="566" t="s">
        <v>404</v>
      </c>
      <c r="J39" s="581"/>
    </row>
    <row r="40" spans="8:249" x14ac:dyDescent="0.2">
      <c r="H40" s="565">
        <v>2013</v>
      </c>
      <c r="I40" s="572">
        <v>22.972999999999999</v>
      </c>
      <c r="J40" s="581"/>
    </row>
    <row r="41" spans="8:249" x14ac:dyDescent="0.2">
      <c r="H41" s="565">
        <f>H40+1</f>
        <v>2014</v>
      </c>
      <c r="I41" s="580">
        <f>I40*(I42/I40)^(1/2)</f>
        <v>23.443188328382298</v>
      </c>
      <c r="J41" s="568"/>
      <c r="K41" s="568"/>
      <c r="L41" s="568"/>
      <c r="M41" s="568"/>
    </row>
    <row r="42" spans="8:249" x14ac:dyDescent="0.2">
      <c r="H42" s="565">
        <v>2015</v>
      </c>
      <c r="I42" s="572">
        <v>23.922999999999998</v>
      </c>
      <c r="J42" s="568"/>
      <c r="K42" s="568"/>
      <c r="L42" s="568"/>
      <c r="M42" s="568"/>
    </row>
    <row r="43" spans="8:249" x14ac:dyDescent="0.2">
      <c r="H43" s="565">
        <f>H42+1</f>
        <v>2016</v>
      </c>
      <c r="I43" s="580">
        <f>I42*(I44/I42)^(1/2)</f>
        <v>24.56294078484903</v>
      </c>
    </row>
    <row r="44" spans="8:249" x14ac:dyDescent="0.2">
      <c r="H44" s="565">
        <f t="shared" ref="H44:H67" si="457">H43+1</f>
        <v>2017</v>
      </c>
      <c r="I44" s="572">
        <v>25.22</v>
      </c>
    </row>
    <row r="45" spans="8:249" x14ac:dyDescent="0.2">
      <c r="H45" s="565">
        <f t="shared" si="457"/>
        <v>2018</v>
      </c>
      <c r="I45" s="572">
        <v>25.823</v>
      </c>
    </row>
    <row r="46" spans="8:249" x14ac:dyDescent="0.2">
      <c r="H46" s="565">
        <f t="shared" si="457"/>
        <v>2019</v>
      </c>
      <c r="I46" s="582">
        <f>I45*1.03</f>
        <v>26.59769</v>
      </c>
    </row>
    <row r="47" spans="8:249" x14ac:dyDescent="0.2">
      <c r="H47" s="565">
        <f t="shared" si="457"/>
        <v>2020</v>
      </c>
      <c r="I47" s="582">
        <f t="shared" ref="I47:I67" si="458">I46*1.03</f>
        <v>27.395620700000002</v>
      </c>
    </row>
    <row r="48" spans="8:249" x14ac:dyDescent="0.2">
      <c r="H48" s="565">
        <f t="shared" si="457"/>
        <v>2021</v>
      </c>
      <c r="I48" s="582">
        <f t="shared" si="458"/>
        <v>28.217489321000002</v>
      </c>
    </row>
    <row r="49" spans="8:9" x14ac:dyDescent="0.2">
      <c r="H49" s="565">
        <f t="shared" si="457"/>
        <v>2022</v>
      </c>
      <c r="I49" s="582">
        <f t="shared" si="458"/>
        <v>29.064014000630003</v>
      </c>
    </row>
    <row r="50" spans="8:9" x14ac:dyDescent="0.2">
      <c r="H50" s="565">
        <f t="shared" si="457"/>
        <v>2023</v>
      </c>
      <c r="I50" s="582">
        <f t="shared" si="458"/>
        <v>29.935934420648906</v>
      </c>
    </row>
    <row r="51" spans="8:9" x14ac:dyDescent="0.2">
      <c r="H51" s="565">
        <f t="shared" si="457"/>
        <v>2024</v>
      </c>
      <c r="I51" s="582">
        <f t="shared" si="458"/>
        <v>30.834012453268375</v>
      </c>
    </row>
    <row r="52" spans="8:9" x14ac:dyDescent="0.2">
      <c r="H52" s="565">
        <f t="shared" si="457"/>
        <v>2025</v>
      </c>
      <c r="I52" s="582">
        <f t="shared" si="458"/>
        <v>31.759032826866427</v>
      </c>
    </row>
    <row r="53" spans="8:9" x14ac:dyDescent="0.2">
      <c r="H53" s="565">
        <f t="shared" si="457"/>
        <v>2026</v>
      </c>
      <c r="I53" s="582">
        <f t="shared" si="458"/>
        <v>32.711803811672418</v>
      </c>
    </row>
    <row r="54" spans="8:9" x14ac:dyDescent="0.2">
      <c r="H54" s="565">
        <f t="shared" si="457"/>
        <v>2027</v>
      </c>
      <c r="I54" s="582">
        <f t="shared" si="458"/>
        <v>33.693157926022593</v>
      </c>
    </row>
    <row r="55" spans="8:9" x14ac:dyDescent="0.2">
      <c r="H55" s="565">
        <f t="shared" si="457"/>
        <v>2028</v>
      </c>
      <c r="I55" s="582">
        <f t="shared" si="458"/>
        <v>34.703952663803271</v>
      </c>
    </row>
    <row r="56" spans="8:9" x14ac:dyDescent="0.2">
      <c r="H56" s="565">
        <f t="shared" si="457"/>
        <v>2029</v>
      </c>
      <c r="I56" s="582">
        <f t="shared" si="458"/>
        <v>35.745071243717369</v>
      </c>
    </row>
    <row r="57" spans="8:9" x14ac:dyDescent="0.2">
      <c r="H57" s="565">
        <f t="shared" si="457"/>
        <v>2030</v>
      </c>
      <c r="I57" s="582">
        <f t="shared" si="458"/>
        <v>36.817423381028888</v>
      </c>
    </row>
    <row r="58" spans="8:9" x14ac:dyDescent="0.2">
      <c r="H58" s="565">
        <f t="shared" si="457"/>
        <v>2031</v>
      </c>
      <c r="I58" s="582">
        <f t="shared" si="458"/>
        <v>37.921946082459755</v>
      </c>
    </row>
    <row r="59" spans="8:9" x14ac:dyDescent="0.2">
      <c r="H59" s="565">
        <f t="shared" si="457"/>
        <v>2032</v>
      </c>
      <c r="I59" s="582">
        <f t="shared" si="458"/>
        <v>39.05960446493355</v>
      </c>
    </row>
    <row r="60" spans="8:9" x14ac:dyDescent="0.2">
      <c r="H60" s="565">
        <f t="shared" si="457"/>
        <v>2033</v>
      </c>
      <c r="I60" s="582">
        <f t="shared" si="458"/>
        <v>40.231392598881556</v>
      </c>
    </row>
    <row r="61" spans="8:9" x14ac:dyDescent="0.2">
      <c r="H61" s="565">
        <f t="shared" si="457"/>
        <v>2034</v>
      </c>
      <c r="I61" s="582">
        <f t="shared" si="458"/>
        <v>41.438334376848005</v>
      </c>
    </row>
    <row r="62" spans="8:9" x14ac:dyDescent="0.2">
      <c r="H62" s="565">
        <f t="shared" si="457"/>
        <v>2035</v>
      </c>
      <c r="I62" s="582">
        <f t="shared" si="458"/>
        <v>42.681484408153445</v>
      </c>
    </row>
    <row r="63" spans="8:9" x14ac:dyDescent="0.2">
      <c r="H63" s="565">
        <f t="shared" si="457"/>
        <v>2036</v>
      </c>
      <c r="I63" s="582">
        <f t="shared" si="458"/>
        <v>43.961928940398046</v>
      </c>
    </row>
    <row r="64" spans="8:9" x14ac:dyDescent="0.2">
      <c r="H64" s="565">
        <f t="shared" si="457"/>
        <v>2037</v>
      </c>
      <c r="I64" s="582">
        <f t="shared" si="458"/>
        <v>45.280786808609989</v>
      </c>
    </row>
    <row r="65" spans="2:17" x14ac:dyDescent="0.2">
      <c r="H65" s="565">
        <f t="shared" si="457"/>
        <v>2038</v>
      </c>
      <c r="I65" s="582">
        <f t="shared" si="458"/>
        <v>46.639210412868287</v>
      </c>
    </row>
    <row r="66" spans="2:17" x14ac:dyDescent="0.2">
      <c r="H66" s="565">
        <f t="shared" si="457"/>
        <v>2039</v>
      </c>
      <c r="I66" s="582">
        <f t="shared" si="458"/>
        <v>48.038386725254334</v>
      </c>
    </row>
    <row r="67" spans="2:17" x14ac:dyDescent="0.2">
      <c r="H67" s="583">
        <f t="shared" si="457"/>
        <v>2040</v>
      </c>
      <c r="I67" s="584">
        <f t="shared" si="458"/>
        <v>49.479538327011966</v>
      </c>
    </row>
    <row r="68" spans="2:17" x14ac:dyDescent="0.2">
      <c r="Q68" s="568"/>
    </row>
    <row r="69" spans="2:17" x14ac:dyDescent="0.2">
      <c r="G69" s="585"/>
      <c r="K69" s="568"/>
      <c r="L69" s="568"/>
      <c r="M69" s="568"/>
      <c r="N69" s="568"/>
      <c r="O69" s="568"/>
      <c r="P69" s="568"/>
      <c r="Q69" s="568"/>
    </row>
    <row r="70" spans="2:17" x14ac:dyDescent="0.2">
      <c r="G70" s="585"/>
      <c r="K70" s="568"/>
      <c r="L70" s="568"/>
      <c r="M70" s="568"/>
      <c r="N70" s="568"/>
      <c r="O70" s="568"/>
      <c r="P70" s="568"/>
      <c r="Q70" s="568"/>
    </row>
    <row r="71" spans="2:17" x14ac:dyDescent="0.2">
      <c r="G71" s="585"/>
      <c r="K71" s="568"/>
      <c r="L71" s="568"/>
      <c r="M71" s="568"/>
      <c r="N71" s="568"/>
      <c r="O71" s="568"/>
      <c r="P71" s="568"/>
      <c r="Q71" s="568"/>
    </row>
    <row r="72" spans="2:17" x14ac:dyDescent="0.2">
      <c r="G72" s="585"/>
      <c r="K72" s="568"/>
      <c r="L72" s="568"/>
      <c r="M72" s="568"/>
      <c r="N72" s="568"/>
      <c r="O72" s="568"/>
      <c r="P72" s="568"/>
      <c r="Q72" s="568"/>
    </row>
    <row r="73" spans="2:17" x14ac:dyDescent="0.2">
      <c r="G73" s="585"/>
      <c r="H73" s="568"/>
      <c r="I73" s="568"/>
      <c r="J73" s="568"/>
      <c r="K73" s="568"/>
      <c r="L73" s="568"/>
      <c r="M73" s="568"/>
      <c r="N73" s="568"/>
      <c r="O73" s="568"/>
      <c r="P73" s="568"/>
      <c r="Q73" s="568"/>
    </row>
    <row r="74" spans="2:17" x14ac:dyDescent="0.2">
      <c r="G74" s="585"/>
      <c r="H74" s="568"/>
      <c r="I74" s="568"/>
      <c r="J74" s="568"/>
      <c r="K74" s="568"/>
      <c r="L74" s="568"/>
      <c r="M74" s="568"/>
      <c r="N74" s="568"/>
      <c r="O74" s="568"/>
      <c r="P74" s="568"/>
      <c r="Q74" s="568"/>
    </row>
    <row r="75" spans="2:17" x14ac:dyDescent="0.2">
      <c r="G75" s="585"/>
      <c r="H75" s="568"/>
      <c r="I75" s="568"/>
      <c r="J75" s="568"/>
      <c r="K75" s="568"/>
      <c r="L75" s="568"/>
      <c r="M75" s="568"/>
      <c r="N75" s="568"/>
      <c r="O75" s="568"/>
      <c r="P75" s="568"/>
      <c r="Q75" s="568"/>
    </row>
    <row r="76" spans="2:17" x14ac:dyDescent="0.2">
      <c r="N76" s="568"/>
    </row>
    <row r="77" spans="2:17" x14ac:dyDescent="0.2">
      <c r="B77" s="435">
        <f>'Property(M)'!C58</f>
        <v>0</v>
      </c>
      <c r="C77" s="435"/>
      <c r="D77" s="435"/>
      <c r="F77" s="532" t="str">
        <f>Rent!AL2</f>
        <v>(*) lease assumption</v>
      </c>
      <c r="G77" s="532"/>
      <c r="H77" s="532"/>
      <c r="I77" s="532"/>
      <c r="J77" s="532"/>
      <c r="K77" s="568">
        <f>Rent!O15</f>
        <v>340024</v>
      </c>
      <c r="L77" s="532"/>
      <c r="M77" s="532"/>
      <c r="N77" s="532"/>
      <c r="O77" s="533"/>
    </row>
    <row r="78" spans="2:17" x14ac:dyDescent="0.2">
      <c r="B78" s="636" t="str">
        <f>'Property(M)'!C59</f>
        <v>Year</v>
      </c>
      <c r="C78" s="636" t="str">
        <f>'Property(M)'!D59</f>
        <v>RE Tax</v>
      </c>
      <c r="D78" s="636" t="str">
        <f>'Property(M)'!E59</f>
        <v>Opex Reimburse</v>
      </c>
      <c r="F78" s="534" t="str">
        <f>Rent!AL3</f>
        <v>#</v>
      </c>
      <c r="G78" s="534" t="str">
        <f>Rent!AM3</f>
        <v>Space</v>
      </c>
      <c r="H78" s="534" t="str">
        <f>Rent!AN3</f>
        <v>Suite</v>
      </c>
      <c r="I78" s="534"/>
      <c r="J78" s="534" t="str">
        <f>Rent!AO3</f>
        <v>Tenant</v>
      </c>
      <c r="K78" s="534" t="str">
        <f>Rent!AP3</f>
        <v>In Place SF</v>
      </c>
      <c r="L78" s="535" t="str">
        <f>Rent!AR3</f>
        <v>LCD</v>
      </c>
      <c r="M78" s="535" t="s">
        <v>438</v>
      </c>
      <c r="N78" s="535" t="s">
        <v>437</v>
      </c>
      <c r="O78" s="535" t="s">
        <v>439</v>
      </c>
    </row>
    <row r="79" spans="2:17" x14ac:dyDescent="0.2">
      <c r="B79" s="764">
        <v>-1</v>
      </c>
      <c r="C79" s="648">
        <f>'NOI(14~18)'!F28</f>
        <v>10681050</v>
      </c>
      <c r="D79" s="147">
        <f t="shared" ref="D79" si="459">C79/12</f>
        <v>890087.5</v>
      </c>
      <c r="F79" s="538">
        <f>Rent!AL4</f>
        <v>13</v>
      </c>
      <c r="G79" s="538" t="str">
        <f>Rent!AM4</f>
        <v>Retail</v>
      </c>
      <c r="H79" s="539">
        <f>Rent!AN4</f>
        <v>215</v>
      </c>
      <c r="I79" s="539"/>
      <c r="J79" s="538" t="str">
        <f>Rent!AO4</f>
        <v>Porters Locker Room</v>
      </c>
      <c r="K79" s="533">
        <f>Rent!AP4</f>
        <v>563</v>
      </c>
      <c r="L79" s="620">
        <f>Rent!AR4</f>
        <v>73020</v>
      </c>
      <c r="M79" s="532"/>
      <c r="N79" s="533"/>
      <c r="O79" s="644">
        <f t="shared" ref="O79:O97" si="460">K79/$K$77</f>
        <v>1.6557654753782086E-3</v>
      </c>
    </row>
    <row r="80" spans="2:17" x14ac:dyDescent="0.2">
      <c r="B80" s="164">
        <v>0</v>
      </c>
      <c r="C80" s="648">
        <f>'NOI(14~18)'!G28</f>
        <v>12447809</v>
      </c>
      <c r="D80" s="147">
        <f t="shared" ref="D80:D87" si="461">C80/12</f>
        <v>1037317.4166666666</v>
      </c>
      <c r="F80" s="538">
        <f>Rent!AL5</f>
        <v>14</v>
      </c>
      <c r="G80" s="538" t="str">
        <f>Rent!AM5</f>
        <v>Retail</v>
      </c>
      <c r="H80" s="539">
        <f>Rent!AN5</f>
        <v>250</v>
      </c>
      <c r="I80" s="539"/>
      <c r="J80" s="538" t="str">
        <f>Rent!AO5</f>
        <v>Security</v>
      </c>
      <c r="K80" s="533">
        <f>Rent!AP5</f>
        <v>1042</v>
      </c>
      <c r="L80" s="620">
        <f>Rent!AR5</f>
        <v>73020</v>
      </c>
      <c r="M80" s="532"/>
      <c r="N80" s="533"/>
      <c r="O80" s="644">
        <f t="shared" si="460"/>
        <v>3.0644895654424395E-3</v>
      </c>
    </row>
    <row r="81" spans="2:15" x14ac:dyDescent="0.2">
      <c r="B81" s="164">
        <f>'Property(M)'!C60</f>
        <v>1</v>
      </c>
      <c r="C81" s="648">
        <f>'Property(M)'!D60</f>
        <v>15486912</v>
      </c>
      <c r="D81" s="147">
        <f t="shared" si="461"/>
        <v>1290576</v>
      </c>
      <c r="F81" s="552">
        <f>Rent!AL6</f>
        <v>15</v>
      </c>
      <c r="G81" s="552" t="str">
        <f>Rent!AM6</f>
        <v>Office</v>
      </c>
      <c r="H81" s="553">
        <f>Rent!AN6</f>
        <v>510</v>
      </c>
      <c r="I81" s="553"/>
      <c r="J81" s="552" t="str">
        <f>Rent!AO6</f>
        <v>Management Office</v>
      </c>
      <c r="K81" s="554">
        <f>Rent!AP6</f>
        <v>2330</v>
      </c>
      <c r="L81" s="621">
        <f>Rent!AR6</f>
        <v>73020</v>
      </c>
      <c r="M81" s="549"/>
      <c r="N81" s="554"/>
      <c r="O81" s="645">
        <f t="shared" si="460"/>
        <v>6.8524574735900996E-3</v>
      </c>
    </row>
    <row r="82" spans="2:15" x14ac:dyDescent="0.2">
      <c r="B82" s="164">
        <f>'Property(M)'!C61</f>
        <v>2</v>
      </c>
      <c r="C82" s="634">
        <f>'Property(M)'!D61</f>
        <v>17628780</v>
      </c>
      <c r="D82" s="147">
        <f t="shared" si="461"/>
        <v>1469065</v>
      </c>
      <c r="F82" s="532">
        <f>Rent!AL7</f>
        <v>31</v>
      </c>
      <c r="G82" s="532" t="str">
        <f>Rent!AM7</f>
        <v>Office</v>
      </c>
      <c r="H82" s="539">
        <f>Rent!AN7</f>
        <v>700</v>
      </c>
      <c r="I82" s="539"/>
      <c r="J82" s="538" t="str">
        <f>Rent!AO7</f>
        <v>Vacant</v>
      </c>
      <c r="K82" s="533">
        <f>Rent!AP7</f>
        <v>22832</v>
      </c>
      <c r="L82" s="615">
        <f>Rent!AR7</f>
        <v>44075</v>
      </c>
      <c r="M82" s="533">
        <f t="shared" ref="M82:M97" si="462">ROUND((L82-$J$3)/365,0)-1</f>
        <v>0</v>
      </c>
      <c r="N82" s="533">
        <f t="shared" ref="N82:N97" si="463">AVERAGE(VLOOKUP(M82,$B$79:$D$87,3,FALSE),VLOOKUP(M82+1,$B$79:$D$87,3,FALSE))</f>
        <v>1163946.7083333333</v>
      </c>
      <c r="O82" s="644">
        <f t="shared" si="460"/>
        <v>6.7148201303437405E-2</v>
      </c>
    </row>
    <row r="83" spans="2:15" x14ac:dyDescent="0.2">
      <c r="B83" s="164">
        <f>'Property(M)'!C62</f>
        <v>3</v>
      </c>
      <c r="C83" s="634">
        <f>'Property(M)'!D62</f>
        <v>19124331</v>
      </c>
      <c r="D83" s="147">
        <f t="shared" si="461"/>
        <v>1593694.25</v>
      </c>
      <c r="F83" s="532">
        <f>Rent!AL8</f>
        <v>32</v>
      </c>
      <c r="G83" s="532" t="str">
        <f>Rent!AM8</f>
        <v>Office</v>
      </c>
      <c r="H83" s="539">
        <f>Rent!AN8</f>
        <v>1605</v>
      </c>
      <c r="I83" s="539"/>
      <c r="J83" s="538" t="str">
        <f>Rent!AO8</f>
        <v>Vacant</v>
      </c>
      <c r="K83" s="533">
        <f>Rent!AP8</f>
        <v>7967</v>
      </c>
      <c r="L83" s="615">
        <f>Rent!AR8</f>
        <v>44075</v>
      </c>
      <c r="M83" s="533">
        <f t="shared" si="462"/>
        <v>0</v>
      </c>
      <c r="N83" s="533">
        <f t="shared" si="463"/>
        <v>1163946.7083333333</v>
      </c>
      <c r="O83" s="644">
        <f t="shared" si="460"/>
        <v>2.3430699009481682E-2</v>
      </c>
    </row>
    <row r="84" spans="2:15" x14ac:dyDescent="0.2">
      <c r="B84" s="164">
        <f>'Property(M)'!C63</f>
        <v>4</v>
      </c>
      <c r="C84" s="634">
        <f>'Property(M)'!D63</f>
        <v>20246712</v>
      </c>
      <c r="D84" s="147">
        <f t="shared" si="461"/>
        <v>1687226</v>
      </c>
      <c r="F84" s="532">
        <f>Rent!AL9</f>
        <v>33</v>
      </c>
      <c r="G84" s="532" t="str">
        <f>Rent!AM9</f>
        <v>Office</v>
      </c>
      <c r="H84" s="539">
        <f>Rent!AN9</f>
        <v>1700</v>
      </c>
      <c r="I84" s="539"/>
      <c r="J84" s="538" t="str">
        <f>Rent!AO9</f>
        <v>Vacant</v>
      </c>
      <c r="K84" s="533">
        <f>Rent!AP9</f>
        <v>15757</v>
      </c>
      <c r="L84" s="615">
        <f>Rent!AR9</f>
        <v>44075</v>
      </c>
      <c r="M84" s="533">
        <f t="shared" si="462"/>
        <v>0</v>
      </c>
      <c r="N84" s="533">
        <f t="shared" si="463"/>
        <v>1163946.7083333333</v>
      </c>
      <c r="O84" s="644">
        <f t="shared" si="460"/>
        <v>4.6340846528480341E-2</v>
      </c>
    </row>
    <row r="85" spans="2:15" x14ac:dyDescent="0.2">
      <c r="B85" s="164">
        <f>'Property(M)'!C64</f>
        <v>5</v>
      </c>
      <c r="C85" s="634">
        <f>'Property(M)'!D64</f>
        <v>21284809</v>
      </c>
      <c r="D85" s="147">
        <f t="shared" si="461"/>
        <v>1773734.0833333333</v>
      </c>
      <c r="F85" s="532">
        <f>Rent!AL10</f>
        <v>34</v>
      </c>
      <c r="G85" s="532" t="str">
        <f>Rent!AM10</f>
        <v>Office</v>
      </c>
      <c r="H85" s="539">
        <f>Rent!AN10</f>
        <v>1800</v>
      </c>
      <c r="I85" s="539"/>
      <c r="J85" s="538" t="str">
        <f>Rent!AO10</f>
        <v>Vacant</v>
      </c>
      <c r="K85" s="594">
        <f>Rent!AP10</f>
        <v>9848</v>
      </c>
      <c r="L85" s="615">
        <f>Rent!AR10</f>
        <v>44075</v>
      </c>
      <c r="M85" s="533">
        <f t="shared" si="462"/>
        <v>0</v>
      </c>
      <c r="N85" s="533">
        <f t="shared" si="463"/>
        <v>1163946.7083333333</v>
      </c>
      <c r="O85" s="644">
        <f t="shared" si="460"/>
        <v>2.8962661459191116E-2</v>
      </c>
    </row>
    <row r="86" spans="2:15" x14ac:dyDescent="0.2">
      <c r="B86" s="164">
        <f>'Property(M)'!C65</f>
        <v>6</v>
      </c>
      <c r="C86" s="634">
        <f>'Property(M)'!D65</f>
        <v>21962502</v>
      </c>
      <c r="D86" s="147">
        <f t="shared" si="461"/>
        <v>1830208.5</v>
      </c>
      <c r="F86" s="532">
        <f>Rent!AL11</f>
        <v>35</v>
      </c>
      <c r="G86" s="532" t="str">
        <f>Rent!AM11</f>
        <v>Storage</v>
      </c>
      <c r="H86" s="539">
        <f>Rent!AN11</f>
        <v>40</v>
      </c>
      <c r="I86" s="539"/>
      <c r="J86" s="538" t="str">
        <f>Rent!AO11</f>
        <v>Vacant</v>
      </c>
      <c r="K86" s="533">
        <f>Rent!AP11</f>
        <v>886</v>
      </c>
      <c r="L86" s="619">
        <f>Rent!AR11</f>
        <v>44075</v>
      </c>
      <c r="M86" s="533">
        <f t="shared" si="462"/>
        <v>0</v>
      </c>
      <c r="N86" s="533">
        <f t="shared" si="463"/>
        <v>1163946.7083333333</v>
      </c>
      <c r="O86" s="644">
        <f t="shared" si="460"/>
        <v>2.6056984212879091E-3</v>
      </c>
    </row>
    <row r="87" spans="2:15" x14ac:dyDescent="0.2">
      <c r="B87" s="638">
        <f>'Property(M)'!C78</f>
        <v>19</v>
      </c>
      <c r="C87" s="635">
        <f>'Property(M)'!D78</f>
        <v>32290150.360438876</v>
      </c>
      <c r="D87" s="167">
        <f t="shared" si="461"/>
        <v>2690845.8633699063</v>
      </c>
      <c r="F87" s="532">
        <f>Rent!AL12</f>
        <v>36</v>
      </c>
      <c r="G87" s="532" t="str">
        <f>Rent!AM12</f>
        <v>Office</v>
      </c>
      <c r="H87" s="539">
        <f>Rent!AN12</f>
        <v>1601</v>
      </c>
      <c r="I87" s="539"/>
      <c r="J87" s="538" t="str">
        <f>Rent!AO12</f>
        <v>Vacant</v>
      </c>
      <c r="K87" s="533">
        <f>Rent!AP12</f>
        <v>10075</v>
      </c>
      <c r="L87" s="615">
        <f>Rent!AR12</f>
        <v>44075</v>
      </c>
      <c r="M87" s="533">
        <f t="shared" si="462"/>
        <v>0</v>
      </c>
      <c r="N87" s="533">
        <f t="shared" si="463"/>
        <v>1163946.7083333333</v>
      </c>
      <c r="O87" s="644">
        <f t="shared" si="460"/>
        <v>2.9630261393313415E-2</v>
      </c>
    </row>
    <row r="88" spans="2:15" x14ac:dyDescent="0.2">
      <c r="F88" s="557">
        <f>Rent!AL13</f>
        <v>37</v>
      </c>
      <c r="G88" s="557" t="str">
        <f>Rent!AM13</f>
        <v>Office</v>
      </c>
      <c r="H88" s="558">
        <f>Rent!AN13</f>
        <v>501</v>
      </c>
      <c r="I88" s="558"/>
      <c r="J88" s="543" t="str">
        <f>Rent!AO13</f>
        <v>Vacant</v>
      </c>
      <c r="K88" s="544">
        <f>Rent!AP13</f>
        <v>10961</v>
      </c>
      <c r="L88" s="615">
        <f>Rent!AR13</f>
        <v>44075</v>
      </c>
      <c r="M88" s="533">
        <f t="shared" si="462"/>
        <v>0</v>
      </c>
      <c r="N88" s="533">
        <f t="shared" si="463"/>
        <v>1163946.7083333333</v>
      </c>
      <c r="O88" s="644">
        <f t="shared" si="460"/>
        <v>3.2235959814601325E-2</v>
      </c>
    </row>
    <row r="89" spans="2:15" x14ac:dyDescent="0.2">
      <c r="F89" s="549">
        <f>Rent!AL14</f>
        <v>38</v>
      </c>
      <c r="G89" s="549" t="str">
        <f>Rent!AM14</f>
        <v>Office</v>
      </c>
      <c r="H89" s="553">
        <f>Rent!AN14</f>
        <v>502</v>
      </c>
      <c r="I89" s="553"/>
      <c r="J89" s="552" t="str">
        <f>Rent!AO14</f>
        <v>Vacant</v>
      </c>
      <c r="K89" s="554">
        <f>Rent!AP14</f>
        <v>2011</v>
      </c>
      <c r="L89" s="618">
        <f>Rent!AR14</f>
        <v>44075</v>
      </c>
      <c r="M89" s="554">
        <f t="shared" si="462"/>
        <v>0</v>
      </c>
      <c r="N89" s="554">
        <f t="shared" si="463"/>
        <v>1163946.7083333333</v>
      </c>
      <c r="O89" s="645">
        <f t="shared" si="460"/>
        <v>5.9142884031715406E-3</v>
      </c>
    </row>
    <row r="90" spans="2:15" x14ac:dyDescent="0.2">
      <c r="F90" s="557">
        <f>Rent!AL15</f>
        <v>30</v>
      </c>
      <c r="G90" s="557" t="str">
        <f>Rent!AM15</f>
        <v>Office</v>
      </c>
      <c r="H90" s="558">
        <f>Rent!AN15</f>
        <v>1500</v>
      </c>
      <c r="I90" s="558"/>
      <c r="J90" s="543" t="str">
        <f>Rent!AO15</f>
        <v>Sandler Capital</v>
      </c>
      <c r="K90" s="544">
        <f>Rent!AP15</f>
        <v>17200</v>
      </c>
      <c r="L90" s="655">
        <f>Rent!AR15</f>
        <v>44378</v>
      </c>
      <c r="M90" s="544">
        <f t="shared" si="462"/>
        <v>1</v>
      </c>
      <c r="N90" s="544">
        <f t="shared" si="463"/>
        <v>1379820.5</v>
      </c>
      <c r="O90" s="656">
        <f t="shared" si="460"/>
        <v>5.0584664611909747E-2</v>
      </c>
    </row>
    <row r="91" spans="2:15" x14ac:dyDescent="0.2">
      <c r="F91" s="557">
        <f>Rent!AL16</f>
        <v>18</v>
      </c>
      <c r="G91" s="557" t="str">
        <f>Rent!AM16</f>
        <v>Office</v>
      </c>
      <c r="H91" s="558">
        <f>Rent!AN16</f>
        <v>1400</v>
      </c>
      <c r="I91" s="558"/>
      <c r="J91" s="543" t="str">
        <f>Rent!AO16</f>
        <v>SunTrust Banks</v>
      </c>
      <c r="K91" s="544">
        <f>Rent!AP16</f>
        <v>18025</v>
      </c>
      <c r="L91" s="655">
        <f>Rent!AR16</f>
        <v>45536</v>
      </c>
      <c r="M91" s="544">
        <f t="shared" si="462"/>
        <v>4</v>
      </c>
      <c r="N91" s="544">
        <f t="shared" si="463"/>
        <v>1730480.0416666665</v>
      </c>
      <c r="O91" s="656">
        <f t="shared" si="460"/>
        <v>5.3010963931957741E-2</v>
      </c>
    </row>
    <row r="92" spans="2:15" x14ac:dyDescent="0.2">
      <c r="F92" s="557">
        <f>Rent!AL17</f>
        <v>19</v>
      </c>
      <c r="G92" s="557" t="str">
        <f>Rent!AM17</f>
        <v>Office</v>
      </c>
      <c r="H92" s="558" t="str">
        <f>Rent!AN17</f>
        <v>601‐602</v>
      </c>
      <c r="I92" s="558"/>
      <c r="J92" s="543" t="str">
        <f>Rent!AO17</f>
        <v>SunTrust Banks</v>
      </c>
      <c r="K92" s="544">
        <f>Rent!AP17</f>
        <v>16798</v>
      </c>
      <c r="L92" s="655">
        <f>Rent!AR17</f>
        <v>45536</v>
      </c>
      <c r="M92" s="544">
        <f t="shared" si="462"/>
        <v>4</v>
      </c>
      <c r="N92" s="544">
        <f t="shared" si="463"/>
        <v>1730480.0416666665</v>
      </c>
      <c r="O92" s="656">
        <f t="shared" si="460"/>
        <v>4.940239512505E-2</v>
      </c>
    </row>
    <row r="93" spans="2:15" x14ac:dyDescent="0.2">
      <c r="F93" s="557">
        <f>Rent!AL18</f>
        <v>20</v>
      </c>
      <c r="G93" s="557" t="str">
        <f>Rent!AM18</f>
        <v>Office</v>
      </c>
      <c r="H93" s="558" t="str">
        <f>Rent!AN18</f>
        <v>405‐410</v>
      </c>
      <c r="I93" s="558"/>
      <c r="J93" s="543" t="str">
        <f>Rent!AO18</f>
        <v>SunTrust Banks</v>
      </c>
      <c r="K93" s="544">
        <f>Rent!AP18</f>
        <v>12357</v>
      </c>
      <c r="L93" s="655">
        <f>Rent!AR18</f>
        <v>45536</v>
      </c>
      <c r="M93" s="544">
        <f t="shared" si="462"/>
        <v>4</v>
      </c>
      <c r="N93" s="544">
        <f t="shared" si="463"/>
        <v>1730480.0416666665</v>
      </c>
      <c r="O93" s="656">
        <f t="shared" si="460"/>
        <v>3.6341552361009812E-2</v>
      </c>
    </row>
    <row r="94" spans="2:15" x14ac:dyDescent="0.2">
      <c r="F94" s="557">
        <f>Rent!AL19</f>
        <v>21</v>
      </c>
      <c r="G94" s="557" t="str">
        <f>Rent!AM19</f>
        <v>Office</v>
      </c>
      <c r="H94" s="558">
        <f>Rent!AN19</f>
        <v>1200</v>
      </c>
      <c r="I94" s="558"/>
      <c r="J94" s="543" t="str">
        <f>Rent!AO19</f>
        <v>SunTrust Banks</v>
      </c>
      <c r="K94" s="544">
        <f>Rent!AP19</f>
        <v>22832</v>
      </c>
      <c r="L94" s="655">
        <f>Rent!AR19</f>
        <v>45536</v>
      </c>
      <c r="M94" s="544">
        <f t="shared" si="462"/>
        <v>4</v>
      </c>
      <c r="N94" s="544">
        <f t="shared" si="463"/>
        <v>1730480.0416666665</v>
      </c>
      <c r="O94" s="656">
        <f t="shared" si="460"/>
        <v>6.7148201303437405E-2</v>
      </c>
    </row>
    <row r="95" spans="2:15" x14ac:dyDescent="0.2">
      <c r="F95" s="557">
        <f>Rent!AL20</f>
        <v>22</v>
      </c>
      <c r="G95" s="557" t="str">
        <f>Rent!AM20</f>
        <v>Office</v>
      </c>
      <c r="H95" s="558">
        <f>Rent!AN20</f>
        <v>401</v>
      </c>
      <c r="I95" s="558"/>
      <c r="J95" s="543" t="str">
        <f>Rent!AO20</f>
        <v>SunTrust Banks</v>
      </c>
      <c r="K95" s="544">
        <f>Rent!AP20</f>
        <v>8624</v>
      </c>
      <c r="L95" s="655">
        <f>Rent!AR20</f>
        <v>45536</v>
      </c>
      <c r="M95" s="544">
        <f t="shared" si="462"/>
        <v>4</v>
      </c>
      <c r="N95" s="544">
        <f t="shared" si="463"/>
        <v>1730480.0416666665</v>
      </c>
      <c r="O95" s="656">
        <f t="shared" si="460"/>
        <v>2.5362915558901723E-2</v>
      </c>
    </row>
    <row r="96" spans="2:15" x14ac:dyDescent="0.2">
      <c r="F96" s="557">
        <f>Rent!AL21</f>
        <v>23</v>
      </c>
      <c r="G96" s="557" t="str">
        <f>Rent!AM21</f>
        <v>Office</v>
      </c>
      <c r="H96" s="558">
        <f>Rent!AN21</f>
        <v>545</v>
      </c>
      <c r="I96" s="558"/>
      <c r="J96" s="543" t="str">
        <f>Rent!AO21</f>
        <v>SunTrust Banks</v>
      </c>
      <c r="K96" s="544">
        <f>Rent!AP21</f>
        <v>5880</v>
      </c>
      <c r="L96" s="655">
        <f>Rent!AR21</f>
        <v>45536</v>
      </c>
      <c r="M96" s="544">
        <f t="shared" si="462"/>
        <v>4</v>
      </c>
      <c r="N96" s="544">
        <f t="shared" si="463"/>
        <v>1730480.0416666665</v>
      </c>
      <c r="O96" s="656">
        <f t="shared" si="460"/>
        <v>1.7292896971978448E-2</v>
      </c>
    </row>
    <row r="97" spans="6:15" x14ac:dyDescent="0.2">
      <c r="F97" s="549">
        <f>Rent!AL22</f>
        <v>24</v>
      </c>
      <c r="G97" s="549" t="str">
        <f>Rent!AM22</f>
        <v>Office</v>
      </c>
      <c r="H97" s="553">
        <f>Rent!AN22</f>
        <v>605</v>
      </c>
      <c r="I97" s="553"/>
      <c r="J97" s="552" t="str">
        <f>Rent!AO22</f>
        <v>Catalyst Investors</v>
      </c>
      <c r="K97" s="554">
        <f>Rent!AP22</f>
        <v>6034</v>
      </c>
      <c r="L97" s="618">
        <f>Rent!AR22</f>
        <v>45383</v>
      </c>
      <c r="M97" s="554">
        <f t="shared" si="462"/>
        <v>4</v>
      </c>
      <c r="N97" s="554">
        <f t="shared" si="463"/>
        <v>1730480.0416666665</v>
      </c>
      <c r="O97" s="645">
        <f t="shared" si="460"/>
        <v>1.7745806178387408E-2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44"/>
  <sheetViews>
    <sheetView showGridLines="0" workbookViewId="0">
      <selection activeCell="H1" sqref="H1"/>
    </sheetView>
  </sheetViews>
  <sheetFormatPr defaultRowHeight="12" x14ac:dyDescent="0.2"/>
  <cols>
    <col min="1" max="1" width="4.42578125" style="2" customWidth="1"/>
    <col min="2" max="2" width="39" customWidth="1"/>
    <col min="3" max="7" width="11.28515625" customWidth="1"/>
  </cols>
  <sheetData>
    <row r="1" spans="2:7" s="2" customFormat="1" x14ac:dyDescent="0.2">
      <c r="B1" s="746"/>
      <c r="C1" s="746"/>
      <c r="D1" s="746"/>
      <c r="E1" s="746"/>
      <c r="F1" s="746"/>
      <c r="G1" s="746"/>
    </row>
    <row r="2" spans="2:7" s="2" customFormat="1" x14ac:dyDescent="0.2">
      <c r="B2" s="740"/>
      <c r="C2" s="747">
        <v>2014</v>
      </c>
      <c r="D2" s="747">
        <f>C2+1</f>
        <v>2015</v>
      </c>
      <c r="E2" s="747">
        <f t="shared" ref="E2:G2" si="0">D2+1</f>
        <v>2016</v>
      </c>
      <c r="F2" s="747">
        <f t="shared" si="0"/>
        <v>2017</v>
      </c>
      <c r="G2" s="747">
        <f t="shared" si="0"/>
        <v>2018</v>
      </c>
    </row>
    <row r="3" spans="2:7" x14ac:dyDescent="0.2">
      <c r="B3" s="738" t="s">
        <v>511</v>
      </c>
    </row>
    <row r="4" spans="2:7" x14ac:dyDescent="0.2">
      <c r="B4" t="s">
        <v>512</v>
      </c>
      <c r="C4" s="737">
        <v>12732616</v>
      </c>
      <c r="D4" s="737">
        <v>13282815</v>
      </c>
      <c r="E4" s="737">
        <v>9197195</v>
      </c>
      <c r="F4" s="737">
        <v>16085750</v>
      </c>
      <c r="G4" s="737">
        <v>14096318</v>
      </c>
    </row>
    <row r="5" spans="2:7" x14ac:dyDescent="0.2">
      <c r="B5" t="s">
        <v>513</v>
      </c>
      <c r="C5" s="737">
        <v>28192276</v>
      </c>
      <c r="D5" s="737">
        <v>38394995</v>
      </c>
      <c r="E5" s="737">
        <v>41261813</v>
      </c>
      <c r="F5" s="737">
        <v>43048213</v>
      </c>
      <c r="G5" s="737">
        <v>44850853</v>
      </c>
    </row>
    <row r="6" spans="2:7" x14ac:dyDescent="0.2">
      <c r="B6" s="828" t="s">
        <v>514</v>
      </c>
      <c r="C6" s="829">
        <v>7054572</v>
      </c>
      <c r="D6" s="829">
        <v>5762282</v>
      </c>
      <c r="E6" s="829">
        <v>17948143</v>
      </c>
      <c r="F6" s="829">
        <v>8895921</v>
      </c>
      <c r="G6" s="829">
        <v>7478268</v>
      </c>
    </row>
    <row r="7" spans="2:7" x14ac:dyDescent="0.2">
      <c r="B7" t="s">
        <v>515</v>
      </c>
      <c r="C7" s="737">
        <v>47979464</v>
      </c>
      <c r="D7" s="737">
        <v>57440092</v>
      </c>
      <c r="E7" s="737">
        <v>68407151</v>
      </c>
      <c r="F7" s="737">
        <v>68029884</v>
      </c>
      <c r="G7" s="737">
        <v>66425439</v>
      </c>
    </row>
    <row r="8" spans="2:7" x14ac:dyDescent="0.2">
      <c r="B8" s="738" t="s">
        <v>516</v>
      </c>
      <c r="C8" s="737"/>
      <c r="D8" s="737"/>
      <c r="E8" s="737"/>
      <c r="F8" s="737"/>
      <c r="G8" s="737"/>
    </row>
    <row r="9" spans="2:7" x14ac:dyDescent="0.2">
      <c r="B9" s="830" t="s">
        <v>517</v>
      </c>
      <c r="C9" s="831">
        <v>1726048</v>
      </c>
      <c r="D9" s="831">
        <v>2190272</v>
      </c>
      <c r="E9" s="831">
        <v>1502182</v>
      </c>
      <c r="F9" s="831">
        <v>2494775</v>
      </c>
      <c r="G9" s="831">
        <v>3171747</v>
      </c>
    </row>
    <row r="10" spans="2:7" x14ac:dyDescent="0.2">
      <c r="B10" t="s">
        <v>518</v>
      </c>
      <c r="C10" s="737">
        <v>1545185</v>
      </c>
      <c r="D10" s="737">
        <v>1570656</v>
      </c>
      <c r="E10" s="737">
        <v>323621</v>
      </c>
      <c r="F10" s="737">
        <v>384361</v>
      </c>
      <c r="G10" s="737">
        <v>304245</v>
      </c>
    </row>
    <row r="11" spans="2:7" x14ac:dyDescent="0.2">
      <c r="B11" t="s">
        <v>519</v>
      </c>
      <c r="C11" s="737"/>
      <c r="D11" s="737"/>
      <c r="E11" s="737">
        <v>34358</v>
      </c>
      <c r="F11" s="737">
        <v>28261</v>
      </c>
      <c r="G11" s="737">
        <v>349082</v>
      </c>
    </row>
    <row r="12" spans="2:7" x14ac:dyDescent="0.2">
      <c r="B12" s="740" t="s">
        <v>543</v>
      </c>
      <c r="C12" s="741"/>
      <c r="D12" s="741"/>
      <c r="E12" s="741"/>
      <c r="F12" s="741">
        <v>-33310</v>
      </c>
      <c r="G12" s="741">
        <v>162501</v>
      </c>
    </row>
    <row r="13" spans="2:7" x14ac:dyDescent="0.2">
      <c r="B13" t="s">
        <v>520</v>
      </c>
      <c r="C13" s="737">
        <v>3271233</v>
      </c>
      <c r="D13" s="737">
        <v>3760928</v>
      </c>
      <c r="E13" s="737">
        <v>1860161</v>
      </c>
      <c r="F13" s="737">
        <v>2874087</v>
      </c>
      <c r="G13" s="737">
        <v>3987574</v>
      </c>
    </row>
    <row r="14" spans="2:7" x14ac:dyDescent="0.2">
      <c r="B14" s="738" t="s">
        <v>485</v>
      </c>
      <c r="C14" s="737"/>
      <c r="D14" s="737"/>
      <c r="E14" s="737"/>
      <c r="F14" s="737"/>
      <c r="G14" s="737"/>
    </row>
    <row r="15" spans="2:7" x14ac:dyDescent="0.2">
      <c r="B15" t="s">
        <v>521</v>
      </c>
      <c r="C15" s="737">
        <v>120320</v>
      </c>
      <c r="D15" s="737">
        <v>78093</v>
      </c>
      <c r="E15" s="737">
        <v>81018</v>
      </c>
      <c r="F15" s="737">
        <v>98168</v>
      </c>
      <c r="G15" s="737">
        <v>81017</v>
      </c>
    </row>
    <row r="16" spans="2:7" x14ac:dyDescent="0.2">
      <c r="B16" t="s">
        <v>522</v>
      </c>
      <c r="C16" s="737">
        <v>1777</v>
      </c>
      <c r="D16" s="737">
        <v>1455</v>
      </c>
      <c r="E16" s="737">
        <v>1357</v>
      </c>
      <c r="F16" s="737">
        <v>531</v>
      </c>
      <c r="G16" s="737">
        <v>2156</v>
      </c>
    </row>
    <row r="17" spans="2:7" x14ac:dyDescent="0.2">
      <c r="B17" t="s">
        <v>309</v>
      </c>
      <c r="C17" s="737">
        <v>101580</v>
      </c>
      <c r="D17" s="737">
        <v>102344</v>
      </c>
      <c r="E17" s="737">
        <v>89863</v>
      </c>
      <c r="F17" s="737">
        <v>285062</v>
      </c>
      <c r="G17" s="737">
        <v>51597</v>
      </c>
    </row>
    <row r="18" spans="2:7" x14ac:dyDescent="0.2">
      <c r="B18" t="s">
        <v>523</v>
      </c>
      <c r="C18" s="737">
        <v>48866</v>
      </c>
      <c r="D18" s="737">
        <v>56847</v>
      </c>
      <c r="E18" s="737">
        <v>134974</v>
      </c>
      <c r="F18" s="737">
        <v>135932</v>
      </c>
      <c r="G18" s="737">
        <v>229457</v>
      </c>
    </row>
    <row r="19" spans="2:7" x14ac:dyDescent="0.2">
      <c r="B19" s="740" t="s">
        <v>524</v>
      </c>
      <c r="C19" s="741">
        <v>1445</v>
      </c>
      <c r="D19" s="741">
        <v>1709</v>
      </c>
      <c r="E19" s="741">
        <v>1287</v>
      </c>
      <c r="F19" s="741">
        <v>1060</v>
      </c>
      <c r="G19" s="741">
        <v>324</v>
      </c>
    </row>
    <row r="20" spans="2:7" x14ac:dyDescent="0.2">
      <c r="B20" t="s">
        <v>525</v>
      </c>
      <c r="C20" s="737">
        <v>273988</v>
      </c>
      <c r="D20" s="737">
        <v>240448</v>
      </c>
      <c r="E20" s="737">
        <v>308499</v>
      </c>
      <c r="F20" s="737">
        <v>520753</v>
      </c>
      <c r="G20" s="737">
        <v>364551</v>
      </c>
    </row>
    <row r="21" spans="2:7" x14ac:dyDescent="0.2">
      <c r="B21" s="738" t="s">
        <v>526</v>
      </c>
      <c r="C21" s="739">
        <v>51524685</v>
      </c>
      <c r="D21" s="739">
        <v>61441468</v>
      </c>
      <c r="E21" s="739">
        <v>70575811</v>
      </c>
      <c r="F21" s="739">
        <v>71424725</v>
      </c>
      <c r="G21" s="739">
        <v>70777565</v>
      </c>
    </row>
    <row r="22" spans="2:7" x14ac:dyDescent="0.2">
      <c r="B22" s="738" t="s">
        <v>527</v>
      </c>
      <c r="C22" s="737"/>
      <c r="D22" s="737"/>
      <c r="E22" s="737"/>
      <c r="F22" s="737"/>
      <c r="G22" s="737"/>
    </row>
    <row r="23" spans="2:7" x14ac:dyDescent="0.2">
      <c r="B23" t="s">
        <v>452</v>
      </c>
      <c r="C23" s="737">
        <v>1396401</v>
      </c>
      <c r="D23" s="737">
        <v>1433664</v>
      </c>
      <c r="E23" s="737">
        <v>1279759</v>
      </c>
      <c r="F23" s="737">
        <v>1241939</v>
      </c>
      <c r="G23" s="737">
        <v>1214203</v>
      </c>
    </row>
    <row r="24" spans="2:7" x14ac:dyDescent="0.2">
      <c r="B24" t="s">
        <v>528</v>
      </c>
      <c r="C24" s="737">
        <v>2834275</v>
      </c>
      <c r="D24" s="737">
        <v>2861426</v>
      </c>
      <c r="E24" s="737">
        <v>3087545</v>
      </c>
      <c r="F24" s="737">
        <v>2447113</v>
      </c>
      <c r="G24" s="737">
        <v>2388559</v>
      </c>
    </row>
    <row r="25" spans="2:7" x14ac:dyDescent="0.2">
      <c r="B25" t="s">
        <v>309</v>
      </c>
      <c r="C25" s="737">
        <v>531514</v>
      </c>
      <c r="D25" s="737">
        <v>559725</v>
      </c>
      <c r="E25" s="737">
        <v>378120</v>
      </c>
      <c r="F25" s="737">
        <v>614246</v>
      </c>
      <c r="G25" s="737">
        <v>577863</v>
      </c>
    </row>
    <row r="26" spans="2:7" x14ac:dyDescent="0.2">
      <c r="B26" t="s">
        <v>529</v>
      </c>
      <c r="C26" s="737">
        <v>267254</v>
      </c>
      <c r="D26" s="737">
        <v>975619</v>
      </c>
      <c r="E26" s="737">
        <v>224508</v>
      </c>
      <c r="F26" s="737">
        <v>982303</v>
      </c>
      <c r="G26" s="737">
        <v>1047551</v>
      </c>
    </row>
    <row r="27" spans="2:7" x14ac:dyDescent="0.2">
      <c r="B27" t="s">
        <v>454</v>
      </c>
      <c r="C27" s="737">
        <v>160332</v>
      </c>
      <c r="D27" s="737">
        <v>152901</v>
      </c>
      <c r="E27" s="737">
        <v>146943</v>
      </c>
      <c r="F27" s="737">
        <v>471957</v>
      </c>
      <c r="G27" s="737">
        <v>661832</v>
      </c>
    </row>
    <row r="28" spans="2:7" x14ac:dyDescent="0.2">
      <c r="B28" s="828" t="s">
        <v>530</v>
      </c>
      <c r="C28" s="829">
        <v>7264411</v>
      </c>
      <c r="D28" s="829">
        <v>7981098</v>
      </c>
      <c r="E28" s="829">
        <v>9112655</v>
      </c>
      <c r="F28" s="829">
        <v>10681050</v>
      </c>
      <c r="G28" s="829">
        <v>12447809</v>
      </c>
    </row>
    <row r="29" spans="2:7" x14ac:dyDescent="0.2">
      <c r="B29" s="742" t="s">
        <v>531</v>
      </c>
      <c r="C29" s="743">
        <v>12454187</v>
      </c>
      <c r="D29" s="743">
        <v>13964433</v>
      </c>
      <c r="E29" s="743">
        <v>14229530</v>
      </c>
      <c r="F29" s="743">
        <v>16438607</v>
      </c>
      <c r="G29" s="743">
        <v>18337817</v>
      </c>
    </row>
    <row r="30" spans="2:7" x14ac:dyDescent="0.2">
      <c r="B30" s="738" t="s">
        <v>532</v>
      </c>
      <c r="C30" s="737"/>
      <c r="D30" s="737"/>
      <c r="E30" s="737"/>
      <c r="F30" s="737"/>
      <c r="G30" s="737"/>
    </row>
    <row r="31" spans="2:7" x14ac:dyDescent="0.2">
      <c r="B31" t="s">
        <v>533</v>
      </c>
      <c r="C31" s="737">
        <v>32755</v>
      </c>
      <c r="D31" s="737">
        <v>25748</v>
      </c>
      <c r="E31" s="737">
        <v>41483</v>
      </c>
      <c r="F31" s="737">
        <v>11565</v>
      </c>
      <c r="G31" s="737">
        <v>16506</v>
      </c>
    </row>
    <row r="32" spans="2:7" x14ac:dyDescent="0.2">
      <c r="B32" t="s">
        <v>534</v>
      </c>
      <c r="C32" s="737">
        <v>106670</v>
      </c>
      <c r="D32" s="737">
        <v>360152</v>
      </c>
      <c r="E32" s="737">
        <v>93394</v>
      </c>
      <c r="F32" s="737">
        <v>151245</v>
      </c>
      <c r="G32" s="737">
        <v>115141</v>
      </c>
    </row>
    <row r="33" spans="2:7" x14ac:dyDescent="0.2">
      <c r="B33" t="s">
        <v>535</v>
      </c>
      <c r="C33" s="737">
        <v>221980</v>
      </c>
      <c r="D33" s="737">
        <v>354475</v>
      </c>
      <c r="E33" s="737">
        <v>561990</v>
      </c>
      <c r="F33" s="737">
        <v>702281</v>
      </c>
      <c r="G33" s="737">
        <v>1057489</v>
      </c>
    </row>
    <row r="34" spans="2:7" x14ac:dyDescent="0.2">
      <c r="B34" s="740" t="s">
        <v>536</v>
      </c>
      <c r="C34" s="741">
        <v>16952</v>
      </c>
      <c r="D34" s="741">
        <v>41894</v>
      </c>
      <c r="E34" s="741">
        <v>28261</v>
      </c>
      <c r="F34" s="741">
        <v>54339</v>
      </c>
      <c r="G34" s="741">
        <v>72502</v>
      </c>
    </row>
    <row r="35" spans="2:7" x14ac:dyDescent="0.2">
      <c r="B35" t="s">
        <v>537</v>
      </c>
      <c r="C35" s="737">
        <v>378357</v>
      </c>
      <c r="D35" s="737">
        <v>782269</v>
      </c>
      <c r="E35" s="737">
        <v>725128</v>
      </c>
      <c r="F35" s="737">
        <v>919430</v>
      </c>
      <c r="G35" s="737">
        <v>1261637</v>
      </c>
    </row>
    <row r="36" spans="2:7" x14ac:dyDescent="0.2">
      <c r="B36" t="s">
        <v>538</v>
      </c>
      <c r="C36" s="737">
        <v>12832544</v>
      </c>
      <c r="D36" s="737">
        <v>14746702</v>
      </c>
      <c r="E36" s="737">
        <v>14954658</v>
      </c>
      <c r="F36" s="737">
        <v>17358037</v>
      </c>
      <c r="G36" s="737">
        <v>19599454</v>
      </c>
    </row>
    <row r="37" spans="2:7" x14ac:dyDescent="0.2">
      <c r="B37" s="744" t="s">
        <v>539</v>
      </c>
      <c r="C37" s="745">
        <v>38692141</v>
      </c>
      <c r="D37" s="745">
        <v>46694766</v>
      </c>
      <c r="E37" s="745">
        <v>55621153</v>
      </c>
      <c r="F37" s="745">
        <v>54066688</v>
      </c>
      <c r="G37" s="745">
        <v>51178111</v>
      </c>
    </row>
    <row r="38" spans="2:7" x14ac:dyDescent="0.2">
      <c r="B38" s="738" t="s">
        <v>540</v>
      </c>
      <c r="C38" s="737"/>
      <c r="D38" s="737"/>
      <c r="E38" s="737"/>
      <c r="F38" s="737"/>
      <c r="G38" s="737"/>
    </row>
    <row r="39" spans="2:7" x14ac:dyDescent="0.2">
      <c r="B39" t="s">
        <v>544</v>
      </c>
      <c r="C39" s="737"/>
      <c r="D39" s="737">
        <v>-763398</v>
      </c>
      <c r="E39" s="737">
        <v>-2114</v>
      </c>
      <c r="F39" s="737"/>
      <c r="G39" s="737"/>
    </row>
    <row r="40" spans="2:7" x14ac:dyDescent="0.2">
      <c r="B40" t="s">
        <v>545</v>
      </c>
      <c r="C40" s="737"/>
      <c r="D40" s="737">
        <v>360898</v>
      </c>
      <c r="E40" s="737">
        <v>430133</v>
      </c>
      <c r="F40" s="737">
        <v>416844</v>
      </c>
      <c r="G40" s="737">
        <v>416844</v>
      </c>
    </row>
    <row r="41" spans="2:7" x14ac:dyDescent="0.2">
      <c r="B41" t="s">
        <v>546</v>
      </c>
      <c r="C41" s="737">
        <v>1933802</v>
      </c>
      <c r="D41" s="737">
        <v>2024790</v>
      </c>
      <c r="E41" s="737">
        <v>2132510</v>
      </c>
      <c r="F41" s="737">
        <v>2098268</v>
      </c>
      <c r="G41" s="737">
        <v>2063682</v>
      </c>
    </row>
    <row r="42" spans="2:7" x14ac:dyDescent="0.2">
      <c r="B42" s="740" t="s">
        <v>547</v>
      </c>
      <c r="C42" s="741">
        <v>0</v>
      </c>
      <c r="D42" s="741">
        <v>653104</v>
      </c>
      <c r="E42" s="741">
        <v>980007</v>
      </c>
      <c r="F42" s="741">
        <v>941872</v>
      </c>
      <c r="G42" s="741">
        <v>936510</v>
      </c>
    </row>
    <row r="43" spans="2:7" x14ac:dyDescent="0.2">
      <c r="B43" t="s">
        <v>541</v>
      </c>
      <c r="C43" s="737">
        <v>1933802</v>
      </c>
      <c r="D43" s="737">
        <v>2275394</v>
      </c>
      <c r="E43" s="737">
        <v>3540536</v>
      </c>
      <c r="F43" s="737">
        <v>3456984</v>
      </c>
      <c r="G43" s="737">
        <v>3417035</v>
      </c>
    </row>
    <row r="44" spans="2:7" x14ac:dyDescent="0.2">
      <c r="B44" s="738" t="s">
        <v>542</v>
      </c>
      <c r="C44" s="739">
        <v>36758339</v>
      </c>
      <c r="D44" s="739">
        <v>44419372</v>
      </c>
      <c r="E44" s="739">
        <v>52080617</v>
      </c>
      <c r="F44" s="739">
        <v>50609704</v>
      </c>
      <c r="G44" s="739">
        <v>47761075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F23:N50"/>
  <sheetViews>
    <sheetView showGridLines="0" topLeftCell="A13" workbookViewId="0">
      <selection activeCell="H23" sqref="H23"/>
    </sheetView>
  </sheetViews>
  <sheetFormatPr defaultRowHeight="12" x14ac:dyDescent="0.2"/>
  <cols>
    <col min="7" max="7" width="10.42578125" bestFit="1" customWidth="1"/>
    <col min="12" max="12" width="21.85546875" bestFit="1" customWidth="1"/>
  </cols>
  <sheetData>
    <row r="23" spans="6:13" x14ac:dyDescent="0.2">
      <c r="F23" s="8" t="s">
        <v>169</v>
      </c>
      <c r="G23" s="28">
        <f>'A&amp;R'!C39</f>
        <v>575000000</v>
      </c>
      <c r="H23" s="82">
        <f>I23/G23*360/365</f>
        <v>4.4485217391304357E-2</v>
      </c>
      <c r="I23" s="55">
        <f>I27-I24-I25</f>
        <v>25934263.888888892</v>
      </c>
      <c r="K23" s="1">
        <f>I23/G23</f>
        <v>4.5103067632850248E-2</v>
      </c>
      <c r="L23" s="240"/>
    </row>
    <row r="24" spans="6:13" x14ac:dyDescent="0.2">
      <c r="F24" s="88" t="s">
        <v>170</v>
      </c>
      <c r="G24" s="28">
        <f>'A&amp;R'!C40</f>
        <v>90000000</v>
      </c>
      <c r="H24" s="241">
        <f>'A&amp;R'!D40</f>
        <v>5.8000000000000003E-2</v>
      </c>
      <c r="I24" s="55">
        <f t="shared" ref="I24:I27" si="0">G24*H24*365/360</f>
        <v>5292500</v>
      </c>
      <c r="K24" s="1">
        <f>I24/G24</f>
        <v>5.8805555555555555E-2</v>
      </c>
      <c r="L24" s="240"/>
    </row>
    <row r="25" spans="6:13" x14ac:dyDescent="0.2">
      <c r="F25" s="88" t="s">
        <v>170</v>
      </c>
      <c r="G25" s="28">
        <f>'A&amp;R'!C41</f>
        <v>25000000</v>
      </c>
      <c r="H25" s="241">
        <f>'A&amp;R'!D41</f>
        <v>6.8000000000000005E-2</v>
      </c>
      <c r="I25" s="55">
        <f t="shared" ref="I25" si="1">G25*H25*365/360</f>
        <v>1723611.1111111115</v>
      </c>
    </row>
    <row r="26" spans="6:13" x14ac:dyDescent="0.2">
      <c r="F26" s="230" t="str">
        <f>""</f>
        <v/>
      </c>
      <c r="G26" s="231">
        <v>0</v>
      </c>
      <c r="H26" s="232"/>
      <c r="I26" s="231">
        <f t="shared" si="0"/>
        <v>0</v>
      </c>
    </row>
    <row r="27" spans="6:13" x14ac:dyDescent="0.2">
      <c r="F27" s="100" t="s">
        <v>62</v>
      </c>
      <c r="G27" s="60">
        <f>SUM(G23,G24,G25,G26)</f>
        <v>690000000</v>
      </c>
      <c r="H27" s="241">
        <v>4.7100000000000003E-2</v>
      </c>
      <c r="I27" s="55">
        <f t="shared" si="0"/>
        <v>32950375.000000004</v>
      </c>
    </row>
    <row r="31" spans="6:13" ht="13.5" x14ac:dyDescent="0.2">
      <c r="F31" s="313" t="s">
        <v>256</v>
      </c>
      <c r="M31" t="s">
        <v>271</v>
      </c>
    </row>
    <row r="32" spans="6:13" ht="13.5" x14ac:dyDescent="0.2">
      <c r="F32" s="313" t="s">
        <v>257</v>
      </c>
      <c r="M32" s="2" t="s">
        <v>271</v>
      </c>
    </row>
    <row r="33" spans="6:14" ht="13.5" x14ac:dyDescent="0.2">
      <c r="F33" s="313" t="s">
        <v>258</v>
      </c>
      <c r="M33" s="2" t="s">
        <v>271</v>
      </c>
    </row>
    <row r="34" spans="6:14" ht="13.5" x14ac:dyDescent="0.2">
      <c r="F34" s="313"/>
    </row>
    <row r="35" spans="6:14" ht="13.5" x14ac:dyDescent="0.2">
      <c r="F35" s="314" t="s">
        <v>259</v>
      </c>
    </row>
    <row r="36" spans="6:14" ht="13.5" x14ac:dyDescent="0.2">
      <c r="F36" s="313" t="s">
        <v>260</v>
      </c>
      <c r="M36" s="2" t="s">
        <v>271</v>
      </c>
      <c r="N36" t="s">
        <v>273</v>
      </c>
    </row>
    <row r="37" spans="6:14" ht="13.5" x14ac:dyDescent="0.2">
      <c r="F37" s="313" t="s">
        <v>261</v>
      </c>
      <c r="M37" s="2" t="s">
        <v>271</v>
      </c>
    </row>
    <row r="38" spans="6:14" ht="13.5" x14ac:dyDescent="0.2">
      <c r="F38" s="313" t="s">
        <v>262</v>
      </c>
      <c r="M38" s="2" t="s">
        <v>271</v>
      </c>
    </row>
    <row r="39" spans="6:14" ht="13.5" x14ac:dyDescent="0.2">
      <c r="F39" s="313" t="s">
        <v>263</v>
      </c>
      <c r="M39" s="2" t="s">
        <v>271</v>
      </c>
    </row>
    <row r="40" spans="6:14" ht="13.5" x14ac:dyDescent="0.2">
      <c r="F40" s="313"/>
    </row>
    <row r="41" spans="6:14" ht="13.5" x14ac:dyDescent="0.2">
      <c r="F41" s="313" t="s">
        <v>264</v>
      </c>
      <c r="M41" s="2" t="s">
        <v>271</v>
      </c>
      <c r="N41" t="s">
        <v>272</v>
      </c>
    </row>
    <row r="42" spans="6:14" ht="13.5" x14ac:dyDescent="0.2">
      <c r="F42" s="313" t="s">
        <v>265</v>
      </c>
      <c r="M42" s="2" t="s">
        <v>271</v>
      </c>
    </row>
    <row r="45" spans="6:14" ht="13.5" x14ac:dyDescent="0.2">
      <c r="F45" s="314" t="s">
        <v>266</v>
      </c>
    </row>
    <row r="46" spans="6:14" ht="13.5" x14ac:dyDescent="0.2">
      <c r="F46" s="313" t="s">
        <v>267</v>
      </c>
      <c r="M46" s="2" t="s">
        <v>271</v>
      </c>
    </row>
    <row r="47" spans="6:14" ht="13.5" x14ac:dyDescent="0.2">
      <c r="F47" s="313" t="s">
        <v>268</v>
      </c>
      <c r="M47" s="2" t="s">
        <v>271</v>
      </c>
    </row>
    <row r="48" spans="6:14" ht="13.5" x14ac:dyDescent="0.2">
      <c r="F48" s="313"/>
    </row>
    <row r="49" spans="6:13" ht="13.5" x14ac:dyDescent="0.2">
      <c r="F49" s="313" t="s">
        <v>269</v>
      </c>
      <c r="M49" s="2" t="s">
        <v>271</v>
      </c>
    </row>
    <row r="50" spans="6:13" ht="13.5" x14ac:dyDescent="0.2">
      <c r="F50" s="313" t="s">
        <v>270</v>
      </c>
      <c r="M50" s="2" t="s">
        <v>271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Report</vt:lpstr>
      <vt:lpstr>preiod</vt:lpstr>
      <vt:lpstr>감정평가서</vt:lpstr>
      <vt:lpstr>Property(Y)</vt:lpstr>
      <vt:lpstr>A&amp;R</vt:lpstr>
      <vt:lpstr>Simluation</vt:lpstr>
      <vt:lpstr>Rent</vt:lpstr>
      <vt:lpstr>Property(M)</vt:lpstr>
      <vt:lpstr>CF(M)</vt:lpstr>
      <vt:lpstr>주요가정 정리</vt:lpstr>
      <vt:lpstr>Reimbursement(Tax)</vt:lpstr>
      <vt:lpstr>NOI(14~18)</vt:lpstr>
      <vt:lpstr>note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Kyungtaek Lee</dc:creator>
  <cp:lastModifiedBy>Lee Kyungtaek</cp:lastModifiedBy>
  <cp:lastPrinted>2019-06-11T06:05:58Z</cp:lastPrinted>
  <dcterms:created xsi:type="dcterms:W3CDTF">2018-01-18T05:22:46Z</dcterms:created>
  <dcterms:modified xsi:type="dcterms:W3CDTF">2019-10-28T01:55:01Z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