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ungtaek.lee\Dropbox\EY\Engagement\1.조서\2018-03 IBK, Trump Bay Street A2-Note\"/>
    </mc:Choice>
  </mc:AlternateContent>
  <bookViews>
    <workbookView xWindow="19530" yWindow="0" windowWidth="27870" windowHeight="13080" activeTab="3"/>
  </bookViews>
  <sheets>
    <sheet name="기본안" sheetId="2" r:id="rId1"/>
    <sheet name="Property(Y)" sheetId="1" r:id="rId2"/>
    <sheet name="Report" sheetId="8" r:id="rId3"/>
    <sheet name="A&amp;R" sheetId="4" r:id="rId4"/>
    <sheet name="CF(M)" sheetId="5" r:id="rId5"/>
    <sheet name="Property(M)" sheetId="6" r:id="rId6"/>
    <sheet name="rent data" sheetId="3" r:id="rId7"/>
    <sheet name="preiod" sheetId="9" r:id="rId8"/>
    <sheet name="PBC" sheetId="12" r:id="rId9"/>
    <sheet name="note" sheetId="7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______________a1" localSheetId="8" hidden="1">{"Assump",#N/A,TRUE,"Proforma";"first",#N/A,TRUE,"Proforma";"second",#N/A,TRUE,"Proforma";"lease1",#N/A,TRUE,"Proforma";"lease2",#N/A,TRUE,"Proforma"}</definedName>
    <definedName name="________________a1" localSheetId="2" hidden="1">{"Assump",#N/A,TRUE,"Proforma";"first",#N/A,TRUE,"Proforma";"second",#N/A,TRUE,"Proforma";"lease1",#N/A,TRUE,"Proforma";"lease2",#N/A,TRUE,"Proforma"}</definedName>
    <definedName name="________________a1" hidden="1">{"Assump",#N/A,TRUE,"Proforma";"first",#N/A,TRUE,"Proforma";"second",#N/A,TRUE,"Proforma";"lease1",#N/A,TRUE,"Proforma";"lease2",#N/A,TRUE,"Proforma"}</definedName>
    <definedName name="______________a1" localSheetId="8" hidden="1">{"Assump",#N/A,TRUE,"Proforma";"first",#N/A,TRUE,"Proforma";"second",#N/A,TRUE,"Proforma";"lease1",#N/A,TRUE,"Proforma";"lease2",#N/A,TRUE,"Proforma"}</definedName>
    <definedName name="______________a1" localSheetId="2" hidden="1">{"Assump",#N/A,TRUE,"Proforma";"first",#N/A,TRUE,"Proforma";"second",#N/A,TRUE,"Proforma";"lease1",#N/A,TRUE,"Proforma";"lease2",#N/A,TRUE,"Proforma"}</definedName>
    <definedName name="______________a1" hidden="1">{"Assump",#N/A,TRUE,"Proforma";"first",#N/A,TRUE,"Proforma";"second",#N/A,TRUE,"Proforma";"lease1",#N/A,TRUE,"Proforma";"lease2",#N/A,TRUE,"Proforma"}</definedName>
    <definedName name="_____________a1" localSheetId="8" hidden="1">{"Assump",#N/A,TRUE,"Proforma";"first",#N/A,TRUE,"Proforma";"second",#N/A,TRUE,"Proforma";"lease1",#N/A,TRUE,"Proforma";"lease2",#N/A,TRUE,"Proforma"}</definedName>
    <definedName name="_____________a1" localSheetId="2" hidden="1">{"Assump",#N/A,TRUE,"Proforma";"first",#N/A,TRUE,"Proforma";"second",#N/A,TRUE,"Proforma";"lease1",#N/A,TRUE,"Proforma";"lease2",#N/A,TRUE,"Proforma"}</definedName>
    <definedName name="_____________a1" hidden="1">{"Assump",#N/A,TRUE,"Proforma";"first",#N/A,TRUE,"Proforma";"second",#N/A,TRUE,"Proforma";"lease1",#N/A,TRUE,"Proforma";"lease2",#N/A,TRUE,"Proforma"}</definedName>
    <definedName name="____________a1" localSheetId="8" hidden="1">{"Assump",#N/A,TRUE,"Proforma";"first",#N/A,TRUE,"Proforma";"second",#N/A,TRUE,"Proforma";"lease1",#N/A,TRUE,"Proforma";"lease2",#N/A,TRUE,"Proforma"}</definedName>
    <definedName name="____________a1" localSheetId="2" hidden="1">{"Assump",#N/A,TRUE,"Proforma";"first",#N/A,TRUE,"Proforma";"second",#N/A,TRUE,"Proforma";"lease1",#N/A,TRUE,"Proforma";"lease2",#N/A,TRUE,"Proforma"}</definedName>
    <definedName name="____________a1" hidden="1">{"Assump",#N/A,TRUE,"Proforma";"first",#N/A,TRUE,"Proforma";"second",#N/A,TRUE,"Proforma";"lease1",#N/A,TRUE,"Proforma";"lease2",#N/A,TRUE,"Proforma"}</definedName>
    <definedName name="___________a1" localSheetId="8" hidden="1">{"Assump",#N/A,TRUE,"Proforma";"first",#N/A,TRUE,"Proforma";"second",#N/A,TRUE,"Proforma";"lease1",#N/A,TRUE,"Proforma";"lease2",#N/A,TRUE,"Proforma"}</definedName>
    <definedName name="___________a1" localSheetId="2" hidden="1">{"Assump",#N/A,TRUE,"Proforma";"first",#N/A,TRUE,"Proforma";"second",#N/A,TRUE,"Proforma";"lease1",#N/A,TRUE,"Proforma";"lease2",#N/A,TRUE,"Proforma"}</definedName>
    <definedName name="___________a1" hidden="1">{"Assump",#N/A,TRUE,"Proforma";"first",#N/A,TRUE,"Proforma";"second",#N/A,TRUE,"Proforma";"lease1",#N/A,TRUE,"Proforma";"lease2",#N/A,TRUE,"Proforma"}</definedName>
    <definedName name="__________a1" localSheetId="8" hidden="1">{"Assump",#N/A,TRUE,"Proforma";"first",#N/A,TRUE,"Proforma";"second",#N/A,TRUE,"Proforma";"lease1",#N/A,TRUE,"Proforma";"lease2",#N/A,TRUE,"Proforma"}</definedName>
    <definedName name="__________a1" localSheetId="2" hidden="1">{"Assump",#N/A,TRUE,"Proforma";"first",#N/A,TRUE,"Proforma";"second",#N/A,TRUE,"Proforma";"lease1",#N/A,TRUE,"Proforma";"lease2",#N/A,TRUE,"Proforma"}</definedName>
    <definedName name="__________a1" hidden="1">{"Assump",#N/A,TRUE,"Proforma";"first",#N/A,TRUE,"Proforma";"second",#N/A,TRUE,"Proforma";"lease1",#N/A,TRUE,"Proforma";"lease2",#N/A,TRUE,"Proforma"}</definedName>
    <definedName name="________a1" localSheetId="8" hidden="1">{"Assump",#N/A,TRUE,"Proforma";"first",#N/A,TRUE,"Proforma";"second",#N/A,TRUE,"Proforma";"lease1",#N/A,TRUE,"Proforma";"lease2",#N/A,TRUE,"Proforma"}</definedName>
    <definedName name="________a1" localSheetId="2" hidden="1">{"Assump",#N/A,TRUE,"Proforma";"first",#N/A,TRUE,"Proforma";"second",#N/A,TRUE,"Proforma";"lease1",#N/A,TRUE,"Proforma";"lease2",#N/A,TRUE,"Proforma"}</definedName>
    <definedName name="________a1" hidden="1">{"Assump",#N/A,TRUE,"Proforma";"first",#N/A,TRUE,"Proforma";"second",#N/A,TRUE,"Proforma";"lease1",#N/A,TRUE,"Proforma";"lease2",#N/A,TRUE,"Proforma"}</definedName>
    <definedName name="_______a1" localSheetId="8" hidden="1">{"Assump",#N/A,TRUE,"Proforma";"first",#N/A,TRUE,"Proforma";"second",#N/A,TRUE,"Proforma";"lease1",#N/A,TRUE,"Proforma";"lease2",#N/A,TRUE,"Proforma"}</definedName>
    <definedName name="_______a1" localSheetId="2" hidden="1">{"Assump",#N/A,TRUE,"Proforma";"first",#N/A,TRUE,"Proforma";"second",#N/A,TRUE,"Proforma";"lease1",#N/A,TRUE,"Proforma";"lease2",#N/A,TRUE,"Proforma"}</definedName>
    <definedName name="_______a1" hidden="1">{"Assump",#N/A,TRUE,"Proforma";"first",#N/A,TRUE,"Proforma";"second",#N/A,TRUE,"Proforma";"lease1",#N/A,TRUE,"Proforma";"lease2",#N/A,TRUE,"Proforma"}</definedName>
    <definedName name="_____a1" localSheetId="8" hidden="1">{"Assump",#N/A,TRUE,"Proforma";"first",#N/A,TRUE,"Proforma";"second",#N/A,TRUE,"Proforma";"lease1",#N/A,TRUE,"Proforma";"lease2",#N/A,TRUE,"Proforma"}</definedName>
    <definedName name="_____a1" localSheetId="2" hidden="1">{"Assump",#N/A,TRUE,"Proforma";"first",#N/A,TRUE,"Proforma";"second",#N/A,TRUE,"Proforma";"lease1",#N/A,TRUE,"Proforma";"lease2",#N/A,TRUE,"Proforma"}</definedName>
    <definedName name="_____a1" hidden="1">{"Assump",#N/A,TRUE,"Proforma";"first",#N/A,TRUE,"Proforma";"second",#N/A,TRUE,"Proforma";"lease1",#N/A,TRUE,"Proforma";"lease2",#N/A,TRUE,"Proforma"}</definedName>
    <definedName name="____a1" localSheetId="8" hidden="1">{"Assump",#N/A,TRUE,"Proforma";"first",#N/A,TRUE,"Proforma";"second",#N/A,TRUE,"Proforma";"lease1",#N/A,TRUE,"Proforma";"lease2",#N/A,TRUE,"Proforma"}</definedName>
    <definedName name="____a1" localSheetId="2" hidden="1">{"Assump",#N/A,TRUE,"Proforma";"first",#N/A,TRUE,"Proforma";"second",#N/A,TRUE,"Proforma";"lease1",#N/A,TRUE,"Proforma";"lease2",#N/A,TRUE,"Proforma"}</definedName>
    <definedName name="____a1" hidden="1">{"Assump",#N/A,TRUE,"Proforma";"first",#N/A,TRUE,"Proforma";"second",#N/A,TRUE,"Proforma";"lease1",#N/A,TRUE,"Proforma";"lease2",#N/A,TRUE,"Proforma"}</definedName>
    <definedName name="___a1" localSheetId="8" hidden="1">{"Assump",#N/A,TRUE,"Proforma";"first",#N/A,TRUE,"Proforma";"second",#N/A,TRUE,"Proforma";"lease1",#N/A,TRUE,"Proforma";"lease2",#N/A,TRUE,"Proforma"}</definedName>
    <definedName name="___a1" localSheetId="2" hidden="1">{"Assump",#N/A,TRUE,"Proforma";"first",#N/A,TRUE,"Proforma";"second",#N/A,TRUE,"Proforma";"lease1",#N/A,TRUE,"Proforma";"lease2",#N/A,TRUE,"Proforma"}</definedName>
    <definedName name="___a1" hidden="1">{"Assump",#N/A,TRUE,"Proforma";"first",#N/A,TRUE,"Proforma";"second",#N/A,TRUE,"Proforma";"lease1",#N/A,TRUE,"Proforma";"lease2",#N/A,TRUE,"Proforma"}</definedName>
    <definedName name="__123Graph_A" hidden="1">[1]tables_graphs!$H$12:$H$22</definedName>
    <definedName name="__123Graph_B" hidden="1">[1]tables_graphs!$K$12:$K$22</definedName>
    <definedName name="__123Graph_X" hidden="1">[1]tables_graphs!$A$12:$A$22</definedName>
    <definedName name="__a1" localSheetId="8" hidden="1">{"Assump",#N/A,TRUE,"Proforma";"first",#N/A,TRUE,"Proforma";"second",#N/A,TRUE,"Proforma";"lease1",#N/A,TRUE,"Proforma";"lease2",#N/A,TRUE,"Proforma"}</definedName>
    <definedName name="__a1" localSheetId="2" hidden="1">{"Assump",#N/A,TRUE,"Proforma";"first",#N/A,TRUE,"Proforma";"second",#N/A,TRUE,"Proforma";"lease1",#N/A,TRUE,"Proforma";"lease2",#N/A,TRUE,"Proforma"}</definedName>
    <definedName name="__a1" hidden="1">{"Assump",#N/A,TRUE,"Proforma";"first",#N/A,TRUE,"Proforma";"second",#N/A,TRUE,"Proforma";"lease1",#N/A,TRUE,"Proforma";"lease2",#N/A,TRUE,"Proforma"}</definedName>
    <definedName name="_1__123Graph_ACHART_1" localSheetId="8" hidden="1">'[2]Rent Roll'!#REF!</definedName>
    <definedName name="_1__123Graph_ACHART_1" localSheetId="2" hidden="1">'[2]Rent Roll'!#REF!</definedName>
    <definedName name="_1__123Graph_ACHART_1" hidden="1">'[2]Rent Roll'!#REF!</definedName>
    <definedName name="_10__123Graph_XCHART_2" hidden="1">[3]A!$D$171:$D$177</definedName>
    <definedName name="_12__123Graph_BCHART_2A" hidden="1">'[4]WATER RATES'!$E$9:$E$29</definedName>
    <definedName name="_15__123Graph_XCHART_1A" hidden="1">'[4]WATER RATES'!$B$9:$B$31</definedName>
    <definedName name="_18__123Graph_XCHART_2A" hidden="1">'[4]WATER RATES'!$A$9:$A$28</definedName>
    <definedName name="_2__123Graph_ACHART_1" localSheetId="8" hidden="1">'[2]Rent Roll'!#REF!</definedName>
    <definedName name="_2__123Graph_ACHART_1" localSheetId="2" hidden="1">'[2]Rent Roll'!#REF!</definedName>
    <definedName name="_2__123Graph_ACHART_1" hidden="1">'[2]Rent Roll'!#REF!</definedName>
    <definedName name="_2__123Graph_ACHART_2" hidden="1">[3]A!$E$171:$E$177</definedName>
    <definedName name="_3__123Graph_ACHART_1A" hidden="1">'[4]WATER RATES'!$C$9:$C$31</definedName>
    <definedName name="_3__123Graph_BCHART_1" hidden="1">[5]A!$E$135:$E$141</definedName>
    <definedName name="_4__123Graph_ACHART_2" hidden="1">[3]A!$E$171:$E$177</definedName>
    <definedName name="_4__123Graph_XCHART_1" hidden="1">'[6]REITs &amp; S&amp;P'!$D$11:$D$31</definedName>
    <definedName name="_5__123Graph_XCHART_2" hidden="1">[3]A!$D$171:$D$177</definedName>
    <definedName name="_6__123Graph_ACHART_2A" hidden="1">'[4]WATER RATES'!$C$9:$C$29</definedName>
    <definedName name="_6__123Graph_BCHART_1" hidden="1">[5]A!$E$135:$E$141</definedName>
    <definedName name="_8__123Graph_XCHART_1" hidden="1">'[6]REITs &amp; S&amp;P'!$D$11:$D$31</definedName>
    <definedName name="_9__123Graph_BCHART_1A" hidden="1">'[4]WATER RATES'!$E$9:$E$31</definedName>
    <definedName name="_a1" localSheetId="8" hidden="1">{"Assump",#N/A,TRUE,"Proforma";"first",#N/A,TRUE,"Proforma";"second",#N/A,TRUE,"Proforma";"lease1",#N/A,TRUE,"Proforma";"lease2",#N/A,TRUE,"Proforma"}</definedName>
    <definedName name="_a1" localSheetId="2" hidden="1">{"Assump",#N/A,TRUE,"Proforma";"first",#N/A,TRUE,"Proforma";"second",#N/A,TRUE,"Proforma";"lease1",#N/A,TRUE,"Proforma";"lease2",#N/A,TRUE,"Proforma"}</definedName>
    <definedName name="_a1" hidden="1">{"Assump",#N/A,TRUE,"Proforma";"first",#N/A,TRUE,"Proforma";"second",#N/A,TRUE,"Proforma";"lease1",#N/A,TRUE,"Proforma";"lease2",#N/A,TRUE,"Proforma"}</definedName>
    <definedName name="_Dist_Values" localSheetId="8" hidden="1">'[7]MN T.B.'!#REF!</definedName>
    <definedName name="_Dist_Values" localSheetId="2" hidden="1">'[7]MN T.B.'!#REF!</definedName>
    <definedName name="_Dist_Values" hidden="1">'[7]MN T.B.'!#REF!</definedName>
    <definedName name="_Fill" localSheetId="8" hidden="1">#REF!</definedName>
    <definedName name="_Fill" localSheetId="2" hidden="1">#REF!</definedName>
    <definedName name="_Fill" hidden="1">#REF!</definedName>
    <definedName name="_xlnm._FilterDatabase" localSheetId="4" hidden="1">'CF(M)'!$A$8:$AE$8</definedName>
    <definedName name="_xlnm._FilterDatabase" localSheetId="8" hidden="1">#REF!</definedName>
    <definedName name="_xlnm._FilterDatabase" localSheetId="5" hidden="1">'Property(M)'!$A$8:$DZ$9</definedName>
    <definedName name="_xlnm._FilterDatabase" localSheetId="6" hidden="1">'rent data'!$A$2:$N$449</definedName>
    <definedName name="_xlnm._FilterDatabase" localSheetId="2" hidden="1">#REF!</definedName>
    <definedName name="_xlnm._FilterDatabase" hidden="1">#REF!</definedName>
    <definedName name="_Key1" localSheetId="8" hidden="1">[8]RENTROLL!#REF!</definedName>
    <definedName name="_Key1" localSheetId="2" hidden="1">[8]RENTROLL!#REF!</definedName>
    <definedName name="_Key1" hidden="1">[8]RENTROLL!#REF!</definedName>
    <definedName name="_Key2" localSheetId="8" hidden="1">#REF!</definedName>
    <definedName name="_Key2" localSheetId="2" hidden="1">#REF!</definedName>
    <definedName name="_Key2" hidden="1">#REF!</definedName>
    <definedName name="_mg3" localSheetId="8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mg3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mg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_Order1" hidden="1">0</definedName>
    <definedName name="_Order2" hidden="1">255</definedName>
    <definedName name="_Sort" localSheetId="8" hidden="1">[8]RENTROLL!#REF!</definedName>
    <definedName name="_Sort" localSheetId="2" hidden="1">[8]RENTROLL!#REF!</definedName>
    <definedName name="_Sort" hidden="1">[8]RENTROLL!#REF!</definedName>
    <definedName name="_Table1_In1" hidden="1">[5]A!$F$60</definedName>
    <definedName name="_Table1_Out" hidden="1">[5]A!$C$134:$E$141</definedName>
    <definedName name="_Table2_Out" localSheetId="8" hidden="1">#REF!</definedName>
    <definedName name="_Table2_Out" localSheetId="2" hidden="1">#REF!</definedName>
    <definedName name="_Table2_Out" hidden="1">#REF!</definedName>
    <definedName name="a" localSheetId="8" hidden="1">{"Output-BaseYear",#N/A,FALSE,"Output"}</definedName>
    <definedName name="a" localSheetId="2" hidden="1">{"Output-BaseYear",#N/A,FALSE,"Output"}</definedName>
    <definedName name="a" hidden="1">{"Output-BaseYear",#N/A,FALSE,"Output"}</definedName>
    <definedName name="aa" hidden="1">'[9]Projected Occupancy'!$A$280:$L$385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b" localSheetId="8" hidden="1">{#N/A,#N/A,TRUE,"Ericsson Stadium PCD ";#N/A,#N/A,TRUE,"Ericsson Stadium IOR"}</definedName>
    <definedName name="ab" localSheetId="2" hidden="1">{#N/A,#N/A,TRUE,"Ericsson Stadium PCD ";#N/A,#N/A,TRUE,"Ericsson Stadium IOR"}</definedName>
    <definedName name="ab" hidden="1">{#N/A,#N/A,TRUE,"Ericsson Stadium PCD ";#N/A,#N/A,TRUE,"Ericsson Stadium IOR"}</definedName>
    <definedName name="ab_condo" localSheetId="8" hidden="1">{#N/A,#N/A,TRUE,"Ericsson Stadium PCD ";#N/A,#N/A,TRUE,"Ericsson Stadium IOR"}</definedName>
    <definedName name="ab_condo" localSheetId="2" hidden="1">{#N/A,#N/A,TRUE,"Ericsson Stadium PCD ";#N/A,#N/A,TRUE,"Ericsson Stadium IOR"}</definedName>
    <definedName name="ab_condo" hidden="1">{#N/A,#N/A,TRUE,"Ericsson Stadium PCD ";#N/A,#N/A,TRUE,"Ericsson Stadium IOR"}</definedName>
    <definedName name="Access_Button" hidden="1">"Loan_Front_End_Input_List"</definedName>
    <definedName name="AccessDatabase" hidden="1">"\\Tc-atl-2\investment\Office &amp; Industrial\Principal Capital\Southhall\Southhall Center.mdb"</definedName>
    <definedName name="anscount" hidden="1">1</definedName>
    <definedName name="asd" localSheetId="8" hidden="1">#REF!</definedName>
    <definedName name="asd" localSheetId="2" hidden="1">#REF!</definedName>
    <definedName name="asd" hidden="1">#REF!</definedName>
    <definedName name="asdfasdfs" localSheetId="8" hidden="1">{#N/A,#N/A,FALSE,"Matrix";#N/A,#N/A,FALSE,"Cash Flow";#N/A,#N/A,FALSE,"10 Year Cost Analysis"}</definedName>
    <definedName name="asdfasdfs" localSheetId="2" hidden="1">{#N/A,#N/A,FALSE,"Matrix";#N/A,#N/A,FALSE,"Cash Flow";#N/A,#N/A,FALSE,"10 Year Cost Analysis"}</definedName>
    <definedName name="asdfasdfs" hidden="1">{#N/A,#N/A,FALSE,"Matrix";#N/A,#N/A,FALSE,"Cash Flow";#N/A,#N/A,FALSE,"10 Year Cost Analysis"}</definedName>
    <definedName name="AssumptionsA" localSheetId="8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AssumptionsA" localSheetId="2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AssumptionsA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aveparkcopy" localSheetId="8" hidden="1">{"View1",#N/A,FALSE,"Sheet1";"View2",#N/A,FALSE,"Sheet1"}</definedName>
    <definedName name="aveparkcopy" localSheetId="2" hidden="1">{"View1",#N/A,FALSE,"Sheet1";"View2",#N/A,FALSE,"Sheet1"}</definedName>
    <definedName name="aveparkcopy" hidden="1">{"View1",#N/A,FALSE,"Sheet1";"View2",#N/A,FALSE,"Sheet1"}</definedName>
    <definedName name="b" localSheetId="8" hidden="1">{"Assump",#N/A,TRUE,"Proforma";"first",#N/A,TRUE,"Proforma";"second",#N/A,TRUE,"Proforma";"lease1",#N/A,TRUE,"Proforma";"lease2",#N/A,TRUE,"Proforma"}</definedName>
    <definedName name="b" localSheetId="2" hidden="1">{"Assump",#N/A,TRUE,"Proforma";"first",#N/A,TRUE,"Proforma";"second",#N/A,TRUE,"Proforma";"lease1",#N/A,TRUE,"Proforma";"lease2",#N/A,TRUE,"Proforma"}</definedName>
    <definedName name="b" hidden="1">{"Assump",#N/A,TRUE,"Proforma";"first",#N/A,TRUE,"Proforma";"second",#N/A,TRUE,"Proforma";"lease1",#N/A,TRUE,"Proforma";"lease2",#N/A,TRUE,"Proforma"}</definedName>
    <definedName name="BadLink" localSheetId="8" hidden="1">#REF!</definedName>
    <definedName name="BadLink" localSheetId="2" hidden="1">#REF!</definedName>
    <definedName name="BadLink" hidden="1">#REF!</definedName>
    <definedName name="bdcopy" localSheetId="8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bdcopy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bdcopy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bdinvestor" localSheetId="8" hidden="1">{"View1",#N/A,FALSE,"Sheet1";"View2",#N/A,FALSE,"Sheet1"}</definedName>
    <definedName name="bdinvestor" localSheetId="2" hidden="1">{"View1",#N/A,FALSE,"Sheet1";"View2",#N/A,FALSE,"Sheet1"}</definedName>
    <definedName name="bdinvestor" hidden="1">{"View1",#N/A,FALSE,"Sheet1";"View2",#N/A,FALSE,"Sheet1"}</definedName>
    <definedName name="Capital" localSheetId="8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Capital" localSheetId="2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Capital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cb_sChart41E9A35_opts" hidden="1">"1, 9, 1, False, 2, False, False, , 0, False, True, 1, 1"</definedName>
    <definedName name="copyall" localSheetId="8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copyall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copyall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copymondayjv" localSheetId="8" hidden="1">{"View1",#N/A,FALSE,"Sheet1";"View2",#N/A,FALSE,"Sheet1"}</definedName>
    <definedName name="copymondayjv" localSheetId="2" hidden="1">{"View1",#N/A,FALSE,"Sheet1";"View2",#N/A,FALSE,"Sheet1"}</definedName>
    <definedName name="copymondayjv" hidden="1">{"View1",#N/A,FALSE,"Sheet1";"View2",#N/A,FALSE,"Sheet1"}</definedName>
    <definedName name="data" localSheetId="8" hidden="1">{"data",#N/A,FALSE,"INPUT"}</definedName>
    <definedName name="data" localSheetId="2" hidden="1">{"data",#N/A,FALSE,"INPUT"}</definedName>
    <definedName name="data" hidden="1">{"data",#N/A,FALSE,"INPUT"}</definedName>
    <definedName name="DATA_01" localSheetId="8" hidden="1">#REF!</definedName>
    <definedName name="DATA_01" localSheetId="2" hidden="1">#REF!</definedName>
    <definedName name="DATA_01" hidden="1">#REF!</definedName>
    <definedName name="DATA_01_a" localSheetId="8" hidden="1">#REF!</definedName>
    <definedName name="DATA_01_a" localSheetId="2" hidden="1">#REF!</definedName>
    <definedName name="DATA_01_a" hidden="1">#REF!</definedName>
    <definedName name="dddddd" localSheetId="8" hidden="1">{#N/A,#N/A,FALSE,"CAPREIT"}</definedName>
    <definedName name="dddddd" localSheetId="2" hidden="1">{#N/A,#N/A,FALSE,"CAPREIT"}</definedName>
    <definedName name="dddddd" hidden="1">{#N/A,#N/A,FALSE,"CAPREIT"}</definedName>
    <definedName name="ddddddd" localSheetId="8" hidden="1">{#N/A,#N/A,FALSE,"CAPREIT"}</definedName>
    <definedName name="ddddddd" localSheetId="2" hidden="1">{#N/A,#N/A,FALSE,"CAPREIT"}</definedName>
    <definedName name="ddddddd" hidden="1">{#N/A,#N/A,FALSE,"CAPREIT"}</definedName>
    <definedName name="DELME" localSheetId="8" hidden="1">{#N/A,#N/A,FALSE,"A";#N/A,#N/A,FALSE,"C"}</definedName>
    <definedName name="DELME" localSheetId="2" hidden="1">{#N/A,#N/A,FALSE,"A";#N/A,#N/A,FALSE,"C"}</definedName>
    <definedName name="DELME" hidden="1">{#N/A,#N/A,FALSE,"A";#N/A,#N/A,FALSE,"C"}</definedName>
    <definedName name="DELME_condo" localSheetId="8" hidden="1">{#N/A,#N/A,FALSE,"A";#N/A,#N/A,FALSE,"C"}</definedName>
    <definedName name="DELME_condo" localSheetId="2" hidden="1">{#N/A,#N/A,FALSE,"A";#N/A,#N/A,FALSE,"C"}</definedName>
    <definedName name="DELME_condo" hidden="1">{#N/A,#N/A,FALSE,"A";#N/A,#N/A,FALSE,"C"}</definedName>
    <definedName name="DELME2" localSheetId="8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DELME2" localSheetId="2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DELME2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DELME2_Condo" localSheetId="8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DELME2_Condo" localSheetId="2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DELME2_Condo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DELME3" localSheetId="8" hidden="1">{#N/A,#N/A,FALSE,"Common Area Accrual";#N/A,#N/A,FALSE,"Unit One LaSalle";#N/A,#N/A,FALSE,"Unit One CW";#N/A,#N/A,FALSE,"Unit One LaSallle + C &amp; W";#N/A,#N/A,FALSE,"Consolidated Accrual"}</definedName>
    <definedName name="DELME3" localSheetId="2" hidden="1">{#N/A,#N/A,FALSE,"Common Area Accrual";#N/A,#N/A,FALSE,"Unit One LaSalle";#N/A,#N/A,FALSE,"Unit One CW";#N/A,#N/A,FALSE,"Unit One LaSallle + C &amp; W";#N/A,#N/A,FALSE,"Consolidated Accrual"}</definedName>
    <definedName name="DELME3" hidden="1">{#N/A,#N/A,FALSE,"Common Area Accrual";#N/A,#N/A,FALSE,"Unit One LaSalle";#N/A,#N/A,FALSE,"Unit One CW";#N/A,#N/A,FALSE,"Unit One LaSallle + C &amp; W";#N/A,#N/A,FALSE,"Consolidated Accrual"}</definedName>
    <definedName name="DELME3_Condo" localSheetId="8" hidden="1">{#N/A,#N/A,FALSE,"Common Area Accrual";#N/A,#N/A,FALSE,"Unit One LaSalle";#N/A,#N/A,FALSE,"Unit One CW";#N/A,#N/A,FALSE,"Unit One LaSallle + C &amp; W";#N/A,#N/A,FALSE,"Consolidated Accrual"}</definedName>
    <definedName name="DELME3_Condo" localSheetId="2" hidden="1">{#N/A,#N/A,FALSE,"Common Area Accrual";#N/A,#N/A,FALSE,"Unit One LaSalle";#N/A,#N/A,FALSE,"Unit One CW";#N/A,#N/A,FALSE,"Unit One LaSallle + C &amp; W";#N/A,#N/A,FALSE,"Consolidated Accrual"}</definedName>
    <definedName name="DELME3_Condo" hidden="1">{#N/A,#N/A,FALSE,"Common Area Accrual";#N/A,#N/A,FALSE,"Unit One LaSalle";#N/A,#N/A,FALSE,"Unit One CW";#N/A,#N/A,FALSE,"Unit One LaSallle + C &amp; W";#N/A,#N/A,FALSE,"Consolidated Accrual"}</definedName>
    <definedName name="DELME4" localSheetId="8" hidden="1">{#N/A,#N/A,FALSE,"399 Park Var";#N/A,#N/A,FALSE,"PK NOTES"}</definedName>
    <definedName name="DELME4" localSheetId="2" hidden="1">{#N/A,#N/A,FALSE,"399 Park Var";#N/A,#N/A,FALSE,"PK NOTES"}</definedName>
    <definedName name="DELME4" hidden="1">{#N/A,#N/A,FALSE,"399 Park Var";#N/A,#N/A,FALSE,"PK NOTES"}</definedName>
    <definedName name="DELME4_Condo" localSheetId="8" hidden="1">{#N/A,#N/A,FALSE,"399 Park Var";#N/A,#N/A,FALSE,"PK NOTES"}</definedName>
    <definedName name="DELME4_Condo" localSheetId="2" hidden="1">{#N/A,#N/A,FALSE,"399 Park Var";#N/A,#N/A,FALSE,"PK NOTES"}</definedName>
    <definedName name="DELME4_Condo" hidden="1">{#N/A,#N/A,FALSE,"399 Park Var";#N/A,#N/A,FALSE,"PK NOTES"}</definedName>
    <definedName name="DELME5" localSheetId="8" hidden="1">{#N/A,#N/A,FALSE,"Expense Detail ";#N/A,#N/A,FALSE,"Worksheet";#N/A,#N/A,FALSE,"Audit";#N/A,#N/A,FALSE,"Exclusions";#N/A,#N/A,FALSE,"Variance";#N/A,#N/A,FALSE,"Reconciliation"}</definedName>
    <definedName name="DELME5" localSheetId="2" hidden="1">{#N/A,#N/A,FALSE,"Expense Detail ";#N/A,#N/A,FALSE,"Worksheet";#N/A,#N/A,FALSE,"Audit";#N/A,#N/A,FALSE,"Exclusions";#N/A,#N/A,FALSE,"Variance";#N/A,#N/A,FALSE,"Reconciliation"}</definedName>
    <definedName name="DELME5" hidden="1">{#N/A,#N/A,FALSE,"Expense Detail ";#N/A,#N/A,FALSE,"Worksheet";#N/A,#N/A,FALSE,"Audit";#N/A,#N/A,FALSE,"Exclusions";#N/A,#N/A,FALSE,"Variance";#N/A,#N/A,FALSE,"Reconciliation"}</definedName>
    <definedName name="DELME5_Condo" localSheetId="8" hidden="1">{#N/A,#N/A,FALSE,"Expense Detail ";#N/A,#N/A,FALSE,"Worksheet";#N/A,#N/A,FALSE,"Audit";#N/A,#N/A,FALSE,"Exclusions";#N/A,#N/A,FALSE,"Variance";#N/A,#N/A,FALSE,"Reconciliation"}</definedName>
    <definedName name="DELME5_Condo" localSheetId="2" hidden="1">{#N/A,#N/A,FALSE,"Expense Detail ";#N/A,#N/A,FALSE,"Worksheet";#N/A,#N/A,FALSE,"Audit";#N/A,#N/A,FALSE,"Exclusions";#N/A,#N/A,FALSE,"Variance";#N/A,#N/A,FALSE,"Reconciliation"}</definedName>
    <definedName name="DELME5_Condo" hidden="1">{#N/A,#N/A,FALSE,"Expense Detail ";#N/A,#N/A,FALSE,"Worksheet";#N/A,#N/A,FALSE,"Audit";#N/A,#N/A,FALSE,"Exclusions";#N/A,#N/A,FALSE,"Variance";#N/A,#N/A,FALSE,"Reconciliation"}</definedName>
    <definedName name="DELME7" localSheetId="8" hidden="1">{#N/A,#N/A,FALSE,"399 ACC Budget";#N/A,#N/A,FALSE,"Variance";#N/A,#N/A,FALSE,"399 Park RPSF";#N/A,#N/A,FALSE,"399 Rent Detail";#N/A,#N/A,FALSE,"Common";#N/A,#N/A,FALSE,"RH";#N/A,#N/A,FALSE,"R&amp;H";#N/A,#N/A,FALSE,"399 Opex Detail";#N/A,#N/A,FALSE,"399 RE Tax Detail";#N/A,#N/A,FALSE,"399 Electric Inclusion";#N/A,#N/A,FALSE,"Subelect";#N/A,#N/A,FALSE,"Wtr";#N/A,#N/A,FALSE,"OTHVAC"}</definedName>
    <definedName name="DELME7" localSheetId="2" hidden="1">{#N/A,#N/A,FALSE,"399 ACC Budget";#N/A,#N/A,FALSE,"Variance";#N/A,#N/A,FALSE,"399 Park RPSF";#N/A,#N/A,FALSE,"399 Rent Detail";#N/A,#N/A,FALSE,"Common";#N/A,#N/A,FALSE,"RH";#N/A,#N/A,FALSE,"R&amp;H";#N/A,#N/A,FALSE,"399 Opex Detail";#N/A,#N/A,FALSE,"399 RE Tax Detail";#N/A,#N/A,FALSE,"399 Electric Inclusion";#N/A,#N/A,FALSE,"Subelect";#N/A,#N/A,FALSE,"Wtr";#N/A,#N/A,FALSE,"OTHVAC"}</definedName>
    <definedName name="DELME7" hidden="1">{#N/A,#N/A,FALSE,"399 ACC Budget";#N/A,#N/A,FALSE,"Variance";#N/A,#N/A,FALSE,"399 Park RPSF";#N/A,#N/A,FALSE,"399 Rent Detail";#N/A,#N/A,FALSE,"Common";#N/A,#N/A,FALSE,"RH";#N/A,#N/A,FALSE,"R&amp;H";#N/A,#N/A,FALSE,"399 Opex Detail";#N/A,#N/A,FALSE,"399 RE Tax Detail";#N/A,#N/A,FALSE,"399 Electric Inclusion";#N/A,#N/A,FALSE,"Subelect";#N/A,#N/A,FALSE,"Wtr";#N/A,#N/A,FALSE,"OTHVAC"}</definedName>
    <definedName name="DELME7_Condo" localSheetId="8" hidden="1">{#N/A,#N/A,FALSE,"399 ACC Budget";#N/A,#N/A,FALSE,"Variance";#N/A,#N/A,FALSE,"399 Park RPSF";#N/A,#N/A,FALSE,"399 Rent Detail";#N/A,#N/A,FALSE,"Common";#N/A,#N/A,FALSE,"RH";#N/A,#N/A,FALSE,"R&amp;H";#N/A,#N/A,FALSE,"399 Opex Detail";#N/A,#N/A,FALSE,"399 RE Tax Detail";#N/A,#N/A,FALSE,"399 Electric Inclusion";#N/A,#N/A,FALSE,"Subelect";#N/A,#N/A,FALSE,"Wtr";#N/A,#N/A,FALSE,"OTHVAC"}</definedName>
    <definedName name="DELME7_Condo" localSheetId="2" hidden="1">{#N/A,#N/A,FALSE,"399 ACC Budget";#N/A,#N/A,FALSE,"Variance";#N/A,#N/A,FALSE,"399 Park RPSF";#N/A,#N/A,FALSE,"399 Rent Detail";#N/A,#N/A,FALSE,"Common";#N/A,#N/A,FALSE,"RH";#N/A,#N/A,FALSE,"R&amp;H";#N/A,#N/A,FALSE,"399 Opex Detail";#N/A,#N/A,FALSE,"399 RE Tax Detail";#N/A,#N/A,FALSE,"399 Electric Inclusion";#N/A,#N/A,FALSE,"Subelect";#N/A,#N/A,FALSE,"Wtr";#N/A,#N/A,FALSE,"OTHVAC"}</definedName>
    <definedName name="DELME7_Condo" hidden="1">{#N/A,#N/A,FALSE,"399 ACC Budget";#N/A,#N/A,FALSE,"Variance";#N/A,#N/A,FALSE,"399 Park RPSF";#N/A,#N/A,FALSE,"399 Rent Detail";#N/A,#N/A,FALSE,"Common";#N/A,#N/A,FALSE,"RH";#N/A,#N/A,FALSE,"R&amp;H";#N/A,#N/A,FALSE,"399 Opex Detail";#N/A,#N/A,FALSE,"399 RE Tax Detail";#N/A,#N/A,FALSE,"399 Electric Inclusion";#N/A,#N/A,FALSE,"Subelect";#N/A,#N/A,FALSE,"Wtr";#N/A,#N/A,FALSE,"OTHVAC"}</definedName>
    <definedName name="e" localSheetId="8" hidden="1">'[2]Rent Roll'!#REF!</definedName>
    <definedName name="e" localSheetId="2" hidden="1">'[2]Rent Roll'!#REF!</definedName>
    <definedName name="e" hidden="1">'[2]Rent Roll'!#REF!</definedName>
    <definedName name="ee" localSheetId="8" hidden="1">{"Assump",#N/A,TRUE,"Proforma";"first",#N/A,TRUE,"Proforma";"second",#N/A,TRUE,"Proforma";"lease1",#N/A,TRUE,"Proforma";"lease2",#N/A,TRUE,"Proforma"}</definedName>
    <definedName name="ee" localSheetId="2" hidden="1">{"Assump",#N/A,TRUE,"Proforma";"first",#N/A,TRUE,"Proforma";"second",#N/A,TRUE,"Proforma";"lease1",#N/A,TRUE,"Proforma";"lease2",#N/A,TRUE,"Proforma"}</definedName>
    <definedName name="ee" hidden="1">{"Assump",#N/A,TRUE,"Proforma";"first",#N/A,TRUE,"Proforma";"second",#N/A,TRUE,"Proforma";"lease1",#N/A,TRUE,"Proforma";"lease2",#N/A,TRUE,"Proforma"}</definedName>
    <definedName name="erasdf" localSheetId="8" hidden="1">{"Assump",#N/A,TRUE,"Proforma";"first",#N/A,TRUE,"Proforma";"second",#N/A,TRUE,"Proforma";"lease1",#N/A,TRUE,"Proforma";"lease2",#N/A,TRUE,"Proforma"}</definedName>
    <definedName name="erasdf" localSheetId="2" hidden="1">{"Assump",#N/A,TRUE,"Proforma";"first",#N/A,TRUE,"Proforma";"second",#N/A,TRUE,"Proforma";"lease1",#N/A,TRUE,"Proforma";"lease2",#N/A,TRUE,"Proforma"}</definedName>
    <definedName name="erasdf" hidden="1">{"Assump",#N/A,TRUE,"Proforma";"first",#N/A,TRUE,"Proforma";"second",#N/A,TRUE,"Proforma";"lease1",#N/A,TRUE,"Proforma";"lease2",#N/A,TRUE,"Proforma"}</definedName>
    <definedName name="ererg" localSheetId="8" hidden="1">{"Investor",#N/A,FALSE,"Model";"Property",#N/A,FALSE,"Model";"Incentive Taxes",#N/A,FALSE,"Model"}</definedName>
    <definedName name="ererg" localSheetId="2" hidden="1">{"Investor",#N/A,FALSE,"Model";"Property",#N/A,FALSE,"Model";"Incentive Taxes",#N/A,FALSE,"Model"}</definedName>
    <definedName name="ererg" hidden="1">{"Investor",#N/A,FALSE,"Model";"Property",#N/A,FALSE,"Model";"Incentive Taxes",#N/A,FALSE,"Model"}</definedName>
    <definedName name="erterg" localSheetId="8" hidden="1">#REF!</definedName>
    <definedName name="erterg" localSheetId="2" hidden="1">#REF!</definedName>
    <definedName name="erterg" hidden="1">#REF!</definedName>
    <definedName name="fdfdfd" localSheetId="8" hidden="1">{#N/A,#N/A,FALSE,"CAPREIT"}</definedName>
    <definedName name="fdfdfd" localSheetId="2" hidden="1">{#N/A,#N/A,FALSE,"CAPREIT"}</definedName>
    <definedName name="fdfdfd" hidden="1">{#N/A,#N/A,FALSE,"CAPREIT"}</definedName>
    <definedName name="fdfdfdf" localSheetId="8" hidden="1">{#N/A,#N/A,FALSE,"CAPREIT"}</definedName>
    <definedName name="fdfdfdf" localSheetId="2" hidden="1">{#N/A,#N/A,FALSE,"CAPREIT"}</definedName>
    <definedName name="fdfdfdf" hidden="1">{#N/A,#N/A,FALSE,"CAPREIT"}</definedName>
    <definedName name="fill" localSheetId="8" hidden="1">#REF!</definedName>
    <definedName name="fill" localSheetId="2" hidden="1">#REF!</definedName>
    <definedName name="fill" hidden="1">#REF!</definedName>
    <definedName name="first_roll_year">'[10]Comm RR Yorkshire'!$BV$7:$BV$21</definedName>
    <definedName name="fldfjlsd" localSheetId="8" hidden="1">#REF!</definedName>
    <definedName name="fldfjlsd" localSheetId="2" hidden="1">#REF!</definedName>
    <definedName name="fldfjlsd" hidden="1">#REF!</definedName>
    <definedName name="fourth_roll_year">'[10]Comm RR Yorkshire'!$CB$7:$CB$21</definedName>
    <definedName name="gdfga" localSheetId="8" hidden="1">#REF!</definedName>
    <definedName name="gdfga" localSheetId="2" hidden="1">#REF!</definedName>
    <definedName name="gdfga" hidden="1">#REF!</definedName>
    <definedName name="HMLkUp" hidden="1">'[11]Historic Market'!$BD$6:$BD$12</definedName>
    <definedName name="HMSeek" hidden="1">'[11]Historic Market'!$BD$13:$BD$13</definedName>
    <definedName name="hope" localSheetId="8" hidden="1">{#N/A,#N/A,FALSE,"LP Exp";#N/A,#N/A,FALSE,"Salary";#N/A,#N/A,FALSE,"Admin Exp";#N/A,#N/A,FALSE,"QTS Bud";#N/A,#N/A,FALSE,"Marketing"}</definedName>
    <definedName name="hope" localSheetId="2" hidden="1">{#N/A,#N/A,FALSE,"LP Exp";#N/A,#N/A,FALSE,"Salary";#N/A,#N/A,FALSE,"Admin Exp";#N/A,#N/A,FALSE,"QTS Bud";#N/A,#N/A,FALSE,"Marketing"}</definedName>
    <definedName name="hope" hidden="1">{#N/A,#N/A,FALSE,"LP Exp";#N/A,#N/A,FALSE,"Salary";#N/A,#N/A,FALSE,"Admin Exp";#N/A,#N/A,FALSE,"QTS Bud";#N/A,#N/A,FALSE,"Marketing"}</definedName>
    <definedName name="hope_condo" localSheetId="8" hidden="1">{#N/A,#N/A,FALSE,"LP Exp";#N/A,#N/A,FALSE,"Salary";#N/A,#N/A,FALSE,"Admin Exp";#N/A,#N/A,FALSE,"QTS Bud";#N/A,#N/A,FALSE,"Marketing"}</definedName>
    <definedName name="hope_condo" localSheetId="2" hidden="1">{#N/A,#N/A,FALSE,"LP Exp";#N/A,#N/A,FALSE,"Salary";#N/A,#N/A,FALSE,"Admin Exp";#N/A,#N/A,FALSE,"QTS Bud";#N/A,#N/A,FALSE,"Marketing"}</definedName>
    <definedName name="hope_condo" hidden="1">{#N/A,#N/A,FALSE,"LP Exp";#N/A,#N/A,FALSE,"Salary";#N/A,#N/A,FALSE,"Admin Exp";#N/A,#N/A,FALSE,"QTS Bud";#N/A,#N/A,FALSE,"Marketing"}</definedName>
    <definedName name="IHMConsultant" hidden="1">[11]Project!$C$15:$C$15</definedName>
    <definedName name="IHMFirstProjected" hidden="1">[11]Project!$C$10:$C$10</definedName>
    <definedName name="IHMLastHistoric" hidden="1">[11]Project!$C$12:$C$12</definedName>
    <definedName name="IHMLocation" hidden="1">[11]Project!$C$22:$C$22</definedName>
    <definedName name="IHMModelVersion" hidden="1">[11]Project!$C$19:$C$19</definedName>
    <definedName name="IHMNumRooms" hidden="1">[11]Project!$C$9:$C$9</definedName>
    <definedName name="IHMPrintCF1" localSheetId="8" hidden="1">#REF!</definedName>
    <definedName name="IHMPrintCF1" localSheetId="2" hidden="1">#REF!</definedName>
    <definedName name="IHMPrintCF1" hidden="1">#REF!</definedName>
    <definedName name="IHMPrintMR1" localSheetId="8" hidden="1">#REF!</definedName>
    <definedName name="IHMPrintMR1" localSheetId="2" hidden="1">#REF!</definedName>
    <definedName name="IHMPrintMR1" hidden="1">#REF!</definedName>
    <definedName name="IHMPrintMR2" localSheetId="8" hidden="1">#REF!</definedName>
    <definedName name="IHMPrintMR2" localSheetId="2" hidden="1">#REF!</definedName>
    <definedName name="IHMPrintMR2" hidden="1">#REF!</definedName>
    <definedName name="IHMPrintPO1" hidden="1">'[11]Projected Occupancy'!$A$5:$M$97</definedName>
    <definedName name="IHMPrintPO2" hidden="1">'[11]Projected Occupancy'!$A$99:$AW$277</definedName>
    <definedName name="IHMPrintPO3" hidden="1">'[11]Projected Occupancy'!$A$280:$L$385</definedName>
    <definedName name="IHMPrintPR1" hidden="1">'[11]Projected Rate'!$A$3:$M$47</definedName>
    <definedName name="IHMPrintVAL1" localSheetId="8" hidden="1">#REF!</definedName>
    <definedName name="IHMPrintVAL1" localSheetId="2" hidden="1">#REF!</definedName>
    <definedName name="IHMPrintVAL1" hidden="1">#REF!</definedName>
    <definedName name="IHMPrintVAL2" localSheetId="8" hidden="1">#REF!</definedName>
    <definedName name="IHMPrintVAL2" localSheetId="2" hidden="1">#REF!</definedName>
    <definedName name="IHMPrintVAL2" hidden="1">#REF!</definedName>
    <definedName name="IHMProjectCity" hidden="1">[11]Project!$C$7:$C$7</definedName>
    <definedName name="IHMProjectName" hidden="1">[11]Project!$C$6:$C$6</definedName>
    <definedName name="IHMProjectState" hidden="1">[11]Project!$C$8:$C$8</definedName>
    <definedName name="IHMPropertyLocation" hidden="1">[11]Project!$C$21:$C$21</definedName>
    <definedName name="IHMReviewer" hidden="1">[11]Project!$C$14:$C$14</definedName>
    <definedName name="ilghd" localSheetId="8" hidden="1">{"Investor",#N/A,FALSE,"Model";"Property",#N/A,FALSE,"Model";"Incentive Taxes",#N/A,FALSE,"Model"}</definedName>
    <definedName name="ilghd" localSheetId="2" hidden="1">{"Investor",#N/A,FALSE,"Model";"Property",#N/A,FALSE,"Model";"Incentive Taxes",#N/A,FALSE,"Model"}</definedName>
    <definedName name="ilghd" hidden="1">{"Investor",#N/A,FALSE,"Model";"Property",#N/A,FALSE,"Model";"Incentive Taxes",#N/A,FALSE,"Model"}</definedName>
    <definedName name="IntroPrintArea" localSheetId="8" hidden="1">#REF!</definedName>
    <definedName name="IntroPrintArea" localSheetId="2" hidden="1">#REF!</definedName>
    <definedName name="IntroPrintArea" hidden="1">#REF!</definedName>
    <definedName name="IntroPrintArea_b" localSheetId="8" hidden="1">#REF!</definedName>
    <definedName name="IntroPrintArea_b" localSheetId="2" hidden="1">#REF!</definedName>
    <definedName name="IntroPrintArea_b" hidden="1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EMPLOYEES" hidden="1">"c6019"</definedName>
    <definedName name="IQ_AVG_INDUSTRY_REC" hidden="1">"c4455"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REUT" hidden="1">"c6800"</definedName>
    <definedName name="IQ_CAL_Y" hidden="1">"c102"</definedName>
    <definedName name="IQ_CAL_Y_EST" hidden="1">"c6797"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ARNINGS_COVERAGE_NET_CHARGE_OFFS_FDIC" hidden="1">"c6735"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INT" hidden="1">"c360"</definedName>
    <definedName name="IQ_EBIT_MARGIN" hidden="1">"c359"</definedName>
    <definedName name="IQ_EBIT_OVER_IE" hidden="1">"c1369"</definedName>
    <definedName name="IQ_EBIT_SBC_ACT_OR_EST" hidden="1">"c4316"</definedName>
    <definedName name="IQ_EBIT_SBC_GW_ACT_OR_EST" hidden="1">"c4320"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EST" hidden="1">"c399"</definedName>
    <definedName name="IQ_EPS_EST_REUT" hidden="1">"c5453"</definedName>
    <definedName name="IQ_EPS_GW_EST" hidden="1">"c1737"</definedName>
    <definedName name="IQ_EPS_GW_EST_REUT" hidden="1">"c5389"</definedName>
    <definedName name="IQ_EPS_GW_HIGH_EST" hidden="1">"c1739"</definedName>
    <definedName name="IQ_EPS_GW_HIGH_EST_REUT" hidden="1">"c5391"</definedName>
    <definedName name="IQ_EPS_GW_LOW_EST" hidden="1">"c1740"</definedName>
    <definedName name="IQ_EPS_GW_LOW_EST_REUT" hidden="1">"c5392"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ED_EST" hidden="1">"c1744"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EPS_DIFF" hidden="1">"c1864"</definedName>
    <definedName name="IQ_EST_EPS_GROWTH_1YR" hidden="1">"c1636"</definedName>
    <definedName name="IQ_EST_EPS_GROWTH_1YR_REUT" hidden="1">"c3646"</definedName>
    <definedName name="IQ_EST_EPS_GROWTH_5YR" hidden="1">"c1655"</definedName>
    <definedName name="IQ_EST_EPS_GROWTH_5YR_REUT" hidden="1">"c3633"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ACT_OR_EST" hidden="1">"c4435"</definedName>
    <definedName name="IQ_FFO_PAYOUT_RATIO" hidden="1">"c3492"</definedName>
    <definedName name="IQ_FFO_SHARE_ACT_OR_EST" hidden="1">"c4446"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"c6190"</definedName>
    <definedName name="IQ_FINANCING_OBLIG_NON_CURRENT" hidden="1">"c6191"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REUT" hidden="1">"c6798"</definedName>
    <definedName name="IQ_FISCAL_Y" hidden="1">"c441"</definedName>
    <definedName name="IQ_FISCAL_Y_EST" hidden="1">"c6795"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DAYS_REV_OUT" hidden="1">"c5993"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SALARIES_PCT_REV" hidden="1">"c5970"</definedName>
    <definedName name="IQ_HC_SUPPLIES_PCT_REV" hidden="1">"c5971"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IGH_TARGET_PRICE" hidden="1">"c1651"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42437.9699884259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GW_ACT_OR_EST" hidden="1">"c4478"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SHARE_ACT_OR_EST" hidden="1">"c4508"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39638.781712963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5r6yju" localSheetId="8" hidden="1">{"Investor",#N/A,FALSE,"Model";"Property",#N/A,FALSE,"Model";"Incentive Taxes",#N/A,FALSE,"Model"}</definedName>
    <definedName name="j5r6yju" localSheetId="2" hidden="1">{"Investor",#N/A,FALSE,"Model";"Property",#N/A,FALSE,"Model";"Incentive Taxes",#N/A,FALSE,"Model"}</definedName>
    <definedName name="j5r6yju" hidden="1">{"Investor",#N/A,FALSE,"Model";"Property",#N/A,FALSE,"Model";"Incentive Taxes",#N/A,FALSE,"Model"}</definedName>
    <definedName name="jdstryj" localSheetId="8" hidden="1">{"Investor",#N/A,FALSE,"Model";"Property",#N/A,FALSE,"Model";"Incentive Taxes",#N/A,FALSE,"Model"}</definedName>
    <definedName name="jdstryj" localSheetId="2" hidden="1">{"Investor",#N/A,FALSE,"Model";"Property",#N/A,FALSE,"Model";"Incentive Taxes",#N/A,FALSE,"Model"}</definedName>
    <definedName name="jdstryj" hidden="1">{"Investor",#N/A,FALSE,"Model";"Property",#N/A,FALSE,"Model";"Incentive Taxes",#N/A,FALSE,"Model"}</definedName>
    <definedName name="jdtyjs" localSheetId="8" hidden="1">{"Investor",#N/A,FALSE,"Model";"Property",#N/A,FALSE,"Model";"Incentive Taxes",#N/A,FALSE,"Model"}</definedName>
    <definedName name="jdtyjs" localSheetId="2" hidden="1">{"Investor",#N/A,FALSE,"Model";"Property",#N/A,FALSE,"Model";"Incentive Taxes",#N/A,FALSE,"Model"}</definedName>
    <definedName name="jdtyjs" hidden="1">{"Investor",#N/A,FALSE,"Model";"Property",#N/A,FALSE,"Model";"Incentive Taxes",#N/A,FALSE,"Model"}</definedName>
    <definedName name="jrtyhdf" localSheetId="8" hidden="1">{"Investor",#N/A,FALSE,"Model";"Property",#N/A,FALSE,"Model";"Incentive Taxes",#N/A,FALSE,"Model"}</definedName>
    <definedName name="jrtyhdf" localSheetId="2" hidden="1">{"Investor",#N/A,FALSE,"Model";"Property",#N/A,FALSE,"Model";"Incentive Taxes",#N/A,FALSE,"Model"}</definedName>
    <definedName name="jrtyhdf" hidden="1">{"Investor",#N/A,FALSE,"Model";"Property",#N/A,FALSE,"Model";"Incentive Taxes",#N/A,FALSE,"Model"}</definedName>
    <definedName name="jsrj" localSheetId="8" hidden="1">{"Investor",#N/A,FALSE,"Model";"Property",#N/A,FALSE,"Model";"Incentive Taxes",#N/A,FALSE,"Model"}</definedName>
    <definedName name="jsrj" localSheetId="2" hidden="1">{"Investor",#N/A,FALSE,"Model";"Property",#N/A,FALSE,"Model";"Incentive Taxes",#N/A,FALSE,"Model"}</definedName>
    <definedName name="jsrj" hidden="1">{"Investor",#N/A,FALSE,"Model";"Property",#N/A,FALSE,"Model";"Incentive Taxes",#N/A,FALSE,"Model"}</definedName>
    <definedName name="jtyt" localSheetId="8" hidden="1">{"Investor",#N/A,FALSE,"Model";"Property",#N/A,FALSE,"Model";"Incentive Taxes",#N/A,FALSE,"Model"}</definedName>
    <definedName name="jtyt" localSheetId="2" hidden="1">{"Investor",#N/A,FALSE,"Model";"Property",#N/A,FALSE,"Model";"Incentive Taxes",#N/A,FALSE,"Model"}</definedName>
    <definedName name="jtyt" hidden="1">{"Investor",#N/A,FALSE,"Model";"Property",#N/A,FALSE,"Model";"Incentive Taxes",#N/A,FALSE,"Model"}</definedName>
    <definedName name="JUNK" localSheetId="8" hidden="1">{"SCHEDULE",#N/A,FALSE,"Fin_sched"}</definedName>
    <definedName name="JUNK" localSheetId="2" hidden="1">{"SCHEDULE",#N/A,FALSE,"Fin_sched"}</definedName>
    <definedName name="JUNK" hidden="1">{"SCHEDULE",#N/A,FALSE,"Fin_sched"}</definedName>
    <definedName name="Junk_condo" localSheetId="8" hidden="1">{"SCHEDULE",#N/A,FALSE,"Fin_sched"}</definedName>
    <definedName name="Junk_condo" localSheetId="2" hidden="1">{"SCHEDULE",#N/A,FALSE,"Fin_sched"}</definedName>
    <definedName name="Junk_condo" hidden="1">{"SCHEDULE",#N/A,FALSE,"Fin_sched"}</definedName>
    <definedName name="JUNK2" localSheetId="8" hidden="1">{"SUMMARY",#N/A,FALSE,"Fin_sched"}</definedName>
    <definedName name="JUNK2" localSheetId="2" hidden="1">{"SUMMARY",#N/A,FALSE,"Fin_sched"}</definedName>
    <definedName name="JUNK2" hidden="1">{"SUMMARY",#N/A,FALSE,"Fin_sched"}</definedName>
    <definedName name="ktyk" localSheetId="8" hidden="1">{"Investor",#N/A,FALSE,"Model";"Property",#N/A,FALSE,"Model";"Incentive Taxes",#N/A,FALSE,"Model"}</definedName>
    <definedName name="ktyk" localSheetId="2" hidden="1">{"Investor",#N/A,FALSE,"Model";"Property",#N/A,FALSE,"Model";"Incentive Taxes",#N/A,FALSE,"Model"}</definedName>
    <definedName name="ktyk" hidden="1">{"Investor",#N/A,FALSE,"Model";"Property",#N/A,FALSE,"Model";"Incentive Taxes",#N/A,FALSE,"Model"}</definedName>
    <definedName name="lfyu" localSheetId="8" hidden="1">{"Investor",#N/A,FALSE,"Model";"Property",#N/A,FALSE,"Model";"Incentive Taxes",#N/A,FALSE,"Model"}</definedName>
    <definedName name="lfyu" localSheetId="2" hidden="1">{"Investor",#N/A,FALSE,"Model";"Property",#N/A,FALSE,"Model";"Incentive Taxes",#N/A,FALSE,"Model"}</definedName>
    <definedName name="lfyu" hidden="1">{"Investor",#N/A,FALSE,"Model";"Property",#N/A,FALSE,"Model";"Incentive Taxes",#N/A,FALSE,"Model"}</definedName>
    <definedName name="lisa" localSheetId="8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lisa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lisa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lisa2" localSheetId="8" hidden="1">{"View1",#N/A,FALSE,"Sheet1";"View2",#N/A,FALSE,"Sheet1"}</definedName>
    <definedName name="lisa2" localSheetId="2" hidden="1">{"View1",#N/A,FALSE,"Sheet1";"View2",#N/A,FALSE,"Sheet1"}</definedName>
    <definedName name="lisa2" hidden="1">{"View1",#N/A,FALSE,"Sheet1";"View2",#N/A,FALSE,"Sheet1"}</definedName>
    <definedName name="lisa3" localSheetId="8" hidden="1">{"View1",#N/A,FALSE,"Sheet1";"View2",#N/A,FALSE,"Sheet1"}</definedName>
    <definedName name="lisa3" localSheetId="2" hidden="1">{"View1",#N/A,FALSE,"Sheet1";"View2",#N/A,FALSE,"Sheet1"}</definedName>
    <definedName name="lisa3" hidden="1">{"View1",#N/A,FALSE,"Sheet1";"View2",#N/A,FALSE,"Sheet1"}</definedName>
    <definedName name="ll" localSheetId="8" hidden="1">{#N/A,#N/A,TRUE,"Maritime Park Arena PCD";#N/A,#N/A,TRUE,"Maritime Park Arena IOR"}</definedName>
    <definedName name="ll" localSheetId="2" hidden="1">{#N/A,#N/A,TRUE,"Maritime Park Arena PCD";#N/A,#N/A,TRUE,"Maritime Park Arena IOR"}</definedName>
    <definedName name="ll" hidden="1">{#N/A,#N/A,TRUE,"Maritime Park Arena PCD";#N/A,#N/A,TRUE,"Maritime Park Arena IOR"}</definedName>
    <definedName name="Louvers" localSheetId="8" hidden="1">{#N/A,#N/A,TRUE,"Ericsson Stadium PCD ";#N/A,#N/A,TRUE,"Ericsson Stadium IOR"}</definedName>
    <definedName name="Louvers" localSheetId="2" hidden="1">{#N/A,#N/A,TRUE,"Ericsson Stadium PCD ";#N/A,#N/A,TRUE,"Ericsson Stadium IOR"}</definedName>
    <definedName name="Louvers" hidden="1">{#N/A,#N/A,TRUE,"Ericsson Stadium PCD ";#N/A,#N/A,TRUE,"Ericsson Stadium IOR"}</definedName>
    <definedName name="Louversa" localSheetId="8" hidden="1">{#N/A,#N/A,TRUE,"Ericsson Stadium PCD ";#N/A,#N/A,TRUE,"Ericsson Stadium IOR"}</definedName>
    <definedName name="Louversa" localSheetId="2" hidden="1">{#N/A,#N/A,TRUE,"Ericsson Stadium PCD ";#N/A,#N/A,TRUE,"Ericsson Stadium IOR"}</definedName>
    <definedName name="Louversa" hidden="1">{#N/A,#N/A,TRUE,"Ericsson Stadium PCD ";#N/A,#N/A,TRUE,"Ericsson Stadium IOR"}</definedName>
    <definedName name="MLNK091bc687f4134f5c8a99a8ce10f77c2b" localSheetId="8" hidden="1">#REF!</definedName>
    <definedName name="MLNK091bc687f4134f5c8a99a8ce10f77c2b" localSheetId="2" hidden="1">#REF!</definedName>
    <definedName name="MLNK091bc687f4134f5c8a99a8ce10f77c2b" hidden="1">#REF!</definedName>
    <definedName name="MLNK2492e1935b644f4ba7439b455712a585" localSheetId="8" hidden="1">#REF!</definedName>
    <definedName name="MLNK2492e1935b644f4ba7439b455712a585" localSheetId="2" hidden="1">#REF!</definedName>
    <definedName name="MLNK2492e1935b644f4ba7439b455712a585" hidden="1">#REF!</definedName>
    <definedName name="MLNK2632fe41c4834ad7b8e6e3c7a5e0ce2a" localSheetId="8" hidden="1">#REF!</definedName>
    <definedName name="MLNK2632fe41c4834ad7b8e6e3c7a5e0ce2a" localSheetId="2" hidden="1">#REF!</definedName>
    <definedName name="MLNK2632fe41c4834ad7b8e6e3c7a5e0ce2a" hidden="1">#REF!</definedName>
    <definedName name="MLNK3bfc3cd076f24aba9294b6c15fac9643" localSheetId="8" hidden="1">#REF!</definedName>
    <definedName name="MLNK3bfc3cd076f24aba9294b6c15fac9643" localSheetId="2" hidden="1">#REF!</definedName>
    <definedName name="MLNK3bfc3cd076f24aba9294b6c15fac9643" hidden="1">#REF!</definedName>
    <definedName name="MLNK45277f0221fc4612af7596f79411595b" localSheetId="8" hidden="1">#REF!</definedName>
    <definedName name="MLNK45277f0221fc4612af7596f79411595b" localSheetId="2" hidden="1">#REF!</definedName>
    <definedName name="MLNK45277f0221fc4612af7596f79411595b" hidden="1">#REF!</definedName>
    <definedName name="MLNK79db0e8d7572485983252416fe48c547" localSheetId="8" hidden="1">#REF!</definedName>
    <definedName name="MLNK79db0e8d7572485983252416fe48c547" localSheetId="2" hidden="1">#REF!</definedName>
    <definedName name="MLNK79db0e8d7572485983252416fe48c547" hidden="1">#REF!</definedName>
    <definedName name="MLNKb5e2b67269e84eecba493add0ae753d2" localSheetId="8" hidden="1">#REF!</definedName>
    <definedName name="MLNKb5e2b67269e84eecba493add0ae753d2" localSheetId="2" hidden="1">#REF!</definedName>
    <definedName name="MLNKb5e2b67269e84eecba493add0ae753d2" hidden="1">#REF!</definedName>
    <definedName name="mmmmm" localSheetId="8" hidden="1">'[12]2004 Op Exp'!#REF!</definedName>
    <definedName name="mmmmm" localSheetId="2" hidden="1">'[12]2004 Op Exp'!#REF!</definedName>
    <definedName name="mmmmm" hidden="1">'[12]2004 Op Exp'!#REF!</definedName>
    <definedName name="monday" localSheetId="8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monday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monday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mondayjvcopy" localSheetId="8" hidden="1">{"View1",#N/A,FALSE,"Sheet1";"View2",#N/A,FALSE,"Sheet1"}</definedName>
    <definedName name="mondayjvcopy" localSheetId="2" hidden="1">{"View1",#N/A,FALSE,"Sheet1";"View2",#N/A,FALSE,"Sheet1"}</definedName>
    <definedName name="mondayjvcopy" hidden="1">{"View1",#N/A,FALSE,"Sheet1";"View2",#N/A,FALSE,"Sheet1"}</definedName>
    <definedName name="mondaypark" localSheetId="8" hidden="1">{"View1",#N/A,FALSE,"Sheet1";"View2",#N/A,FALSE,"Sheet1"}</definedName>
    <definedName name="mondaypark" localSheetId="2" hidden="1">{"View1",#N/A,FALSE,"Sheet1";"View2",#N/A,FALSE,"Sheet1"}</definedName>
    <definedName name="mondaypark" hidden="1">{"View1",#N/A,FALSE,"Sheet1";"View2",#N/A,FALSE,"Sheet1"}</definedName>
    <definedName name="mondaytest" localSheetId="8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mondaytest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mondaytest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One" localSheetId="8" hidden="1">{#N/A,#N/A,FALSE,"Consol CF";#N/A,#N/A,FALSE,"matx B4 DS";#N/A,#N/A,FALSE,"Hacienda CF";#N/A,#N/A,FALSE,"matx B4 DS Hac";#N/A,#N/A,FALSE,"Chabot CF";#N/A,#N/A,FALSE,"matx B4 DS Chabot";#N/A,#N/A,FALSE,"Diablo CF";#N/A,#N/A,FALSE,"matx B4 DS Diablo";#N/A,#N/A,FALSE,"HAC2-CF";#N/A,#N/A,FALSE,"HAC3-CF";#N/A,#N/A,FALSE,"HAC4-CF";#N/A,#N/A,FALSE,"HAC5-CF";#N/A,#N/A,FALSE,"HAC6-CF";#N/A,#N/A,FALSE,"HAC7-CF";#N/A,#N/A,FALSE,"HAC8-CF";#N/A,#N/A,FALSE,"HAC9-CF";#N/A,#N/A,FALSE,"HA10-CF"}</definedName>
    <definedName name="One" localSheetId="2" hidden="1">{#N/A,#N/A,FALSE,"Consol CF";#N/A,#N/A,FALSE,"matx B4 DS";#N/A,#N/A,FALSE,"Hacienda CF";#N/A,#N/A,FALSE,"matx B4 DS Hac";#N/A,#N/A,FALSE,"Chabot CF";#N/A,#N/A,FALSE,"matx B4 DS Chabot";#N/A,#N/A,FALSE,"Diablo CF";#N/A,#N/A,FALSE,"matx B4 DS Diablo";#N/A,#N/A,FALSE,"HAC2-CF";#N/A,#N/A,FALSE,"HAC3-CF";#N/A,#N/A,FALSE,"HAC4-CF";#N/A,#N/A,FALSE,"HAC5-CF";#N/A,#N/A,FALSE,"HAC6-CF";#N/A,#N/A,FALSE,"HAC7-CF";#N/A,#N/A,FALSE,"HAC8-CF";#N/A,#N/A,FALSE,"HAC9-CF";#N/A,#N/A,FALSE,"HA10-CF"}</definedName>
    <definedName name="One" hidden="1">{#N/A,#N/A,FALSE,"Consol CF";#N/A,#N/A,FALSE,"matx B4 DS";#N/A,#N/A,FALSE,"Hacienda CF";#N/A,#N/A,FALSE,"matx B4 DS Hac";#N/A,#N/A,FALSE,"Chabot CF";#N/A,#N/A,FALSE,"matx B4 DS Chabot";#N/A,#N/A,FALSE,"Diablo CF";#N/A,#N/A,FALSE,"matx B4 DS Diablo";#N/A,#N/A,FALSE,"HAC2-CF";#N/A,#N/A,FALSE,"HAC3-CF";#N/A,#N/A,FALSE,"HAC4-CF";#N/A,#N/A,FALSE,"HAC5-CF";#N/A,#N/A,FALSE,"HAC6-CF";#N/A,#N/A,FALSE,"HAC7-CF";#N/A,#N/A,FALSE,"HAC8-CF";#N/A,#N/A,FALSE,"HAC9-CF";#N/A,#N/A,FALSE,"HA10-CF"}</definedName>
    <definedName name="output" localSheetId="8" hidden="1">{#N/A,#N/A,FALSE,"Matrix";#N/A,#N/A,FALSE,"Cash Flow";#N/A,#N/A,FALSE,"10 Year Cost Analysis"}</definedName>
    <definedName name="output" localSheetId="2" hidden="1">{#N/A,#N/A,FALSE,"Matrix";#N/A,#N/A,FALSE,"Cash Flow";#N/A,#N/A,FALSE,"10 Year Cost Analysis"}</definedName>
    <definedName name="output" hidden="1">{#N/A,#N/A,FALSE,"Matrix";#N/A,#N/A,FALSE,"Cash Flow";#N/A,#N/A,FALSE,"10 Year Cost Analysis"}</definedName>
    <definedName name="parkavecopy" localSheetId="8" hidden="1">{"View1",#N/A,FALSE,"Sheet1";"View2",#N/A,FALSE,"Sheet1"}</definedName>
    <definedName name="parkavecopy" localSheetId="2" hidden="1">{"View1",#N/A,FALSE,"Sheet1";"View2",#N/A,FALSE,"Sheet1"}</definedName>
    <definedName name="parkavecopy" hidden="1">{"View1",#N/A,FALSE,"Sheet1";"View2",#N/A,FALSE,"Sheet1"}</definedName>
    <definedName name="parkcopy" localSheetId="8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parkcopy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parkcopy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parkjvcopy" localSheetId="8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parkjvcopy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parkjvcopy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parktest" localSheetId="8" hidden="1">{"View1",#N/A,FALSE,"Sheet1";"View2",#N/A,FALSE,"Sheet1"}</definedName>
    <definedName name="parktest" localSheetId="2" hidden="1">{"View1",#N/A,FALSE,"Sheet1";"View2",#N/A,FALSE,"Sheet1"}</definedName>
    <definedName name="parktest" hidden="1">{"View1",#N/A,FALSE,"Sheet1";"View2",#N/A,FALSE,"Sheet1"}</definedName>
    <definedName name="parktestave" localSheetId="8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parktestave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parktestave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pier90" localSheetId="8" hidden="1">{"excavation",#N/A,FALSE,"DETAIL.XLS"}</definedName>
    <definedName name="pier90" localSheetId="2" hidden="1">{"excavation",#N/A,FALSE,"DETAIL.XLS"}</definedName>
    <definedName name="pier90" hidden="1">{"excavation",#N/A,FALSE,"DETAIL.XLS"}</definedName>
    <definedName name="platform" localSheetId="8" hidden="1">{#N/A,#N/A,TRUE,"Ericsson Stadium PCD ";#N/A,#N/A,TRUE,"Ericsson Stadium IOR"}</definedName>
    <definedName name="platform" localSheetId="2" hidden="1">{#N/A,#N/A,TRUE,"Ericsson Stadium PCD ";#N/A,#N/A,TRUE,"Ericsson Stadium IOR"}</definedName>
    <definedName name="platform" hidden="1">{#N/A,#N/A,TRUE,"Ericsson Stadium PCD ";#N/A,#N/A,TRUE,"Ericsson Stadium IOR"}</definedName>
    <definedName name="platforma" localSheetId="8" hidden="1">{#N/A,#N/A,TRUE,"Ericsson Stadium PCD ";#N/A,#N/A,TRUE,"Ericsson Stadium IOR"}</definedName>
    <definedName name="platforma" localSheetId="2" hidden="1">{#N/A,#N/A,TRUE,"Ericsson Stadium PCD ";#N/A,#N/A,TRUE,"Ericsson Stadium IOR"}</definedName>
    <definedName name="platforma" hidden="1">{#N/A,#N/A,TRUE,"Ericsson Stadium PCD ";#N/A,#N/A,TRUE,"Ericsson Stadium IOR"}</definedName>
    <definedName name="problem" localSheetId="8" hidden="1">{"View1",#N/A,FALSE,"Sheet1";"View2",#N/A,FALSE,"Sheet1"}</definedName>
    <definedName name="problem" localSheetId="2" hidden="1">{"View1",#N/A,FALSE,"Sheet1";"View2",#N/A,FALSE,"Sheet1"}</definedName>
    <definedName name="problem" hidden="1">{"View1",#N/A,FALSE,"Sheet1";"View2",#N/A,FALSE,"Sheet1"}</definedName>
    <definedName name="promote" localSheetId="8" hidden="1">{"Investor",#N/A,FALSE,"Model";"Property",#N/A,FALSE,"Model";"Incentive Taxes",#N/A,FALSE,"Model"}</definedName>
    <definedName name="promote" localSheetId="2" hidden="1">{"Investor",#N/A,FALSE,"Model";"Property",#N/A,FALSE,"Model";"Incentive Taxes",#N/A,FALSE,"Model"}</definedName>
    <definedName name="promote" hidden="1">{"Investor",#N/A,FALSE,"Model";"Property",#N/A,FALSE,"Model";"Incentive Taxes",#N/A,FALSE,"Model"}</definedName>
    <definedName name="report" localSheetId="8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2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tha" localSheetId="8" hidden="1">#REF!</definedName>
    <definedName name="retha" localSheetId="2" hidden="1">#REF!</definedName>
    <definedName name="retha" hidden="1">#REF!</definedName>
    <definedName name="rgdhgsrt" localSheetId="8" hidden="1">{"Assump",#N/A,TRUE,"Proforma";"first",#N/A,TRUE,"Proforma";"second",#N/A,TRUE,"Proforma";"lease1",#N/A,TRUE,"Proforma";"lease2",#N/A,TRUE,"Proforma"}</definedName>
    <definedName name="rgdhgsrt" localSheetId="2" hidden="1">{"Assump",#N/A,TRUE,"Proforma";"first",#N/A,TRUE,"Proforma";"second",#N/A,TRUE,"Proforma";"lease1",#N/A,TRUE,"Proforma";"lease2",#N/A,TRUE,"Proforma"}</definedName>
    <definedName name="rgdhgsrt" hidden="1">{"Assump",#N/A,TRUE,"Proforma";"first",#N/A,TRUE,"Proforma";"second",#N/A,TRUE,"Proforma";"lease1",#N/A,TRUE,"Proforma";"lease2",#N/A,TRUE,"Proforma"}</definedName>
    <definedName name="rgerg" localSheetId="8" hidden="1">{"Investor",#N/A,FALSE,"Model";"Property",#N/A,FALSE,"Model";"Incentive Taxes",#N/A,FALSE,"Model"}</definedName>
    <definedName name="rgerg" localSheetId="2" hidden="1">{"Investor",#N/A,FALSE,"Model";"Property",#N/A,FALSE,"Model";"Incentive Taxes",#N/A,FALSE,"Model"}</definedName>
    <definedName name="rgerg" hidden="1">{"Investor",#N/A,FALSE,"Model";"Property",#N/A,FALSE,"Model";"Incentive Taxes",#N/A,FALSE,"Model"}</definedName>
    <definedName name="rtha" localSheetId="8" hidden="1">#REF!</definedName>
    <definedName name="rtha" localSheetId="2" hidden="1">#REF!</definedName>
    <definedName name="rtha" hidden="1">#REF!</definedName>
    <definedName name="rther" localSheetId="8" hidden="1">{"Investor",#N/A,FALSE,"Model";"Property",#N/A,FALSE,"Model";"Incentive Taxes",#N/A,FALSE,"Model"}</definedName>
    <definedName name="rther" localSheetId="2" hidden="1">{"Investor",#N/A,FALSE,"Model";"Property",#N/A,FALSE,"Model";"Incentive Taxes",#N/A,FALSE,"Model"}</definedName>
    <definedName name="rther" hidden="1">{"Investor",#N/A,FALSE,"Model";"Property",#N/A,FALSE,"Model";"Incentive Taxes",#N/A,FALSE,"Model"}</definedName>
    <definedName name="rthsrth" localSheetId="8" hidden="1">#REF!</definedName>
    <definedName name="rthsrth" localSheetId="2" hidden="1">#REF!</definedName>
    <definedName name="rthsrth" hidden="1">#REF!</definedName>
    <definedName name="rtxfdgth" localSheetId="8" hidden="1">#REF!</definedName>
    <definedName name="rtxfdgth" localSheetId="2" hidden="1">#REF!</definedName>
    <definedName name="rtxfdgth" hidden="1">#REF!</definedName>
    <definedName name="saery" localSheetId="8" hidden="1">{"Investor",#N/A,FALSE,"Model";"Property",#N/A,FALSE,"Model";"Incentive Taxes",#N/A,FALSE,"Model"}</definedName>
    <definedName name="saery" localSheetId="2" hidden="1">{"Investor",#N/A,FALSE,"Model";"Property",#N/A,FALSE,"Model";"Incentive Taxes",#N/A,FALSE,"Model"}</definedName>
    <definedName name="saery" hidden="1">{"Investor",#N/A,FALSE,"Model";"Property",#N/A,FALSE,"Model";"Incentive Taxes",#N/A,FALSE,"Model"}</definedName>
    <definedName name="sd" localSheetId="8" hidden="1">{"Assump",#N/A,TRUE,"Proforma";"first",#N/A,TRUE,"Proforma";"second",#N/A,TRUE,"Proforma";"lease1",#N/A,TRUE,"Proforma";"lease2",#N/A,TRUE,"Proforma"}</definedName>
    <definedName name="sd" localSheetId="2" hidden="1">{"Assump",#N/A,TRUE,"Proforma";"first",#N/A,TRUE,"Proforma";"second",#N/A,TRUE,"Proforma";"lease1",#N/A,TRUE,"Proforma";"lease2",#N/A,TRUE,"Proforma"}</definedName>
    <definedName name="sd" hidden="1">{"Assump",#N/A,TRUE,"Proforma";"first",#N/A,TRUE,"Proforma";"second",#N/A,TRUE,"Proforma";"lease1",#N/A,TRUE,"Proforma";"lease2",#N/A,TRUE,"Proforma"}</definedName>
    <definedName name="sdf" localSheetId="8" hidden="1">{"Assump",#N/A,TRUE,"Proforma";"first",#N/A,TRUE,"Proforma";"second",#N/A,TRUE,"Proforma";"lease1",#N/A,TRUE,"Proforma";"lease2",#N/A,TRUE,"Proforma"}</definedName>
    <definedName name="sdf" localSheetId="2" hidden="1">{"Assump",#N/A,TRUE,"Proforma";"first",#N/A,TRUE,"Proforma";"second",#N/A,TRUE,"Proforma";"lease1",#N/A,TRUE,"Proforma";"lease2",#N/A,TRUE,"Proforma"}</definedName>
    <definedName name="sdf" hidden="1">{"Assump",#N/A,TRUE,"Proforma";"first",#N/A,TRUE,"Proforma";"second",#N/A,TRUE,"Proforma";"lease1",#N/A,TRUE,"Proforma";"lease2",#N/A,TRUE,"Proforma"}</definedName>
    <definedName name="second_roll_year">'[10]Comm RR Yorkshire'!$BX$7:$BX$21</definedName>
    <definedName name="sencount" hidden="1">1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localSheetId="8" hidden="1">'[13]14-2010'!#REF!</definedName>
    <definedName name="solver_opt" localSheetId="2" hidden="1">'[13]14-2010'!#REF!</definedName>
    <definedName name="solver_opt" hidden="1">'[13]14-2010'!#REF!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quare_Feet">'[10]Comm RR Yorkshire'!$I$7:$I$21</definedName>
    <definedName name="Stadium" localSheetId="8" hidden="1">{#N/A,#N/A,TRUE,"Ericsson Stadium PCD ";#N/A,#N/A,TRUE,"Ericsson Stadium IOR"}</definedName>
    <definedName name="Stadium" localSheetId="2" hidden="1">{#N/A,#N/A,TRUE,"Ericsson Stadium PCD ";#N/A,#N/A,TRUE,"Ericsson Stadium IOR"}</definedName>
    <definedName name="Stadium" hidden="1">{#N/A,#N/A,TRUE,"Ericsson Stadium PCD ";#N/A,#N/A,TRUE,"Ericsson Stadium IOR"}</definedName>
    <definedName name="stadiuma" localSheetId="8" hidden="1">{#N/A,#N/A,TRUE,"Ericsson Stadium PCD ";#N/A,#N/A,TRUE,"Ericsson Stadium IOR"}</definedName>
    <definedName name="stadiuma" localSheetId="2" hidden="1">{#N/A,#N/A,TRUE,"Ericsson Stadium PCD ";#N/A,#N/A,TRUE,"Ericsson Stadium IOR"}</definedName>
    <definedName name="stadiuma" hidden="1">{#N/A,#N/A,TRUE,"Ericsson Stadium PCD ";#N/A,#N/A,TRUE,"Ericsson Stadium IOR"}</definedName>
    <definedName name="tables" hidden="1">[14]Project!$C$21:$C$21</definedName>
    <definedName name="tdyjdtyj" localSheetId="8" hidden="1">{"Investor",#N/A,FALSE,"Model";"Property",#N/A,FALSE,"Model";"Incentive Taxes",#N/A,FALSE,"Model"}</definedName>
    <definedName name="tdyjdtyj" localSheetId="2" hidden="1">{"Investor",#N/A,FALSE,"Model";"Property",#N/A,FALSE,"Model";"Incentive Taxes",#N/A,FALSE,"Model"}</definedName>
    <definedName name="tdyjdtyj" hidden="1">{"Investor",#N/A,FALSE,"Model";"Property",#N/A,FALSE,"Model";"Incentive Taxes",#N/A,FALSE,"Model"}</definedName>
    <definedName name="test" localSheetId="8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test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test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test100" localSheetId="8" hidden="1">{"View1",#N/A,FALSE,"Sheet1";"View2",#N/A,FALSE,"Sheet1"}</definedName>
    <definedName name="test100" localSheetId="2" hidden="1">{"View1",#N/A,FALSE,"Sheet1";"View2",#N/A,FALSE,"Sheet1"}</definedName>
    <definedName name="test100" hidden="1">{"View1",#N/A,FALSE,"Sheet1";"View2",#N/A,FALSE,"Sheet1"}</definedName>
    <definedName name="test2" localSheetId="8" hidden="1">{"View1",#N/A,FALSE,"Sheet1";"View2",#N/A,FALSE,"Sheet1"}</definedName>
    <definedName name="test2" localSheetId="2" hidden="1">{"View1",#N/A,FALSE,"Sheet1";"View2",#N/A,FALSE,"Sheet1"}</definedName>
    <definedName name="test2" hidden="1">{"View1",#N/A,FALSE,"Sheet1";"View2",#N/A,FALSE,"Sheet1"}</definedName>
    <definedName name="testcopy3" localSheetId="8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testcopy3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testcopy3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testing2" localSheetId="8" hidden="1">{"View1",#N/A,FALSE,"Sheet1";"View2",#N/A,FALSE,"Sheet1"}</definedName>
    <definedName name="testing2" localSheetId="2" hidden="1">{"View1",#N/A,FALSE,"Sheet1";"View2",#N/A,FALSE,"Sheet1"}</definedName>
    <definedName name="testing2" hidden="1">{"View1",#N/A,FALSE,"Sheet1";"View2",#N/A,FALSE,"Sheet1"}</definedName>
    <definedName name="testparkave" localSheetId="8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testparkave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testparkave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third_roll_year">'[10]Comm RR Yorkshire'!$BZ$7:$BZ$21</definedName>
    <definedName name="TI" hidden="1">[15]BASE!$A$18:$C$98</definedName>
    <definedName name="tyjsrty" localSheetId="8" hidden="1">{"Investor",#N/A,FALSE,"Model";"Property",#N/A,FALSE,"Model";"Incentive Taxes",#N/A,FALSE,"Model"}</definedName>
    <definedName name="tyjsrty" localSheetId="2" hidden="1">{"Investor",#N/A,FALSE,"Model";"Property",#N/A,FALSE,"Model";"Incentive Taxes",#N/A,FALSE,"Model"}</definedName>
    <definedName name="tyjsrty" hidden="1">{"Investor",#N/A,FALSE,"Model";"Property",#N/A,FALSE,"Model";"Incentive Taxes",#N/A,FALSE,"Model"}</definedName>
    <definedName name="tykjthk" localSheetId="8" hidden="1">{"Investor",#N/A,FALSE,"Model";"Property",#N/A,FALSE,"Model";"Incentive Taxes",#N/A,FALSE,"Model"}</definedName>
    <definedName name="tykjthk" localSheetId="2" hidden="1">{"Investor",#N/A,FALSE,"Model";"Property",#N/A,FALSE,"Model";"Incentive Taxes",#N/A,FALSE,"Model"}</definedName>
    <definedName name="tykjthk" hidden="1">{"Investor",#N/A,FALSE,"Model";"Property",#N/A,FALSE,"Model";"Incentive Taxes",#N/A,FALSE,"Model"}</definedName>
    <definedName name="uw4u" localSheetId="8" hidden="1">{"Investor",#N/A,FALSE,"Model";"Property",#N/A,FALSE,"Model";"Incentive Taxes",#N/A,FALSE,"Model"}</definedName>
    <definedName name="uw4u" localSheetId="2" hidden="1">{"Investor",#N/A,FALSE,"Model";"Property",#N/A,FALSE,"Model";"Incentive Taxes",#N/A,FALSE,"Model"}</definedName>
    <definedName name="uw4u" hidden="1">{"Investor",#N/A,FALSE,"Model";"Property",#N/A,FALSE,"Model";"Incentive Taxes",#N/A,FALSE,"Model"}</definedName>
    <definedName name="v" hidden="1">'[9]Projected Occupancy'!$A$5:$M$97</definedName>
    <definedName name="viasat" localSheetId="8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viasat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viasat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" localSheetId="8" hidden="1">#REF!</definedName>
    <definedName name="w" localSheetId="2" hidden="1">#REF!</definedName>
    <definedName name="w" hidden="1">#REF!</definedName>
    <definedName name="wetadf" localSheetId="8" hidden="1">{"Assump",#N/A,TRUE,"Proforma";"first",#N/A,TRUE,"Proforma";"second",#N/A,TRUE,"Proforma";"lease1",#N/A,TRUE,"Proforma";"lease2",#N/A,TRUE,"Proforma"}</definedName>
    <definedName name="wetadf" localSheetId="2" hidden="1">{"Assump",#N/A,TRUE,"Proforma";"first",#N/A,TRUE,"Proforma";"second",#N/A,TRUE,"Proforma";"lease1",#N/A,TRUE,"Proforma";"lease2",#N/A,TRUE,"Proforma"}</definedName>
    <definedName name="wetadf" hidden="1">{"Assump",#N/A,TRUE,"Proforma";"first",#N/A,TRUE,"Proforma";"second",#N/A,TRUE,"Proforma";"lease1",#N/A,TRUE,"Proforma";"lease2",#N/A,TRUE,"Proforma"}</definedName>
    <definedName name="wrn.10._.Year._.Analysis." localSheetId="8" hidden="1">{"Data Input",#N/A,TRUE,"Data Input";"10-Yr Cash Flow",#N/A,TRUE,"Cash Flow";"10-Yr Value",#N/A,TRUE,"Value "}</definedName>
    <definedName name="wrn.10._.Year._.Analysis." localSheetId="2" hidden="1">{"Data Input",#N/A,TRUE,"Data Input";"10-Yr Cash Flow",#N/A,TRUE,"Cash Flow";"10-Yr Value",#N/A,TRUE,"Value "}</definedName>
    <definedName name="wrn.10._.Year._.Analysis." hidden="1">{"Data Input",#N/A,TRUE,"Data Input";"10-Yr Cash Flow",#N/A,TRUE,"Cash Flow";"10-Yr Value",#N/A,TRUE,"Value "}</definedName>
    <definedName name="wrn.120W45." localSheetId="8" hidden="1">{#N/A,#N/A,FALSE,"1";#N/A,#N/A,FALSE,"1x";#N/A,#N/A,FALSE,"2";#N/A,#N/A,FALSE,"2x";#N/A,#N/A,FALSE,"3";#N/A,#N/A,FALSE,"3x"}</definedName>
    <definedName name="wrn.120W45." localSheetId="2" hidden="1">{#N/A,#N/A,FALSE,"1";#N/A,#N/A,FALSE,"1x";#N/A,#N/A,FALSE,"2";#N/A,#N/A,FALSE,"2x";#N/A,#N/A,FALSE,"3";#N/A,#N/A,FALSE,"3x"}</definedName>
    <definedName name="wrn.120W45." hidden="1">{#N/A,#N/A,FALSE,"1";#N/A,#N/A,FALSE,"1x";#N/A,#N/A,FALSE,"2";#N/A,#N/A,FALSE,"2x";#N/A,#N/A,FALSE,"3";#N/A,#N/A,FALSE,"3x"}</definedName>
    <definedName name="wrn.15._.Year._.Analysis." localSheetId="8" hidden="1">{"Data Input",#N/A,TRUE,"Data Input";"15-Yr Cash Flow",#N/A,TRUE,"Cash Flow";"15-Yr Value",#N/A,TRUE,"Value "}</definedName>
    <definedName name="wrn.15._.Year._.Analysis." localSheetId="2" hidden="1">{"Data Input",#N/A,TRUE,"Data Input";"15-Yr Cash Flow",#N/A,TRUE,"Cash Flow";"15-Yr Value",#N/A,TRUE,"Value "}</definedName>
    <definedName name="wrn.15._.Year._.Analysis." hidden="1">{"Data Input",#N/A,TRUE,"Data Input";"15-Yr Cash Flow",#N/A,TRUE,"Cash Flow";"15-Yr Value",#N/A,TRUE,"Value "}</definedName>
    <definedName name="wrn.399." localSheetId="8" hidden="1">{#N/A,#N/A,FALSE,"A";#N/A,#N/A,FALSE,"C"}</definedName>
    <definedName name="wrn.399." localSheetId="2" hidden="1">{#N/A,#N/A,FALSE,"A";#N/A,#N/A,FALSE,"C"}</definedName>
    <definedName name="wrn.399." hidden="1">{#N/A,#N/A,FALSE,"A";#N/A,#N/A,FALSE,"C"}</definedName>
    <definedName name="wrn.ALL." localSheetId="8" hidden="1">{#N/A,#N/A,TRUE,"3-Gateway";#N/A,#N/A,TRUE,"4-ByrkitAve.Bus.Ctr.";#N/A,#N/A,TRUE,"5- 851 Marietta Assoc.";#N/A,#N/A,TRUE,"6-Fesslers";#N/A,#N/A,TRUE,"7- 3300 Sample";#N/A,#N/A,TRUE,"8-Blackthorn-Wells";#N/A,#N/A,TRUE,"9-BlackthornNimtz";#N/A,#N/A,TRUE,"10-Willow Trace II";#N/A,#N/A,TRUE,"11-Homeland";#N/A,#N/A,TRUE,"12-Dugdale";#N/A,#N/A,TRUE,"13-Park Center";#N/A,#N/A,TRUE,"14-Michiana";#N/A,#N/A,TRUE,"15-LTV (Niles)";#N/A,#N/A,TRUE,"16-Niles-Colfax";#N/A,#N/A,TRUE,"17-Colfax Place";#N/A,#N/A,TRUE,"18-Pru Office"}</definedName>
    <definedName name="wrn.ALL." localSheetId="2" hidden="1">{#N/A,#N/A,TRUE,"3-Gateway";#N/A,#N/A,TRUE,"4-ByrkitAve.Bus.Ctr.";#N/A,#N/A,TRUE,"5- 851 Marietta Assoc.";#N/A,#N/A,TRUE,"6-Fesslers";#N/A,#N/A,TRUE,"7- 3300 Sample";#N/A,#N/A,TRUE,"8-Blackthorn-Wells";#N/A,#N/A,TRUE,"9-BlackthornNimtz";#N/A,#N/A,TRUE,"10-Willow Trace II";#N/A,#N/A,TRUE,"11-Homeland";#N/A,#N/A,TRUE,"12-Dugdale";#N/A,#N/A,TRUE,"13-Park Center";#N/A,#N/A,TRUE,"14-Michiana";#N/A,#N/A,TRUE,"15-LTV (Niles)";#N/A,#N/A,TRUE,"16-Niles-Colfax";#N/A,#N/A,TRUE,"17-Colfax Place";#N/A,#N/A,TRUE,"18-Pru Office"}</definedName>
    <definedName name="wrn.ALL." hidden="1">{#N/A,#N/A,TRUE,"3-Gateway";#N/A,#N/A,TRUE,"4-ByrkitAve.Bus.Ctr.";#N/A,#N/A,TRUE,"5- 851 Marietta Assoc.";#N/A,#N/A,TRUE,"6-Fesslers";#N/A,#N/A,TRUE,"7- 3300 Sample";#N/A,#N/A,TRUE,"8-Blackthorn-Wells";#N/A,#N/A,TRUE,"9-BlackthornNimtz";#N/A,#N/A,TRUE,"10-Willow Trace II";#N/A,#N/A,TRUE,"11-Homeland";#N/A,#N/A,TRUE,"12-Dugdale";#N/A,#N/A,TRUE,"13-Park Center";#N/A,#N/A,TRUE,"14-Michiana";#N/A,#N/A,TRUE,"15-LTV (Niles)";#N/A,#N/A,TRUE,"16-Niles-Colfax";#N/A,#N/A,TRUE,"17-Colfax Place";#N/A,#N/A,TRUE,"18-Pru Office"}</definedName>
    <definedName name="wrn.All._.Schedules." localSheetId="8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wrn.All._.Schedules." localSheetId="2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wrn.All._.Schedules." hidden="1">{#N/A,#N/A,FALSE,"CF Consolidated 2";#N/A,#N/A,FALSE,"Retail Assump";#N/A,#N/A,FALSE,"CF Retail";#N/A,#N/A,FALSE,"Garage Assumpt 1";#N/A,#N/A,FALSE,"Garage Op Proj";#N/A,#N/A,FALSE,"Hist I&amp;E";#N/A,#N/A,FALSE,"Rent Roll";#N/A,#N/A,FALSE,"RE Taxes";#N/A,#N/A,FALSE,"CAM - BH";#N/A,#N/A,FALSE,"Comm.Condo CAM"}</definedName>
    <definedName name="wrn.Arena._.PCD." localSheetId="8" hidden="1">{#N/A,#N/A,TRUE,"Maritime Park Arena PCD";#N/A,#N/A,TRUE,"Maritime Park Arena IOR"}</definedName>
    <definedName name="wrn.Arena._.PCD." localSheetId="2" hidden="1">{#N/A,#N/A,TRUE,"Maritime Park Arena PCD";#N/A,#N/A,TRUE,"Maritime Park Arena IOR"}</definedName>
    <definedName name="wrn.Arena._.PCD." hidden="1">{#N/A,#N/A,TRUE,"Maritime Park Arena PCD";#N/A,#N/A,TRUE,"Maritime Park Arena IOR"}</definedName>
    <definedName name="wrn.Atrium." localSheetId="8" hidden="1">{"Atrium-Investor",#N/A,FALSE,"Atrium";"Atrium-Property",#N/A,FALSE,"Atrium"}</definedName>
    <definedName name="wrn.Atrium." localSheetId="2" hidden="1">{"Atrium-Investor",#N/A,FALSE,"Atrium";"Atrium-Property",#N/A,FALSE,"Atrium"}</definedName>
    <definedName name="wrn.Atrium." hidden="1">{"Atrium-Investor",#N/A,FALSE,"Atrium";"Atrium-Property",#N/A,FALSE,"Atrium"}</definedName>
    <definedName name="wrn.BlackWhite." localSheetId="8" hidden="1">{#N/A,#N/A,FALSE,"NNN sum";#N/A,#N/A,FALSE,"10-yr Opt. A Sum";#N/A,#N/A,FALSE,"10-yr Opt A Other Costs";#N/A,#N/A,FALSE,"Purchase Sum";#N/A,#N/A,FALSE,"Purchase Other Costs"}</definedName>
    <definedName name="wrn.BlackWhite." localSheetId="2" hidden="1">{#N/A,#N/A,FALSE,"NNN sum";#N/A,#N/A,FALSE,"10-yr Opt. A Sum";#N/A,#N/A,FALSE,"10-yr Opt A Other Costs";#N/A,#N/A,FALSE,"Purchase Sum";#N/A,#N/A,FALSE,"Purchase Other Costs"}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leu4." localSheetId="8" hidden="1">{#N/A,#N/A,FALSE}</definedName>
    <definedName name="wrn.bleu4." localSheetId="2" hidden="1">{#N/A,#N/A,FALSE}</definedName>
    <definedName name="wrn.bleu4." hidden="1">{#N/A,#N/A,FALSE}</definedName>
    <definedName name="wrn.bleu5" localSheetId="8" hidden="1">{#N/A,#N/A,FALSE}</definedName>
    <definedName name="wrn.bleu5" localSheetId="2" hidden="1">{#N/A,#N/A,FALSE}</definedName>
    <definedName name="wrn.bleu5" hidden="1">{#N/A,#N/A,FALSE}</definedName>
    <definedName name="wrn.BofA." localSheetId="8" hidden="1">{"BofA-Investor",#N/A,FALSE,"BofA Tower";"BofA-Property",#N/A,FALSE,"BofA Tower"}</definedName>
    <definedName name="wrn.BofA." localSheetId="2" hidden="1">{"BofA-Investor",#N/A,FALSE,"BofA Tower";"BofA-Property",#N/A,FALSE,"BofA Tower"}</definedName>
    <definedName name="wrn.BofA." hidden="1">{"BofA-Investor",#N/A,FALSE,"BofA Tower";"BofA-Property",#N/A,FALSE,"BofA Tower"}</definedName>
    <definedName name="wrn.Both._.Outputs." localSheetId="8" hidden="1">{"LTV Output",#N/A,FALSE,"Output";"DCR Output",#N/A,FALSE,"Output"}</definedName>
    <definedName name="wrn.Both._.Outputs." localSheetId="2" hidden="1">{"LTV Output",#N/A,FALSE,"Output";"DCR Output",#N/A,FALSE,"Output"}</definedName>
    <definedName name="wrn.Both._.Outputs." hidden="1">{"LTV Output",#N/A,FALSE,"Output";"DCR Output",#N/A,FALSE,"Output"}</definedName>
    <definedName name="wrn.CAPREIT." localSheetId="8" hidden="1">{#N/A,#N/A,FALSE,"CAPREIT"}</definedName>
    <definedName name="wrn.CAPREIT." localSheetId="2" hidden="1">{#N/A,#N/A,FALSE,"CAPREIT"}</definedName>
    <definedName name="wrn.CAPREIT." hidden="1">{#N/A,#N/A,FALSE,"CAPREIT"}</definedName>
    <definedName name="wrn.CAPREIT2" localSheetId="8" hidden="1">{#N/A,#N/A,FALSE,"CAPREIT"}</definedName>
    <definedName name="wrn.CAPREIT2" localSheetId="2" hidden="1">{#N/A,#N/A,FALSE,"CAPREIT"}</definedName>
    <definedName name="wrn.CAPREIT2" hidden="1">{#N/A,#N/A,FALSE,"CAPREIT"}</definedName>
    <definedName name="wrn.Cash._.Flow._.and._.Matrix." localSheetId="8" hidden="1">{#N/A,#N/A,FALSE,"Matrix";#N/A,#N/A,FALSE,"Cash Flow";#N/A,#N/A,FALSE,"10 Year Cost Analysis"}</definedName>
    <definedName name="wrn.Cash._.Flow._.and._.Matrix." localSheetId="2" hidden="1">{#N/A,#N/A,FALSE,"Matrix";#N/A,#N/A,FALSE,"Cash Flow";#N/A,#N/A,FALSE,"10 Year Cost Analysis"}</definedName>
    <definedName name="wrn.Cash._.Flow._.and._.Matrix." hidden="1">{#N/A,#N/A,FALSE,"Matrix";#N/A,#N/A,FALSE,"Cash Flow";#N/A,#N/A,FALSE,"10 Year Cost Analysis"}</definedName>
    <definedName name="wrn.CASH._.FLOWS._.ONLY." localSheetId="8" hidden="1">{#N/A,#N/A,FALSE,"Assumptions";#N/A,#N/A,FALSE,"Consol CF";#N/A,#N/A,FALSE,"Hacienda CF";#N/A,#N/A,FALSE,"Chabot CF";#N/A,#N/A,FALSE,"Diablo CF"}</definedName>
    <definedName name="wrn.CASH._.FLOWS._.ONLY." localSheetId="2" hidden="1">{#N/A,#N/A,FALSE,"Assumptions";#N/A,#N/A,FALSE,"Consol CF";#N/A,#N/A,FALSE,"Hacienda CF";#N/A,#N/A,FALSE,"Chabot CF";#N/A,#N/A,FALSE,"Diablo CF"}</definedName>
    <definedName name="wrn.CASH._.FLOWS._.ONLY." hidden="1">{#N/A,#N/A,FALSE,"Assumptions";#N/A,#N/A,FALSE,"Consol CF";#N/A,#N/A,FALSE,"Hacienda CF";#N/A,#N/A,FALSE,"Chabot CF";#N/A,#N/A,FALSE,"Diablo CF"}</definedName>
    <definedName name="wrn.CCC." localSheetId="8" hidden="1">{#N/A,#N/A,FALSE,"A";#N/A,#N/A,FALSE,"B"}</definedName>
    <definedName name="wrn.CCC." localSheetId="2" hidden="1">{#N/A,#N/A,FALSE,"A";#N/A,#N/A,FALSE,"B"}</definedName>
    <definedName name="wrn.CCC." hidden="1">{#N/A,#N/A,FALSE,"A";#N/A,#N/A,FALSE,"B"}</definedName>
    <definedName name="wrn.CCC._.OPEX." localSheetId="8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wrn.CCC._.OPEX." localSheetId="2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wrn.CCC._.OPEX." hidden="1">{#N/A,#N/A,FALSE,"Expense Detail";#N/A,#N/A,FALSE,"Worksheet";#N/A,#N/A,FALSE,"Audit";#N/A,#N/A,FALSE,"Exclusions";#N/A,#N/A,FALSE,"Variance";#N/A,#N/A,FALSE,"Average Occupancy";#N/A,#N/A,FALSE,"Maintenance &amp; Repairs Occ. Adj.";#N/A,#N/A,FALSE,"Cleaning Occupancy Adj.";#N/A,#N/A,FALSE,"Escalatable Expenses 95";#N/A,#N/A,FALSE,"Rec 95";#N/A,#N/A,FALSE,"Statements"}</definedName>
    <definedName name="wrn.Complete._.Review." localSheetId="8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2" hidden="1">{#N/A,#N/A,FALSE,"Occ and Rate";#N/A,#N/A,FALSE,"PF Input";#N/A,#N/A,FALSE,"Capital Input";#N/A,#N/A,FALSE,"Proforma Five Yr";#N/A,#N/A,FALSE,"Calculations";#N/A,#N/A,FALSE,"Transaction Summary-DTW"}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re." localSheetId="8" hidden="1">{#N/A,#N/A,FALSE,"Summary";#N/A,#N/A,FALSE,"Summary (2)";#N/A,#N/A,FALSE,"100 Wall (ll)";#N/A,#N/A,FALSE,"100 Wall (pj)";#N/A,#N/A,FALSE,"88 Pine (ll)";#N/A,#N/A,FALSE,"88 Pine (pj)";#N/A,#N/A,FALSE,"1 WTC (ll)";#N/A,#N/A,FALSE,"1 WTC (pj)"}</definedName>
    <definedName name="wrn.Core." localSheetId="2" hidden="1">{#N/A,#N/A,FALSE,"Summary";#N/A,#N/A,FALSE,"Summary (2)";#N/A,#N/A,FALSE,"100 Wall (ll)";#N/A,#N/A,FALSE,"100 Wall (pj)";#N/A,#N/A,FALSE,"88 Pine (ll)";#N/A,#N/A,FALSE,"88 Pine (pj)";#N/A,#N/A,FALSE,"1 WTC (ll)";#N/A,#N/A,FALSE,"1 WTC (pj)"}</definedName>
    <definedName name="wrn.Core." hidden="1">{#N/A,#N/A,FALSE,"Summary";#N/A,#N/A,FALSE,"Summary (2)";#N/A,#N/A,FALSE,"100 Wall (ll)";#N/A,#N/A,FALSE,"100 Wall (pj)";#N/A,#N/A,FALSE,"88 Pine (ll)";#N/A,#N/A,FALSE,"88 Pine (pj)";#N/A,#N/A,FALSE,"1 WTC (ll)";#N/A,#N/A,FALSE,"1 WTC (pj)"}</definedName>
    <definedName name="wrn.cssa." localSheetId="8" hidden="1">{#N/A,#N/A,FALSE,"WATCHDSC";#N/A,#N/A,FALSE,"2LOSSMOD";#N/A,#N/A,FALSE,"2LOSS";#N/A,#N/A,FALSE,"DSC";#N/A,#N/A,FALSE,"OPERAT";#N/A,#N/A,FALSE,"ADJUST";#N/A,#N/A,FALSE,"LEASE EXPIRE"}</definedName>
    <definedName name="wrn.cssa." localSheetId="2" hidden="1">{#N/A,#N/A,FALSE,"WATCHDSC";#N/A,#N/A,FALSE,"2LOSSMOD";#N/A,#N/A,FALSE,"2LOSS";#N/A,#N/A,FALSE,"DSC";#N/A,#N/A,FALSE,"OPERAT";#N/A,#N/A,FALSE,"ADJUST";#N/A,#N/A,FALSE,"LEASE EXPIRE"}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data." localSheetId="8" hidden="1">{"data",#N/A,FALSE,"INPUT"}</definedName>
    <definedName name="wrn.data." localSheetId="2" hidden="1">{"data",#N/A,FALSE,"INPUT"}</definedName>
    <definedName name="wrn.data." hidden="1">{"data",#N/A,FALSE,"INPUT"}</definedName>
    <definedName name="wrn.DCR._.Output." localSheetId="8" hidden="1">{"DCR Output",#N/A,FALSE,"Output"}</definedName>
    <definedName name="wrn.DCR._.Output." localSheetId="2" hidden="1">{"DCR Output",#N/A,FALSE,"Output"}</definedName>
    <definedName name="wrn.DCR._.Output." hidden="1">{"DCR Output",#N/A,FALSE,"Output"}</definedName>
    <definedName name="wrn.Excavation." localSheetId="8" hidden="1">{"excavation",#N/A,FALSE,"DETAIL.XLS"}</definedName>
    <definedName name="wrn.Excavation." localSheetId="2" hidden="1">{"excavation",#N/A,FALSE,"DETAIL.XLS"}</definedName>
    <definedName name="wrn.Excavation." hidden="1">{"excavation",#N/A,FALSE,"DETAIL.XLS"}</definedName>
    <definedName name="wrn.EXPENSE." localSheetId="8" hidden="1">{#N/A,#N/A,FALSE,"Common Area Accrual";#N/A,#N/A,FALSE,"Unit One LaSalle";#N/A,#N/A,FALSE,"Unit One CW";#N/A,#N/A,FALSE,"Unit One LaSallle + C &amp; W";#N/A,#N/A,FALSE,"Consolidated Accrual"}</definedName>
    <definedName name="wrn.EXPENSE." localSheetId="2" hidden="1">{#N/A,#N/A,FALSE,"Common Area Accrual";#N/A,#N/A,FALSE,"Unit One LaSalle";#N/A,#N/A,FALSE,"Unit One CW";#N/A,#N/A,FALSE,"Unit One LaSallle + C &amp; W";#N/A,#N/A,FALSE,"Consolidated Accrual"}</definedName>
    <definedName name="wrn.EXPENSE." hidden="1">{#N/A,#N/A,FALSE,"Common Area Accrual";#N/A,#N/A,FALSE,"Unit One LaSalle";#N/A,#N/A,FALSE,"Unit One CW";#N/A,#N/A,FALSE,"Unit One LaSallle + C &amp; W";#N/A,#N/A,FALSE,"Consolidated Accrual"}</definedName>
    <definedName name="wrn.Expense._.Detail." localSheetId="8" hidden="1">{#N/A,#N/A,FALSE,"Common Area Accrual";#N/A,#N/A,FALSE,"Unit One LaSalle";#N/A,#N/A,FALSE,"Unit One CW";#N/A,#N/A,FALSE,"Unit One LaSalle + C &amp; W";#N/A,#N/A,FALSE,"Consolidated Accrual"}</definedName>
    <definedName name="wrn.Expense._.Detail." localSheetId="2" hidden="1">{#N/A,#N/A,FALSE,"Common Area Accrual";#N/A,#N/A,FALSE,"Unit One LaSalle";#N/A,#N/A,FALSE,"Unit One CW";#N/A,#N/A,FALSE,"Unit One LaSalle + C &amp; W";#N/A,#N/A,FALSE,"Consolidated Accrual"}</definedName>
    <definedName name="wrn.Expense._.Detail." hidden="1">{#N/A,#N/A,FALSE,"Common Area Accrual";#N/A,#N/A,FALSE,"Unit One LaSalle";#N/A,#N/A,FALSE,"Unit One CW";#N/A,#N/A,FALSE,"Unit One LaSalle + C &amp; W";#N/A,#N/A,FALSE,"Consolidated Accrual"}</definedName>
    <definedName name="wrn.Exterior._.Wall." localSheetId="8" hidden="1">{#N/A,#N/A,FALSE,"Paramters";"print range",#N/A,FALSE,"GSF.XLS";"exterior wall",#N/A,FALSE,"DETAIL.XLS"}</definedName>
    <definedName name="wrn.Exterior._.Wall." localSheetId="2" hidden="1">{#N/A,#N/A,FALSE,"Paramters";"print range",#N/A,FALSE,"GSF.XLS";"exterior wall",#N/A,FALSE,"DETAIL.XLS"}</definedName>
    <definedName name="wrn.Exterior._.Wall." hidden="1">{#N/A,#N/A,FALSE,"Paramters";"print range",#N/A,FALSE,"GSF.XLS";"exterior wall",#N/A,FALSE,"DETAIL.XLS"}</definedName>
    <definedName name="wrn.fci1cd" localSheetId="8" hidden="1">{#N/A,#N/A,FALSE,"NO.1"}</definedName>
    <definedName name="wrn.fci1cd" localSheetId="2" hidden="1">{#N/A,#N/A,FALSE,"NO.1"}</definedName>
    <definedName name="wrn.fci1cd" hidden="1">{#N/A,#N/A,FALSE,"NO.1"}</definedName>
    <definedName name="wrn.FCI1CF." localSheetId="8" hidden="1">{#N/A,#N/A,FALSE,"NO.1"}</definedName>
    <definedName name="wrn.FCI1CF." localSheetId="2" hidden="1">{#N/A,#N/A,FALSE,"NO.1"}</definedName>
    <definedName name="wrn.FCI1CF." hidden="1">{#N/A,#N/A,FALSE,"NO.1"}</definedName>
    <definedName name="wrn.Full." localSheetId="8" hidden="1">{#N/A,#N/A,FALSE,"Summary";#N/A,#N/A,FALSE,"Entire 27th";#N/A,#N/A,FALSE,"Entire 31st Floor";#N/A,#N/A,FALSE,"Entire 44th Floor";#N/A,#N/A,FALSE,"48th Floor";#N/A,#N/A,FALSE,"Part 45 &amp; 46th Floor"}</definedName>
    <definedName name="wrn.Full." localSheetId="2" hidden="1">{#N/A,#N/A,FALSE,"Summary";#N/A,#N/A,FALSE,"Entire 27th";#N/A,#N/A,FALSE,"Entire 31st Floor";#N/A,#N/A,FALSE,"Entire 44th Floor";#N/A,#N/A,FALSE,"48th Floor";#N/A,#N/A,FALSE,"Part 45 &amp; 46th Floor"}</definedName>
    <definedName name="wrn.Full." hidden="1">{#N/A,#N/A,FALSE,"Summary";#N/A,#N/A,FALSE,"Entire 27th";#N/A,#N/A,FALSE,"Entire 31st Floor";#N/A,#N/A,FALSE,"Entire 44th Floor";#N/A,#N/A,FALSE,"48th Floor";#N/A,#N/A,FALSE,"Part 45 &amp; 46th Floor"}</definedName>
    <definedName name="wrn.Full._.Run." localSheetId="8" hidden="1">{#N/A,#N/A,FALSE,"Summary";#N/A,#N/A,FALSE,"Remaining Obligation";#N/A,#N/A,FALSE,"Sublease Income";#N/A,#N/A,FALSE,"New Lease"}</definedName>
    <definedName name="wrn.Full._.Run." localSheetId="2" hidden="1">{#N/A,#N/A,FALSE,"Summary";#N/A,#N/A,FALSE,"Remaining Obligation";#N/A,#N/A,FALSE,"Sublease Income";#N/A,#N/A,FALSE,"New Lease"}</definedName>
    <definedName name="wrn.Full._.Run." hidden="1">{#N/A,#N/A,FALSE,"Summary";#N/A,#N/A,FALSE,"Remaining Obligation";#N/A,#N/A,FALSE,"Sublease Income";#N/A,#N/A,FALSE,"New Lease"}</definedName>
    <definedName name="wrn.Garage." localSheetId="8" hidden="1">{#N/A,#N/A,FALSE,"Garage Assumpt 1";#N/A,#N/A,FALSE,"Garage Op Proj";#N/A,#N/A,FALSE,"Hist I&amp;E";#N/A,#N/A,FALSE,"Garage Lease"}</definedName>
    <definedName name="wrn.Garage." localSheetId="2" hidden="1">{#N/A,#N/A,FALSE,"Garage Assumpt 1";#N/A,#N/A,FALSE,"Garage Op Proj";#N/A,#N/A,FALSE,"Hist I&amp;E";#N/A,#N/A,FALSE,"Garage Lease"}</definedName>
    <definedName name="wrn.Garage." hidden="1">{#N/A,#N/A,FALSE,"Garage Assumpt 1";#N/A,#N/A,FALSE,"Garage Op Proj";#N/A,#N/A,FALSE,"Hist I&amp;E";#N/A,#N/A,FALSE,"Garage Lease"}</definedName>
    <definedName name="wrn.GSA._.PRINT." localSheetId="8" hidden="1">{#N/A,#N/A,FALSE,"DEV COSTS";#N/A,#N/A,FALSE,"10-YR C. F."}</definedName>
    <definedName name="wrn.GSA._.PRINT." localSheetId="2" hidden="1">{#N/A,#N/A,FALSE,"DEV COSTS";#N/A,#N/A,FALSE,"10-YR C. F."}</definedName>
    <definedName name="wrn.GSA._.PRINT." hidden="1">{#N/A,#N/A,FALSE,"DEV COSTS";#N/A,#N/A,FALSE,"10-YR C. F."}</definedName>
    <definedName name="wrn.Gund._.Arena._.PCD." localSheetId="8" hidden="1">{#N/A,#N/A,TRUE,"Gund Arena PCD";#N/A,#N/A,TRUE,"Gund Arena IOR"}</definedName>
    <definedName name="wrn.Gund._.Arena._.PCD." localSheetId="2" hidden="1">{#N/A,#N/A,TRUE,"Gund Arena PCD";#N/A,#N/A,TRUE,"Gund Arena IOR"}</definedName>
    <definedName name="wrn.Gund._.Arena._.PCD." hidden="1">{#N/A,#N/A,TRUE,"Gund Arena PCD";#N/A,#N/A,TRUE,"Gund Arena IOR"}</definedName>
    <definedName name="wrn.Hightower." localSheetId="8" hidden="1">{"Hightower-Investor",#N/A,FALSE,"Hightower";"Hightower-Property",#N/A,FALSE,"Hightower"}</definedName>
    <definedName name="wrn.Hightower." localSheetId="2" hidden="1">{"Hightower-Investor",#N/A,FALSE,"Hightower";"Hightower-Property",#N/A,FALSE,"Hightower"}</definedName>
    <definedName name="wrn.Hightower." hidden="1">{"Hightower-Investor",#N/A,FALSE,"Hightower";"Hightower-Property",#N/A,FALSE,"Hightower"}</definedName>
    <definedName name="wrn.Income._.Statements." localSheetId="8" hidden="1">{#N/A,#N/A,FALSE,"Consol CF";#N/A,#N/A,FALSE,"matx B4 DS";#N/A,#N/A,FALSE,"Hacienda CF";#N/A,#N/A,FALSE,"matx B4 DS Hac";#N/A,#N/A,FALSE,"Chabot CF";#N/A,#N/A,FALSE,"matx B4 DS Chabot";#N/A,#N/A,FALSE,"Diablo CF";#N/A,#N/A,FALSE,"matx B4 DS Diablo";#N/A,#N/A,FALSE,"HAC2-CF";#N/A,#N/A,FALSE,"HAC3-CF";#N/A,#N/A,FALSE,"HAC4-CF";#N/A,#N/A,FALSE,"HAC5-CF";#N/A,#N/A,FALSE,"HAC6-CF";#N/A,#N/A,FALSE,"HAC7-CF";#N/A,#N/A,FALSE,"HAC8-CF";#N/A,#N/A,FALSE,"HAC9-CF";#N/A,#N/A,FALSE,"HA10-CF"}</definedName>
    <definedName name="wrn.Income._.Statements." localSheetId="2" hidden="1">{#N/A,#N/A,FALSE,"Consol CF";#N/A,#N/A,FALSE,"matx B4 DS";#N/A,#N/A,FALSE,"Hacienda CF";#N/A,#N/A,FALSE,"matx B4 DS Hac";#N/A,#N/A,FALSE,"Chabot CF";#N/A,#N/A,FALSE,"matx B4 DS Chabot";#N/A,#N/A,FALSE,"Diablo CF";#N/A,#N/A,FALSE,"matx B4 DS Diablo";#N/A,#N/A,FALSE,"HAC2-CF";#N/A,#N/A,FALSE,"HAC3-CF";#N/A,#N/A,FALSE,"HAC4-CF";#N/A,#N/A,FALSE,"HAC5-CF";#N/A,#N/A,FALSE,"HAC6-CF";#N/A,#N/A,FALSE,"HAC7-CF";#N/A,#N/A,FALSE,"HAC8-CF";#N/A,#N/A,FALSE,"HAC9-CF";#N/A,#N/A,FALSE,"HA10-CF"}</definedName>
    <definedName name="wrn.Income._.Statements." hidden="1">{#N/A,#N/A,FALSE,"Consol CF";#N/A,#N/A,FALSE,"matx B4 DS";#N/A,#N/A,FALSE,"Hacienda CF";#N/A,#N/A,FALSE,"matx B4 DS Hac";#N/A,#N/A,FALSE,"Chabot CF";#N/A,#N/A,FALSE,"matx B4 DS Chabot";#N/A,#N/A,FALSE,"Diablo CF";#N/A,#N/A,FALSE,"matx B4 DS Diablo";#N/A,#N/A,FALSE,"HAC2-CF";#N/A,#N/A,FALSE,"HAC3-CF";#N/A,#N/A,FALSE,"HAC4-CF";#N/A,#N/A,FALSE,"HAC5-CF";#N/A,#N/A,FALSE,"HAC6-CF";#N/A,#N/A,FALSE,"HAC7-CF";#N/A,#N/A,FALSE,"HAC8-CF";#N/A,#N/A,FALSE,"HAC9-CF";#N/A,#N/A,FALSE,"HA10-CF"}</definedName>
    <definedName name="wrn.Income._.Statements.1" localSheetId="8" hidden="1">{#N/A,#N/A,FALSE,"Consol CF";#N/A,#N/A,FALSE,"matx B4 DS";#N/A,#N/A,FALSE,"Hacienda CF";#N/A,#N/A,FALSE,"matx B4 DS Hac";#N/A,#N/A,FALSE,"Chabot CF";#N/A,#N/A,FALSE,"matx B4 DS Chabot";#N/A,#N/A,FALSE,"Diablo CF";#N/A,#N/A,FALSE,"matx B4 DS Diablo";#N/A,#N/A,FALSE,"HAC2-CF";#N/A,#N/A,FALSE,"HAC3-CF";#N/A,#N/A,FALSE,"HAC4-CF";#N/A,#N/A,FALSE,"HAC5-CF";#N/A,#N/A,FALSE,"HAC6-CF";#N/A,#N/A,FALSE,"HAC7-CF";#N/A,#N/A,FALSE,"HAC8-CF";#N/A,#N/A,FALSE,"HAC9-CF";#N/A,#N/A,FALSE,"HA10-CF"}</definedName>
    <definedName name="wrn.Income._.Statements.1" localSheetId="2" hidden="1">{#N/A,#N/A,FALSE,"Consol CF";#N/A,#N/A,FALSE,"matx B4 DS";#N/A,#N/A,FALSE,"Hacienda CF";#N/A,#N/A,FALSE,"matx B4 DS Hac";#N/A,#N/A,FALSE,"Chabot CF";#N/A,#N/A,FALSE,"matx B4 DS Chabot";#N/A,#N/A,FALSE,"Diablo CF";#N/A,#N/A,FALSE,"matx B4 DS Diablo";#N/A,#N/A,FALSE,"HAC2-CF";#N/A,#N/A,FALSE,"HAC3-CF";#N/A,#N/A,FALSE,"HAC4-CF";#N/A,#N/A,FALSE,"HAC5-CF";#N/A,#N/A,FALSE,"HAC6-CF";#N/A,#N/A,FALSE,"HAC7-CF";#N/A,#N/A,FALSE,"HAC8-CF";#N/A,#N/A,FALSE,"HAC9-CF";#N/A,#N/A,FALSE,"HA10-CF"}</definedName>
    <definedName name="wrn.Income._.Statements.1" hidden="1">{#N/A,#N/A,FALSE,"Consol CF";#N/A,#N/A,FALSE,"matx B4 DS";#N/A,#N/A,FALSE,"Hacienda CF";#N/A,#N/A,FALSE,"matx B4 DS Hac";#N/A,#N/A,FALSE,"Chabot CF";#N/A,#N/A,FALSE,"matx B4 DS Chabot";#N/A,#N/A,FALSE,"Diablo CF";#N/A,#N/A,FALSE,"matx B4 DS Diablo";#N/A,#N/A,FALSE,"HAC2-CF";#N/A,#N/A,FALSE,"HAC3-CF";#N/A,#N/A,FALSE,"HAC4-CF";#N/A,#N/A,FALSE,"HAC5-CF";#N/A,#N/A,FALSE,"HAC6-CF";#N/A,#N/A,FALSE,"HAC7-CF";#N/A,#N/A,FALSE,"HAC8-CF";#N/A,#N/A,FALSE,"HAC9-CF";#N/A,#N/A,FALSE,"HA10-CF"}</definedName>
    <definedName name="wrn.Inputs." localSheetId="8" hidden="1">{#N/A,#N/A,FALSE,"Input"}</definedName>
    <definedName name="wrn.Inputs." localSheetId="2" hidden="1">{#N/A,#N/A,FALSE,"Input"}</definedName>
    <definedName name="wrn.Inputs." hidden="1">{#N/A,#N/A,FALSE,"Input"}</definedName>
    <definedName name="wrn.Interior._.finishes." localSheetId="8" hidden="1">{"interior finishes",#N/A,FALSE,"DETAIL.XLS"}</definedName>
    <definedName name="wrn.Interior._.finishes." localSheetId="2" hidden="1">{"interior finishes",#N/A,FALSE,"DETAIL.XLS"}</definedName>
    <definedName name="wrn.Interior._.finishes." hidden="1">{"interior finishes",#N/A,FALSE,"DETAIL.XLS"}</definedName>
    <definedName name="wrn.Investment._.Review." localSheetId="8" hidden="1">{#N/A,#N/A,FALSE,"Proforma Five Yr";#N/A,#N/A,FALSE,"Capital Input";#N/A,#N/A,FALSE,"Calculations";#N/A,#N/A,FALSE,"Transaction Summary-DTW"}</definedName>
    <definedName name="wrn.Investment._.Review." localSheetId="2" hidden="1">{#N/A,#N/A,FALSE,"Proforma Five Yr";#N/A,#N/A,FALSE,"Capital Input";#N/A,#N/A,FALSE,"Calculations";#N/A,#N/A,FALSE,"Transaction Summary-DTW"}</definedName>
    <definedName name="wrn.Investment._.Review." hidden="1">{#N/A,#N/A,FALSE,"Proforma Five Yr";#N/A,#N/A,FALSE,"Capital Input";#N/A,#N/A,FALSE,"Calculations";#N/A,#N/A,FALSE,"Transaction Summary-DTW"}</definedName>
    <definedName name="wrn.LTV._.Output." localSheetId="8" hidden="1">{"LTV Output",#N/A,FALSE,"Output"}</definedName>
    <definedName name="wrn.LTV._.Output." localSheetId="2" hidden="1">{"LTV Output",#N/A,FALSE,"Output"}</definedName>
    <definedName name="wrn.LTV._.Output." hidden="1">{"LTV Output",#N/A,FALSE,"Output"}</definedName>
    <definedName name="wrn.Master." localSheetId="8" hidden="1">{#N/A,#N/A,FALSE,"Master Summary 1";#N/A,#N/A,FALSE,"245 Park-Rem. Obl.";#N/A,#N/A,FALSE,"245 Park-N, Lse";#N/A,#N/A,FALSE,"245 Park-N, Lse (2)";#N/A,#N/A,FALSE,"245 Park- SL";#N/A,#N/A,FALSE,"250 Park";#N/A,#N/A,FALSE,"1285 6th";#N/A,#N/A,FALSE,"101 Park";#N/A,#N/A,FALSE,"Sublease Commission"}</definedName>
    <definedName name="wrn.Master." localSheetId="2" hidden="1">{#N/A,#N/A,FALSE,"Master Summary 1";#N/A,#N/A,FALSE,"245 Park-Rem. Obl.";#N/A,#N/A,FALSE,"245 Park-N, Lse";#N/A,#N/A,FALSE,"245 Park-N, Lse (2)";#N/A,#N/A,FALSE,"245 Park- SL";#N/A,#N/A,FALSE,"250 Park";#N/A,#N/A,FALSE,"1285 6th";#N/A,#N/A,FALSE,"101 Park";#N/A,#N/A,FALSE,"Sublease Commission"}</definedName>
    <definedName name="wrn.Master." hidden="1">{#N/A,#N/A,FALSE,"Master Summary 1";#N/A,#N/A,FALSE,"245 Park-Rem. Obl.";#N/A,#N/A,FALSE,"245 Park-N, Lse";#N/A,#N/A,FALSE,"245 Park-N, Lse (2)";#N/A,#N/A,FALSE,"245 Park- SL";#N/A,#N/A,FALSE,"250 Park";#N/A,#N/A,FALSE,"1285 6th";#N/A,#N/A,FALSE,"101 Park";#N/A,#N/A,FALSE,"Sublease Commission"}</definedName>
    <definedName name="wrn.MATRICES._.and._.CFs." localSheetId="8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wrn.MATRICES._.and._.CFs." localSheetId="2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wrn.MATRICES._.and._.CFs." hidden="1">{#N/A,#N/A,FALSE,"Assumptions";#N/A,#N/A,FALSE,"Consol CF";#N/A,#N/A,FALSE,"matx B4 DS";#N/A,#N/A,FALSE,"Hacienda CF";#N/A,#N/A,FALSE,"matx B4 DS Hac";#N/A,#N/A,FALSE,"Chabot CF";#N/A,#N/A,FALSE,"matx B4 DS Chabot";#N/A,#N/A,FALSE,"Diablo CF";#N/A,#N/A,FALSE,"matx B4 DS Diablo"}</definedName>
    <definedName name="wrn.MATRICIES._.ONLY." localSheetId="8" hidden="1">{#N/A,#N/A,FALSE,"matx B4 DS";#N/A,#N/A,FALSE,"matx B4 DS Hac";#N/A,#N/A,FALSE,"matx B4 DS Chabot";#N/A,#N/A,FALSE,"matx B4 DS Diablo"}</definedName>
    <definedName name="wrn.MATRICIES._.ONLY." localSheetId="2" hidden="1">{#N/A,#N/A,FALSE,"matx B4 DS";#N/A,#N/A,FALSE,"matx B4 DS Hac";#N/A,#N/A,FALSE,"matx B4 DS Chabot";#N/A,#N/A,FALSE,"matx B4 DS Diablo"}</definedName>
    <definedName name="wrn.MATRICIES._.ONLY." hidden="1">{#N/A,#N/A,FALSE,"matx B4 DS";#N/A,#N/A,FALSE,"matx B4 DS Hac";#N/A,#N/A,FALSE,"matx B4 DS Chabot";#N/A,#N/A,FALSE,"matx B4 DS Diablo"}</definedName>
    <definedName name="wrn.MODEL." localSheetId="8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2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2." localSheetId="8" hidden="1">{"Investor",#N/A,FALSE,"Model";"Property",#N/A,FALSE,"Model";"Incentive Taxes",#N/A,FALSE,"Model"}</definedName>
    <definedName name="wrn.model2." localSheetId="2" hidden="1">{"Investor",#N/A,FALSE,"Model";"Property",#N/A,FALSE,"Model";"Incentive Taxes",#N/A,FALSE,"Model"}</definedName>
    <definedName name="wrn.model2." hidden="1">{"Investor",#N/A,FALSE,"Model";"Property",#N/A,FALSE,"Model";"Incentive Taxes",#N/A,FALSE,"Model"}</definedName>
    <definedName name="wrn.ODB." localSheetId="8" hidden="1">{"ODB",#N/A,FALSE,"Hold Scenario"}</definedName>
    <definedName name="wrn.ODB." localSheetId="2" hidden="1">{"ODB",#N/A,FALSE,"Hold Scenario"}</definedName>
    <definedName name="wrn.ODB." hidden="1">{"ODB",#N/A,FALSE,"Hold Scenario"}</definedName>
    <definedName name="wrn.OFFICE._.BUDGET." localSheetId="8" hidden="1">{#N/A,#N/A,FALSE,"LP Exp";#N/A,#N/A,FALSE,"Salary";#N/A,#N/A,FALSE,"Admin Exp";#N/A,#N/A,FALSE,"QTS Bud";#N/A,#N/A,FALSE,"Marketing"}</definedName>
    <definedName name="wrn.OFFICE._.BUDGET." localSheetId="2" hidden="1">{#N/A,#N/A,FALSE,"LP Exp";#N/A,#N/A,FALSE,"Salary";#N/A,#N/A,FALSE,"Admin Exp";#N/A,#N/A,FALSE,"QTS Bud";#N/A,#N/A,FALSE,"Marketing"}</definedName>
    <definedName name="wrn.OFFICE._.BUDGET." hidden="1">{#N/A,#N/A,FALSE,"LP Exp";#N/A,#N/A,FALSE,"Salary";#N/A,#N/A,FALSE,"Admin Exp";#N/A,#N/A,FALSE,"QTS Bud";#N/A,#N/A,FALSE,"Marketing"}</definedName>
    <definedName name="wrn.Operations._.Review." localSheetId="8" hidden="1">{#N/A,#N/A,FALSE,"Proforma Five Yr";#N/A,#N/A,FALSE,"Occ and Rate";#N/A,#N/A,FALSE,"PF Input";#N/A,#N/A,FALSE,"Hotcomps"}</definedName>
    <definedName name="wrn.Operations._.Review." localSheetId="2" hidden="1">{#N/A,#N/A,FALSE,"Proforma Five Yr";#N/A,#N/A,FALSE,"Occ and Rate";#N/A,#N/A,FALSE,"PF Input";#N/A,#N/A,FALSE,"Hotcomps"}</definedName>
    <definedName name="wrn.Operations._.Review." hidden="1">{#N/A,#N/A,FALSE,"Proforma Five Yr";#N/A,#N/A,FALSE,"Occ and Rate";#N/A,#N/A,FALSE,"PF Input";#N/A,#N/A,FALSE,"Hotcomps"}</definedName>
    <definedName name="wrn.Output3Column." localSheetId="8" hidden="1">{"Output-3Column",#N/A,FALSE,"Output"}</definedName>
    <definedName name="wrn.Output3Column." localSheetId="2" hidden="1">{"Output-3Column",#N/A,FALSE,"Output"}</definedName>
    <definedName name="wrn.Output3Column." hidden="1">{"Output-3Column",#N/A,FALSE,"Output"}</definedName>
    <definedName name="wrn.OutputAll." localSheetId="8" hidden="1">{"Output-All",#N/A,FALSE,"Output"}</definedName>
    <definedName name="wrn.OutputAll." localSheetId="2" hidden="1">{"Output-All",#N/A,FALSE,"Output"}</definedName>
    <definedName name="wrn.OutputAll." hidden="1">{"Output-All",#N/A,FALSE,"Output"}</definedName>
    <definedName name="wrn.OutputBaseYear." localSheetId="8" hidden="1">{"Output-BaseYear",#N/A,FALSE,"Output"}</definedName>
    <definedName name="wrn.OutputBaseYear." localSheetId="2" hidden="1">{"Output-BaseYear",#N/A,FALSE,"Output"}</definedName>
    <definedName name="wrn.OutputBaseYear." hidden="1">{"Output-BaseYear",#N/A,FALSE,"Output"}</definedName>
    <definedName name="wrn.OutputMin." localSheetId="8" hidden="1">{"Output-Min",#N/A,FALSE,"Output"}</definedName>
    <definedName name="wrn.OutputMin." localSheetId="2" hidden="1">{"Output-Min",#N/A,FALSE,"Output"}</definedName>
    <definedName name="wrn.OutputMin." hidden="1">{"Output-Min",#N/A,FALSE,"Output"}</definedName>
    <definedName name="wrn.OutputPercent." localSheetId="8" hidden="1">{"Output%",#N/A,FALSE,"Output"}</definedName>
    <definedName name="wrn.OutputPercent." localSheetId="2" hidden="1">{"Output%",#N/A,FALSE,"Output"}</definedName>
    <definedName name="wrn.OutputPercent." hidden="1">{"Output%",#N/A,FALSE,"Output"}</definedName>
    <definedName name="wrn.Pavilion." localSheetId="8" hidden="1">{"Pavilion-Investor",#N/A,FALSE,"Pavilion";"Pavilion-Property",#N/A,FALSE,"Pavilion"}</definedName>
    <definedName name="wrn.Pavilion." localSheetId="2" hidden="1">{"Pavilion-Investor",#N/A,FALSE,"Pavilion";"Pavilion-Property",#N/A,FALSE,"Pavilion"}</definedName>
    <definedName name="wrn.Pavilion." hidden="1">{"Pavilion-Investor",#N/A,FALSE,"Pavilion";"Pavilion-Property",#N/A,FALSE,"Pavilion"}</definedName>
    <definedName name="wrn.Phase._.I." localSheetId="8" hidden="1">{#N/A,#N/A,FALSE,"Transaction Summary-DTW";#N/A,#N/A,FALSE,"Proforma Five Yr";#N/A,#N/A,FALSE,"Occ and Rate"}</definedName>
    <definedName name="wrn.Phase._.I." localSheetId="2" hidden="1">{#N/A,#N/A,FALSE,"Transaction Summary-DTW";#N/A,#N/A,FALSE,"Proforma Five Yr";#N/A,#N/A,FALSE,"Occ and Rate"}</definedName>
    <definedName name="wrn.Phase._.I." hidden="1">{#N/A,#N/A,FALSE,"Transaction Summary-DTW";#N/A,#N/A,FALSE,"Proforma Five Yr";#N/A,#N/A,FALSE,"Occ and Rate"}</definedName>
    <definedName name="wrn.Phil." localSheetId="8" hidden="1">{#N/A,#N/A,FALSE,"Summary";#N/A,#N/A,FALSE,"41 Mad (Our)";#N/A,#N/A,FALSE,"41 Mad (Comp)";#N/A,#N/A,FALSE,"41 Mad (Rudin's)";#N/A,#N/A,FALSE,"41 Mad (7,354)"}</definedName>
    <definedName name="wrn.Phil." localSheetId="2" hidden="1">{#N/A,#N/A,FALSE,"Summary";#N/A,#N/A,FALSE,"41 Mad (Our)";#N/A,#N/A,FALSE,"41 Mad (Comp)";#N/A,#N/A,FALSE,"41 Mad (Rudin's)";#N/A,#N/A,FALSE,"41 Mad (7,354)"}</definedName>
    <definedName name="wrn.Phil." hidden="1">{#N/A,#N/A,FALSE,"Summary";#N/A,#N/A,FALSE,"41 Mad (Our)";#N/A,#N/A,FALSE,"41 Mad (Comp)";#N/A,#N/A,FALSE,"41 Mad (Rudin's)";#N/A,#N/A,FALSE,"41 Mad (7,354)"}</definedName>
    <definedName name="wrn.PK._.Variance." localSheetId="8" hidden="1">{#N/A,#N/A,FALSE,"399 Park Var";#N/A,#N/A,FALSE,"PK NOTES"}</definedName>
    <definedName name="wrn.PK._.Variance." localSheetId="2" hidden="1">{#N/A,#N/A,FALSE,"399 Park Var";#N/A,#N/A,FALSE,"PK NOTES"}</definedName>
    <definedName name="wrn.PK._.Variance." hidden="1">{#N/A,#N/A,FALSE,"399 Park Var";#N/A,#N/A,FALSE,"PK NOTES"}</definedName>
    <definedName name="wrn.print." localSheetId="8" hidden="1">{"Assump",#N/A,TRUE,"Proforma";"first",#N/A,TRUE,"Proforma";"second",#N/A,TRUE,"Proforma";"lease1",#N/A,TRUE,"Proforma";"lease2",#N/A,TRUE,"Proforma"}</definedName>
    <definedName name="wrn.print." localSheetId="2" hidden="1">{"Assump",#N/A,TRUE,"Proforma";"first",#N/A,TRUE,"Proforma";"second",#N/A,TRUE,"Proforma";"lease1",#N/A,TRUE,"Proforma";"lease2",#N/A,TRUE,"Proforma"}</definedName>
    <definedName name="wrn.print." hidden="1">{"Assump",#N/A,TRUE,"Proforma";"first",#N/A,TRUE,"Proforma";"second",#N/A,TRUE,"Proforma";"lease1",#N/A,TRUE,"Proforma";"lease2",#N/A,TRUE,"Proforma"}</definedName>
    <definedName name="wrn.PRINT._.ALL." localSheetId="8" hidden="1">{#N/A,#N/A,FALSE,"Expense Detail ";#N/A,#N/A,FALSE,"Worksheet";#N/A,#N/A,FALSE,"Audit";#N/A,#N/A,FALSE,"Exclusions";#N/A,#N/A,FALSE,"Variance";#N/A,#N/A,FALSE,"Reconciliation"}</definedName>
    <definedName name="wrn.PRINT._.ALL." localSheetId="2" hidden="1">{#N/A,#N/A,FALSE,"Expense Detail ";#N/A,#N/A,FALSE,"Worksheet";#N/A,#N/A,FALSE,"Audit";#N/A,#N/A,FALSE,"Exclusions";#N/A,#N/A,FALSE,"Variance";#N/A,#N/A,FALSE,"Reconciliation"}</definedName>
    <definedName name="wrn.PRINT._.ALL." hidden="1">{#N/A,#N/A,FALSE,"Expense Detail ";#N/A,#N/A,FALSE,"Worksheet";#N/A,#N/A,FALSE,"Audit";#N/A,#N/A,FALSE,"Exclusions";#N/A,#N/A,FALSE,"Variance";#N/A,#N/A,FALSE,"Reconciliation"}</definedName>
    <definedName name="wrn.PrintAll." localSheetId="8" hidden="1">{#N/A,#N/A,FALSE,"OpEx (PP)";#N/A,#N/A,FALSE,"Lease Comps (O)-BT";#N/A,#N/A,FALSE,"OpEx (CC)";#N/A,#N/A,FALSE,"Value (PP-Base)";#N/A,#N/A,FALSE,"Value (CC-Base)";#N/A,#N/A,FALSE,"Sales Comps (R)";#N/A,#N/A,FALSE,"Sales Comps (O)"}</definedName>
    <definedName name="wrn.PrintAll." localSheetId="2" hidden="1">{#N/A,#N/A,FALSE,"OpEx (PP)";#N/A,#N/A,FALSE,"Lease Comps (O)-BT";#N/A,#N/A,FALSE,"OpEx (CC)";#N/A,#N/A,FALSE,"Value (PP-Base)";#N/A,#N/A,FALSE,"Value (CC-Base)";#N/A,#N/A,FALSE,"Sales Comps (R)";#N/A,#N/A,FALSE,"Sales Comps (O)"}</definedName>
    <definedName name="wrn.PrintAll." hidden="1">{#N/A,#N/A,FALSE,"OpEx (PP)";#N/A,#N/A,FALSE,"Lease Comps (O)-BT";#N/A,#N/A,FALSE,"OpEx (CC)";#N/A,#N/A,FALSE,"Value (PP-Base)";#N/A,#N/A,FALSE,"Value (CC-Base)";#N/A,#N/A,FALSE,"Sales Comps (R)";#N/A,#N/A,FALSE,"Sales Comps (O)"}</definedName>
    <definedName name="wrn.Prints._.All." localSheetId="8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.All." localSheetId="2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ints._.All." hidden="1">{"Main",#N/A,FALSE,"Wacker";"Main2",#N/A,FALSE,"Wacker";"Value",#N/A,FALSE,"Wacker";"Sensitivity",#N/A,FALSE,"Wacker";"Paine",#N/A,FALSE,"Wacker";"Quaker",#N/A,FALSE,"Wacker";"Wacker",#N/A,FALSE,"Wacker";"1900",#N/A,FALSE,"Wacker";"1901",#N/A,FALSE,"Wacker"}</definedName>
    <definedName name="wrn.Proforma._.Review." localSheetId="8" hidden="1">{#N/A,#N/A,FALSE,"Occ and Rate";#N/A,#N/A,FALSE,"PF Input";#N/A,#N/A,FALSE,"Proforma Five Yr";#N/A,#N/A,FALSE,"Hotcomps"}</definedName>
    <definedName name="wrn.Proforma._.Review." localSheetId="2" hidden="1">{#N/A,#N/A,FALSE,"Occ and Rate";#N/A,#N/A,FALSE,"PF Input";#N/A,#N/A,FALSE,"Proforma Five Yr";#N/A,#N/A,FALSE,"Hotcomps"}</definedName>
    <definedName name="wrn.Proforma._.Review." hidden="1">{#N/A,#N/A,FALSE,"Occ and Rate";#N/A,#N/A,FALSE,"PF Input";#N/A,#N/A,FALSE,"Proforma Five Yr";#N/A,#N/A,FALSE,"Hotcomps"}</definedName>
    <definedName name="wrn.Remaining._.Obligation." localSheetId="8" hidden="1">{#N/A,#N/A,FALSE,"Summary (Oblg)";#N/A,#N/A,FALSE,"41 Mad (27&amp;28)";#N/A,#N/A,FALSE,"41 Mad (29-1)";#N/A,#N/A,FALSE,"41 Mad (29-2A)";#N/A,#N/A,FALSE,"41 Mad (29-2B)";#N/A,#N/A,FALSE,"41 Mad (30)";#N/A,#N/A,FALSE,"41 Mad (42)"}</definedName>
    <definedName name="wrn.Remaining._.Obligation." localSheetId="2" hidden="1">{#N/A,#N/A,FALSE,"Summary (Oblg)";#N/A,#N/A,FALSE,"41 Mad (27&amp;28)";#N/A,#N/A,FALSE,"41 Mad (29-1)";#N/A,#N/A,FALSE,"41 Mad (29-2A)";#N/A,#N/A,FALSE,"41 Mad (29-2B)";#N/A,#N/A,FALSE,"41 Mad (30)";#N/A,#N/A,FALSE,"41 Mad (42)"}</definedName>
    <definedName name="wrn.Remaining._.Obligation." hidden="1">{#N/A,#N/A,FALSE,"Summary (Oblg)";#N/A,#N/A,FALSE,"41 Mad (27&amp;28)";#N/A,#N/A,FALSE,"41 Mad (29-1)";#N/A,#N/A,FALSE,"41 Mad (29-2A)";#N/A,#N/A,FALSE,"41 Mad (29-2B)";#N/A,#N/A,FALSE,"41 Mad (30)";#N/A,#N/A,FALSE,"41 Mad (42)"}</definedName>
    <definedName name="wrn.report" localSheetId="8" hidden="1">{#N/A,#N/A,FALSE,"Project Summary";#N/A,#N/A,FALSE,"Parameter Summary";#N/A,#N/A,FALSE,"Budget Control Report";#N/A,#N/A,FALSE,"DETAIL.XLS"}</definedName>
    <definedName name="wrn.report" localSheetId="2" hidden="1">{#N/A,#N/A,FALSE,"Project Summary";#N/A,#N/A,FALSE,"Parameter Summary";#N/A,#N/A,FALSE,"Budget Control Report";#N/A,#N/A,FALSE,"DETAIL.XLS"}</definedName>
    <definedName name="wrn.report" hidden="1">{#N/A,#N/A,FALSE,"Project Summary";#N/A,#N/A,FALSE,"Parameter Summary";#N/A,#N/A,FALSE,"Budget Control Report";#N/A,#N/A,FALSE,"DETAIL.XLS"}</definedName>
    <definedName name="wrn.Report." localSheetId="8" hidden="1">{#N/A,#N/A,FALSE,"Loan Summary";#N/A,#N/A,FALSE,"NOI";"RR and Expir",#N/A,FALSE,"Rental";"Sales History",#N/A,FALSE,"Rental";#N/A,#N/A,FALSE,"Reserves"}</definedName>
    <definedName name="wrn.Report." localSheetId="2" hidden="1">{#N/A,#N/A,FALSE,"Loan Summary";#N/A,#N/A,FALSE,"NOI";"RR and Expir",#N/A,FALSE,"Rental";"Sales History",#N/A,FALSE,"Rental";#N/A,#N/A,FALSE,"Reserves"}</definedName>
    <definedName name="wrn.Report." hidden="1">{#N/A,#N/A,FALSE,"Loan Summary";#N/A,#N/A,FALSE,"NOI";"RR and Expir",#N/A,FALSE,"Rental";"Sales History",#N/A,FALSE,"Rental";#N/A,#N/A,FALSE,"Reserves"}</definedName>
    <definedName name="wrn.reports." localSheetId="8" hidden="1">{#N/A,#N/A,FALSE,"Project Summary";#N/A,#N/A,FALSE,"Parameter Summary";#N/A,#N/A,FALSE,"Budget Control Report";#N/A,#N/A,FALSE,"DETAIL.XLS"}</definedName>
    <definedName name="wrn.reports." localSheetId="2" hidden="1">{#N/A,#N/A,FALSE,"Project Summary";#N/A,#N/A,FALSE,"Parameter Summary";#N/A,#N/A,FALSE,"Budget Control Report";#N/A,#N/A,FALSE,"DETAIL.XLS"}</definedName>
    <definedName name="wrn.reports." hidden="1">{#N/A,#N/A,FALSE,"Project Summary";#N/A,#N/A,FALSE,"Parameter Summary";#N/A,#N/A,FALSE,"Budget Control Report";#N/A,#N/A,FALSE,"DETAIL.XLS"}</definedName>
    <definedName name="wrn.SCHEDULE" localSheetId="8" hidden="1">{"SCHEDULE",#N/A,FALSE,"Fin_sched"}</definedName>
    <definedName name="wrn.SCHEDULE" localSheetId="2" hidden="1">{"SCHEDULE",#N/A,FALSE,"Fin_sched"}</definedName>
    <definedName name="wrn.SCHEDULE" hidden="1">{"SCHEDULE",#N/A,FALSE,"Fin_sched"}</definedName>
    <definedName name="wrn.SCHEDULE." localSheetId="8" hidden="1">{"SCHEDULE",#N/A,FALSE,"Fin_sched"}</definedName>
    <definedName name="wrn.SCHEDULE." localSheetId="2" hidden="1">{"SCHEDULE",#N/A,FALSE,"Fin_sched"}</definedName>
    <definedName name="wrn.SCHEDULE." hidden="1">{"SCHEDULE",#N/A,FALSE,"Fin_sched"}</definedName>
    <definedName name="wrn.SouthTrust." localSheetId="8" hidden="1">{"SouthTrust-Investor",#N/A,FALSE,"SouthTrust";"SouthTrust-Property",#N/A,FALSE,"SouthTrust"}</definedName>
    <definedName name="wrn.SouthTrust." localSheetId="2" hidden="1">{"SouthTrust-Investor",#N/A,FALSE,"SouthTrust";"SouthTrust-Property",#N/A,FALSE,"SouthTrust"}</definedName>
    <definedName name="wrn.SouthTrust." hidden="1">{"SouthTrust-Investor",#N/A,FALSE,"SouthTrust";"SouthTrust-Property",#N/A,FALSE,"SouthTrust"}</definedName>
    <definedName name="wrn.Stadium._.PCD." localSheetId="8" hidden="1">{#N/A,#N/A,TRUE,"Ericsson Stadium PCD ";#N/A,#N/A,TRUE,"Ericsson Stadium IOR"}</definedName>
    <definedName name="wrn.Stadium._.PCD." localSheetId="2" hidden="1">{#N/A,#N/A,TRUE,"Ericsson Stadium PCD ";#N/A,#N/A,TRUE,"Ericsson Stadium IOR"}</definedName>
    <definedName name="wrn.Stadium._.PCD." hidden="1">{#N/A,#N/A,TRUE,"Ericsson Stadium PCD ";#N/A,#N/A,TRUE,"Ericsson Stadium IOR"}</definedName>
    <definedName name="wrn.Structural._.Frame." localSheetId="8" hidden="1">{"structural",#N/A,FALSE,"DETAIL.XLS"}</definedName>
    <definedName name="wrn.Structural._.Frame." localSheetId="2" hidden="1">{"structural",#N/A,FALSE,"DETAIL.XLS"}</definedName>
    <definedName name="wrn.Structural._.Frame." hidden="1">{"structural",#N/A,FALSE,"DETAIL.XLS"}</definedName>
    <definedName name="wrn.Sugar." localSheetId="8" hidden="1">{"Sugar-Investor",#N/A,FALSE,"Sugar";"Sugar-Property",#N/A,FALSE,"Sugar"}</definedName>
    <definedName name="wrn.Sugar." localSheetId="2" hidden="1">{"Sugar-Investor",#N/A,FALSE,"Sugar";"Sugar-Property",#N/A,FALSE,"Sugar"}</definedName>
    <definedName name="wrn.Sugar." hidden="1">{"Sugar-Investor",#N/A,FALSE,"Sugar";"Sugar-Property",#N/A,FALSE,"Sugar"}</definedName>
    <definedName name="wrn.SUM._.ONLY." localSheetId="8" hidden="1">{"SUMMARY",#N/A,FALSE,"BIDSUM"}</definedName>
    <definedName name="wrn.SUM._.ONLY." localSheetId="2" hidden="1">{"SUMMARY",#N/A,FALSE,"BIDSUM"}</definedName>
    <definedName name="wrn.SUM._.ONLY." hidden="1">{"SUMMARY",#N/A,FALSE,"BIDSUM"}</definedName>
    <definedName name="wrn.SUM._.WITH._.GC." localSheetId="8" hidden="1">{"SUMMARY",#N/A,FALSE,"BIDSUM";"SUMALTS",#N/A,FALSE,"BIDSUM";#N/A,#N/A,FALSE,"GCOND"}</definedName>
    <definedName name="wrn.SUM._.WITH._.GC." localSheetId="2" hidden="1">{"SUMMARY",#N/A,FALSE,"BIDSUM";"SUMALTS",#N/A,FALSE,"BIDSUM";#N/A,#N/A,FALSE,"GCOND"}</definedName>
    <definedName name="wrn.SUM._.WITH._.GC." hidden="1">{"SUMMARY",#N/A,FALSE,"BIDSUM";"SUMALTS",#N/A,FALSE,"BIDSUM";#N/A,#N/A,FALSE,"GCOND"}</definedName>
    <definedName name="wrn.SUMMARY." localSheetId="8" hidden="1">{"SUMMARY",#N/A,FALSE,"Fin_sched"}</definedName>
    <definedName name="wrn.SUMMARY." localSheetId="2" hidden="1">{"SUMMARY",#N/A,FALSE,"Fin_sched"}</definedName>
    <definedName name="wrn.SUMMARY." hidden="1">{"SUMMARY",#N/A,FALSE,"Fin_sched"}</definedName>
    <definedName name="wrn.Total." localSheetId="8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2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localSheetId="8" hidden="1">{#N/A,#N/A,FALSE,"DEV COSTS";#N/A,#N/A,FALSE,"10-YR C. F."}</definedName>
    <definedName name="wrn.TOTAL._.SHEETS." localSheetId="2" hidden="1">{#N/A,#N/A,FALSE,"DEV COSTS";#N/A,#N/A,FALSE,"10-YR C. F."}</definedName>
    <definedName name="wrn.TOTAL._.SHEETS." hidden="1">{#N/A,#N/A,FALSE,"DEV COSTS";#N/A,#N/A,FALSE,"10-YR C. F."}</definedName>
    <definedName name="wrn.TownPoint." localSheetId="8" hidden="1">{"Townpoint-Investor",#N/A,FALSE,"TownPoint";"Townpoint-Property",#N/A,FALSE,"TownPoint"}</definedName>
    <definedName name="wrn.TownPoint." localSheetId="2" hidden="1">{"Townpoint-Investor",#N/A,FALSE,"TownPoint";"Townpoint-Property",#N/A,FALSE,"TownPoint"}</definedName>
    <definedName name="wrn.TownPoint." hidden="1">{"Townpoint-Investor",#N/A,FALSE,"TownPoint";"Townpoint-Property",#N/A,FALSE,"TownPoint"}</definedName>
    <definedName name="wrn.Variance." localSheetId="8" hidden="1">{#N/A,#N/A,FALSE,"CCC Variance";#N/A,#N/A,FALSE,"CCC Notes"}</definedName>
    <definedName name="wrn.Variance." localSheetId="2" hidden="1">{#N/A,#N/A,FALSE,"CCC Variance";#N/A,#N/A,FALSE,"CCC Notes"}</definedName>
    <definedName name="wrn.Variance." hidden="1">{#N/A,#N/A,FALSE,"CCC Variance";#N/A,#N/A,FALSE,"CCC Notes"}</definedName>
    <definedName name="xryjxtjnx" localSheetId="8" hidden="1">{"Investor",#N/A,FALSE,"Model";"Property",#N/A,FALSE,"Model";"Incentive Taxes",#N/A,FALSE,"Model"}</definedName>
    <definedName name="xryjxtjnx" localSheetId="2" hidden="1">{"Investor",#N/A,FALSE,"Model";"Property",#N/A,FALSE,"Model";"Incentive Taxes",#N/A,FALSE,"Model"}</definedName>
    <definedName name="xryjxtjnx" hidden="1">{"Investor",#N/A,FALSE,"Model";"Property",#N/A,FALSE,"Model";"Incentive Taxes",#N/A,FALSE,"Model"}</definedName>
    <definedName name="ydfbgeartg" localSheetId="8" hidden="1">#REF!</definedName>
    <definedName name="ydfbgeartg" localSheetId="2" hidden="1">#REF!</definedName>
    <definedName name="ydfbgeartg" hidden="1">#REF!</definedName>
    <definedName name="Z_893D3CDD_E6EC_4FBE_9F4B_7C063AADDAA3_.wvu.Rows" localSheetId="8" hidden="1">#REF!</definedName>
    <definedName name="Z_893D3CDD_E6EC_4FBE_9F4B_7C063AADDAA3_.wvu.Rows" localSheetId="2" hidden="1">#REF!</definedName>
    <definedName name="Z_893D3CDD_E6EC_4FBE_9F4B_7C063AADDAA3_.wvu.Rows" hidden="1">#REF!</definedName>
  </definedNames>
  <calcPr calcId="152511"/>
  <pivotCaches>
    <pivotCache cacheId="0" r:id="rId2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4" l="1"/>
  <c r="B21" i="12"/>
  <c r="A4" i="9"/>
  <c r="H58" i="4"/>
  <c r="AK46" i="4"/>
  <c r="B7" i="12" l="1"/>
  <c r="B9" i="12" s="1"/>
  <c r="B10" i="12" s="1"/>
  <c r="B24" i="12"/>
  <c r="A24" i="12" s="1"/>
  <c r="B23" i="12"/>
  <c r="C23" i="12" s="1"/>
  <c r="D23" i="12" s="1"/>
  <c r="K23" i="12" s="1"/>
  <c r="C22" i="12"/>
  <c r="D22" i="12" s="1"/>
  <c r="K22" i="12" s="1"/>
  <c r="A22" i="12"/>
  <c r="C8" i="12"/>
  <c r="A23" i="12" l="1"/>
  <c r="C24" i="12"/>
  <c r="D24" i="12" s="1"/>
  <c r="K24" i="12" s="1"/>
  <c r="B25" i="12"/>
  <c r="C25" i="12" l="1"/>
  <c r="D25" i="12" s="1"/>
  <c r="K25" i="12" s="1"/>
  <c r="B26" i="12"/>
  <c r="A25" i="12"/>
  <c r="A26" i="12" l="1"/>
  <c r="B27" i="12"/>
  <c r="C26" i="12"/>
  <c r="D26" i="12" s="1"/>
  <c r="K26" i="12" s="1"/>
  <c r="C27" i="12" l="1"/>
  <c r="D27" i="12" s="1"/>
  <c r="K27" i="12" s="1"/>
  <c r="A27" i="12"/>
  <c r="B28" i="12"/>
  <c r="A28" i="12" l="1"/>
  <c r="B29" i="12"/>
  <c r="C28" i="12"/>
  <c r="D28" i="12" s="1"/>
  <c r="K28" i="12" s="1"/>
  <c r="C29" i="12" l="1"/>
  <c r="D29" i="12" s="1"/>
  <c r="K29" i="12" s="1"/>
  <c r="B30" i="12"/>
  <c r="A29" i="12"/>
  <c r="A30" i="12" l="1"/>
  <c r="B31" i="12"/>
  <c r="C30" i="12"/>
  <c r="D30" i="12" s="1"/>
  <c r="K30" i="12" s="1"/>
  <c r="C31" i="12" l="1"/>
  <c r="D31" i="12" s="1"/>
  <c r="K31" i="12" s="1"/>
  <c r="A31" i="12"/>
  <c r="B32" i="12"/>
  <c r="A32" i="12" l="1"/>
  <c r="B33" i="12"/>
  <c r="C32" i="12"/>
  <c r="D32" i="12" s="1"/>
  <c r="K32" i="12" s="1"/>
  <c r="C33" i="12" l="1"/>
  <c r="D33" i="12" s="1"/>
  <c r="K33" i="12" s="1"/>
  <c r="B34" i="12"/>
  <c r="A33" i="12"/>
  <c r="A34" i="12" l="1"/>
  <c r="B35" i="12"/>
  <c r="C34" i="12"/>
  <c r="D34" i="12" s="1"/>
  <c r="K34" i="12" s="1"/>
  <c r="C35" i="12" l="1"/>
  <c r="D35" i="12" s="1"/>
  <c r="K35" i="12" s="1"/>
  <c r="A35" i="12"/>
  <c r="B36" i="12"/>
  <c r="A36" i="12" l="1"/>
  <c r="B37" i="12"/>
  <c r="C36" i="12"/>
  <c r="D36" i="12" s="1"/>
  <c r="K36" i="12" s="1"/>
  <c r="C37" i="12" l="1"/>
  <c r="D37" i="12" s="1"/>
  <c r="K37" i="12" s="1"/>
  <c r="B38" i="12"/>
  <c r="A37" i="12"/>
  <c r="A38" i="12" l="1"/>
  <c r="B39" i="12"/>
  <c r="C38" i="12"/>
  <c r="D38" i="12" s="1"/>
  <c r="K38" i="12" s="1"/>
  <c r="C39" i="12" l="1"/>
  <c r="D39" i="12" s="1"/>
  <c r="K39" i="12" s="1"/>
  <c r="A39" i="12"/>
  <c r="B40" i="12"/>
  <c r="A40" i="12" l="1"/>
  <c r="B41" i="12"/>
  <c r="C40" i="12"/>
  <c r="D40" i="12" s="1"/>
  <c r="K40" i="12" s="1"/>
  <c r="C41" i="12" l="1"/>
  <c r="D41" i="12" s="1"/>
  <c r="K41" i="12" s="1"/>
  <c r="B42" i="12"/>
  <c r="A41" i="12"/>
  <c r="A42" i="12" l="1"/>
  <c r="B43" i="12"/>
  <c r="C42" i="12"/>
  <c r="D42" i="12" s="1"/>
  <c r="K42" i="12" s="1"/>
  <c r="C43" i="12" l="1"/>
  <c r="D43" i="12" s="1"/>
  <c r="K43" i="12" s="1"/>
  <c r="B44" i="12"/>
  <c r="A43" i="12"/>
  <c r="A44" i="12" l="1"/>
  <c r="B45" i="12"/>
  <c r="C44" i="12"/>
  <c r="D44" i="12" s="1"/>
  <c r="K44" i="12" s="1"/>
  <c r="C45" i="12" l="1"/>
  <c r="D45" i="12" s="1"/>
  <c r="K45" i="12" s="1"/>
  <c r="A45" i="12"/>
  <c r="B46" i="12"/>
  <c r="A46" i="12" l="1"/>
  <c r="B47" i="12"/>
  <c r="C46" i="12"/>
  <c r="D46" i="12" s="1"/>
  <c r="K46" i="12" s="1"/>
  <c r="C47" i="12" l="1"/>
  <c r="D47" i="12" s="1"/>
  <c r="K47" i="12" s="1"/>
  <c r="B48" i="12"/>
  <c r="A47" i="12"/>
  <c r="A48" i="12" l="1"/>
  <c r="B49" i="12"/>
  <c r="C48" i="12"/>
  <c r="D48" i="12" s="1"/>
  <c r="K48" i="12" s="1"/>
  <c r="C49" i="12" l="1"/>
  <c r="D49" i="12" s="1"/>
  <c r="K49" i="12" s="1"/>
  <c r="A49" i="12"/>
  <c r="B50" i="12"/>
  <c r="A50" i="12" l="1"/>
  <c r="B51" i="12"/>
  <c r="C50" i="12"/>
  <c r="D50" i="12" s="1"/>
  <c r="K50" i="12" s="1"/>
  <c r="C51" i="12" l="1"/>
  <c r="D51" i="12" s="1"/>
  <c r="K51" i="12" s="1"/>
  <c r="B52" i="12"/>
  <c r="A51" i="12"/>
  <c r="A52" i="12" l="1"/>
  <c r="B53" i="12"/>
  <c r="C52" i="12"/>
  <c r="D52" i="12" s="1"/>
  <c r="K52" i="12" s="1"/>
  <c r="C53" i="12" l="1"/>
  <c r="D53" i="12" s="1"/>
  <c r="K53" i="12" s="1"/>
  <c r="A53" i="12"/>
  <c r="B54" i="12"/>
  <c r="A54" i="12" l="1"/>
  <c r="B55" i="12"/>
  <c r="C54" i="12"/>
  <c r="D54" i="12" s="1"/>
  <c r="K54" i="12" s="1"/>
  <c r="C55" i="12" l="1"/>
  <c r="D55" i="12" s="1"/>
  <c r="K55" i="12" s="1"/>
  <c r="B56" i="12"/>
  <c r="A55" i="12"/>
  <c r="A56" i="12" l="1"/>
  <c r="B57" i="12"/>
  <c r="C56" i="12"/>
  <c r="D56" i="12" s="1"/>
  <c r="K56" i="12" s="1"/>
  <c r="C57" i="12" l="1"/>
  <c r="D57" i="12" s="1"/>
  <c r="K57" i="12" s="1"/>
  <c r="B58" i="12"/>
  <c r="A57" i="12"/>
  <c r="A58" i="12" l="1"/>
  <c r="C58" i="12"/>
  <c r="D58" i="12" s="1"/>
  <c r="K58" i="12" s="1"/>
  <c r="B59" i="12"/>
  <c r="C59" i="12" l="1"/>
  <c r="D59" i="12" s="1"/>
  <c r="K59" i="12" s="1"/>
  <c r="A59" i="12"/>
  <c r="B60" i="12"/>
  <c r="A60" i="12" l="1"/>
  <c r="C60" i="12"/>
  <c r="D60" i="12" s="1"/>
  <c r="K60" i="12" s="1"/>
  <c r="B61" i="12"/>
  <c r="C61" i="12" l="1"/>
  <c r="D61" i="12" s="1"/>
  <c r="K61" i="12" s="1"/>
  <c r="A61" i="12"/>
  <c r="B62" i="12"/>
  <c r="A62" i="12" l="1"/>
  <c r="B63" i="12"/>
  <c r="C62" i="12"/>
  <c r="D62" i="12" s="1"/>
  <c r="K62" i="12" s="1"/>
  <c r="C63" i="12" l="1"/>
  <c r="D63" i="12" s="1"/>
  <c r="K63" i="12" s="1"/>
  <c r="A63" i="12"/>
  <c r="B64" i="12"/>
  <c r="A64" i="12" l="1"/>
  <c r="B65" i="12"/>
  <c r="C64" i="12"/>
  <c r="D64" i="12" s="1"/>
  <c r="K64" i="12" s="1"/>
  <c r="C65" i="12" l="1"/>
  <c r="D65" i="12" s="1"/>
  <c r="K65" i="12" s="1"/>
  <c r="A65" i="12"/>
  <c r="B66" i="12"/>
  <c r="A66" i="12" l="1"/>
  <c r="B67" i="12"/>
  <c r="C66" i="12"/>
  <c r="D66" i="12" s="1"/>
  <c r="K66" i="12" s="1"/>
  <c r="C67" i="12" l="1"/>
  <c r="D67" i="12" s="1"/>
  <c r="K67" i="12" s="1"/>
  <c r="A67" i="12"/>
  <c r="B68" i="12"/>
  <c r="A68" i="12" l="1"/>
  <c r="B69" i="12"/>
  <c r="C68" i="12"/>
  <c r="D68" i="12" s="1"/>
  <c r="K68" i="12" s="1"/>
  <c r="C69" i="12" l="1"/>
  <c r="D69" i="12" s="1"/>
  <c r="K69" i="12" s="1"/>
  <c r="A69" i="12"/>
  <c r="B70" i="12"/>
  <c r="A70" i="12" l="1"/>
  <c r="B71" i="12"/>
  <c r="C70" i="12"/>
  <c r="D70" i="12" s="1"/>
  <c r="K70" i="12" s="1"/>
  <c r="C71" i="12" l="1"/>
  <c r="D71" i="12" s="1"/>
  <c r="K71" i="12" s="1"/>
  <c r="A71" i="12"/>
  <c r="B72" i="12"/>
  <c r="A72" i="12" l="1"/>
  <c r="B73" i="12"/>
  <c r="C72" i="12"/>
  <c r="D72" i="12" s="1"/>
  <c r="K72" i="12" s="1"/>
  <c r="C73" i="12" l="1"/>
  <c r="D73" i="12" s="1"/>
  <c r="K73" i="12" s="1"/>
  <c r="A73" i="12"/>
  <c r="B74" i="12"/>
  <c r="A74" i="12" l="1"/>
  <c r="B75" i="12"/>
  <c r="C74" i="12"/>
  <c r="D74" i="12" s="1"/>
  <c r="K74" i="12" s="1"/>
  <c r="C75" i="12" l="1"/>
  <c r="D75" i="12" s="1"/>
  <c r="K75" i="12" s="1"/>
  <c r="A75" i="12"/>
  <c r="B76" i="12"/>
  <c r="A76" i="12" l="1"/>
  <c r="B77" i="12"/>
  <c r="C76" i="12"/>
  <c r="D76" i="12" s="1"/>
  <c r="K76" i="12" s="1"/>
  <c r="C77" i="12" l="1"/>
  <c r="D77" i="12" s="1"/>
  <c r="K77" i="12" s="1"/>
  <c r="A77" i="12"/>
  <c r="B78" i="12"/>
  <c r="A78" i="12" l="1"/>
  <c r="B79" i="12"/>
  <c r="C78" i="12"/>
  <c r="D78" i="12" s="1"/>
  <c r="K78" i="12" s="1"/>
  <c r="C79" i="12" l="1"/>
  <c r="D79" i="12" s="1"/>
  <c r="K79" i="12" s="1"/>
  <c r="B80" i="12"/>
  <c r="A79" i="12"/>
  <c r="A80" i="12" l="1"/>
  <c r="C80" i="12"/>
  <c r="D80" i="12" s="1"/>
  <c r="K80" i="12" s="1"/>
  <c r="B81" i="12"/>
  <c r="C81" i="12" l="1"/>
  <c r="D81" i="12" s="1"/>
  <c r="K81" i="12" s="1"/>
  <c r="B82" i="12"/>
  <c r="A81" i="12"/>
  <c r="A82" i="12" l="1"/>
  <c r="C82" i="12"/>
  <c r="D82" i="12" s="1"/>
  <c r="K82" i="12" s="1"/>
  <c r="B83" i="12"/>
  <c r="C83" i="12" l="1"/>
  <c r="D83" i="12" s="1"/>
  <c r="K83" i="12" s="1"/>
  <c r="B84" i="12"/>
  <c r="A83" i="12"/>
  <c r="A84" i="12" l="1"/>
  <c r="C84" i="12"/>
  <c r="D84" i="12" s="1"/>
  <c r="K84" i="12" s="1"/>
  <c r="B85" i="12"/>
  <c r="B86" i="12" l="1"/>
  <c r="C85" i="12"/>
  <c r="D85" i="12" s="1"/>
  <c r="K85" i="12" s="1"/>
  <c r="A85" i="12"/>
  <c r="A86" i="12" l="1"/>
  <c r="B87" i="12"/>
  <c r="C86" i="12"/>
  <c r="D86" i="12" s="1"/>
  <c r="K86" i="12" s="1"/>
  <c r="B88" i="12" l="1"/>
  <c r="C87" i="12"/>
  <c r="D87" i="12" s="1"/>
  <c r="K87" i="12" s="1"/>
  <c r="A87" i="12"/>
  <c r="A88" i="12" l="1"/>
  <c r="B89" i="12"/>
  <c r="C88" i="12"/>
  <c r="D88" i="12" s="1"/>
  <c r="K88" i="12" s="1"/>
  <c r="B90" i="12" l="1"/>
  <c r="C89" i="12"/>
  <c r="D89" i="12" s="1"/>
  <c r="K89" i="12" s="1"/>
  <c r="A89" i="12"/>
  <c r="A90" i="12" l="1"/>
  <c r="B91" i="12"/>
  <c r="C90" i="12"/>
  <c r="D90" i="12" s="1"/>
  <c r="K90" i="12" s="1"/>
  <c r="B92" i="12" l="1"/>
  <c r="C91" i="12"/>
  <c r="D91" i="12" s="1"/>
  <c r="K91" i="12" s="1"/>
  <c r="A91" i="12"/>
  <c r="A92" i="12" l="1"/>
  <c r="B93" i="12"/>
  <c r="C92" i="12"/>
  <c r="D92" i="12" s="1"/>
  <c r="K92" i="12" s="1"/>
  <c r="B94" i="12" l="1"/>
  <c r="C93" i="12"/>
  <c r="D93" i="12" s="1"/>
  <c r="K93" i="12" s="1"/>
  <c r="A93" i="12"/>
  <c r="A94" i="12" l="1"/>
  <c r="B95" i="12"/>
  <c r="C94" i="12"/>
  <c r="D94" i="12" s="1"/>
  <c r="K94" i="12" s="1"/>
  <c r="B96" i="12" l="1"/>
  <c r="C95" i="12"/>
  <c r="D95" i="12" s="1"/>
  <c r="K95" i="12" s="1"/>
  <c r="A95" i="12"/>
  <c r="A96" i="12" l="1"/>
  <c r="B97" i="12"/>
  <c r="C96" i="12"/>
  <c r="D96" i="12" s="1"/>
  <c r="K96" i="12" s="1"/>
  <c r="B98" i="12" l="1"/>
  <c r="C97" i="12"/>
  <c r="D97" i="12" s="1"/>
  <c r="K97" i="12" s="1"/>
  <c r="A97" i="12"/>
  <c r="A98" i="12" l="1"/>
  <c r="B99" i="12"/>
  <c r="C98" i="12"/>
  <c r="D98" i="12" s="1"/>
  <c r="K98" i="12" s="1"/>
  <c r="B100" i="12" l="1"/>
  <c r="C99" i="12"/>
  <c r="D99" i="12" s="1"/>
  <c r="K99" i="12" s="1"/>
  <c r="A99" i="12"/>
  <c r="A100" i="12" l="1"/>
  <c r="B101" i="12"/>
  <c r="C100" i="12"/>
  <c r="D100" i="12" s="1"/>
  <c r="K100" i="12" s="1"/>
  <c r="B102" i="12" l="1"/>
  <c r="C101" i="12"/>
  <c r="D101" i="12" s="1"/>
  <c r="K101" i="12" s="1"/>
  <c r="A101" i="12"/>
  <c r="A102" i="12" l="1"/>
  <c r="B103" i="12"/>
  <c r="C102" i="12"/>
  <c r="D102" i="12" s="1"/>
  <c r="K102" i="12" s="1"/>
  <c r="B104" i="12" l="1"/>
  <c r="C103" i="12"/>
  <c r="D103" i="12" s="1"/>
  <c r="K103" i="12" s="1"/>
  <c r="A103" i="12"/>
  <c r="A104" i="12" l="1"/>
  <c r="B105" i="12"/>
  <c r="C104" i="12"/>
  <c r="D104" i="12" s="1"/>
  <c r="K104" i="12" s="1"/>
  <c r="B106" i="12" l="1"/>
  <c r="C105" i="12"/>
  <c r="D105" i="12" s="1"/>
  <c r="K105" i="12" s="1"/>
  <c r="A105" i="12"/>
  <c r="A106" i="12" l="1"/>
  <c r="B107" i="12"/>
  <c r="C106" i="12"/>
  <c r="D106" i="12" s="1"/>
  <c r="K106" i="12" s="1"/>
  <c r="B108" i="12" l="1"/>
  <c r="C107" i="12"/>
  <c r="D107" i="12" s="1"/>
  <c r="K107" i="12" s="1"/>
  <c r="A107" i="12"/>
  <c r="A108" i="12" l="1"/>
  <c r="B109" i="12"/>
  <c r="C108" i="12"/>
  <c r="D108" i="12" s="1"/>
  <c r="K108" i="12" s="1"/>
  <c r="C109" i="12" l="1"/>
  <c r="D109" i="12" s="1"/>
  <c r="K109" i="12" s="1"/>
  <c r="B110" i="12"/>
  <c r="A109" i="12"/>
  <c r="C110" i="12" l="1"/>
  <c r="D110" i="12" s="1"/>
  <c r="K110" i="12" s="1"/>
  <c r="B111" i="12"/>
  <c r="A110" i="12"/>
  <c r="A111" i="12" l="1"/>
  <c r="C111" i="12"/>
  <c r="D111" i="12" s="1"/>
  <c r="K111" i="12" s="1"/>
  <c r="B112" i="12"/>
  <c r="B113" i="12" l="1"/>
  <c r="C112" i="12"/>
  <c r="D112" i="12" s="1"/>
  <c r="K112" i="12" s="1"/>
  <c r="A112" i="12"/>
  <c r="A113" i="12" l="1"/>
  <c r="B114" i="12"/>
  <c r="C113" i="12"/>
  <c r="D113" i="12" s="1"/>
  <c r="K113" i="12" s="1"/>
  <c r="B115" i="12" l="1"/>
  <c r="C114" i="12"/>
  <c r="D114" i="12" s="1"/>
  <c r="K114" i="12" s="1"/>
  <c r="A114" i="12"/>
  <c r="A115" i="12" l="1"/>
  <c r="B116" i="12"/>
  <c r="C115" i="12"/>
  <c r="D115" i="12" s="1"/>
  <c r="K115" i="12" s="1"/>
  <c r="B117" i="12" l="1"/>
  <c r="C116" i="12"/>
  <c r="D116" i="12" s="1"/>
  <c r="K116" i="12" s="1"/>
  <c r="A116" i="12"/>
  <c r="A117" i="12" l="1"/>
  <c r="B118" i="12"/>
  <c r="C117" i="12"/>
  <c r="D117" i="12" s="1"/>
  <c r="K117" i="12" s="1"/>
  <c r="B119" i="12" l="1"/>
  <c r="C118" i="12"/>
  <c r="D118" i="12" s="1"/>
  <c r="K118" i="12" s="1"/>
  <c r="A118" i="12"/>
  <c r="A119" i="12" l="1"/>
  <c r="B120" i="12"/>
  <c r="C119" i="12"/>
  <c r="D119" i="12" s="1"/>
  <c r="K119" i="12" s="1"/>
  <c r="B121" i="12" l="1"/>
  <c r="C120" i="12"/>
  <c r="D120" i="12" s="1"/>
  <c r="K120" i="12" s="1"/>
  <c r="A120" i="12"/>
  <c r="A121" i="12" l="1"/>
  <c r="B122" i="12"/>
  <c r="C121" i="12"/>
  <c r="D121" i="12" s="1"/>
  <c r="K121" i="12" s="1"/>
  <c r="B123" i="12" l="1"/>
  <c r="C122" i="12"/>
  <c r="D122" i="12" s="1"/>
  <c r="K122" i="12" s="1"/>
  <c r="A122" i="12"/>
  <c r="A123" i="12" l="1"/>
  <c r="B124" i="12"/>
  <c r="C123" i="12"/>
  <c r="D123" i="12" s="1"/>
  <c r="K123" i="12" s="1"/>
  <c r="B125" i="12" l="1"/>
  <c r="C124" i="12"/>
  <c r="D124" i="12" s="1"/>
  <c r="K124" i="12" s="1"/>
  <c r="A124" i="12"/>
  <c r="A125" i="12" l="1"/>
  <c r="B126" i="12"/>
  <c r="C125" i="12"/>
  <c r="D125" i="12" s="1"/>
  <c r="K125" i="12" s="1"/>
  <c r="B127" i="12" l="1"/>
  <c r="C126" i="12"/>
  <c r="D126" i="12" s="1"/>
  <c r="K126" i="12" s="1"/>
  <c r="A126" i="12"/>
  <c r="A127" i="12" l="1"/>
  <c r="B128" i="12"/>
  <c r="C127" i="12"/>
  <c r="D127" i="12" s="1"/>
  <c r="K127" i="12" s="1"/>
  <c r="B129" i="12" l="1"/>
  <c r="C128" i="12"/>
  <c r="D128" i="12" s="1"/>
  <c r="K128" i="12" s="1"/>
  <c r="A128" i="12"/>
  <c r="A129" i="12" l="1"/>
  <c r="B130" i="12"/>
  <c r="C129" i="12"/>
  <c r="D129" i="12" s="1"/>
  <c r="K129" i="12" s="1"/>
  <c r="B131" i="12" l="1"/>
  <c r="C130" i="12"/>
  <c r="D130" i="12" s="1"/>
  <c r="K130" i="12" s="1"/>
  <c r="A130" i="12"/>
  <c r="A131" i="12" l="1"/>
  <c r="B132" i="12"/>
  <c r="C131" i="12"/>
  <c r="D131" i="12" s="1"/>
  <c r="K131" i="12" s="1"/>
  <c r="B133" i="12" l="1"/>
  <c r="C132" i="12"/>
  <c r="D132" i="12" s="1"/>
  <c r="K132" i="12" s="1"/>
  <c r="A132" i="12"/>
  <c r="A133" i="12" l="1"/>
  <c r="B134" i="12"/>
  <c r="C133" i="12"/>
  <c r="D133" i="12" s="1"/>
  <c r="K133" i="12" s="1"/>
  <c r="B135" i="12" l="1"/>
  <c r="C134" i="12"/>
  <c r="D134" i="12" s="1"/>
  <c r="K134" i="12" s="1"/>
  <c r="A134" i="12"/>
  <c r="A135" i="12" l="1"/>
  <c r="B136" i="12"/>
  <c r="C135" i="12"/>
  <c r="D135" i="12" s="1"/>
  <c r="K135" i="12" s="1"/>
  <c r="B137" i="12" l="1"/>
  <c r="C136" i="12"/>
  <c r="D136" i="12" s="1"/>
  <c r="K136" i="12" s="1"/>
  <c r="A136" i="12"/>
  <c r="A137" i="12" l="1"/>
  <c r="B138" i="12"/>
  <c r="C137" i="12"/>
  <c r="D137" i="12" s="1"/>
  <c r="K137" i="12" s="1"/>
  <c r="B139" i="12" l="1"/>
  <c r="C138" i="12"/>
  <c r="D138" i="12" s="1"/>
  <c r="K138" i="12" s="1"/>
  <c r="A138" i="12"/>
  <c r="A139" i="12" l="1"/>
  <c r="B140" i="12"/>
  <c r="C139" i="12"/>
  <c r="D139" i="12" s="1"/>
  <c r="K139" i="12" s="1"/>
  <c r="B141" i="12" l="1"/>
  <c r="C140" i="12"/>
  <c r="D140" i="12" s="1"/>
  <c r="K140" i="12" s="1"/>
  <c r="A140" i="12"/>
  <c r="A141" i="12" l="1"/>
  <c r="B142" i="12"/>
  <c r="C141" i="12"/>
  <c r="D141" i="12" s="1"/>
  <c r="K141" i="12" s="1"/>
  <c r="C142" i="12" l="1"/>
  <c r="D142" i="12" s="1"/>
  <c r="K142" i="12" s="1"/>
  <c r="K143" i="12" s="1"/>
  <c r="A142" i="12"/>
  <c r="G52" i="4" l="1"/>
  <c r="B6" i="12" s="1"/>
  <c r="H21" i="12" s="1"/>
  <c r="E22" i="12" l="1"/>
  <c r="H22" i="12" s="1"/>
  <c r="J22" i="12"/>
  <c r="G22" i="4"/>
  <c r="AI91" i="3"/>
  <c r="AJ89" i="3"/>
  <c r="AJ90" i="3"/>
  <c r="AJ88" i="3"/>
  <c r="I22" i="12" l="1"/>
  <c r="F22" i="12"/>
  <c r="I4" i="12" s="1"/>
  <c r="J23" i="12"/>
  <c r="E23" i="12"/>
  <c r="H23" i="12" s="1"/>
  <c r="J110" i="5"/>
  <c r="E24" i="12" l="1"/>
  <c r="H24" i="12" s="1"/>
  <c r="J24" i="12"/>
  <c r="I23" i="12"/>
  <c r="F23" i="12"/>
  <c r="H6" i="4"/>
  <c r="J25" i="12" l="1"/>
  <c r="E25" i="12"/>
  <c r="H25" i="12" s="1"/>
  <c r="I24" i="12"/>
  <c r="F24" i="12"/>
  <c r="AL89" i="3"/>
  <c r="AL90" i="3"/>
  <c r="AL88" i="3"/>
  <c r="C305" i="8"/>
  <c r="D305" i="8"/>
  <c r="C304" i="8"/>
  <c r="D304" i="8"/>
  <c r="C303" i="8"/>
  <c r="D303" i="8"/>
  <c r="F297" i="8"/>
  <c r="G297" i="8" s="1"/>
  <c r="H297" i="8" s="1"/>
  <c r="I297" i="8" s="1"/>
  <c r="J297" i="8" s="1"/>
  <c r="K297" i="8" s="1"/>
  <c r="L297" i="8" s="1"/>
  <c r="M297" i="8" s="1"/>
  <c r="N297" i="8" s="1"/>
  <c r="D294" i="8"/>
  <c r="D293" i="8"/>
  <c r="D292" i="8"/>
  <c r="C294" i="8"/>
  <c r="C293" i="8"/>
  <c r="C292" i="8"/>
  <c r="F286" i="8"/>
  <c r="G286" i="8" s="1"/>
  <c r="H286" i="8" s="1"/>
  <c r="I286" i="8" s="1"/>
  <c r="J286" i="8" s="1"/>
  <c r="K286" i="8" s="1"/>
  <c r="L286" i="8" s="1"/>
  <c r="M286" i="8" s="1"/>
  <c r="N286" i="8" s="1"/>
  <c r="B278" i="8"/>
  <c r="D254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36" i="8"/>
  <c r="B271" i="8" s="1"/>
  <c r="B232" i="8"/>
  <c r="B267" i="8" s="1"/>
  <c r="D219" i="8"/>
  <c r="E219" i="8"/>
  <c r="E254" i="8" s="1"/>
  <c r="F219" i="8"/>
  <c r="F254" i="8" s="1"/>
  <c r="G219" i="8"/>
  <c r="G254" i="8" s="1"/>
  <c r="H219" i="8"/>
  <c r="H254" i="8" s="1"/>
  <c r="I219" i="8"/>
  <c r="J219" i="8"/>
  <c r="J254" i="8" s="1"/>
  <c r="K219" i="8"/>
  <c r="K254" i="8" s="1"/>
  <c r="L219" i="8"/>
  <c r="L254" i="8" s="1"/>
  <c r="C219" i="8"/>
  <c r="C254" i="8" s="1"/>
  <c r="B206" i="8"/>
  <c r="C206" i="8"/>
  <c r="D206" i="8"/>
  <c r="E206" i="8"/>
  <c r="F206" i="8"/>
  <c r="G206" i="8"/>
  <c r="H206" i="8"/>
  <c r="I206" i="8"/>
  <c r="J206" i="8"/>
  <c r="K206" i="8"/>
  <c r="L206" i="8"/>
  <c r="C207" i="8"/>
  <c r="C242" i="8" s="1"/>
  <c r="D207" i="8"/>
  <c r="D242" i="8" s="1"/>
  <c r="E207" i="8"/>
  <c r="E242" i="8" s="1"/>
  <c r="F207" i="8"/>
  <c r="F242" i="8" s="1"/>
  <c r="G207" i="8"/>
  <c r="G242" i="8" s="1"/>
  <c r="H207" i="8"/>
  <c r="H242" i="8" s="1"/>
  <c r="I207" i="8"/>
  <c r="I242" i="8" s="1"/>
  <c r="J207" i="8"/>
  <c r="J242" i="8" s="1"/>
  <c r="K207" i="8"/>
  <c r="K242" i="8" s="1"/>
  <c r="L207" i="8"/>
  <c r="L242" i="8" s="1"/>
  <c r="C210" i="8"/>
  <c r="C245" i="8" s="1"/>
  <c r="D210" i="8"/>
  <c r="D245" i="8" s="1"/>
  <c r="E210" i="8"/>
  <c r="E245" i="8" s="1"/>
  <c r="F210" i="8"/>
  <c r="F245" i="8" s="1"/>
  <c r="G210" i="8"/>
  <c r="G245" i="8" s="1"/>
  <c r="H210" i="8"/>
  <c r="H245" i="8" s="1"/>
  <c r="I210" i="8"/>
  <c r="I245" i="8" s="1"/>
  <c r="J210" i="8"/>
  <c r="J245" i="8" s="1"/>
  <c r="K210" i="8"/>
  <c r="K245" i="8" s="1"/>
  <c r="L210" i="8"/>
  <c r="L245" i="8" s="1"/>
  <c r="C212" i="8"/>
  <c r="C247" i="8" s="1"/>
  <c r="D212" i="8"/>
  <c r="D247" i="8" s="1"/>
  <c r="E212" i="8"/>
  <c r="E247" i="8" s="1"/>
  <c r="F212" i="8"/>
  <c r="F247" i="8" s="1"/>
  <c r="G212" i="8"/>
  <c r="G247" i="8" s="1"/>
  <c r="H212" i="8"/>
  <c r="H247" i="8" s="1"/>
  <c r="I212" i="8"/>
  <c r="I247" i="8" s="1"/>
  <c r="J212" i="8"/>
  <c r="J247" i="8" s="1"/>
  <c r="K212" i="8"/>
  <c r="K247" i="8" s="1"/>
  <c r="L212" i="8"/>
  <c r="L247" i="8" s="1"/>
  <c r="C213" i="8"/>
  <c r="C248" i="8" s="1"/>
  <c r="D213" i="8"/>
  <c r="D248" i="8" s="1"/>
  <c r="E213" i="8"/>
  <c r="E248" i="8" s="1"/>
  <c r="F213" i="8"/>
  <c r="F248" i="8" s="1"/>
  <c r="G213" i="8"/>
  <c r="G248" i="8" s="1"/>
  <c r="H213" i="8"/>
  <c r="H248" i="8" s="1"/>
  <c r="I213" i="8"/>
  <c r="I248" i="8" s="1"/>
  <c r="J213" i="8"/>
  <c r="J248" i="8" s="1"/>
  <c r="K213" i="8"/>
  <c r="K248" i="8" s="1"/>
  <c r="L213" i="8"/>
  <c r="L248" i="8" s="1"/>
  <c r="C215" i="8"/>
  <c r="C250" i="8" s="1"/>
  <c r="D215" i="8"/>
  <c r="D250" i="8" s="1"/>
  <c r="E215" i="8"/>
  <c r="E250" i="8" s="1"/>
  <c r="F215" i="8"/>
  <c r="F250" i="8" s="1"/>
  <c r="G215" i="8"/>
  <c r="G250" i="8" s="1"/>
  <c r="H215" i="8"/>
  <c r="H250" i="8" s="1"/>
  <c r="I215" i="8"/>
  <c r="I250" i="8" s="1"/>
  <c r="J215" i="8"/>
  <c r="J250" i="8" s="1"/>
  <c r="K215" i="8"/>
  <c r="K250" i="8" s="1"/>
  <c r="L215" i="8"/>
  <c r="L250" i="8" s="1"/>
  <c r="C216" i="8"/>
  <c r="C251" i="8" s="1"/>
  <c r="D216" i="8"/>
  <c r="D251" i="8" s="1"/>
  <c r="E216" i="8"/>
  <c r="E251" i="8" s="1"/>
  <c r="F216" i="8"/>
  <c r="F251" i="8" s="1"/>
  <c r="G216" i="8"/>
  <c r="G251" i="8" s="1"/>
  <c r="H216" i="8"/>
  <c r="H251" i="8" s="1"/>
  <c r="I216" i="8"/>
  <c r="I251" i="8" s="1"/>
  <c r="J216" i="8"/>
  <c r="J251" i="8" s="1"/>
  <c r="K216" i="8"/>
  <c r="K251" i="8" s="1"/>
  <c r="L216" i="8"/>
  <c r="L251" i="8" s="1"/>
  <c r="C217" i="8"/>
  <c r="C252" i="8" s="1"/>
  <c r="D217" i="8"/>
  <c r="D252" i="8" s="1"/>
  <c r="E217" i="8"/>
  <c r="E252" i="8" s="1"/>
  <c r="F217" i="8"/>
  <c r="F252" i="8" s="1"/>
  <c r="G217" i="8"/>
  <c r="G252" i="8" s="1"/>
  <c r="H217" i="8"/>
  <c r="H252" i="8" s="1"/>
  <c r="I217" i="8"/>
  <c r="I252" i="8" s="1"/>
  <c r="J217" i="8"/>
  <c r="J252" i="8" s="1"/>
  <c r="K217" i="8"/>
  <c r="K252" i="8" s="1"/>
  <c r="L217" i="8"/>
  <c r="L252" i="8" s="1"/>
  <c r="B228" i="8"/>
  <c r="B263" i="8" s="1"/>
  <c r="B229" i="8"/>
  <c r="B264" i="8" s="1"/>
  <c r="B230" i="8"/>
  <c r="B265" i="8" s="1"/>
  <c r="C230" i="8"/>
  <c r="C265" i="8" s="1"/>
  <c r="D230" i="8"/>
  <c r="D265" i="8" s="1"/>
  <c r="E230" i="8"/>
  <c r="E265" i="8" s="1"/>
  <c r="F230" i="8"/>
  <c r="F265" i="8" s="1"/>
  <c r="G230" i="8"/>
  <c r="G265" i="8" s="1"/>
  <c r="H230" i="8"/>
  <c r="H265" i="8" s="1"/>
  <c r="I230" i="8"/>
  <c r="I265" i="8" s="1"/>
  <c r="J230" i="8"/>
  <c r="J265" i="8" s="1"/>
  <c r="K230" i="8"/>
  <c r="K265" i="8" s="1"/>
  <c r="L230" i="8"/>
  <c r="L265" i="8" s="1"/>
  <c r="B231" i="8"/>
  <c r="B266" i="8" s="1"/>
  <c r="B194" i="8"/>
  <c r="B199" i="8"/>
  <c r="B200" i="8"/>
  <c r="B201" i="8"/>
  <c r="B202" i="8"/>
  <c r="E160" i="8"/>
  <c r="D161" i="8"/>
  <c r="E161" i="8"/>
  <c r="F161" i="8"/>
  <c r="D162" i="8"/>
  <c r="E162" i="8"/>
  <c r="F162" i="8"/>
  <c r="D163" i="8"/>
  <c r="E163" i="8"/>
  <c r="F163" i="8"/>
  <c r="B164" i="8"/>
  <c r="E164" i="8"/>
  <c r="F164" i="8"/>
  <c r="E165" i="8"/>
  <c r="E166" i="8"/>
  <c r="E167" i="8"/>
  <c r="E168" i="8"/>
  <c r="F168" i="8"/>
  <c r="E169" i="8"/>
  <c r="F169" i="8"/>
  <c r="E170" i="8"/>
  <c r="F170" i="8"/>
  <c r="E171" i="8"/>
  <c r="F171" i="8"/>
  <c r="E172" i="8"/>
  <c r="F172" i="8"/>
  <c r="E173" i="8"/>
  <c r="F173" i="8"/>
  <c r="E174" i="8"/>
  <c r="F174" i="8"/>
  <c r="E175" i="8"/>
  <c r="F175" i="8"/>
  <c r="E176" i="8"/>
  <c r="F176" i="8"/>
  <c r="E177" i="8"/>
  <c r="F177" i="8"/>
  <c r="B128" i="8"/>
  <c r="C128" i="8"/>
  <c r="D128" i="8"/>
  <c r="C119" i="8"/>
  <c r="C118" i="8"/>
  <c r="B94" i="8"/>
  <c r="C94" i="8"/>
  <c r="J26" i="12" l="1"/>
  <c r="E26" i="12"/>
  <c r="H26" i="12" s="1"/>
  <c r="F25" i="12"/>
  <c r="I25" i="12"/>
  <c r="I254" i="8"/>
  <c r="D43" i="8"/>
  <c r="F41" i="4"/>
  <c r="E18" i="8" s="1"/>
  <c r="B18" i="8"/>
  <c r="C18" i="8"/>
  <c r="D18" i="8"/>
  <c r="E27" i="12" l="1"/>
  <c r="H27" i="12" s="1"/>
  <c r="J27" i="12"/>
  <c r="I26" i="12"/>
  <c r="F26" i="12"/>
  <c r="AI4" i="4"/>
  <c r="S62" i="4"/>
  <c r="T62" i="4" s="1"/>
  <c r="S60" i="4"/>
  <c r="T60" i="4" s="1"/>
  <c r="I27" i="12" l="1"/>
  <c r="F27" i="12"/>
  <c r="E28" i="12"/>
  <c r="H28" i="12" s="1"/>
  <c r="J28" i="12"/>
  <c r="G60" i="4"/>
  <c r="C45" i="8" s="1"/>
  <c r="I28" i="12" l="1"/>
  <c r="F28" i="12"/>
  <c r="E29" i="12"/>
  <c r="H29" i="12" s="1"/>
  <c r="J29" i="12"/>
  <c r="A2" i="9"/>
  <c r="B7" i="9"/>
  <c r="B10" i="9" s="1"/>
  <c r="B13" i="9" s="1"/>
  <c r="B16" i="9" s="1"/>
  <c r="B19" i="9" s="1"/>
  <c r="B22" i="9" s="1"/>
  <c r="B25" i="9" s="1"/>
  <c r="B28" i="9" s="1"/>
  <c r="B31" i="9" s="1"/>
  <c r="B34" i="9" s="1"/>
  <c r="B37" i="9" s="1"/>
  <c r="B40" i="9" s="1"/>
  <c r="B43" i="9" s="1"/>
  <c r="B46" i="9" s="1"/>
  <c r="B49" i="9" s="1"/>
  <c r="B52" i="9" s="1"/>
  <c r="B55" i="9" s="1"/>
  <c r="B58" i="9" s="1"/>
  <c r="B61" i="9" s="1"/>
  <c r="B64" i="9" s="1"/>
  <c r="B67" i="9" s="1"/>
  <c r="B70" i="9" s="1"/>
  <c r="B73" i="9" s="1"/>
  <c r="B76" i="9" s="1"/>
  <c r="B79" i="9" s="1"/>
  <c r="B82" i="9" s="1"/>
  <c r="B85" i="9" s="1"/>
  <c r="B88" i="9" s="1"/>
  <c r="B91" i="9" s="1"/>
  <c r="B94" i="9" s="1"/>
  <c r="B97" i="9" s="1"/>
  <c r="B100" i="9" s="1"/>
  <c r="B103" i="9" s="1"/>
  <c r="B106" i="9" s="1"/>
  <c r="B109" i="9" s="1"/>
  <c r="B112" i="9" s="1"/>
  <c r="B115" i="9" s="1"/>
  <c r="B118" i="9" s="1"/>
  <c r="B121" i="9" s="1"/>
  <c r="B122" i="9" s="1"/>
  <c r="B8" i="9"/>
  <c r="B11" i="9" s="1"/>
  <c r="B14" i="9" s="1"/>
  <c r="B17" i="9" s="1"/>
  <c r="B20" i="9" s="1"/>
  <c r="B23" i="9" s="1"/>
  <c r="B26" i="9" s="1"/>
  <c r="B29" i="9" s="1"/>
  <c r="B32" i="9" s="1"/>
  <c r="B35" i="9" s="1"/>
  <c r="B38" i="9" s="1"/>
  <c r="B41" i="9" s="1"/>
  <c r="B44" i="9" s="1"/>
  <c r="B47" i="9" s="1"/>
  <c r="B50" i="9" s="1"/>
  <c r="B53" i="9" s="1"/>
  <c r="B56" i="9" s="1"/>
  <c r="B59" i="9" s="1"/>
  <c r="B62" i="9" s="1"/>
  <c r="B65" i="9" s="1"/>
  <c r="B68" i="9" s="1"/>
  <c r="B71" i="9" s="1"/>
  <c r="B74" i="9" s="1"/>
  <c r="B77" i="9" s="1"/>
  <c r="B80" i="9" s="1"/>
  <c r="B83" i="9" s="1"/>
  <c r="B86" i="9" s="1"/>
  <c r="B89" i="9" s="1"/>
  <c r="B92" i="9" s="1"/>
  <c r="B95" i="9" s="1"/>
  <c r="B98" i="9" s="1"/>
  <c r="B101" i="9" s="1"/>
  <c r="B104" i="9" s="1"/>
  <c r="B107" i="9" s="1"/>
  <c r="B110" i="9" s="1"/>
  <c r="B113" i="9" s="1"/>
  <c r="B116" i="9" s="1"/>
  <c r="B119" i="9" s="1"/>
  <c r="B6" i="9"/>
  <c r="B9" i="9" s="1"/>
  <c r="B12" i="9" s="1"/>
  <c r="B15" i="9" s="1"/>
  <c r="B18" i="9" s="1"/>
  <c r="B21" i="9" s="1"/>
  <c r="B24" i="9" s="1"/>
  <c r="B27" i="9" s="1"/>
  <c r="B30" i="9" s="1"/>
  <c r="B33" i="9" s="1"/>
  <c r="B36" i="9" s="1"/>
  <c r="B39" i="9" s="1"/>
  <c r="B42" i="9" s="1"/>
  <c r="B45" i="9" s="1"/>
  <c r="B48" i="9" s="1"/>
  <c r="B51" i="9" s="1"/>
  <c r="B54" i="9" s="1"/>
  <c r="B57" i="9" s="1"/>
  <c r="B60" i="9" s="1"/>
  <c r="B63" i="9" s="1"/>
  <c r="B66" i="9" s="1"/>
  <c r="B69" i="9" s="1"/>
  <c r="B72" i="9" s="1"/>
  <c r="B75" i="9" s="1"/>
  <c r="B78" i="9" s="1"/>
  <c r="B81" i="9" s="1"/>
  <c r="B84" i="9" s="1"/>
  <c r="B87" i="9" s="1"/>
  <c r="B90" i="9" s="1"/>
  <c r="B93" i="9" s="1"/>
  <c r="B96" i="9" s="1"/>
  <c r="B99" i="9" s="1"/>
  <c r="B102" i="9" s="1"/>
  <c r="B105" i="9" s="1"/>
  <c r="B108" i="9" s="1"/>
  <c r="B111" i="9" s="1"/>
  <c r="B114" i="9" s="1"/>
  <c r="B117" i="9" s="1"/>
  <c r="B120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L8" i="5"/>
  <c r="F29" i="12" l="1"/>
  <c r="I29" i="12"/>
  <c r="J30" i="12"/>
  <c r="E30" i="12"/>
  <c r="H30" i="12" s="1"/>
  <c r="R32" i="4"/>
  <c r="H25" i="7"/>
  <c r="H24" i="7"/>
  <c r="E41" i="4"/>
  <c r="E128" i="8" s="1"/>
  <c r="G25" i="7"/>
  <c r="E31" i="12" l="1"/>
  <c r="H31" i="12" s="1"/>
  <c r="J31" i="12"/>
  <c r="I30" i="12"/>
  <c r="F30" i="12"/>
  <c r="I25" i="7"/>
  <c r="W48" i="4"/>
  <c r="X48" i="4" s="1"/>
  <c r="Y48" i="4" s="1"/>
  <c r="Z48" i="4" s="1"/>
  <c r="AA48" i="4" s="1"/>
  <c r="AB48" i="4" s="1"/>
  <c r="AC48" i="4" s="1"/>
  <c r="AD48" i="4" s="1"/>
  <c r="AE48" i="4" s="1"/>
  <c r="AF48" i="4" s="1"/>
  <c r="H59" i="4"/>
  <c r="D44" i="8" s="1"/>
  <c r="AH7" i="4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C93" i="8" s="1"/>
  <c r="H33" i="4"/>
  <c r="H36" i="4"/>
  <c r="F53" i="4" s="1"/>
  <c r="G53" i="4" s="1"/>
  <c r="J4" i="12" s="1"/>
  <c r="K4" i="12" s="1"/>
  <c r="I31" i="12" l="1"/>
  <c r="F31" i="12"/>
  <c r="J32" i="12"/>
  <c r="E32" i="12"/>
  <c r="H32" i="12" s="1"/>
  <c r="L74" i="4"/>
  <c r="E54" i="5"/>
  <c r="J33" i="12" l="1"/>
  <c r="E33" i="12"/>
  <c r="H33" i="12" s="1"/>
  <c r="I32" i="12"/>
  <c r="F32" i="12"/>
  <c r="M74" i="4"/>
  <c r="L76" i="4"/>
  <c r="G59" i="4"/>
  <c r="C44" i="8" s="1"/>
  <c r="G58" i="4"/>
  <c r="J34" i="12" l="1"/>
  <c r="E34" i="12"/>
  <c r="H34" i="12" s="1"/>
  <c r="F33" i="12"/>
  <c r="I33" i="12"/>
  <c r="C43" i="8"/>
  <c r="H54" i="4"/>
  <c r="E35" i="12" l="1"/>
  <c r="H35" i="12" s="1"/>
  <c r="J35" i="12"/>
  <c r="I34" i="12"/>
  <c r="F34" i="12"/>
  <c r="AI9" i="4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B93" i="8" s="1"/>
  <c r="J36" i="12" l="1"/>
  <c r="E36" i="12"/>
  <c r="H36" i="12" s="1"/>
  <c r="F35" i="12"/>
  <c r="I35" i="12"/>
  <c r="B4" i="8"/>
  <c r="C4" i="8"/>
  <c r="D4" i="8"/>
  <c r="F4" i="8"/>
  <c r="G4" i="8"/>
  <c r="C5" i="8"/>
  <c r="D5" i="8"/>
  <c r="F5" i="8"/>
  <c r="G5" i="8"/>
  <c r="C6" i="8"/>
  <c r="D6" i="8"/>
  <c r="F6" i="8"/>
  <c r="G6" i="8"/>
  <c r="B7" i="8"/>
  <c r="AK93" i="3"/>
  <c r="AE88" i="3"/>
  <c r="AH88" i="3"/>
  <c r="E4" i="8" s="1"/>
  <c r="AK88" i="3"/>
  <c r="H4" i="8" s="1"/>
  <c r="G108" i="8" s="1"/>
  <c r="AE89" i="3"/>
  <c r="B5" i="8" s="1"/>
  <c r="AH89" i="3"/>
  <c r="E5" i="8" s="1"/>
  <c r="AK89" i="3"/>
  <c r="H5" i="8" s="1"/>
  <c r="G109" i="8" s="1"/>
  <c r="AE90" i="3"/>
  <c r="B6" i="8" s="1"/>
  <c r="AH90" i="3"/>
  <c r="E6" i="8" s="1"/>
  <c r="AK90" i="3"/>
  <c r="H6" i="8" s="1"/>
  <c r="G110" i="8" s="1"/>
  <c r="AF91" i="3"/>
  <c r="C7" i="8" s="1"/>
  <c r="AG91" i="3"/>
  <c r="AJ91" i="3"/>
  <c r="J37" i="12" l="1"/>
  <c r="E37" i="12"/>
  <c r="H37" i="12" s="1"/>
  <c r="F36" i="12"/>
  <c r="I36" i="12"/>
  <c r="AH91" i="3"/>
  <c r="E7" i="8" s="1"/>
  <c r="G7" i="8"/>
  <c r="AL91" i="3"/>
  <c r="D7" i="8"/>
  <c r="AK91" i="3"/>
  <c r="F7" i="8"/>
  <c r="E109" i="8"/>
  <c r="E110" i="8"/>
  <c r="E108" i="8"/>
  <c r="C109" i="8"/>
  <c r="C110" i="8"/>
  <c r="C108" i="8"/>
  <c r="B108" i="8"/>
  <c r="B109" i="8"/>
  <c r="B110" i="8"/>
  <c r="G24" i="7"/>
  <c r="G23" i="7"/>
  <c r="B126" i="8"/>
  <c r="C126" i="8"/>
  <c r="B127" i="8"/>
  <c r="C127" i="8"/>
  <c r="D127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54" i="8"/>
  <c r="C53" i="8"/>
  <c r="C40" i="8"/>
  <c r="C16" i="8"/>
  <c r="C17" i="8"/>
  <c r="D17" i="8"/>
  <c r="B17" i="8"/>
  <c r="B16" i="8"/>
  <c r="D153" i="8"/>
  <c r="C153" i="8"/>
  <c r="D152" i="8"/>
  <c r="C152" i="8"/>
  <c r="D150" i="8"/>
  <c r="C150" i="8"/>
  <c r="D149" i="8"/>
  <c r="C149" i="8"/>
  <c r="D144" i="8"/>
  <c r="C144" i="8"/>
  <c r="D143" i="8"/>
  <c r="C143" i="8"/>
  <c r="D141" i="8"/>
  <c r="C141" i="8"/>
  <c r="D140" i="8"/>
  <c r="C140" i="8"/>
  <c r="J38" i="12" l="1"/>
  <c r="E38" i="12"/>
  <c r="H38" i="12" s="1"/>
  <c r="I37" i="12"/>
  <c r="F37" i="12"/>
  <c r="C19" i="8"/>
  <c r="H7" i="8"/>
  <c r="AK94" i="3"/>
  <c r="C111" i="8"/>
  <c r="G27" i="7"/>
  <c r="G25" i="4"/>
  <c r="E39" i="12" l="1"/>
  <c r="H39" i="12" s="1"/>
  <c r="J39" i="12"/>
  <c r="I38" i="12"/>
  <c r="F38" i="12"/>
  <c r="G111" i="8"/>
  <c r="I39" i="12" l="1"/>
  <c r="F39" i="12"/>
  <c r="J40" i="12"/>
  <c r="E40" i="12"/>
  <c r="H40" i="12" s="1"/>
  <c r="H25" i="4"/>
  <c r="N28" i="4" s="1"/>
  <c r="F165" i="8" s="1"/>
  <c r="I24" i="7"/>
  <c r="I27" i="7"/>
  <c r="I26" i="7"/>
  <c r="F26" i="7"/>
  <c r="E41" i="12" l="1"/>
  <c r="H41" i="12" s="1"/>
  <c r="J41" i="12"/>
  <c r="I40" i="12"/>
  <c r="F40" i="12"/>
  <c r="I23" i="7"/>
  <c r="K24" i="7"/>
  <c r="C35" i="1"/>
  <c r="C11" i="1"/>
  <c r="D11" i="1"/>
  <c r="C12" i="1"/>
  <c r="D12" i="1"/>
  <c r="C16" i="1"/>
  <c r="C15" i="1"/>
  <c r="I41" i="12" l="1"/>
  <c r="F41" i="12"/>
  <c r="E42" i="12"/>
  <c r="H42" i="12" s="1"/>
  <c r="J42" i="12"/>
  <c r="O15" i="1"/>
  <c r="K23" i="7"/>
  <c r="H23" i="7"/>
  <c r="F42" i="12" l="1"/>
  <c r="I42" i="12"/>
  <c r="J43" i="12"/>
  <c r="E43" i="12"/>
  <c r="H43" i="12" s="1"/>
  <c r="D126" i="8"/>
  <c r="D16" i="8"/>
  <c r="M8" i="5"/>
  <c r="T37" i="4"/>
  <c r="T38" i="4"/>
  <c r="F59" i="5"/>
  <c r="E59" i="5"/>
  <c r="F42" i="4"/>
  <c r="F43" i="4" s="1"/>
  <c r="E19" i="8" s="1"/>
  <c r="C43" i="4"/>
  <c r="C129" i="8" s="1"/>
  <c r="E42" i="4"/>
  <c r="B42" i="4"/>
  <c r="D59" i="5" s="1"/>
  <c r="E44" i="12" l="1"/>
  <c r="H44" i="12" s="1"/>
  <c r="J44" i="12"/>
  <c r="I43" i="12"/>
  <c r="F43" i="12"/>
  <c r="R33" i="4"/>
  <c r="R20" i="4" s="1"/>
  <c r="B198" i="8" s="1"/>
  <c r="N8" i="5"/>
  <c r="AI5" i="4"/>
  <c r="AL81" i="3"/>
  <c r="AK81" i="3"/>
  <c r="AV26" i="3"/>
  <c r="F40" i="4"/>
  <c r="E17" i="8" s="1"/>
  <c r="D2" i="1"/>
  <c r="E2" i="2"/>
  <c r="F2" i="2" s="1"/>
  <c r="G2" i="2" s="1"/>
  <c r="H2" i="2" s="1"/>
  <c r="I2" i="2" s="1"/>
  <c r="J2" i="2" s="1"/>
  <c r="K2" i="2" s="1"/>
  <c r="L2" i="2" s="1"/>
  <c r="M2" i="2" s="1"/>
  <c r="M2" i="1" s="1"/>
  <c r="F44" i="12" l="1"/>
  <c r="I44" i="12"/>
  <c r="E45" i="12"/>
  <c r="H45" i="12" s="1"/>
  <c r="J45" i="12"/>
  <c r="O8" i="5"/>
  <c r="J2" i="1"/>
  <c r="F2" i="1"/>
  <c r="C38" i="8"/>
  <c r="L2" i="1"/>
  <c r="H2" i="1"/>
  <c r="I2" i="1"/>
  <c r="E2" i="1"/>
  <c r="K2" i="1"/>
  <c r="G2" i="1"/>
  <c r="G100" i="5"/>
  <c r="F97" i="5" s="1"/>
  <c r="R19" i="4"/>
  <c r="Z17" i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AD14" i="1"/>
  <c r="AD30" i="1" s="1"/>
  <c r="AA8" i="1"/>
  <c r="AA9" i="1"/>
  <c r="AA7" i="1"/>
  <c r="AD8" i="1"/>
  <c r="AD9" i="1"/>
  <c r="AE9" i="1" s="1"/>
  <c r="AD7" i="1"/>
  <c r="N23" i="4"/>
  <c r="F160" i="8" s="1"/>
  <c r="O64" i="4"/>
  <c r="O58" i="4"/>
  <c r="R30" i="4"/>
  <c r="B43" i="1" s="1"/>
  <c r="B47" i="1" s="1"/>
  <c r="R31" i="4"/>
  <c r="B44" i="1" s="1"/>
  <c r="B48" i="1" s="1"/>
  <c r="B197" i="8" l="1"/>
  <c r="B235" i="8"/>
  <c r="B270" i="8" s="1"/>
  <c r="I45" i="12"/>
  <c r="F45" i="12"/>
  <c r="J46" i="12"/>
  <c r="E46" i="12"/>
  <c r="H46" i="12" s="1"/>
  <c r="P8" i="5"/>
  <c r="Q8" i="5" s="1"/>
  <c r="AE7" i="1"/>
  <c r="AE8" i="1"/>
  <c r="AD10" i="1"/>
  <c r="AD16" i="1"/>
  <c r="AF7" i="1" s="1"/>
  <c r="AD32" i="1"/>
  <c r="C28" i="1" s="1"/>
  <c r="AD23" i="1"/>
  <c r="C13" i="1" s="1"/>
  <c r="AD19" i="1"/>
  <c r="C6" i="1" s="1"/>
  <c r="AD31" i="1"/>
  <c r="C24" i="1" s="1"/>
  <c r="AD27" i="1"/>
  <c r="D27" i="1" s="1"/>
  <c r="C223" i="8" s="1"/>
  <c r="C258" i="8" s="1"/>
  <c r="D31" i="1"/>
  <c r="C227" i="8" s="1"/>
  <c r="C262" i="8" s="1"/>
  <c r="AD26" i="1"/>
  <c r="D26" i="1" s="1"/>
  <c r="C222" i="8" s="1"/>
  <c r="C257" i="8" s="1"/>
  <c r="AD18" i="1"/>
  <c r="AF9" i="1" s="1"/>
  <c r="AB9" i="1" s="1"/>
  <c r="AC9" i="1" s="1"/>
  <c r="AD29" i="1"/>
  <c r="D30" i="1" s="1"/>
  <c r="C226" i="8" s="1"/>
  <c r="C261" i="8" s="1"/>
  <c r="AD25" i="1"/>
  <c r="D25" i="1" s="1"/>
  <c r="C221" i="8" s="1"/>
  <c r="C256" i="8" s="1"/>
  <c r="AD17" i="1"/>
  <c r="AF8" i="1" s="1"/>
  <c r="AB8" i="1" s="1"/>
  <c r="AC8" i="1" s="1"/>
  <c r="AD28" i="1"/>
  <c r="D29" i="1" s="1"/>
  <c r="C225" i="8" s="1"/>
  <c r="C260" i="8" s="1"/>
  <c r="AD24" i="1"/>
  <c r="D24" i="1" s="1"/>
  <c r="C220" i="8" s="1"/>
  <c r="E47" i="12" l="1"/>
  <c r="H47" i="12" s="1"/>
  <c r="J47" i="12"/>
  <c r="I46" i="12"/>
  <c r="F46" i="12"/>
  <c r="C255" i="8"/>
  <c r="R8" i="5"/>
  <c r="AB7" i="1"/>
  <c r="AC7" i="1" s="1"/>
  <c r="AC10" i="1" s="1"/>
  <c r="D6" i="1" s="1"/>
  <c r="C209" i="8" s="1"/>
  <c r="I47" i="12" l="1"/>
  <c r="F47" i="12"/>
  <c r="J48" i="12"/>
  <c r="E48" i="12"/>
  <c r="H48" i="12" s="1"/>
  <c r="S8" i="5"/>
  <c r="T8" i="5" s="1"/>
  <c r="C244" i="8"/>
  <c r="D40" i="8"/>
  <c r="H62" i="4"/>
  <c r="E49" i="12" l="1"/>
  <c r="H49" i="12" s="1"/>
  <c r="J49" i="12"/>
  <c r="I48" i="12"/>
  <c r="F48" i="12"/>
  <c r="U8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CW87" i="5"/>
  <c r="CX87" i="5"/>
  <c r="CY87" i="5"/>
  <c r="CZ87" i="5"/>
  <c r="DA87" i="5"/>
  <c r="DB87" i="5"/>
  <c r="DC87" i="5"/>
  <c r="DD87" i="5"/>
  <c r="DE87" i="5"/>
  <c r="DF87" i="5"/>
  <c r="DG87" i="5"/>
  <c r="DH87" i="5"/>
  <c r="DI87" i="5"/>
  <c r="DJ87" i="5"/>
  <c r="DK87" i="5"/>
  <c r="DL87" i="5"/>
  <c r="DM87" i="5"/>
  <c r="DN87" i="5"/>
  <c r="DO87" i="5"/>
  <c r="DP87" i="5"/>
  <c r="DQ87" i="5"/>
  <c r="DR87" i="5"/>
  <c r="DS87" i="5"/>
  <c r="DT87" i="5"/>
  <c r="DU87" i="5"/>
  <c r="DV87" i="5"/>
  <c r="DW87" i="5"/>
  <c r="DX87" i="5"/>
  <c r="DY87" i="5"/>
  <c r="DZ87" i="5"/>
  <c r="EA87" i="5"/>
  <c r="EB87" i="5"/>
  <c r="EC87" i="5"/>
  <c r="ED87" i="5"/>
  <c r="D13" i="6"/>
  <c r="E13" i="6" s="1"/>
  <c r="A7" i="1"/>
  <c r="D12" i="6" s="1"/>
  <c r="E12" i="6" s="1"/>
  <c r="A6" i="1"/>
  <c r="D11" i="6" s="1"/>
  <c r="E11" i="6" s="1"/>
  <c r="A9" i="1"/>
  <c r="D14" i="6" s="1"/>
  <c r="E14" i="6" s="1"/>
  <c r="A10" i="1"/>
  <c r="D15" i="6" s="1"/>
  <c r="E15" i="6" s="1"/>
  <c r="A11" i="1"/>
  <c r="D16" i="6" s="1"/>
  <c r="E16" i="6" s="1"/>
  <c r="A12" i="1"/>
  <c r="D17" i="6" s="1"/>
  <c r="E17" i="6" s="1"/>
  <c r="A13" i="1"/>
  <c r="D18" i="6" s="1"/>
  <c r="E18" i="6" s="1"/>
  <c r="A14" i="1"/>
  <c r="D19" i="6" s="1"/>
  <c r="E19" i="6" s="1"/>
  <c r="A15" i="1"/>
  <c r="D20" i="6" s="1"/>
  <c r="E20" i="6" s="1"/>
  <c r="A16" i="1"/>
  <c r="D21" i="6" s="1"/>
  <c r="E21" i="6" s="1"/>
  <c r="A17" i="1"/>
  <c r="D22" i="6" s="1"/>
  <c r="E22" i="6" s="1"/>
  <c r="A18" i="1"/>
  <c r="D23" i="6" s="1"/>
  <c r="E23" i="6" s="1"/>
  <c r="A19" i="1"/>
  <c r="D24" i="6" s="1"/>
  <c r="E24" i="6" s="1"/>
  <c r="A20" i="1"/>
  <c r="D25" i="6" s="1"/>
  <c r="E25" i="6" s="1"/>
  <c r="A21" i="1"/>
  <c r="D26" i="6" s="1"/>
  <c r="E26" i="6" s="1"/>
  <c r="A22" i="1"/>
  <c r="D27" i="6" s="1"/>
  <c r="E27" i="6" s="1"/>
  <c r="A23" i="1"/>
  <c r="D28" i="6" s="1"/>
  <c r="E28" i="6" s="1"/>
  <c r="A24" i="1"/>
  <c r="D29" i="6" s="1"/>
  <c r="E29" i="6" s="1"/>
  <c r="A25" i="1"/>
  <c r="D30" i="6" s="1"/>
  <c r="E30" i="6" s="1"/>
  <c r="A26" i="1"/>
  <c r="D31" i="6" s="1"/>
  <c r="E31" i="6" s="1"/>
  <c r="A27" i="1"/>
  <c r="D32" i="6" s="1"/>
  <c r="E32" i="6" s="1"/>
  <c r="A28" i="1"/>
  <c r="D33" i="6" s="1"/>
  <c r="E33" i="6" s="1"/>
  <c r="A29" i="1"/>
  <c r="D34" i="6" s="1"/>
  <c r="E34" i="6" s="1"/>
  <c r="A30" i="1"/>
  <c r="D35" i="6" s="1"/>
  <c r="E35" i="6" s="1"/>
  <c r="A31" i="1"/>
  <c r="D36" i="6" s="1"/>
  <c r="E36" i="6" s="1"/>
  <c r="A32" i="1"/>
  <c r="D37" i="6" s="1"/>
  <c r="E37" i="6" s="1"/>
  <c r="A33" i="1"/>
  <c r="D38" i="6" s="1"/>
  <c r="E38" i="6" s="1"/>
  <c r="A34" i="1"/>
  <c r="D39" i="6" s="1"/>
  <c r="E39" i="6" s="1"/>
  <c r="A35" i="1"/>
  <c r="D40" i="6" s="1"/>
  <c r="E40" i="6" s="1"/>
  <c r="A36" i="1"/>
  <c r="D41" i="6" s="1"/>
  <c r="E41" i="6" s="1"/>
  <c r="A37" i="1"/>
  <c r="D42" i="6" s="1"/>
  <c r="E42" i="6" s="1"/>
  <c r="A8" i="1"/>
  <c r="A18" i="6"/>
  <c r="A17" i="6"/>
  <c r="A16" i="6"/>
  <c r="A15" i="6"/>
  <c r="A14" i="6"/>
  <c r="A13" i="6"/>
  <c r="A12" i="6"/>
  <c r="A11" i="6"/>
  <c r="E10" i="6"/>
  <c r="I4" i="6"/>
  <c r="K2" i="6" s="1"/>
  <c r="A128" i="5"/>
  <c r="A127" i="5"/>
  <c r="A126" i="5"/>
  <c r="A125" i="5"/>
  <c r="A124" i="5"/>
  <c r="A123" i="5"/>
  <c r="A122" i="5"/>
  <c r="A121" i="5"/>
  <c r="AK4" i="4" s="1"/>
  <c r="AK5" i="4" s="1"/>
  <c r="F120" i="5"/>
  <c r="A120" i="5"/>
  <c r="AJ4" i="4" s="1"/>
  <c r="AJ5" i="4" s="1"/>
  <c r="A119" i="5"/>
  <c r="A118" i="5"/>
  <c r="A117" i="5"/>
  <c r="A116" i="5"/>
  <c r="G115" i="5"/>
  <c r="A115" i="5"/>
  <c r="S65" i="4" s="1"/>
  <c r="T65" i="4" s="1"/>
  <c r="A114" i="5"/>
  <c r="A113" i="5"/>
  <c r="G112" i="5"/>
  <c r="A112" i="5"/>
  <c r="A111" i="5"/>
  <c r="A110" i="5"/>
  <c r="A109" i="5"/>
  <c r="A108" i="5"/>
  <c r="S63" i="4" s="1"/>
  <c r="T63" i="4" s="1"/>
  <c r="A107" i="5"/>
  <c r="G105" i="5"/>
  <c r="H105" i="5" s="1"/>
  <c r="F115" i="5" s="1"/>
  <c r="A101" i="5"/>
  <c r="A100" i="5"/>
  <c r="S53" i="4" s="1"/>
  <c r="T53" i="4" s="1"/>
  <c r="A99" i="5"/>
  <c r="S52" i="4" s="1"/>
  <c r="T52" i="4" s="1"/>
  <c r="G98" i="5"/>
  <c r="A98" i="5"/>
  <c r="A97" i="5"/>
  <c r="S50" i="4" s="1"/>
  <c r="T50" i="4" s="1"/>
  <c r="A96" i="5"/>
  <c r="S49" i="4" s="1"/>
  <c r="T49" i="4" s="1"/>
  <c r="CC87" i="5"/>
  <c r="CB87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J86" i="5"/>
  <c r="J80" i="5"/>
  <c r="J74" i="5"/>
  <c r="J68" i="5"/>
  <c r="J62" i="5"/>
  <c r="I79" i="5"/>
  <c r="A59" i="5"/>
  <c r="D58" i="5"/>
  <c r="I73" i="5" s="1"/>
  <c r="A58" i="5"/>
  <c r="F57" i="5"/>
  <c r="D57" i="5"/>
  <c r="I67" i="5" s="1"/>
  <c r="A57" i="5"/>
  <c r="F56" i="5"/>
  <c r="E56" i="5"/>
  <c r="D56" i="5"/>
  <c r="I61" i="5" s="1"/>
  <c r="A56" i="5"/>
  <c r="A55" i="5"/>
  <c r="A54" i="5"/>
  <c r="A53" i="5"/>
  <c r="A52" i="5"/>
  <c r="A51" i="5"/>
  <c r="S33" i="4" s="1"/>
  <c r="T33" i="4" s="1"/>
  <c r="A50" i="5"/>
  <c r="S19" i="4" s="1"/>
  <c r="T19" i="4" s="1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E32" i="5"/>
  <c r="AD32" i="5"/>
  <c r="AC32" i="5"/>
  <c r="J32" i="5" s="1"/>
  <c r="A32" i="5"/>
  <c r="A31" i="5"/>
  <c r="A30" i="5"/>
  <c r="S21" i="4" s="1"/>
  <c r="T21" i="4" s="1"/>
  <c r="C39" i="5"/>
  <c r="C44" i="5" s="1"/>
  <c r="A29" i="5"/>
  <c r="C28" i="5"/>
  <c r="C38" i="5" s="1"/>
  <c r="C43" i="5" s="1"/>
  <c r="A28" i="5"/>
  <c r="C27" i="5"/>
  <c r="C37" i="5" s="1"/>
  <c r="C42" i="5" s="1"/>
  <c r="A27" i="5"/>
  <c r="C26" i="5"/>
  <c r="C36" i="5" s="1"/>
  <c r="C41" i="5" s="1"/>
  <c r="A26" i="5"/>
  <c r="A25" i="5"/>
  <c r="S16" i="4" s="1"/>
  <c r="T16" i="4" s="1"/>
  <c r="A24" i="5"/>
  <c r="A23" i="5"/>
  <c r="S14" i="4" s="1"/>
  <c r="T14" i="4" s="1"/>
  <c r="A22" i="5"/>
  <c r="S13" i="4" s="1"/>
  <c r="T13" i="4" s="1"/>
  <c r="A21" i="5"/>
  <c r="S12" i="4" s="1"/>
  <c r="T12" i="4" s="1"/>
  <c r="A20" i="5"/>
  <c r="A19" i="5"/>
  <c r="S10" i="4" s="1"/>
  <c r="T10" i="4" s="1"/>
  <c r="A18" i="5"/>
  <c r="S9" i="4" s="1"/>
  <c r="T9" i="4" s="1"/>
  <c r="A17" i="5"/>
  <c r="S8" i="4" s="1"/>
  <c r="T8" i="4" s="1"/>
  <c r="I3" i="5"/>
  <c r="K14" i="5" s="1"/>
  <c r="S68" i="4"/>
  <c r="T68" i="4" s="1"/>
  <c r="S67" i="4"/>
  <c r="T67" i="4" s="1"/>
  <c r="J46" i="4"/>
  <c r="S64" i="4"/>
  <c r="T64" i="4" s="1"/>
  <c r="V61" i="4"/>
  <c r="W61" i="4" s="1"/>
  <c r="X61" i="4" s="1"/>
  <c r="Y61" i="4" s="1"/>
  <c r="Z61" i="4" s="1"/>
  <c r="AA61" i="4" s="1"/>
  <c r="AB61" i="4" s="1"/>
  <c r="AC61" i="4" s="1"/>
  <c r="AD61" i="4" s="1"/>
  <c r="AE61" i="4" s="1"/>
  <c r="X60" i="4"/>
  <c r="Y60" i="4" s="1"/>
  <c r="Z60" i="4" s="1"/>
  <c r="AA60" i="4" s="1"/>
  <c r="AB60" i="4" s="1"/>
  <c r="AC60" i="4" s="1"/>
  <c r="AD60" i="4" s="1"/>
  <c r="AE60" i="4" s="1"/>
  <c r="AF60" i="4" s="1"/>
  <c r="S54" i="4"/>
  <c r="T54" i="4" s="1"/>
  <c r="S51" i="4"/>
  <c r="T51" i="4" s="1"/>
  <c r="X47" i="4"/>
  <c r="Y47" i="4" s="1"/>
  <c r="Z47" i="4" s="1"/>
  <c r="AA47" i="4" s="1"/>
  <c r="AB47" i="4" s="1"/>
  <c r="AC47" i="4" s="1"/>
  <c r="AD47" i="4" s="1"/>
  <c r="AE47" i="4" s="1"/>
  <c r="AF47" i="4" s="1"/>
  <c r="E58" i="5"/>
  <c r="R42" i="4"/>
  <c r="B290" i="8" s="1"/>
  <c r="B294" i="8" s="1"/>
  <c r="R41" i="4"/>
  <c r="B289" i="8" s="1"/>
  <c r="B293" i="8" s="1"/>
  <c r="T36" i="4"/>
  <c r="F39" i="4"/>
  <c r="E16" i="8" s="1"/>
  <c r="E39" i="4"/>
  <c r="R37" i="4"/>
  <c r="R36" i="4"/>
  <c r="T35" i="4"/>
  <c r="R43" i="4"/>
  <c r="S31" i="4"/>
  <c r="T31" i="4" s="1"/>
  <c r="S30" i="4"/>
  <c r="T30" i="4" s="1"/>
  <c r="R35" i="4"/>
  <c r="W27" i="4"/>
  <c r="X27" i="4" s="1"/>
  <c r="Y27" i="4" s="1"/>
  <c r="Z27" i="4" s="1"/>
  <c r="AA27" i="4" s="1"/>
  <c r="AB27" i="4" s="1"/>
  <c r="AC27" i="4" s="1"/>
  <c r="AD27" i="4" s="1"/>
  <c r="AE27" i="4" s="1"/>
  <c r="AF27" i="4" s="1"/>
  <c r="S27" i="4"/>
  <c r="T27" i="4" s="1"/>
  <c r="S24" i="4"/>
  <c r="T24" i="4" s="1"/>
  <c r="S23" i="4"/>
  <c r="T23" i="4" s="1"/>
  <c r="S22" i="4"/>
  <c r="T22" i="4" s="1"/>
  <c r="S20" i="4"/>
  <c r="T20" i="4" s="1"/>
  <c r="S18" i="4"/>
  <c r="T18" i="4" s="1"/>
  <c r="R18" i="4"/>
  <c r="S17" i="4"/>
  <c r="T17" i="4" s="1"/>
  <c r="S15" i="4"/>
  <c r="T15" i="4" s="1"/>
  <c r="R15" i="4"/>
  <c r="B193" i="8" s="1"/>
  <c r="R14" i="4"/>
  <c r="B192" i="8" s="1"/>
  <c r="R13" i="4"/>
  <c r="B191" i="8" s="1"/>
  <c r="R12" i="4"/>
  <c r="B190" i="8" s="1"/>
  <c r="S11" i="4"/>
  <c r="T11" i="4" s="1"/>
  <c r="R11" i="4"/>
  <c r="B189" i="8" s="1"/>
  <c r="R10" i="4"/>
  <c r="B188" i="8" s="1"/>
  <c r="R9" i="4"/>
  <c r="B187" i="8" s="1"/>
  <c r="R8" i="4"/>
  <c r="B186" i="8" s="1"/>
  <c r="W6" i="4"/>
  <c r="S6" i="4"/>
  <c r="T6" i="4" s="1"/>
  <c r="R6" i="4"/>
  <c r="B184" i="8" s="1"/>
  <c r="C39" i="8"/>
  <c r="L14" i="4" l="1"/>
  <c r="B280" i="8"/>
  <c r="L15" i="4"/>
  <c r="B281" i="8"/>
  <c r="I49" i="12"/>
  <c r="F49" i="12"/>
  <c r="X6" i="4"/>
  <c r="D184" i="8" s="1"/>
  <c r="C184" i="8"/>
  <c r="B196" i="8"/>
  <c r="B234" i="8"/>
  <c r="B269" i="8" s="1"/>
  <c r="L13" i="4"/>
  <c r="B279" i="8"/>
  <c r="E50" i="12"/>
  <c r="H50" i="12" s="1"/>
  <c r="J50" i="12"/>
  <c r="Y6" i="4"/>
  <c r="V8" i="5"/>
  <c r="W8" i="5" s="1"/>
  <c r="S66" i="4"/>
  <c r="T66" i="4" s="1"/>
  <c r="E126" i="8"/>
  <c r="I5" i="5"/>
  <c r="K12" i="5" s="1"/>
  <c r="G55" i="4"/>
  <c r="H52" i="4"/>
  <c r="D38" i="8" s="1"/>
  <c r="E57" i="5"/>
  <c r="G97" i="5" s="1"/>
  <c r="D51" i="5"/>
  <c r="D50" i="5"/>
  <c r="R17" i="4"/>
  <c r="S32" i="4"/>
  <c r="T32" i="4" s="1"/>
  <c r="K2" i="5"/>
  <c r="L2" i="5" s="1"/>
  <c r="G118" i="5"/>
  <c r="G123" i="5" s="1"/>
  <c r="D48" i="5"/>
  <c r="D49" i="5"/>
  <c r="R38" i="4"/>
  <c r="L16" i="4" s="1"/>
  <c r="R40" i="4"/>
  <c r="B288" i="8" s="1"/>
  <c r="B292" i="8" s="1"/>
  <c r="G56" i="4"/>
  <c r="H56" i="4" s="1"/>
  <c r="H60" i="4"/>
  <c r="D45" i="8" s="1"/>
  <c r="R47" i="4"/>
  <c r="V48" i="4"/>
  <c r="N59" i="4"/>
  <c r="O59" i="4" s="1"/>
  <c r="C45" i="4"/>
  <c r="F100" i="5"/>
  <c r="I7" i="5"/>
  <c r="H34" i="4"/>
  <c r="I12" i="5" s="1"/>
  <c r="H8" i="4"/>
  <c r="R27" i="4"/>
  <c r="E40" i="4"/>
  <c r="I4" i="5"/>
  <c r="J87" i="5"/>
  <c r="K4" i="6"/>
  <c r="K8" i="6"/>
  <c r="K3" i="6"/>
  <c r="L2" i="6"/>
  <c r="M2" i="6" s="1"/>
  <c r="L77" i="4" l="1"/>
  <c r="AF61" i="4"/>
  <c r="B233" i="8"/>
  <c r="B268" i="8" s="1"/>
  <c r="B195" i="8"/>
  <c r="F50" i="12"/>
  <c r="I50" i="12"/>
  <c r="J51" i="12"/>
  <c r="E51" i="12"/>
  <c r="H51" i="12" s="1"/>
  <c r="Z6" i="4"/>
  <c r="E184" i="8"/>
  <c r="K11" i="5"/>
  <c r="X8" i="5"/>
  <c r="H55" i="4"/>
  <c r="D41" i="8" s="1"/>
  <c r="C41" i="8"/>
  <c r="C42" i="8" s="1"/>
  <c r="L12" i="5"/>
  <c r="I13" i="5"/>
  <c r="L13" i="5" s="1"/>
  <c r="I14" i="5"/>
  <c r="E43" i="4"/>
  <c r="E129" i="8" s="1"/>
  <c r="E127" i="8"/>
  <c r="M2" i="5"/>
  <c r="M11" i="5" s="1"/>
  <c r="M10" i="5" s="1"/>
  <c r="W28" i="4"/>
  <c r="W7" i="4" s="1"/>
  <c r="C185" i="8" s="1"/>
  <c r="K4" i="5"/>
  <c r="I97" i="5"/>
  <c r="L6" i="5"/>
  <c r="K3" i="5"/>
  <c r="F58" i="5"/>
  <c r="H53" i="4"/>
  <c r="D39" i="8" s="1"/>
  <c r="L8" i="6"/>
  <c r="L4" i="6"/>
  <c r="L3" i="6"/>
  <c r="K6" i="6"/>
  <c r="K5" i="6"/>
  <c r="K7" i="6"/>
  <c r="F118" i="5"/>
  <c r="I6" i="5"/>
  <c r="N57" i="4"/>
  <c r="O57" i="4" s="1"/>
  <c r="J52" i="12" l="1"/>
  <c r="E52" i="12"/>
  <c r="H52" i="12" s="1"/>
  <c r="I51" i="12"/>
  <c r="F51" i="12"/>
  <c r="K10" i="5"/>
  <c r="AA6" i="4"/>
  <c r="F184" i="8"/>
  <c r="Y8" i="5"/>
  <c r="Z8" i="5" s="1"/>
  <c r="D42" i="8"/>
  <c r="L14" i="5"/>
  <c r="L9" i="5" s="1"/>
  <c r="L11" i="5"/>
  <c r="M12" i="5"/>
  <c r="M100" i="5" s="1"/>
  <c r="M14" i="5"/>
  <c r="K13" i="5"/>
  <c r="L54" i="5"/>
  <c r="M13" i="5"/>
  <c r="D43" i="4"/>
  <c r="D19" i="8" s="1"/>
  <c r="M3" i="5"/>
  <c r="N2" i="5"/>
  <c r="M6" i="5"/>
  <c r="M4" i="5"/>
  <c r="L4" i="5"/>
  <c r="L3" i="5"/>
  <c r="X28" i="4"/>
  <c r="X7" i="4" s="1"/>
  <c r="D185" i="8" s="1"/>
  <c r="L5" i="5"/>
  <c r="L7" i="5"/>
  <c r="N7" i="5"/>
  <c r="F98" i="5"/>
  <c r="M76" i="4"/>
  <c r="M75" i="4" s="1"/>
  <c r="M8" i="6"/>
  <c r="N2" i="6"/>
  <c r="M4" i="6"/>
  <c r="M3" i="6"/>
  <c r="G57" i="4"/>
  <c r="G61" i="4" s="1"/>
  <c r="L78" i="4"/>
  <c r="L100" i="5"/>
  <c r="F121" i="5"/>
  <c r="K9" i="5"/>
  <c r="F123" i="5"/>
  <c r="L7" i="6"/>
  <c r="L6" i="6"/>
  <c r="L5" i="6"/>
  <c r="J53" i="12" l="1"/>
  <c r="E53" i="12"/>
  <c r="H53" i="12" s="1"/>
  <c r="I52" i="12"/>
  <c r="F52" i="12"/>
  <c r="L10" i="5"/>
  <c r="AB6" i="4"/>
  <c r="G184" i="8"/>
  <c r="M113" i="5"/>
  <c r="M120" i="5"/>
  <c r="L113" i="5"/>
  <c r="L120" i="5"/>
  <c r="C46" i="8"/>
  <c r="C47" i="8" s="1"/>
  <c r="N14" i="5"/>
  <c r="N11" i="5"/>
  <c r="L46" i="5"/>
  <c r="L48" i="5" s="1"/>
  <c r="L95" i="5"/>
  <c r="AA8" i="5"/>
  <c r="D129" i="8"/>
  <c r="L58" i="5"/>
  <c r="L75" i="5" s="1"/>
  <c r="N12" i="5"/>
  <c r="N100" i="5" s="1"/>
  <c r="N13" i="5"/>
  <c r="N4" i="5"/>
  <c r="O2" i="5"/>
  <c r="O11" i="5" s="1"/>
  <c r="O10" i="5" s="1"/>
  <c r="L56" i="5"/>
  <c r="L63" i="5" s="1"/>
  <c r="L57" i="5"/>
  <c r="L69" i="5" s="1"/>
  <c r="L106" i="5"/>
  <c r="L59" i="5"/>
  <c r="L81" i="5" s="1"/>
  <c r="H57" i="4"/>
  <c r="N3" i="5"/>
  <c r="M5" i="5"/>
  <c r="M7" i="5"/>
  <c r="Y28" i="4"/>
  <c r="Y7" i="4" s="1"/>
  <c r="E185" i="8" s="1"/>
  <c r="N6" i="5"/>
  <c r="N5" i="5"/>
  <c r="L118" i="5"/>
  <c r="M9" i="5"/>
  <c r="M118" i="5"/>
  <c r="M116" i="5" s="1"/>
  <c r="M78" i="4"/>
  <c r="M6" i="6"/>
  <c r="M7" i="6"/>
  <c r="M5" i="6"/>
  <c r="G99" i="5"/>
  <c r="N8" i="6"/>
  <c r="N4" i="6"/>
  <c r="O2" i="6"/>
  <c r="N3" i="6"/>
  <c r="J54" i="12" l="1"/>
  <c r="E54" i="12"/>
  <c r="H54" i="12" s="1"/>
  <c r="F53" i="12"/>
  <c r="I53" i="12"/>
  <c r="N10" i="5"/>
  <c r="AC6" i="4"/>
  <c r="H184" i="8"/>
  <c r="AB8" i="5"/>
  <c r="AC8" i="5" s="1"/>
  <c r="H61" i="4"/>
  <c r="D46" i="8" s="1"/>
  <c r="D47" i="8" s="1"/>
  <c r="L116" i="5"/>
  <c r="L50" i="5"/>
  <c r="G63" i="4"/>
  <c r="O4" i="5"/>
  <c r="O3" i="5"/>
  <c r="O14" i="5"/>
  <c r="L49" i="5"/>
  <c r="L51" i="5"/>
  <c r="P2" i="5"/>
  <c r="P11" i="5" s="1"/>
  <c r="O12" i="5"/>
  <c r="O100" i="5" s="1"/>
  <c r="O13" i="5"/>
  <c r="N9" i="5"/>
  <c r="N95" i="5" s="1"/>
  <c r="N98" i="5" s="1"/>
  <c r="N118" i="5"/>
  <c r="N116" i="5" s="1"/>
  <c r="C54" i="8"/>
  <c r="Z28" i="4"/>
  <c r="Z7" i="4" s="1"/>
  <c r="F185" i="8" s="1"/>
  <c r="L98" i="5"/>
  <c r="K99" i="5"/>
  <c r="J99" i="5" s="1"/>
  <c r="H100" i="5"/>
  <c r="O7" i="5"/>
  <c r="O6" i="5"/>
  <c r="O5" i="5"/>
  <c r="Q2" i="5"/>
  <c r="M106" i="5"/>
  <c r="M54" i="5"/>
  <c r="M95" i="5"/>
  <c r="M98" i="5" s="1"/>
  <c r="O8" i="6"/>
  <c r="O4" i="6"/>
  <c r="P2" i="6"/>
  <c r="O3" i="6"/>
  <c r="N7" i="6"/>
  <c r="N5" i="6"/>
  <c r="N6" i="6"/>
  <c r="L115" i="5"/>
  <c r="J55" i="12" l="1"/>
  <c r="E55" i="12"/>
  <c r="H55" i="12" s="1"/>
  <c r="F54" i="12"/>
  <c r="I54" i="12"/>
  <c r="P10" i="5"/>
  <c r="AD6" i="4"/>
  <c r="I184" i="8"/>
  <c r="O118" i="5"/>
  <c r="O116" i="5" s="1"/>
  <c r="O113" i="5"/>
  <c r="O120" i="5"/>
  <c r="P3" i="5"/>
  <c r="Q14" i="5"/>
  <c r="Q9" i="5" s="1"/>
  <c r="Q11" i="5"/>
  <c r="P4" i="5"/>
  <c r="P12" i="5"/>
  <c r="P100" i="5" s="1"/>
  <c r="P14" i="5"/>
  <c r="N106" i="5"/>
  <c r="N115" i="5" s="1"/>
  <c r="AD8" i="5"/>
  <c r="O9" i="5"/>
  <c r="O106" i="5" s="1"/>
  <c r="O115" i="5" s="1"/>
  <c r="P13" i="5"/>
  <c r="N54" i="5"/>
  <c r="N46" i="5" s="1"/>
  <c r="N51" i="5" s="1"/>
  <c r="Q12" i="5"/>
  <c r="Q100" i="5" s="1"/>
  <c r="Q13" i="5"/>
  <c r="K101" i="5"/>
  <c r="C55" i="8"/>
  <c r="AA28" i="4"/>
  <c r="AA7" i="4" s="1"/>
  <c r="G185" i="8" s="1"/>
  <c r="P6" i="5"/>
  <c r="Q4" i="5"/>
  <c r="P7" i="5"/>
  <c r="P5" i="5"/>
  <c r="O95" i="5"/>
  <c r="O98" i="5" s="1"/>
  <c r="Q3" i="5"/>
  <c r="R2" i="5"/>
  <c r="M115" i="5"/>
  <c r="M58" i="5"/>
  <c r="M75" i="5" s="1"/>
  <c r="M57" i="5"/>
  <c r="M69" i="5" s="1"/>
  <c r="M59" i="5"/>
  <c r="M81" i="5" s="1"/>
  <c r="M46" i="5"/>
  <c r="M56" i="5"/>
  <c r="M63" i="5" s="1"/>
  <c r="Q6" i="5"/>
  <c r="Q7" i="5"/>
  <c r="Q5" i="5"/>
  <c r="O5" i="6"/>
  <c r="O6" i="6"/>
  <c r="O7" i="6"/>
  <c r="P8" i="6"/>
  <c r="P4" i="6"/>
  <c r="P3" i="6"/>
  <c r="Q2" i="6"/>
  <c r="J56" i="12" l="1"/>
  <c r="E56" i="12"/>
  <c r="H56" i="12" s="1"/>
  <c r="I55" i="12"/>
  <c r="F55" i="12"/>
  <c r="AE6" i="4"/>
  <c r="J184" i="8"/>
  <c r="Q10" i="5"/>
  <c r="P113" i="5"/>
  <c r="P120" i="5"/>
  <c r="AE8" i="5"/>
  <c r="O54" i="5"/>
  <c r="O56" i="5" s="1"/>
  <c r="O63" i="5" s="1"/>
  <c r="R14" i="5"/>
  <c r="R11" i="5"/>
  <c r="P118" i="5"/>
  <c r="N58" i="5"/>
  <c r="N75" i="5" s="1"/>
  <c r="N48" i="5"/>
  <c r="N56" i="5"/>
  <c r="N63" i="5" s="1"/>
  <c r="N59" i="5"/>
  <c r="N81" i="5" s="1"/>
  <c r="N49" i="5"/>
  <c r="N57" i="5"/>
  <c r="N69" i="5" s="1"/>
  <c r="N50" i="5"/>
  <c r="P9" i="5"/>
  <c r="P106" i="5" s="1"/>
  <c r="P115" i="5" s="1"/>
  <c r="R12" i="5"/>
  <c r="R100" i="5" s="1"/>
  <c r="R9" i="5"/>
  <c r="R13" i="5"/>
  <c r="C56" i="8"/>
  <c r="O58" i="5"/>
  <c r="O75" i="5" s="1"/>
  <c r="O46" i="5"/>
  <c r="O50" i="5" s="1"/>
  <c r="AB28" i="4"/>
  <c r="AB7" i="4" s="1"/>
  <c r="H185" i="8" s="1"/>
  <c r="R4" i="5"/>
  <c r="S2" i="5"/>
  <c r="Q118" i="5"/>
  <c r="Q116" i="5" s="1"/>
  <c r="R3" i="5"/>
  <c r="Q95" i="5"/>
  <c r="Q98" i="5" s="1"/>
  <c r="M50" i="5"/>
  <c r="M51" i="5"/>
  <c r="M48" i="5"/>
  <c r="M49" i="5"/>
  <c r="Q54" i="5"/>
  <c r="Q8" i="6"/>
  <c r="Q4" i="6"/>
  <c r="R2" i="6"/>
  <c r="Q3" i="6"/>
  <c r="P7" i="6"/>
  <c r="P6" i="6"/>
  <c r="P5" i="6"/>
  <c r="Q106" i="5"/>
  <c r="R5" i="5"/>
  <c r="R6" i="5"/>
  <c r="R7" i="5"/>
  <c r="E57" i="12" l="1"/>
  <c r="H57" i="12" s="1"/>
  <c r="J57" i="12"/>
  <c r="I56" i="12"/>
  <c r="F56" i="12"/>
  <c r="O57" i="5"/>
  <c r="O69" i="5" s="1"/>
  <c r="O59" i="5"/>
  <c r="O81" i="5" s="1"/>
  <c r="R10" i="5"/>
  <c r="AF6" i="4"/>
  <c r="L184" i="8" s="1"/>
  <c r="K184" i="8"/>
  <c r="R113" i="5"/>
  <c r="R120" i="5"/>
  <c r="AF8" i="5"/>
  <c r="P116" i="5"/>
  <c r="S14" i="5"/>
  <c r="S9" i="5" s="1"/>
  <c r="S11" i="5"/>
  <c r="AG8" i="5"/>
  <c r="P54" i="5"/>
  <c r="P46" i="5" s="1"/>
  <c r="P48" i="5" s="1"/>
  <c r="P95" i="5"/>
  <c r="P98" i="5" s="1"/>
  <c r="S12" i="5"/>
  <c r="S100" i="5" s="1"/>
  <c r="S13" i="5"/>
  <c r="C57" i="8"/>
  <c r="O49" i="5"/>
  <c r="O48" i="5"/>
  <c r="O51" i="5"/>
  <c r="AC28" i="4"/>
  <c r="AC7" i="4" s="1"/>
  <c r="I185" i="8" s="1"/>
  <c r="R118" i="5"/>
  <c r="R116" i="5" s="1"/>
  <c r="S3" i="5"/>
  <c r="S4" i="5"/>
  <c r="T2" i="5"/>
  <c r="Q46" i="5"/>
  <c r="Q56" i="5"/>
  <c r="Q57" i="5"/>
  <c r="Q59" i="5"/>
  <c r="Q58" i="5"/>
  <c r="Q115" i="5"/>
  <c r="R106" i="5"/>
  <c r="R95" i="5"/>
  <c r="R4" i="6"/>
  <c r="R8" i="6"/>
  <c r="S2" i="6"/>
  <c r="R3" i="6"/>
  <c r="R54" i="5"/>
  <c r="Q6" i="6"/>
  <c r="Q7" i="6"/>
  <c r="Q5" i="6"/>
  <c r="I57" i="12" l="1"/>
  <c r="F57" i="12"/>
  <c r="E58" i="12"/>
  <c r="H58" i="12" s="1"/>
  <c r="J58" i="12"/>
  <c r="S10" i="5"/>
  <c r="S113" i="5"/>
  <c r="S120" i="5"/>
  <c r="AH8" i="5"/>
  <c r="AI8" i="5" s="1"/>
  <c r="T14" i="5"/>
  <c r="T11" i="5"/>
  <c r="P59" i="5"/>
  <c r="P81" i="5" s="1"/>
  <c r="P49" i="5"/>
  <c r="P57" i="5"/>
  <c r="P69" i="5" s="1"/>
  <c r="P50" i="5"/>
  <c r="P51" i="5"/>
  <c r="P58" i="5"/>
  <c r="P75" i="5" s="1"/>
  <c r="P56" i="5"/>
  <c r="P63" i="5" s="1"/>
  <c r="T12" i="5"/>
  <c r="T100" i="5" s="1"/>
  <c r="T13" i="5"/>
  <c r="S118" i="5"/>
  <c r="S116" i="5" s="1"/>
  <c r="C58" i="8"/>
  <c r="T3" i="5"/>
  <c r="T118" i="5"/>
  <c r="T116" i="5" s="1"/>
  <c r="S5" i="5"/>
  <c r="S6" i="5"/>
  <c r="AD28" i="4"/>
  <c r="AD7" i="4" s="1"/>
  <c r="J185" i="8" s="1"/>
  <c r="T5" i="5"/>
  <c r="S7" i="5"/>
  <c r="U2" i="5"/>
  <c r="T4" i="5"/>
  <c r="S54" i="5"/>
  <c r="S56" i="5" s="1"/>
  <c r="S63" i="5" s="1"/>
  <c r="S95" i="5"/>
  <c r="S98" i="5" s="1"/>
  <c r="Q63" i="5"/>
  <c r="Q75" i="5"/>
  <c r="Q51" i="5"/>
  <c r="Q48" i="5"/>
  <c r="Q49" i="5"/>
  <c r="Q50" i="5"/>
  <c r="R98" i="5"/>
  <c r="R46" i="5"/>
  <c r="R56" i="5"/>
  <c r="R63" i="5" s="1"/>
  <c r="R57" i="5"/>
  <c r="R69" i="5" s="1"/>
  <c r="R59" i="5"/>
  <c r="R81" i="5" s="1"/>
  <c r="R58" i="5"/>
  <c r="R75" i="5" s="1"/>
  <c r="Q81" i="5"/>
  <c r="S4" i="6"/>
  <c r="S8" i="6"/>
  <c r="T2" i="6"/>
  <c r="S3" i="6"/>
  <c r="R115" i="5"/>
  <c r="S106" i="5"/>
  <c r="Q69" i="5"/>
  <c r="R6" i="6"/>
  <c r="R7" i="6"/>
  <c r="R5" i="6"/>
  <c r="I58" i="12" l="1"/>
  <c r="F58" i="12"/>
  <c r="J59" i="12"/>
  <c r="E59" i="12"/>
  <c r="H59" i="12" s="1"/>
  <c r="T10" i="5"/>
  <c r="U14" i="5"/>
  <c r="U11" i="5"/>
  <c r="AJ8" i="5"/>
  <c r="U12" i="5"/>
  <c r="U100" i="5" s="1"/>
  <c r="U13" i="5"/>
  <c r="U118" i="5"/>
  <c r="C59" i="8"/>
  <c r="U4" i="5"/>
  <c r="U3" i="5"/>
  <c r="T6" i="5"/>
  <c r="T7" i="5"/>
  <c r="V2" i="5"/>
  <c r="T9" i="5"/>
  <c r="T95" i="5" s="1"/>
  <c r="T98" i="5" s="1"/>
  <c r="AE28" i="4"/>
  <c r="AE7" i="4" s="1"/>
  <c r="K185" i="8" s="1"/>
  <c r="S58" i="5"/>
  <c r="S75" i="5" s="1"/>
  <c r="S59" i="5"/>
  <c r="S81" i="5" s="1"/>
  <c r="S46" i="5"/>
  <c r="S50" i="5" s="1"/>
  <c r="S57" i="5"/>
  <c r="S69" i="5" s="1"/>
  <c r="U6" i="5"/>
  <c r="U7" i="5"/>
  <c r="U5" i="5"/>
  <c r="R51" i="5"/>
  <c r="R48" i="5"/>
  <c r="R49" i="5"/>
  <c r="R50" i="5"/>
  <c r="S115" i="5"/>
  <c r="T8" i="6"/>
  <c r="T4" i="6"/>
  <c r="T3" i="6"/>
  <c r="U2" i="6"/>
  <c r="S7" i="6"/>
  <c r="S5" i="6"/>
  <c r="S6" i="6"/>
  <c r="J60" i="12" l="1"/>
  <c r="E60" i="12"/>
  <c r="H60" i="12" s="1"/>
  <c r="F59" i="12"/>
  <c r="I59" i="12"/>
  <c r="U10" i="5"/>
  <c r="U113" i="5"/>
  <c r="U120" i="5"/>
  <c r="AK8" i="5"/>
  <c r="AL8" i="5" s="1"/>
  <c r="V14" i="5"/>
  <c r="V11" i="5"/>
  <c r="V12" i="5"/>
  <c r="V100" i="5" s="1"/>
  <c r="V13" i="5"/>
  <c r="T106" i="5"/>
  <c r="T115" i="5" s="1"/>
  <c r="C60" i="8"/>
  <c r="T54" i="5"/>
  <c r="T46" i="5" s="1"/>
  <c r="T48" i="5" s="1"/>
  <c r="V4" i="5"/>
  <c r="V118" i="5"/>
  <c r="V116" i="5" s="1"/>
  <c r="W2" i="5"/>
  <c r="W11" i="5" s="1"/>
  <c r="W10" i="5" s="1"/>
  <c r="V3" i="5"/>
  <c r="U9" i="5"/>
  <c r="U95" i="5" s="1"/>
  <c r="U98" i="5" s="1"/>
  <c r="AF28" i="4"/>
  <c r="AF7" i="4" s="1"/>
  <c r="L185" i="8" s="1"/>
  <c r="S51" i="5"/>
  <c r="S49" i="5"/>
  <c r="S48" i="5"/>
  <c r="U116" i="5"/>
  <c r="U8" i="6"/>
  <c r="U4" i="6"/>
  <c r="V2" i="6"/>
  <c r="U3" i="6"/>
  <c r="V5" i="5"/>
  <c r="V6" i="5"/>
  <c r="V7" i="5"/>
  <c r="T7" i="6"/>
  <c r="T6" i="6"/>
  <c r="T5" i="6"/>
  <c r="J61" i="12" l="1"/>
  <c r="E61" i="12"/>
  <c r="H61" i="12" s="1"/>
  <c r="F60" i="12"/>
  <c r="I60" i="12"/>
  <c r="V10" i="5"/>
  <c r="V113" i="5"/>
  <c r="V120" i="5"/>
  <c r="W3" i="5"/>
  <c r="W14" i="5"/>
  <c r="AM8" i="5"/>
  <c r="W4" i="5"/>
  <c r="W12" i="5"/>
  <c r="W100" i="5" s="1"/>
  <c r="W9" i="5"/>
  <c r="W13" i="5"/>
  <c r="T59" i="5"/>
  <c r="T81" i="5" s="1"/>
  <c r="T57" i="5"/>
  <c r="T69" i="5" s="1"/>
  <c r="T49" i="5"/>
  <c r="T56" i="5"/>
  <c r="T63" i="5" s="1"/>
  <c r="V9" i="5"/>
  <c r="V106" i="5" s="1"/>
  <c r="V115" i="5" s="1"/>
  <c r="T51" i="5"/>
  <c r="T50" i="5"/>
  <c r="T58" i="5"/>
  <c r="T75" i="5" s="1"/>
  <c r="C61" i="8"/>
  <c r="X2" i="5"/>
  <c r="X11" i="5" s="1"/>
  <c r="U54" i="5"/>
  <c r="U56" i="5" s="1"/>
  <c r="U63" i="5" s="1"/>
  <c r="U106" i="5"/>
  <c r="U115" i="5" s="1"/>
  <c r="W6" i="5"/>
  <c r="W7" i="5"/>
  <c r="W5" i="5"/>
  <c r="V8" i="6"/>
  <c r="V4" i="6"/>
  <c r="W2" i="6"/>
  <c r="V3" i="6"/>
  <c r="U6" i="6"/>
  <c r="U5" i="6"/>
  <c r="U7" i="6"/>
  <c r="E62" i="12" l="1"/>
  <c r="H62" i="12" s="1"/>
  <c r="J62" i="12"/>
  <c r="I61" i="12"/>
  <c r="F61" i="12"/>
  <c r="X10" i="5"/>
  <c r="AN8" i="5"/>
  <c r="AO8" i="5" s="1"/>
  <c r="Y2" i="5"/>
  <c r="Y12" i="5" s="1"/>
  <c r="X14" i="5"/>
  <c r="X118" i="5" s="1"/>
  <c r="X116" i="5" s="1"/>
  <c r="V54" i="5"/>
  <c r="V57" i="5" s="1"/>
  <c r="V69" i="5" s="1"/>
  <c r="X4" i="5"/>
  <c r="X12" i="5"/>
  <c r="X100" i="5" s="1"/>
  <c r="X13" i="5"/>
  <c r="V95" i="5"/>
  <c r="V98" i="5" s="1"/>
  <c r="C62" i="8"/>
  <c r="X3" i="5"/>
  <c r="W118" i="5"/>
  <c r="W116" i="5" s="1"/>
  <c r="U59" i="5"/>
  <c r="U81" i="5" s="1"/>
  <c r="U57" i="5"/>
  <c r="U69" i="5" s="1"/>
  <c r="U58" i="5"/>
  <c r="U75" i="5" s="1"/>
  <c r="U46" i="5"/>
  <c r="U48" i="5" s="1"/>
  <c r="W95" i="5"/>
  <c r="W98" i="5" s="1"/>
  <c r="W54" i="5"/>
  <c r="W46" i="5" s="1"/>
  <c r="W106" i="5"/>
  <c r="W115" i="5" s="1"/>
  <c r="Y3" i="5"/>
  <c r="W8" i="6"/>
  <c r="W4" i="6"/>
  <c r="X2" i="6"/>
  <c r="W3" i="6"/>
  <c r="V6" i="6"/>
  <c r="V7" i="6"/>
  <c r="V5" i="6"/>
  <c r="X7" i="5"/>
  <c r="X5" i="5"/>
  <c r="X6" i="5"/>
  <c r="I62" i="12" l="1"/>
  <c r="F62" i="12"/>
  <c r="E63" i="12"/>
  <c r="H63" i="12" s="1"/>
  <c r="J63" i="12"/>
  <c r="Z2" i="5"/>
  <c r="Z14" i="5" s="1"/>
  <c r="Y4" i="5"/>
  <c r="X9" i="5"/>
  <c r="Y13" i="5"/>
  <c r="X120" i="5"/>
  <c r="X113" i="5"/>
  <c r="Y14" i="5"/>
  <c r="Y9" i="5" s="1"/>
  <c r="Y11" i="5"/>
  <c r="V58" i="5"/>
  <c r="V75" i="5" s="1"/>
  <c r="V46" i="5"/>
  <c r="V49" i="5" s="1"/>
  <c r="V56" i="5"/>
  <c r="V63" i="5" s="1"/>
  <c r="V59" i="5"/>
  <c r="V81" i="5" s="1"/>
  <c r="AP8" i="5"/>
  <c r="Z12" i="5"/>
  <c r="Z13" i="5"/>
  <c r="U50" i="5"/>
  <c r="U51" i="5"/>
  <c r="C63" i="8"/>
  <c r="U49" i="5"/>
  <c r="W56" i="5"/>
  <c r="W63" i="5" s="1"/>
  <c r="W57" i="5"/>
  <c r="W69" i="5" s="1"/>
  <c r="W59" i="5"/>
  <c r="W81" i="5" s="1"/>
  <c r="W58" i="5"/>
  <c r="W75" i="5" s="1"/>
  <c r="X95" i="5"/>
  <c r="X98" i="5" s="1"/>
  <c r="X54" i="5"/>
  <c r="X57" i="5" s="1"/>
  <c r="X69" i="5" s="1"/>
  <c r="X106" i="5"/>
  <c r="W51" i="5"/>
  <c r="W48" i="5"/>
  <c r="W49" i="5"/>
  <c r="W50" i="5"/>
  <c r="X8" i="6"/>
  <c r="X4" i="6"/>
  <c r="X3" i="6"/>
  <c r="Y2" i="6"/>
  <c r="Y100" i="5"/>
  <c r="Z4" i="5"/>
  <c r="Z3" i="5"/>
  <c r="AA2" i="5"/>
  <c r="W6" i="6"/>
  <c r="W7" i="6"/>
  <c r="W5" i="6"/>
  <c r="Y118" i="5"/>
  <c r="Y116" i="5" s="1"/>
  <c r="Y6" i="5"/>
  <c r="Y5" i="5"/>
  <c r="Y7" i="5"/>
  <c r="I63" i="12" l="1"/>
  <c r="F63" i="12"/>
  <c r="J64" i="12"/>
  <c r="E64" i="12"/>
  <c r="H64" i="12" s="1"/>
  <c r="Z11" i="5"/>
  <c r="Z10" i="5" s="1"/>
  <c r="Y10" i="5"/>
  <c r="Y120" i="5"/>
  <c r="Y113" i="5"/>
  <c r="AQ8" i="5"/>
  <c r="AR8" i="5" s="1"/>
  <c r="AA14" i="5"/>
  <c r="AA11" i="5"/>
  <c r="V51" i="5"/>
  <c r="V50" i="5"/>
  <c r="V48" i="5"/>
  <c r="AA12" i="5"/>
  <c r="AA13" i="5"/>
  <c r="C64" i="8"/>
  <c r="X59" i="5"/>
  <c r="X81" i="5" s="1"/>
  <c r="X56" i="5"/>
  <c r="X63" i="5" s="1"/>
  <c r="X58" i="5"/>
  <c r="X75" i="5" s="1"/>
  <c r="X46" i="5"/>
  <c r="X48" i="5" s="1"/>
  <c r="X115" i="5"/>
  <c r="Y106" i="5"/>
  <c r="AA4" i="5"/>
  <c r="AA3" i="5"/>
  <c r="AB2" i="5"/>
  <c r="Z5" i="5"/>
  <c r="Z6" i="5"/>
  <c r="Z7" i="5"/>
  <c r="Y95" i="5"/>
  <c r="Y98" i="5" s="1"/>
  <c r="Y54" i="5"/>
  <c r="X7" i="6"/>
  <c r="X6" i="6"/>
  <c r="X5" i="6"/>
  <c r="Z118" i="5"/>
  <c r="Z116" i="5" s="1"/>
  <c r="Z9" i="5"/>
  <c r="Y8" i="6"/>
  <c r="Y4" i="6"/>
  <c r="Z2" i="6"/>
  <c r="Y3" i="6"/>
  <c r="Z100" i="5"/>
  <c r="J65" i="12" l="1"/>
  <c r="E65" i="12"/>
  <c r="H65" i="12" s="1"/>
  <c r="I64" i="12"/>
  <c r="F64" i="12"/>
  <c r="AA10" i="5"/>
  <c r="AA120" i="5"/>
  <c r="AA113" i="5"/>
  <c r="AB14" i="5"/>
  <c r="AB11" i="5"/>
  <c r="AS8" i="5"/>
  <c r="AB12" i="5"/>
  <c r="AB13" i="5"/>
  <c r="C65" i="8"/>
  <c r="X49" i="5"/>
  <c r="X51" i="5"/>
  <c r="X50" i="5"/>
  <c r="Z95" i="5"/>
  <c r="Z98" i="5" s="1"/>
  <c r="Z54" i="5"/>
  <c r="Z46" i="5" s="1"/>
  <c r="Z106" i="5"/>
  <c r="Y115" i="5"/>
  <c r="Y7" i="6"/>
  <c r="Y6" i="6"/>
  <c r="Y5" i="6"/>
  <c r="AB4" i="5"/>
  <c r="AB3" i="5"/>
  <c r="AC2" i="5"/>
  <c r="AA100" i="5"/>
  <c r="Z4" i="6"/>
  <c r="Z8" i="6"/>
  <c r="AA2" i="6"/>
  <c r="Z3" i="6"/>
  <c r="AA6" i="5"/>
  <c r="AA7" i="5"/>
  <c r="AA5" i="5"/>
  <c r="Y46" i="5"/>
  <c r="Y56" i="5"/>
  <c r="Y63" i="5" s="1"/>
  <c r="Y57" i="5"/>
  <c r="Y69" i="5" s="1"/>
  <c r="Y59" i="5"/>
  <c r="Y81" i="5" s="1"/>
  <c r="Y58" i="5"/>
  <c r="Y75" i="5" s="1"/>
  <c r="AA9" i="5"/>
  <c r="AA95" i="5" s="1"/>
  <c r="AA98" i="5" s="1"/>
  <c r="AA118" i="5"/>
  <c r="AA116" i="5" s="1"/>
  <c r="J66" i="12" l="1"/>
  <c r="E66" i="12"/>
  <c r="H66" i="12" s="1"/>
  <c r="I65" i="12"/>
  <c r="F65" i="12"/>
  <c r="AB10" i="5"/>
  <c r="AT8" i="5"/>
  <c r="AB120" i="5"/>
  <c r="AB113" i="5"/>
  <c r="AC14" i="5"/>
  <c r="AC11" i="5"/>
  <c r="AU8" i="5"/>
  <c r="AC12" i="5"/>
  <c r="AC13" i="5"/>
  <c r="C66" i="8"/>
  <c r="Z56" i="5"/>
  <c r="Z63" i="5" s="1"/>
  <c r="Z57" i="5"/>
  <c r="Z69" i="5" s="1"/>
  <c r="Z115" i="5"/>
  <c r="Z59" i="5"/>
  <c r="Z81" i="5" s="1"/>
  <c r="Z58" i="5"/>
  <c r="Z75" i="5" s="1"/>
  <c r="AA106" i="5"/>
  <c r="AA54" i="5"/>
  <c r="Z51" i="5"/>
  <c r="Z48" i="5"/>
  <c r="Z49" i="5"/>
  <c r="Z50" i="5"/>
  <c r="AA4" i="6"/>
  <c r="AA8" i="6"/>
  <c r="AB2" i="6"/>
  <c r="AA3" i="6"/>
  <c r="AB118" i="5"/>
  <c r="AB116" i="5" s="1"/>
  <c r="AB9" i="5"/>
  <c r="AC4" i="5"/>
  <c r="AC3" i="5"/>
  <c r="AD2" i="5"/>
  <c r="Y51" i="5"/>
  <c r="Y48" i="5"/>
  <c r="Y49" i="5"/>
  <c r="Y50" i="5"/>
  <c r="Z6" i="6"/>
  <c r="Z5" i="6"/>
  <c r="Z7" i="6"/>
  <c r="AB100" i="5"/>
  <c r="AB7" i="5"/>
  <c r="AB5" i="5"/>
  <c r="AB6" i="5"/>
  <c r="J67" i="12" l="1"/>
  <c r="E67" i="12"/>
  <c r="H67" i="12" s="1"/>
  <c r="I66" i="12"/>
  <c r="F66" i="12"/>
  <c r="AC10" i="5"/>
  <c r="AD14" i="5"/>
  <c r="AD11" i="5"/>
  <c r="AV8" i="5"/>
  <c r="AD12" i="5"/>
  <c r="AD13" i="5"/>
  <c r="C67" i="8"/>
  <c r="AB95" i="5"/>
  <c r="AB98" i="5" s="1"/>
  <c r="AB106" i="5"/>
  <c r="AB54" i="5"/>
  <c r="AB56" i="5" s="1"/>
  <c r="AA6" i="6"/>
  <c r="AA5" i="6"/>
  <c r="AA7" i="6"/>
  <c r="AA46" i="5"/>
  <c r="AA57" i="5"/>
  <c r="AA69" i="5" s="1"/>
  <c r="AA59" i="5"/>
  <c r="AA81" i="5" s="1"/>
  <c r="AA56" i="5"/>
  <c r="AA63" i="5" s="1"/>
  <c r="AA58" i="5"/>
  <c r="AA75" i="5" s="1"/>
  <c r="AC9" i="5"/>
  <c r="AC118" i="5"/>
  <c r="AC116" i="5" s="1"/>
  <c r="AC6" i="5"/>
  <c r="AC5" i="5"/>
  <c r="AC7" i="5"/>
  <c r="AC100" i="5"/>
  <c r="AE2" i="5"/>
  <c r="AD4" i="5"/>
  <c r="AD3" i="5"/>
  <c r="AB8" i="6"/>
  <c r="AB4" i="6"/>
  <c r="AB3" i="6"/>
  <c r="AC2" i="6"/>
  <c r="AA115" i="5"/>
  <c r="J68" i="12" l="1"/>
  <c r="E68" i="12"/>
  <c r="H68" i="12" s="1"/>
  <c r="I67" i="12"/>
  <c r="F67" i="12"/>
  <c r="AD10" i="5"/>
  <c r="AD120" i="5"/>
  <c r="AD113" i="5"/>
  <c r="AW8" i="5"/>
  <c r="AX8" i="5" s="1"/>
  <c r="AE14" i="5"/>
  <c r="AE11" i="5"/>
  <c r="AE12" i="5"/>
  <c r="AE13" i="5"/>
  <c r="C68" i="8"/>
  <c r="AB115" i="5"/>
  <c r="AB57" i="5"/>
  <c r="AB69" i="5" s="1"/>
  <c r="AB58" i="5"/>
  <c r="AB75" i="5" s="1"/>
  <c r="AB46" i="5"/>
  <c r="AB48" i="5" s="1"/>
  <c r="AB59" i="5"/>
  <c r="AB81" i="5" s="1"/>
  <c r="AC54" i="5"/>
  <c r="AC59" i="5" s="1"/>
  <c r="AC81" i="5" s="1"/>
  <c r="AC95" i="5"/>
  <c r="AC98" i="5" s="1"/>
  <c r="AC106" i="5"/>
  <c r="AD5" i="5"/>
  <c r="AD6" i="5"/>
  <c r="AD7" i="5"/>
  <c r="AB7" i="6"/>
  <c r="AB6" i="6"/>
  <c r="AB5" i="6"/>
  <c r="AA51" i="5"/>
  <c r="AA48" i="5"/>
  <c r="AA49" i="5"/>
  <c r="AA50" i="5"/>
  <c r="AB63" i="5"/>
  <c r="AC8" i="6"/>
  <c r="AD2" i="6"/>
  <c r="AC4" i="6"/>
  <c r="AC3" i="6"/>
  <c r="AD9" i="5"/>
  <c r="AD54" i="5" s="1"/>
  <c r="AD118" i="5"/>
  <c r="AD116" i="5" s="1"/>
  <c r="AE4" i="5"/>
  <c r="AE3" i="5"/>
  <c r="AF2" i="5"/>
  <c r="AD100" i="5"/>
  <c r="E69" i="12" l="1"/>
  <c r="H69" i="12" s="1"/>
  <c r="J69" i="12"/>
  <c r="I68" i="12"/>
  <c r="F68" i="12"/>
  <c r="AE10" i="5"/>
  <c r="AE120" i="5"/>
  <c r="AE113" i="5"/>
  <c r="AF14" i="5"/>
  <c r="AF11" i="5"/>
  <c r="AY8" i="5"/>
  <c r="AF12" i="5"/>
  <c r="AF13" i="5"/>
  <c r="C69" i="8"/>
  <c r="AB51" i="5"/>
  <c r="AB49" i="5"/>
  <c r="AC115" i="5"/>
  <c r="AB50" i="5"/>
  <c r="AC56" i="5"/>
  <c r="AC63" i="5" s="1"/>
  <c r="AC57" i="5"/>
  <c r="AC69" i="5" s="1"/>
  <c r="AB55" i="5"/>
  <c r="AC58" i="5"/>
  <c r="AC75" i="5" s="1"/>
  <c r="AC46" i="5"/>
  <c r="AC51" i="5" s="1"/>
  <c r="AD95" i="5"/>
  <c r="AD98" i="5" s="1"/>
  <c r="AD46" i="5"/>
  <c r="AD59" i="5"/>
  <c r="AD81" i="5" s="1"/>
  <c r="AD57" i="5"/>
  <c r="AD69" i="5" s="1"/>
  <c r="AD56" i="5"/>
  <c r="AD58" i="5"/>
  <c r="AD75" i="5" s="1"/>
  <c r="AF4" i="5"/>
  <c r="AF3" i="5"/>
  <c r="AG2" i="5"/>
  <c r="AD106" i="5"/>
  <c r="AD8" i="6"/>
  <c r="AD4" i="6"/>
  <c r="AE2" i="6"/>
  <c r="AD3" i="6"/>
  <c r="AE6" i="5"/>
  <c r="AE7" i="5"/>
  <c r="AE5" i="5"/>
  <c r="AC6" i="6"/>
  <c r="AC7" i="6"/>
  <c r="AC5" i="6"/>
  <c r="AE9" i="5"/>
  <c r="AE118" i="5"/>
  <c r="AE116" i="5" s="1"/>
  <c r="AE100" i="5"/>
  <c r="F69" i="12" l="1"/>
  <c r="I69" i="12"/>
  <c r="J70" i="12"/>
  <c r="E70" i="12"/>
  <c r="H70" i="12" s="1"/>
  <c r="AF10" i="5"/>
  <c r="AZ8" i="5"/>
  <c r="BA8" i="5" s="1"/>
  <c r="AG14" i="5"/>
  <c r="AG11" i="5"/>
  <c r="AG12" i="5"/>
  <c r="AG13" i="5"/>
  <c r="C70" i="8"/>
  <c r="AC49" i="5"/>
  <c r="AC50" i="5"/>
  <c r="AC48" i="5"/>
  <c r="AC55" i="5"/>
  <c r="AD115" i="5"/>
  <c r="AG4" i="5"/>
  <c r="AG3" i="5"/>
  <c r="AH2" i="5"/>
  <c r="AE95" i="5"/>
  <c r="AE98" i="5" s="1"/>
  <c r="AE106" i="5"/>
  <c r="AE8" i="6"/>
  <c r="AE4" i="6"/>
  <c r="AF2" i="6"/>
  <c r="AE3" i="6"/>
  <c r="AE54" i="5"/>
  <c r="AF9" i="5"/>
  <c r="AF106" i="5" s="1"/>
  <c r="AF118" i="5"/>
  <c r="AF116" i="5" s="1"/>
  <c r="AD51" i="5"/>
  <c r="AD48" i="5"/>
  <c r="AD49" i="5"/>
  <c r="AD50" i="5"/>
  <c r="AD7" i="6"/>
  <c r="AD5" i="6"/>
  <c r="AD6" i="6"/>
  <c r="AF100" i="5"/>
  <c r="AF7" i="5"/>
  <c r="AF5" i="5"/>
  <c r="AF6" i="5"/>
  <c r="AD63" i="5"/>
  <c r="AD55" i="5"/>
  <c r="J71" i="12" l="1"/>
  <c r="E71" i="12"/>
  <c r="H71" i="12" s="1"/>
  <c r="I70" i="12"/>
  <c r="F70" i="12"/>
  <c r="AG10" i="5"/>
  <c r="AG113" i="5"/>
  <c r="AG120" i="5"/>
  <c r="AH14" i="5"/>
  <c r="AH11" i="5"/>
  <c r="BB8" i="5"/>
  <c r="AH12" i="5"/>
  <c r="AH13" i="5"/>
  <c r="C71" i="8"/>
  <c r="AF95" i="5"/>
  <c r="AF98" i="5" s="1"/>
  <c r="AF54" i="5"/>
  <c r="AF56" i="5" s="1"/>
  <c r="AF115" i="5"/>
  <c r="AG100" i="5"/>
  <c r="AF8" i="6"/>
  <c r="AF4" i="6"/>
  <c r="AF3" i="6"/>
  <c r="AG2" i="6"/>
  <c r="AH4" i="5"/>
  <c r="AH3" i="5"/>
  <c r="AI2" i="5"/>
  <c r="AE115" i="5"/>
  <c r="AE46" i="5"/>
  <c r="AE59" i="5"/>
  <c r="AE81" i="5" s="1"/>
  <c r="AE56" i="5"/>
  <c r="AE57" i="5"/>
  <c r="AE69" i="5" s="1"/>
  <c r="AE58" i="5"/>
  <c r="AE75" i="5" s="1"/>
  <c r="AE5" i="6"/>
  <c r="AE6" i="6"/>
  <c r="AE7" i="6"/>
  <c r="AG118" i="5"/>
  <c r="AG116" i="5" s="1"/>
  <c r="AG9" i="5"/>
  <c r="AG6" i="5"/>
  <c r="AG7" i="5"/>
  <c r="AG5" i="5"/>
  <c r="J72" i="12" l="1"/>
  <c r="E72" i="12"/>
  <c r="H72" i="12" s="1"/>
  <c r="I71" i="12"/>
  <c r="F71" i="12"/>
  <c r="AH10" i="5"/>
  <c r="BC8" i="5"/>
  <c r="AH113" i="5"/>
  <c r="AH120" i="5"/>
  <c r="AI14" i="5"/>
  <c r="AI11" i="5"/>
  <c r="BD8" i="5"/>
  <c r="AI12" i="5"/>
  <c r="AI13" i="5"/>
  <c r="C72" i="8"/>
  <c r="AF57" i="5"/>
  <c r="AF69" i="5" s="1"/>
  <c r="AF46" i="5"/>
  <c r="AF48" i="5" s="1"/>
  <c r="AF58" i="5"/>
  <c r="AF75" i="5" s="1"/>
  <c r="AF59" i="5"/>
  <c r="AF81" i="5" s="1"/>
  <c r="AG54" i="5"/>
  <c r="AF63" i="5"/>
  <c r="AH100" i="5"/>
  <c r="AG95" i="5"/>
  <c r="AG98" i="5" s="1"/>
  <c r="AG106" i="5"/>
  <c r="AE63" i="5"/>
  <c r="AE55" i="5"/>
  <c r="AI4" i="5"/>
  <c r="AI3" i="5"/>
  <c r="AJ2" i="5"/>
  <c r="AH5" i="5"/>
  <c r="AH6" i="5"/>
  <c r="AH7" i="5"/>
  <c r="AF7" i="6"/>
  <c r="AF6" i="6"/>
  <c r="AF5" i="6"/>
  <c r="AE51" i="5"/>
  <c r="AE48" i="5"/>
  <c r="AE49" i="5"/>
  <c r="AE50" i="5"/>
  <c r="AH9" i="5"/>
  <c r="AH118" i="5"/>
  <c r="AH116" i="5" s="1"/>
  <c r="AG8" i="6"/>
  <c r="AG4" i="6"/>
  <c r="AH2" i="6"/>
  <c r="AG3" i="6"/>
  <c r="J73" i="12" l="1"/>
  <c r="E73" i="12"/>
  <c r="H73" i="12" s="1"/>
  <c r="I72" i="12"/>
  <c r="F72" i="12"/>
  <c r="AI10" i="5"/>
  <c r="AJ14" i="5"/>
  <c r="AJ11" i="5"/>
  <c r="BE8" i="5"/>
  <c r="AJ12" i="5"/>
  <c r="AJ13" i="5"/>
  <c r="C73" i="8"/>
  <c r="AF51" i="5"/>
  <c r="AF50" i="5"/>
  <c r="AF49" i="5"/>
  <c r="AF55" i="5"/>
  <c r="AH106" i="5"/>
  <c r="AH54" i="5"/>
  <c r="AH57" i="5" s="1"/>
  <c r="AH69" i="5" s="1"/>
  <c r="AJ4" i="5"/>
  <c r="AJ3" i="5"/>
  <c r="AK2" i="5"/>
  <c r="AI6" i="5"/>
  <c r="AI7" i="5"/>
  <c r="AI5" i="5"/>
  <c r="AH95" i="5"/>
  <c r="AH98" i="5" s="1"/>
  <c r="AG46" i="5"/>
  <c r="AG59" i="5"/>
  <c r="AG81" i="5" s="1"/>
  <c r="AG56" i="5"/>
  <c r="AG57" i="5"/>
  <c r="AG69" i="5" s="1"/>
  <c r="AG58" i="5"/>
  <c r="AG75" i="5" s="1"/>
  <c r="AH4" i="6"/>
  <c r="AI2" i="6"/>
  <c r="AH3" i="6"/>
  <c r="AH8" i="6"/>
  <c r="AG6" i="6"/>
  <c r="AG7" i="6"/>
  <c r="AG5" i="6"/>
  <c r="AI118" i="5"/>
  <c r="AI116" i="5" s="1"/>
  <c r="AI9" i="5"/>
  <c r="AI54" i="5" s="1"/>
  <c r="AI100" i="5"/>
  <c r="AG115" i="5"/>
  <c r="E74" i="12" l="1"/>
  <c r="H74" i="12" s="1"/>
  <c r="J74" i="12"/>
  <c r="F73" i="12"/>
  <c r="I73" i="12"/>
  <c r="AJ10" i="5"/>
  <c r="AJ113" i="5"/>
  <c r="AJ120" i="5"/>
  <c r="BF8" i="5"/>
  <c r="BG8" i="5" s="1"/>
  <c r="AK14" i="5"/>
  <c r="AK11" i="5"/>
  <c r="AK12" i="5"/>
  <c r="AK13" i="5"/>
  <c r="C74" i="8"/>
  <c r="AH56" i="5"/>
  <c r="AH63" i="5" s="1"/>
  <c r="AH59" i="5"/>
  <c r="AH81" i="5" s="1"/>
  <c r="AH115" i="5"/>
  <c r="AI95" i="5"/>
  <c r="AI98" i="5" s="1"/>
  <c r="AH58" i="5"/>
  <c r="AH75" i="5" s="1"/>
  <c r="AH46" i="5"/>
  <c r="AH51" i="5" s="1"/>
  <c r="AI46" i="5"/>
  <c r="AI56" i="5"/>
  <c r="AI57" i="5"/>
  <c r="AI69" i="5" s="1"/>
  <c r="AI59" i="5"/>
  <c r="AI81" i="5" s="1"/>
  <c r="AI58" i="5"/>
  <c r="AI75" i="5" s="1"/>
  <c r="AH6" i="6"/>
  <c r="AH7" i="6"/>
  <c r="AH5" i="6"/>
  <c r="AG51" i="5"/>
  <c r="AG48" i="5"/>
  <c r="AG49" i="5"/>
  <c r="AG50" i="5"/>
  <c r="AJ9" i="5"/>
  <c r="AJ106" i="5" s="1"/>
  <c r="AJ118" i="5"/>
  <c r="AJ116" i="5" s="1"/>
  <c r="AJ100" i="5"/>
  <c r="AJ7" i="5"/>
  <c r="AJ5" i="5"/>
  <c r="AJ6" i="5"/>
  <c r="AI4" i="6"/>
  <c r="AI8" i="6"/>
  <c r="AJ2" i="6"/>
  <c r="AI3" i="6"/>
  <c r="AG63" i="5"/>
  <c r="AG55" i="5"/>
  <c r="AK4" i="5"/>
  <c r="AK3" i="5"/>
  <c r="AL2" i="5"/>
  <c r="AI106" i="5"/>
  <c r="I74" i="12" l="1"/>
  <c r="F74" i="12"/>
  <c r="J75" i="12"/>
  <c r="E75" i="12"/>
  <c r="H75" i="12" s="1"/>
  <c r="AK10" i="5"/>
  <c r="AK120" i="5"/>
  <c r="AK113" i="5"/>
  <c r="AL14" i="5"/>
  <c r="AL11" i="5"/>
  <c r="BH8" i="5"/>
  <c r="AL12" i="5"/>
  <c r="AL13" i="5"/>
  <c r="C75" i="8"/>
  <c r="AH55" i="5"/>
  <c r="AH48" i="5"/>
  <c r="AH50" i="5"/>
  <c r="AH49" i="5"/>
  <c r="AJ54" i="5"/>
  <c r="AJ46" i="5" s="1"/>
  <c r="AJ115" i="5"/>
  <c r="AI115" i="5"/>
  <c r="AK100" i="5"/>
  <c r="AJ95" i="5"/>
  <c r="AJ98" i="5" s="1"/>
  <c r="AI63" i="5"/>
  <c r="AI55" i="5"/>
  <c r="AM2" i="5"/>
  <c r="AL4" i="5"/>
  <c r="AL3" i="5"/>
  <c r="AJ8" i="6"/>
  <c r="AJ4" i="6"/>
  <c r="AJ3" i="6"/>
  <c r="AK2" i="6"/>
  <c r="AI51" i="5"/>
  <c r="AI48" i="5"/>
  <c r="AI49" i="5"/>
  <c r="AI50" i="5"/>
  <c r="AI7" i="6"/>
  <c r="AI5" i="6"/>
  <c r="AI6" i="6"/>
  <c r="AK118" i="5"/>
  <c r="AK116" i="5" s="1"/>
  <c r="AK9" i="5"/>
  <c r="AK54" i="5" s="1"/>
  <c r="AK5" i="5"/>
  <c r="AK6" i="5"/>
  <c r="AK7" i="5"/>
  <c r="E76" i="12" l="1"/>
  <c r="H76" i="12" s="1"/>
  <c r="J76" i="12"/>
  <c r="F75" i="12"/>
  <c r="I75" i="12"/>
  <c r="AL10" i="5"/>
  <c r="BI8" i="5"/>
  <c r="BJ8" i="5" s="1"/>
  <c r="AM14" i="5"/>
  <c r="AM11" i="5"/>
  <c r="AM12" i="5"/>
  <c r="AM13" i="5"/>
  <c r="C76" i="8"/>
  <c r="AJ59" i="5"/>
  <c r="AJ81" i="5" s="1"/>
  <c r="AJ57" i="5"/>
  <c r="AJ69" i="5" s="1"/>
  <c r="AJ56" i="5"/>
  <c r="AJ63" i="5" s="1"/>
  <c r="AJ58" i="5"/>
  <c r="AJ75" i="5" s="1"/>
  <c r="AK106" i="5"/>
  <c r="AK46" i="5"/>
  <c r="AK57" i="5"/>
  <c r="AK69" i="5" s="1"/>
  <c r="AK59" i="5"/>
  <c r="AK81" i="5" s="1"/>
  <c r="AK56" i="5"/>
  <c r="AK58" i="5"/>
  <c r="AK75" i="5" s="1"/>
  <c r="AJ7" i="6"/>
  <c r="AJ6" i="6"/>
  <c r="AJ5" i="6"/>
  <c r="AJ51" i="5"/>
  <c r="AJ48" i="5"/>
  <c r="AJ49" i="5"/>
  <c r="AJ50" i="5"/>
  <c r="AK8" i="6"/>
  <c r="AK4" i="6"/>
  <c r="AL2" i="6"/>
  <c r="AK3" i="6"/>
  <c r="AL9" i="5"/>
  <c r="AL106" i="5" s="1"/>
  <c r="AL118" i="5"/>
  <c r="AL116" i="5" s="1"/>
  <c r="AM4" i="5"/>
  <c r="AM3" i="5"/>
  <c r="AN2" i="5"/>
  <c r="AK95" i="5"/>
  <c r="AK98" i="5" s="1"/>
  <c r="AL100" i="5"/>
  <c r="AL5" i="5"/>
  <c r="AL6" i="5"/>
  <c r="AL7" i="5"/>
  <c r="I76" i="12" l="1"/>
  <c r="F76" i="12"/>
  <c r="J77" i="12"/>
  <c r="E77" i="12"/>
  <c r="H77" i="12" s="1"/>
  <c r="AM10" i="5"/>
  <c r="AM113" i="5"/>
  <c r="AM120" i="5"/>
  <c r="AN14" i="5"/>
  <c r="AN11" i="5"/>
  <c r="BK8" i="5"/>
  <c r="AN12" i="5"/>
  <c r="AN13" i="5"/>
  <c r="C77" i="8"/>
  <c r="AK115" i="5"/>
  <c r="AJ55" i="5"/>
  <c r="AL95" i="5"/>
  <c r="AL98" i="5" s="1"/>
  <c r="AL115" i="5"/>
  <c r="AN4" i="5"/>
  <c r="AN3" i="5"/>
  <c r="AO2" i="5"/>
  <c r="AK6" i="6"/>
  <c r="AK7" i="6"/>
  <c r="AK5" i="6"/>
  <c r="AK63" i="5"/>
  <c r="AK55" i="5"/>
  <c r="AM118" i="5"/>
  <c r="AM116" i="5" s="1"/>
  <c r="AM9" i="5"/>
  <c r="AM100" i="5"/>
  <c r="AL8" i="6"/>
  <c r="AL4" i="6"/>
  <c r="AM2" i="6"/>
  <c r="AL3" i="6"/>
  <c r="AL54" i="5"/>
  <c r="AM6" i="5"/>
  <c r="AM7" i="5"/>
  <c r="AM5" i="5"/>
  <c r="AK51" i="5"/>
  <c r="AK48" i="5"/>
  <c r="AK49" i="5"/>
  <c r="AK50" i="5"/>
  <c r="E78" i="12" l="1"/>
  <c r="H78" i="12" s="1"/>
  <c r="J78" i="12"/>
  <c r="I77" i="12"/>
  <c r="F77" i="12"/>
  <c r="AN10" i="5"/>
  <c r="BL8" i="5"/>
  <c r="BM8" i="5" s="1"/>
  <c r="AN120" i="5"/>
  <c r="AN113" i="5"/>
  <c r="AO14" i="5"/>
  <c r="AO11" i="5"/>
  <c r="AO12" i="5"/>
  <c r="AO13" i="5"/>
  <c r="C78" i="8"/>
  <c r="AM54" i="5"/>
  <c r="AM56" i="5" s="1"/>
  <c r="AM95" i="5"/>
  <c r="AM98" i="5" s="1"/>
  <c r="AM106" i="5"/>
  <c r="AL46" i="5"/>
  <c r="AL57" i="5"/>
  <c r="AL69" i="5" s="1"/>
  <c r="AL59" i="5"/>
  <c r="AL81" i="5" s="1"/>
  <c r="AL56" i="5"/>
  <c r="AL58" i="5"/>
  <c r="AL75" i="5" s="1"/>
  <c r="AM8" i="6"/>
  <c r="AM4" i="6"/>
  <c r="AN2" i="6"/>
  <c r="AM3" i="6"/>
  <c r="AN118" i="5"/>
  <c r="AN116" i="5" s="1"/>
  <c r="AN9" i="5"/>
  <c r="AN100" i="5"/>
  <c r="AN7" i="5"/>
  <c r="AN5" i="5"/>
  <c r="AN6" i="5"/>
  <c r="AL6" i="6"/>
  <c r="AL7" i="6"/>
  <c r="AL5" i="6"/>
  <c r="AO4" i="5"/>
  <c r="AO3" i="5"/>
  <c r="AP2" i="5"/>
  <c r="I78" i="12" l="1"/>
  <c r="F78" i="12"/>
  <c r="E79" i="12"/>
  <c r="H79" i="12" s="1"/>
  <c r="J79" i="12"/>
  <c r="AO10" i="5"/>
  <c r="AP14" i="5"/>
  <c r="AP11" i="5"/>
  <c r="BN8" i="5"/>
  <c r="AP12" i="5"/>
  <c r="AP13" i="5"/>
  <c r="C79" i="8"/>
  <c r="AM59" i="5"/>
  <c r="AM81" i="5" s="1"/>
  <c r="AM115" i="5"/>
  <c r="AM57" i="5"/>
  <c r="AM69" i="5" s="1"/>
  <c r="AM58" i="5"/>
  <c r="AM75" i="5" s="1"/>
  <c r="AM46" i="5"/>
  <c r="AM48" i="5" s="1"/>
  <c r="AN54" i="5"/>
  <c r="AN56" i="5" s="1"/>
  <c r="AN95" i="5"/>
  <c r="AN98" i="5" s="1"/>
  <c r="AN106" i="5"/>
  <c r="AP4" i="5"/>
  <c r="AP3" i="5"/>
  <c r="AQ2" i="5"/>
  <c r="AN8" i="6"/>
  <c r="AN4" i="6"/>
  <c r="AN3" i="6"/>
  <c r="AO2" i="6"/>
  <c r="AL63" i="5"/>
  <c r="AL55" i="5"/>
  <c r="AO9" i="5"/>
  <c r="AO54" i="5" s="1"/>
  <c r="AO118" i="5"/>
  <c r="AO116" i="5" s="1"/>
  <c r="AO5" i="5"/>
  <c r="AO6" i="5"/>
  <c r="AO7" i="5"/>
  <c r="AM6" i="6"/>
  <c r="AM7" i="6"/>
  <c r="AM5" i="6"/>
  <c r="AO100" i="5"/>
  <c r="AM63" i="5"/>
  <c r="AL51" i="5"/>
  <c r="AL48" i="5"/>
  <c r="AL49" i="5"/>
  <c r="AL50" i="5"/>
  <c r="F79" i="12" l="1"/>
  <c r="I79" i="12"/>
  <c r="J80" i="12"/>
  <c r="E80" i="12"/>
  <c r="H80" i="12" s="1"/>
  <c r="AP10" i="5"/>
  <c r="AP120" i="5"/>
  <c r="AP113" i="5"/>
  <c r="BO8" i="5"/>
  <c r="BP8" i="5" s="1"/>
  <c r="AQ14" i="5"/>
  <c r="AQ11" i="5"/>
  <c r="AQ12" i="5"/>
  <c r="AQ13" i="5"/>
  <c r="C80" i="8"/>
  <c r="AM51" i="5"/>
  <c r="AM49" i="5"/>
  <c r="AN59" i="5"/>
  <c r="AN81" i="5" s="1"/>
  <c r="AO95" i="5"/>
  <c r="AO98" i="5" s="1"/>
  <c r="AN57" i="5"/>
  <c r="AN69" i="5" s="1"/>
  <c r="AM50" i="5"/>
  <c r="AN58" i="5"/>
  <c r="AN75" i="5" s="1"/>
  <c r="AN46" i="5"/>
  <c r="AN50" i="5" s="1"/>
  <c r="AM55" i="5"/>
  <c r="AN115" i="5"/>
  <c r="AO46" i="5"/>
  <c r="AO56" i="5"/>
  <c r="AO59" i="5"/>
  <c r="AO81" i="5" s="1"/>
  <c r="AO57" i="5"/>
  <c r="AO69" i="5" s="1"/>
  <c r="AO58" i="5"/>
  <c r="AO75" i="5" s="1"/>
  <c r="AO8" i="6"/>
  <c r="AO4" i="6"/>
  <c r="AP2" i="6"/>
  <c r="AO3" i="6"/>
  <c r="AO106" i="5"/>
  <c r="AP118" i="5"/>
  <c r="AP116" i="5" s="1"/>
  <c r="AP9" i="5"/>
  <c r="AN63" i="5"/>
  <c r="AP100" i="5"/>
  <c r="AN7" i="6"/>
  <c r="AN6" i="6"/>
  <c r="AN5" i="6"/>
  <c r="AQ4" i="5"/>
  <c r="AQ3" i="5"/>
  <c r="AR2" i="5"/>
  <c r="AP5" i="5"/>
  <c r="AP6" i="5"/>
  <c r="AP7" i="5"/>
  <c r="J81" i="12" l="1"/>
  <c r="E81" i="12"/>
  <c r="H81" i="12" s="1"/>
  <c r="F80" i="12"/>
  <c r="I80" i="12"/>
  <c r="AQ10" i="5"/>
  <c r="AQ120" i="5"/>
  <c r="AQ113" i="5"/>
  <c r="AR14" i="5"/>
  <c r="AR11" i="5"/>
  <c r="BQ8" i="5"/>
  <c r="AR12" i="5"/>
  <c r="AR13" i="5"/>
  <c r="C81" i="8"/>
  <c r="AN51" i="5"/>
  <c r="AN55" i="5"/>
  <c r="AN49" i="5"/>
  <c r="AN48" i="5"/>
  <c r="AP95" i="5"/>
  <c r="AP98" i="5" s="1"/>
  <c r="AP54" i="5"/>
  <c r="AP46" i="5" s="1"/>
  <c r="AP106" i="5"/>
  <c r="AQ6" i="5"/>
  <c r="AQ7" i="5"/>
  <c r="AQ5" i="5"/>
  <c r="AP4" i="6"/>
  <c r="AQ2" i="6"/>
  <c r="AP8" i="6"/>
  <c r="AP3" i="6"/>
  <c r="AQ9" i="5"/>
  <c r="AQ106" i="5" s="1"/>
  <c r="AQ118" i="5"/>
  <c r="AQ116" i="5" s="1"/>
  <c r="AQ100" i="5"/>
  <c r="AO7" i="6"/>
  <c r="AO6" i="6"/>
  <c r="AO5" i="6"/>
  <c r="AO63" i="5"/>
  <c r="AO55" i="5"/>
  <c r="AR4" i="5"/>
  <c r="AR3" i="5"/>
  <c r="AS2" i="5"/>
  <c r="AO115" i="5"/>
  <c r="AO51" i="5"/>
  <c r="AO48" i="5"/>
  <c r="AO49" i="5"/>
  <c r="AO50" i="5"/>
  <c r="J82" i="12" l="1"/>
  <c r="E82" i="12"/>
  <c r="H82" i="12" s="1"/>
  <c r="I81" i="12"/>
  <c r="F81" i="12"/>
  <c r="AR10" i="5"/>
  <c r="BR8" i="5"/>
  <c r="BS8" i="5" s="1"/>
  <c r="AS14" i="5"/>
  <c r="AS11" i="5"/>
  <c r="AS12" i="5"/>
  <c r="AS13" i="5"/>
  <c r="C82" i="8"/>
  <c r="AP57" i="5"/>
  <c r="AP69" i="5" s="1"/>
  <c r="AP56" i="5"/>
  <c r="AP63" i="5" s="1"/>
  <c r="AP59" i="5"/>
  <c r="AP81" i="5" s="1"/>
  <c r="AP58" i="5"/>
  <c r="AP75" i="5" s="1"/>
  <c r="AQ95" i="5"/>
  <c r="AQ98" i="5" s="1"/>
  <c r="AP115" i="5"/>
  <c r="AQ54" i="5"/>
  <c r="AQ46" i="5" s="1"/>
  <c r="AR100" i="5"/>
  <c r="AR7" i="5"/>
  <c r="AR5" i="5"/>
  <c r="AR6" i="5"/>
  <c r="AQ4" i="6"/>
  <c r="AQ8" i="6"/>
  <c r="AR2" i="6"/>
  <c r="AQ3" i="6"/>
  <c r="AS4" i="5"/>
  <c r="AS3" i="5"/>
  <c r="AT2" i="5"/>
  <c r="AP51" i="5"/>
  <c r="AP48" i="5"/>
  <c r="AP49" i="5"/>
  <c r="AP50" i="5"/>
  <c r="AR118" i="5"/>
  <c r="AR116" i="5" s="1"/>
  <c r="AR9" i="5"/>
  <c r="AQ115" i="5"/>
  <c r="AP6" i="6"/>
  <c r="AP5" i="6"/>
  <c r="AP7" i="6"/>
  <c r="E83" i="12" l="1"/>
  <c r="H83" i="12" s="1"/>
  <c r="J83" i="12"/>
  <c r="F82" i="12"/>
  <c r="I82" i="12"/>
  <c r="AS10" i="5"/>
  <c r="AS120" i="5"/>
  <c r="AS113" i="5"/>
  <c r="AT14" i="5"/>
  <c r="AT11" i="5"/>
  <c r="BT8" i="5"/>
  <c r="AT12" i="5"/>
  <c r="AT13" i="5"/>
  <c r="C83" i="8"/>
  <c r="AP55" i="5"/>
  <c r="AQ59" i="5"/>
  <c r="AQ81" i="5" s="1"/>
  <c r="AQ56" i="5"/>
  <c r="AQ63" i="5" s="1"/>
  <c r="AQ57" i="5"/>
  <c r="AQ69" i="5" s="1"/>
  <c r="AQ58" i="5"/>
  <c r="AQ75" i="5" s="1"/>
  <c r="AR95" i="5"/>
  <c r="AR98" i="5" s="1"/>
  <c r="AR106" i="5"/>
  <c r="AU2" i="5"/>
  <c r="AT4" i="5"/>
  <c r="AT3" i="5"/>
  <c r="AQ51" i="5"/>
  <c r="AQ48" i="5"/>
  <c r="AQ49" i="5"/>
  <c r="AQ50" i="5"/>
  <c r="AR54" i="5"/>
  <c r="AS9" i="5"/>
  <c r="AS54" i="5" s="1"/>
  <c r="AS118" i="5"/>
  <c r="AS116" i="5" s="1"/>
  <c r="AS5" i="5"/>
  <c r="AS6" i="5"/>
  <c r="AS7" i="5"/>
  <c r="AR8" i="6"/>
  <c r="AR4" i="6"/>
  <c r="AR3" i="6"/>
  <c r="AS2" i="6"/>
  <c r="AS100" i="5"/>
  <c r="AQ6" i="6"/>
  <c r="AQ5" i="6"/>
  <c r="AQ7" i="6"/>
  <c r="I83" i="12" l="1"/>
  <c r="F83" i="12"/>
  <c r="J84" i="12"/>
  <c r="E84" i="12"/>
  <c r="H84" i="12" s="1"/>
  <c r="AT10" i="5"/>
  <c r="BU8" i="5"/>
  <c r="AT113" i="5"/>
  <c r="AT120" i="5"/>
  <c r="AU14" i="5"/>
  <c r="AU11" i="5"/>
  <c r="BV8" i="5"/>
  <c r="AU12" i="5"/>
  <c r="AU13" i="5"/>
  <c r="C84" i="8"/>
  <c r="AR115" i="5"/>
  <c r="AQ55" i="5"/>
  <c r="AS106" i="5"/>
  <c r="AS95" i="5"/>
  <c r="AS98" i="5" s="1"/>
  <c r="AS46" i="5"/>
  <c r="AS57" i="5"/>
  <c r="AS69" i="5" s="1"/>
  <c r="AS59" i="5"/>
  <c r="AS81" i="5" s="1"/>
  <c r="AS56" i="5"/>
  <c r="AS58" i="5"/>
  <c r="AS75" i="5" s="1"/>
  <c r="AS8" i="6"/>
  <c r="AT2" i="6"/>
  <c r="AS4" i="6"/>
  <c r="AS3" i="6"/>
  <c r="AR46" i="5"/>
  <c r="AR59" i="5"/>
  <c r="AR81" i="5" s="1"/>
  <c r="AR57" i="5"/>
  <c r="AR69" i="5" s="1"/>
  <c r="AR56" i="5"/>
  <c r="AR58" i="5"/>
  <c r="AR75" i="5" s="1"/>
  <c r="AT118" i="5"/>
  <c r="AT116" i="5" s="1"/>
  <c r="AT9" i="5"/>
  <c r="AU4" i="5"/>
  <c r="AU3" i="5"/>
  <c r="AV2" i="5"/>
  <c r="AT100" i="5"/>
  <c r="AT5" i="5"/>
  <c r="AT6" i="5"/>
  <c r="AT7" i="5"/>
  <c r="AR7" i="6"/>
  <c r="AR6" i="6"/>
  <c r="AR5" i="6"/>
  <c r="E85" i="12" l="1"/>
  <c r="H85" i="12" s="1"/>
  <c r="J85" i="12"/>
  <c r="I84" i="12"/>
  <c r="F84" i="12"/>
  <c r="AU10" i="5"/>
  <c r="AV14" i="5"/>
  <c r="AV11" i="5"/>
  <c r="BW8" i="5"/>
  <c r="AV12" i="5"/>
  <c r="AV13" i="5"/>
  <c r="C85" i="8"/>
  <c r="AS115" i="5"/>
  <c r="AT95" i="5"/>
  <c r="AT98" i="5" s="1"/>
  <c r="AT54" i="5"/>
  <c r="AT56" i="5" s="1"/>
  <c r="AT106" i="5"/>
  <c r="AT115" i="5" s="1"/>
  <c r="AV4" i="5"/>
  <c r="AV3" i="5"/>
  <c r="AW2" i="5"/>
  <c r="AS6" i="6"/>
  <c r="AS7" i="6"/>
  <c r="AS5" i="6"/>
  <c r="AU6" i="5"/>
  <c r="AU7" i="5"/>
  <c r="AU5" i="5"/>
  <c r="AS51" i="5"/>
  <c r="AS48" i="5"/>
  <c r="AS49" i="5"/>
  <c r="AS50" i="5"/>
  <c r="AU9" i="5"/>
  <c r="AU118" i="5"/>
  <c r="AU116" i="5" s="1"/>
  <c r="AR51" i="5"/>
  <c r="AR48" i="5"/>
  <c r="AR49" i="5"/>
  <c r="AR50" i="5"/>
  <c r="AS63" i="5"/>
  <c r="AS55" i="5"/>
  <c r="AU100" i="5"/>
  <c r="AR63" i="5"/>
  <c r="AR55" i="5"/>
  <c r="AT8" i="6"/>
  <c r="AT4" i="6"/>
  <c r="AU2" i="6"/>
  <c r="AT3" i="6"/>
  <c r="I85" i="12" l="1"/>
  <c r="F85" i="12"/>
  <c r="E86" i="12"/>
  <c r="H86" i="12" s="1"/>
  <c r="J86" i="12"/>
  <c r="AV10" i="5"/>
  <c r="AV120" i="5"/>
  <c r="AV113" i="5"/>
  <c r="BX8" i="5"/>
  <c r="BY8" i="5" s="1"/>
  <c r="AW14" i="5"/>
  <c r="AW11" i="5"/>
  <c r="AW12" i="5"/>
  <c r="AW13" i="5"/>
  <c r="C86" i="8"/>
  <c r="AT57" i="5"/>
  <c r="AT69" i="5" s="1"/>
  <c r="AT59" i="5"/>
  <c r="AT81" i="5" s="1"/>
  <c r="AT58" i="5"/>
  <c r="AT75" i="5" s="1"/>
  <c r="AT46" i="5"/>
  <c r="AT48" i="5" s="1"/>
  <c r="AU54" i="5"/>
  <c r="AU57" i="5" s="1"/>
  <c r="AU69" i="5" s="1"/>
  <c r="AU106" i="5"/>
  <c r="AU95" i="5"/>
  <c r="AU98" i="5" s="1"/>
  <c r="AW4" i="5"/>
  <c r="AW3" i="5"/>
  <c r="AX2" i="5"/>
  <c r="AU8" i="6"/>
  <c r="AU4" i="6"/>
  <c r="AV2" i="6"/>
  <c r="AU3" i="6"/>
  <c r="AV9" i="5"/>
  <c r="AV118" i="5"/>
  <c r="AV116" i="5" s="1"/>
  <c r="AT7" i="6"/>
  <c r="AT5" i="6"/>
  <c r="AT6" i="6"/>
  <c r="AV100" i="5"/>
  <c r="AV7" i="5"/>
  <c r="AV5" i="5"/>
  <c r="AV6" i="5"/>
  <c r="AT63" i="5"/>
  <c r="F86" i="12" l="1"/>
  <c r="I86" i="12"/>
  <c r="J87" i="12"/>
  <c r="E87" i="12"/>
  <c r="H87" i="12" s="1"/>
  <c r="AW10" i="5"/>
  <c r="AW120" i="5"/>
  <c r="AW113" i="5"/>
  <c r="AX14" i="5"/>
  <c r="AX11" i="5"/>
  <c r="BZ8" i="5"/>
  <c r="AX12" i="5"/>
  <c r="AX13" i="5"/>
  <c r="C87" i="8"/>
  <c r="AT55" i="5"/>
  <c r="AT51" i="5"/>
  <c r="AT49" i="5"/>
  <c r="AU56" i="5"/>
  <c r="AU63" i="5" s="1"/>
  <c r="AT50" i="5"/>
  <c r="AU59" i="5"/>
  <c r="AU81" i="5" s="1"/>
  <c r="AU58" i="5"/>
  <c r="AU75" i="5" s="1"/>
  <c r="AU46" i="5"/>
  <c r="AU48" i="5" s="1"/>
  <c r="AU115" i="5"/>
  <c r="AV106" i="5"/>
  <c r="AV95" i="5"/>
  <c r="AV98" i="5" s="1"/>
  <c r="AV8" i="6"/>
  <c r="AV4" i="6"/>
  <c r="AV3" i="6"/>
  <c r="AW2" i="6"/>
  <c r="AV54" i="5"/>
  <c r="AW118" i="5"/>
  <c r="AW116" i="5" s="1"/>
  <c r="AW9" i="5"/>
  <c r="AW5" i="5"/>
  <c r="AW6" i="5"/>
  <c r="AW7" i="5"/>
  <c r="AU5" i="6"/>
  <c r="AU6" i="6"/>
  <c r="AU7" i="6"/>
  <c r="AW100" i="5"/>
  <c r="AX4" i="5"/>
  <c r="AX3" i="5"/>
  <c r="AY2" i="5"/>
  <c r="E88" i="12" l="1"/>
  <c r="H88" i="12" s="1"/>
  <c r="J88" i="12"/>
  <c r="I87" i="12"/>
  <c r="F87" i="12"/>
  <c r="AX10" i="5"/>
  <c r="CA8" i="5"/>
  <c r="CB8" i="5" s="1"/>
  <c r="AY14" i="5"/>
  <c r="AY11" i="5"/>
  <c r="AY12" i="5"/>
  <c r="AY13" i="5"/>
  <c r="C88" i="8"/>
  <c r="AU51" i="5"/>
  <c r="AU49" i="5"/>
  <c r="AV115" i="5"/>
  <c r="AU50" i="5"/>
  <c r="AU55" i="5"/>
  <c r="AW95" i="5"/>
  <c r="AW98" i="5" s="1"/>
  <c r="AW106" i="5"/>
  <c r="AX118" i="5"/>
  <c r="AX116" i="5" s="1"/>
  <c r="AX9" i="5"/>
  <c r="AX100" i="5"/>
  <c r="AW54" i="5"/>
  <c r="AY4" i="5"/>
  <c r="AY3" i="5"/>
  <c r="AZ2" i="5"/>
  <c r="AX5" i="5"/>
  <c r="AX6" i="5"/>
  <c r="AX7" i="5"/>
  <c r="AV46" i="5"/>
  <c r="AV59" i="5"/>
  <c r="AV81" i="5" s="1"/>
  <c r="AV57" i="5"/>
  <c r="AV69" i="5" s="1"/>
  <c r="AV56" i="5"/>
  <c r="AV58" i="5"/>
  <c r="AV75" i="5" s="1"/>
  <c r="AV7" i="6"/>
  <c r="AV6" i="6"/>
  <c r="AV5" i="6"/>
  <c r="AW8" i="6"/>
  <c r="AW4" i="6"/>
  <c r="AX2" i="6"/>
  <c r="AW3" i="6"/>
  <c r="I88" i="12" l="1"/>
  <c r="F88" i="12"/>
  <c r="J89" i="12"/>
  <c r="E89" i="12"/>
  <c r="H89" i="12" s="1"/>
  <c r="AY10" i="5"/>
  <c r="AY120" i="5"/>
  <c r="AY113" i="5"/>
  <c r="AZ14" i="5"/>
  <c r="AZ11" i="5"/>
  <c r="CC8" i="5"/>
  <c r="AZ12" i="5"/>
  <c r="AZ13" i="5"/>
  <c r="C89" i="8"/>
  <c r="AW115" i="5"/>
  <c r="AX54" i="5"/>
  <c r="AX59" i="5" s="1"/>
  <c r="AX81" i="5" s="1"/>
  <c r="AX4" i="6"/>
  <c r="AX8" i="6"/>
  <c r="AY2" i="6"/>
  <c r="AX3" i="6"/>
  <c r="AY6" i="5"/>
  <c r="AY7" i="5"/>
  <c r="AY5" i="5"/>
  <c r="AW46" i="5"/>
  <c r="AW56" i="5"/>
  <c r="AW59" i="5"/>
  <c r="AW81" i="5" s="1"/>
  <c r="AW57" i="5"/>
  <c r="AW69" i="5" s="1"/>
  <c r="AW58" i="5"/>
  <c r="AW75" i="5" s="1"/>
  <c r="AW6" i="6"/>
  <c r="AW7" i="6"/>
  <c r="AW5" i="6"/>
  <c r="AV51" i="5"/>
  <c r="AV48" i="5"/>
  <c r="AV49" i="5"/>
  <c r="AV50" i="5"/>
  <c r="AY118" i="5"/>
  <c r="AY116" i="5" s="1"/>
  <c r="AY9" i="5"/>
  <c r="AX106" i="5"/>
  <c r="AV63" i="5"/>
  <c r="AV55" i="5"/>
  <c r="AY100" i="5"/>
  <c r="AX95" i="5"/>
  <c r="AX98" i="5" s="1"/>
  <c r="AZ4" i="5"/>
  <c r="AZ3" i="5"/>
  <c r="BA2" i="5"/>
  <c r="J90" i="12" l="1"/>
  <c r="E90" i="12"/>
  <c r="H90" i="12" s="1"/>
  <c r="I89" i="12"/>
  <c r="F89" i="12"/>
  <c r="AZ10" i="5"/>
  <c r="CD8" i="5"/>
  <c r="CE8" i="5" s="1"/>
  <c r="AZ113" i="5"/>
  <c r="AZ120" i="5"/>
  <c r="BA14" i="5"/>
  <c r="BA11" i="5"/>
  <c r="BA12" i="5"/>
  <c r="BA13" i="5"/>
  <c r="C90" i="8"/>
  <c r="AX58" i="5"/>
  <c r="AX75" i="5" s="1"/>
  <c r="AX57" i="5"/>
  <c r="AX69" i="5" s="1"/>
  <c r="AX46" i="5"/>
  <c r="AX51" i="5" s="1"/>
  <c r="AX56" i="5"/>
  <c r="AX63" i="5" s="1"/>
  <c r="AY95" i="5"/>
  <c r="AY98" i="5" s="1"/>
  <c r="AY106" i="5"/>
  <c r="AY54" i="5"/>
  <c r="AY59" i="5" s="1"/>
  <c r="AW63" i="5"/>
  <c r="AW55" i="5"/>
  <c r="AZ9" i="5"/>
  <c r="AZ118" i="5"/>
  <c r="AZ116" i="5" s="1"/>
  <c r="AW51" i="5"/>
  <c r="AW48" i="5"/>
  <c r="AW49" i="5"/>
  <c r="AW50" i="5"/>
  <c r="AZ100" i="5"/>
  <c r="AY4" i="6"/>
  <c r="AY8" i="6"/>
  <c r="AZ2" i="6"/>
  <c r="AY3" i="6"/>
  <c r="AZ7" i="5"/>
  <c r="AZ5" i="5"/>
  <c r="AZ6" i="5"/>
  <c r="AX115" i="5"/>
  <c r="BA4" i="5"/>
  <c r="BA3" i="5"/>
  <c r="BB2" i="5"/>
  <c r="AX6" i="6"/>
  <c r="AX7" i="6"/>
  <c r="AX5" i="6"/>
  <c r="J91" i="12" l="1"/>
  <c r="E91" i="12"/>
  <c r="H91" i="12" s="1"/>
  <c r="I90" i="12"/>
  <c r="F90" i="12"/>
  <c r="BA10" i="5"/>
  <c r="BB14" i="5"/>
  <c r="BB11" i="5"/>
  <c r="CF8" i="5"/>
  <c r="BB12" i="5"/>
  <c r="BB13" i="5"/>
  <c r="C91" i="8"/>
  <c r="AY46" i="5"/>
  <c r="AY50" i="5" s="1"/>
  <c r="AX50" i="5"/>
  <c r="AY58" i="5"/>
  <c r="AY75" i="5" s="1"/>
  <c r="J75" i="5" s="1"/>
  <c r="AX48" i="5"/>
  <c r="AX55" i="5"/>
  <c r="AY56" i="5"/>
  <c r="J56" i="5" s="1"/>
  <c r="AX49" i="5"/>
  <c r="AY115" i="5"/>
  <c r="AZ95" i="5"/>
  <c r="AZ98" i="5" s="1"/>
  <c r="AY57" i="5"/>
  <c r="AY69" i="5" s="1"/>
  <c r="J69" i="5" s="1"/>
  <c r="BC2" i="5"/>
  <c r="BB4" i="5"/>
  <c r="BB3" i="5"/>
  <c r="AZ54" i="5"/>
  <c r="AY81" i="5"/>
  <c r="J81" i="5" s="1"/>
  <c r="J59" i="5"/>
  <c r="AZ106" i="5"/>
  <c r="BA118" i="5"/>
  <c r="BA116" i="5" s="1"/>
  <c r="BA9" i="5"/>
  <c r="BA5" i="5"/>
  <c r="BA6" i="5"/>
  <c r="BA7" i="5"/>
  <c r="AZ8" i="6"/>
  <c r="AZ4" i="6"/>
  <c r="AZ3" i="6"/>
  <c r="BA2" i="6"/>
  <c r="BA100" i="5"/>
  <c r="AY7" i="6"/>
  <c r="AY5" i="6"/>
  <c r="AY6" i="6"/>
  <c r="J92" i="12" l="1"/>
  <c r="E92" i="12"/>
  <c r="H92" i="12" s="1"/>
  <c r="I91" i="12"/>
  <c r="F91" i="12"/>
  <c r="BB10" i="5"/>
  <c r="BB120" i="5"/>
  <c r="BB113" i="5"/>
  <c r="CG8" i="5"/>
  <c r="CH8" i="5" s="1"/>
  <c r="BC14" i="5"/>
  <c r="BC11" i="5"/>
  <c r="BC12" i="5"/>
  <c r="BC13" i="5"/>
  <c r="C92" i="8"/>
  <c r="AY49" i="5"/>
  <c r="AY48" i="5"/>
  <c r="AY51" i="5"/>
  <c r="J58" i="5"/>
  <c r="AY55" i="5"/>
  <c r="J57" i="5"/>
  <c r="AY63" i="5"/>
  <c r="J63" i="5" s="1"/>
  <c r="BA95" i="5"/>
  <c r="BA98" i="5" s="1"/>
  <c r="BA106" i="5"/>
  <c r="AZ115" i="5"/>
  <c r="BA54" i="5"/>
  <c r="BB9" i="5"/>
  <c r="BB118" i="5"/>
  <c r="BB116" i="5" s="1"/>
  <c r="BC4" i="5"/>
  <c r="BC3" i="5"/>
  <c r="BD2" i="5"/>
  <c r="AZ7" i="6"/>
  <c r="AZ6" i="6"/>
  <c r="AZ5" i="6"/>
  <c r="AZ46" i="5"/>
  <c r="AZ57" i="5"/>
  <c r="AZ69" i="5" s="1"/>
  <c r="AZ56" i="5"/>
  <c r="AZ59" i="5"/>
  <c r="AZ81" i="5" s="1"/>
  <c r="AZ58" i="5"/>
  <c r="AZ75" i="5" s="1"/>
  <c r="BB100" i="5"/>
  <c r="BA8" i="6"/>
  <c r="BA4" i="6"/>
  <c r="BB2" i="6"/>
  <c r="BA3" i="6"/>
  <c r="BB5" i="5"/>
  <c r="BB6" i="5"/>
  <c r="BB7" i="5"/>
  <c r="E93" i="12" l="1"/>
  <c r="H93" i="12" s="1"/>
  <c r="J93" i="12"/>
  <c r="I92" i="12"/>
  <c r="F92" i="12"/>
  <c r="BC10" i="5"/>
  <c r="BC120" i="5"/>
  <c r="BC113" i="5"/>
  <c r="BD14" i="5"/>
  <c r="BD11" i="5"/>
  <c r="CI8" i="5"/>
  <c r="BD12" i="5"/>
  <c r="BD13" i="5"/>
  <c r="BB95" i="5"/>
  <c r="BB98" i="5" s="1"/>
  <c r="BB54" i="5"/>
  <c r="BB46" i="5" s="1"/>
  <c r="BA115" i="5"/>
  <c r="BB106" i="5"/>
  <c r="BC118" i="5"/>
  <c r="BC116" i="5" s="1"/>
  <c r="BC9" i="5"/>
  <c r="BC106" i="5" s="1"/>
  <c r="BA46" i="5"/>
  <c r="BA59" i="5"/>
  <c r="BA81" i="5" s="1"/>
  <c r="BA56" i="5"/>
  <c r="BA57" i="5"/>
  <c r="BA69" i="5" s="1"/>
  <c r="BA58" i="5"/>
  <c r="BA75" i="5" s="1"/>
  <c r="BA7" i="6"/>
  <c r="BA6" i="6"/>
  <c r="BA5" i="6"/>
  <c r="AZ63" i="5"/>
  <c r="AZ55" i="5"/>
  <c r="BC100" i="5"/>
  <c r="BC6" i="5"/>
  <c r="BC7" i="5"/>
  <c r="BC5" i="5"/>
  <c r="BB8" i="6"/>
  <c r="BB4" i="6"/>
  <c r="BC2" i="6"/>
  <c r="BB3" i="6"/>
  <c r="AZ51" i="5"/>
  <c r="AZ48" i="5"/>
  <c r="AZ49" i="5"/>
  <c r="AZ50" i="5"/>
  <c r="BD4" i="5"/>
  <c r="BD3" i="5"/>
  <c r="BE2" i="5"/>
  <c r="I93" i="12" l="1"/>
  <c r="F93" i="12"/>
  <c r="J94" i="12"/>
  <c r="E94" i="12"/>
  <c r="H94" i="12" s="1"/>
  <c r="BD10" i="5"/>
  <c r="CJ8" i="5"/>
  <c r="CK8" i="5" s="1"/>
  <c r="BE14" i="5"/>
  <c r="BE11" i="5"/>
  <c r="BE12" i="5"/>
  <c r="BE13" i="5"/>
  <c r="BB115" i="5"/>
  <c r="BB59" i="5"/>
  <c r="BB81" i="5" s="1"/>
  <c r="BB57" i="5"/>
  <c r="BB69" i="5" s="1"/>
  <c r="BB56" i="5"/>
  <c r="BB63" i="5" s="1"/>
  <c r="BB58" i="5"/>
  <c r="BB75" i="5" s="1"/>
  <c r="BC54" i="5"/>
  <c r="BC56" i="5" s="1"/>
  <c r="BC95" i="5"/>
  <c r="BC98" i="5" s="1"/>
  <c r="BC115" i="5"/>
  <c r="BE4" i="5"/>
  <c r="BE3" i="5"/>
  <c r="BF2" i="5"/>
  <c r="BC8" i="6"/>
  <c r="BC4" i="6"/>
  <c r="BD2" i="6"/>
  <c r="BC3" i="6"/>
  <c r="BA63" i="5"/>
  <c r="BA55" i="5"/>
  <c r="BD118" i="5"/>
  <c r="BD116" i="5" s="1"/>
  <c r="BD9" i="5"/>
  <c r="BB6" i="6"/>
  <c r="BB5" i="6"/>
  <c r="BB7" i="6"/>
  <c r="BB51" i="5"/>
  <c r="BB48" i="5"/>
  <c r="BB49" i="5"/>
  <c r="BB50" i="5"/>
  <c r="BD100" i="5"/>
  <c r="BD7" i="5"/>
  <c r="BD5" i="5"/>
  <c r="BD6" i="5"/>
  <c r="BA51" i="5"/>
  <c r="BA48" i="5"/>
  <c r="BA49" i="5"/>
  <c r="BA50" i="5"/>
  <c r="E95" i="12" l="1"/>
  <c r="H95" i="12" s="1"/>
  <c r="J95" i="12"/>
  <c r="I94" i="12"/>
  <c r="F94" i="12"/>
  <c r="BE10" i="5"/>
  <c r="BE113" i="5"/>
  <c r="BE120" i="5"/>
  <c r="BF14" i="5"/>
  <c r="BF11" i="5"/>
  <c r="CL8" i="5"/>
  <c r="BF12" i="5"/>
  <c r="BF13" i="5"/>
  <c r="BC58" i="5"/>
  <c r="BC75" i="5" s="1"/>
  <c r="BB55" i="5"/>
  <c r="BC46" i="5"/>
  <c r="BC51" i="5" s="1"/>
  <c r="BC57" i="5"/>
  <c r="BC69" i="5" s="1"/>
  <c r="BC59" i="5"/>
  <c r="BC81" i="5" s="1"/>
  <c r="BD95" i="5"/>
  <c r="BD98" i="5" s="1"/>
  <c r="BD54" i="5"/>
  <c r="BD106" i="5"/>
  <c r="BD8" i="6"/>
  <c r="BD4" i="6"/>
  <c r="BD3" i="6"/>
  <c r="BE2" i="6"/>
  <c r="BE9" i="5"/>
  <c r="BE106" i="5" s="1"/>
  <c r="BE118" i="5"/>
  <c r="BE116" i="5" s="1"/>
  <c r="BE5" i="5"/>
  <c r="BE6" i="5"/>
  <c r="BE7" i="5"/>
  <c r="BC63" i="5"/>
  <c r="BE100" i="5"/>
  <c r="BC6" i="6"/>
  <c r="BC5" i="6"/>
  <c r="BC7" i="6"/>
  <c r="BF4" i="5"/>
  <c r="BF3" i="5"/>
  <c r="BG2" i="5"/>
  <c r="I95" i="12" l="1"/>
  <c r="F95" i="12"/>
  <c r="J96" i="12"/>
  <c r="E96" i="12"/>
  <c r="H96" i="12" s="1"/>
  <c r="BF10" i="5"/>
  <c r="CM8" i="5"/>
  <c r="BF113" i="5"/>
  <c r="BF120" i="5"/>
  <c r="BG14" i="5"/>
  <c r="BG11" i="5"/>
  <c r="CN8" i="5"/>
  <c r="BG12" i="5"/>
  <c r="BG13" i="5"/>
  <c r="BC50" i="5"/>
  <c r="BC49" i="5"/>
  <c r="BC48" i="5"/>
  <c r="BC55" i="5"/>
  <c r="BE95" i="5"/>
  <c r="BE98" i="5" s="1"/>
  <c r="BE54" i="5"/>
  <c r="BE59" i="5" s="1"/>
  <c r="BE81" i="5" s="1"/>
  <c r="BE115" i="5"/>
  <c r="BD7" i="6"/>
  <c r="BD6" i="6"/>
  <c r="BD5" i="6"/>
  <c r="BG4" i="5"/>
  <c r="BG3" i="5"/>
  <c r="BH2" i="5"/>
  <c r="BF5" i="5"/>
  <c r="BF6" i="5"/>
  <c r="BF7" i="5"/>
  <c r="BE8" i="6"/>
  <c r="BE4" i="6"/>
  <c r="BF2" i="6"/>
  <c r="BE3" i="6"/>
  <c r="BD115" i="5"/>
  <c r="BD46" i="5"/>
  <c r="BD56" i="5"/>
  <c r="BD59" i="5"/>
  <c r="BD81" i="5" s="1"/>
  <c r="BD57" i="5"/>
  <c r="BD69" i="5" s="1"/>
  <c r="BD58" i="5"/>
  <c r="BD75" i="5" s="1"/>
  <c r="BF100" i="5"/>
  <c r="BF9" i="5"/>
  <c r="BF54" i="5" s="1"/>
  <c r="BF118" i="5"/>
  <c r="BF116" i="5" s="1"/>
  <c r="E97" i="12" l="1"/>
  <c r="H97" i="12" s="1"/>
  <c r="J97" i="12"/>
  <c r="I96" i="12"/>
  <c r="F96" i="12"/>
  <c r="BG10" i="5"/>
  <c r="BH14" i="5"/>
  <c r="BH11" i="5"/>
  <c r="CO8" i="5"/>
  <c r="BH12" i="5"/>
  <c r="BH13" i="5"/>
  <c r="BE46" i="5"/>
  <c r="BE49" i="5" s="1"/>
  <c r="BE57" i="5"/>
  <c r="BE69" i="5" s="1"/>
  <c r="BE58" i="5"/>
  <c r="BE75" i="5" s="1"/>
  <c r="BE56" i="5"/>
  <c r="BE63" i="5" s="1"/>
  <c r="BF46" i="5"/>
  <c r="BF56" i="5"/>
  <c r="BF59" i="5"/>
  <c r="BF81" i="5" s="1"/>
  <c r="BF57" i="5"/>
  <c r="BF69" i="5" s="1"/>
  <c r="BF58" i="5"/>
  <c r="BF75" i="5" s="1"/>
  <c r="BG100" i="5"/>
  <c r="BF95" i="5"/>
  <c r="BF98" i="5" s="1"/>
  <c r="BF4" i="6"/>
  <c r="BF8" i="6"/>
  <c r="BG2" i="6"/>
  <c r="BF3" i="6"/>
  <c r="BH4" i="5"/>
  <c r="BH3" i="5"/>
  <c r="BI2" i="5"/>
  <c r="BD63" i="5"/>
  <c r="BD55" i="5"/>
  <c r="BG6" i="5"/>
  <c r="BG7" i="5"/>
  <c r="BG5" i="5"/>
  <c r="BF106" i="5"/>
  <c r="BD51" i="5"/>
  <c r="BD48" i="5"/>
  <c r="BD49" i="5"/>
  <c r="BD50" i="5"/>
  <c r="BE7" i="6"/>
  <c r="BE6" i="6"/>
  <c r="BE5" i="6"/>
  <c r="BG9" i="5"/>
  <c r="BG54" i="5" s="1"/>
  <c r="BG118" i="5"/>
  <c r="BG116" i="5" s="1"/>
  <c r="I97" i="12" l="1"/>
  <c r="F97" i="12"/>
  <c r="J98" i="12"/>
  <c r="E98" i="12"/>
  <c r="H98" i="12" s="1"/>
  <c r="BH10" i="5"/>
  <c r="BH113" i="5"/>
  <c r="BH120" i="5"/>
  <c r="CP8" i="5"/>
  <c r="BI14" i="5"/>
  <c r="BI11" i="5"/>
  <c r="CQ8" i="5"/>
  <c r="BI12" i="5"/>
  <c r="BI13" i="5"/>
  <c r="BE51" i="5"/>
  <c r="BE48" i="5"/>
  <c r="BE50" i="5"/>
  <c r="BE55" i="5"/>
  <c r="BG95" i="5"/>
  <c r="BG98" i="5" s="1"/>
  <c r="BG106" i="5"/>
  <c r="BG46" i="5"/>
  <c r="BG57" i="5"/>
  <c r="BG69" i="5" s="1"/>
  <c r="BG59" i="5"/>
  <c r="BG81" i="5" s="1"/>
  <c r="BG56" i="5"/>
  <c r="BG58" i="5"/>
  <c r="BG75" i="5" s="1"/>
  <c r="BH118" i="5"/>
  <c r="BH116" i="5" s="1"/>
  <c r="BH9" i="5"/>
  <c r="BF115" i="5"/>
  <c r="BH100" i="5"/>
  <c r="BH7" i="5"/>
  <c r="BH5" i="5"/>
  <c r="BH6" i="5"/>
  <c r="BI4" i="5"/>
  <c r="BI3" i="5"/>
  <c r="BJ2" i="5"/>
  <c r="BG4" i="6"/>
  <c r="BG8" i="6"/>
  <c r="BH2" i="6"/>
  <c r="BG3" i="6"/>
  <c r="BF63" i="5"/>
  <c r="BF55" i="5"/>
  <c r="BF7" i="6"/>
  <c r="BF6" i="6"/>
  <c r="BF5" i="6"/>
  <c r="BF51" i="5"/>
  <c r="BF48" i="5"/>
  <c r="BF49" i="5"/>
  <c r="BF50" i="5"/>
  <c r="J99" i="12" l="1"/>
  <c r="E99" i="12"/>
  <c r="H99" i="12" s="1"/>
  <c r="F98" i="12"/>
  <c r="I98" i="12"/>
  <c r="BI10" i="5"/>
  <c r="BI120" i="5"/>
  <c r="BI113" i="5"/>
  <c r="BJ14" i="5"/>
  <c r="BJ11" i="5"/>
  <c r="CR8" i="5"/>
  <c r="BJ12" i="5"/>
  <c r="BJ13" i="5"/>
  <c r="BH54" i="5"/>
  <c r="BG115" i="5"/>
  <c r="BH8" i="6"/>
  <c r="BH4" i="6"/>
  <c r="BH3" i="6"/>
  <c r="BI2" i="6"/>
  <c r="BK2" i="5"/>
  <c r="BJ4" i="5"/>
  <c r="BJ3" i="5"/>
  <c r="BG63" i="5"/>
  <c r="BG55" i="5"/>
  <c r="BH95" i="5"/>
  <c r="BH98" i="5" s="1"/>
  <c r="BH106" i="5"/>
  <c r="BI9" i="5"/>
  <c r="BI54" i="5" s="1"/>
  <c r="BI118" i="5"/>
  <c r="BI116" i="5" s="1"/>
  <c r="BI5" i="5"/>
  <c r="BI6" i="5"/>
  <c r="BI7" i="5"/>
  <c r="BG7" i="6"/>
  <c r="BG6" i="6"/>
  <c r="BG5" i="6"/>
  <c r="BI100" i="5"/>
  <c r="BG51" i="5"/>
  <c r="BG48" i="5"/>
  <c r="BG49" i="5"/>
  <c r="BG50" i="5"/>
  <c r="J100" i="12" l="1"/>
  <c r="E100" i="12"/>
  <c r="H100" i="12" s="1"/>
  <c r="F99" i="12"/>
  <c r="I99" i="12"/>
  <c r="BJ10" i="5"/>
  <c r="CS8" i="5"/>
  <c r="CT8" i="5" s="1"/>
  <c r="BK14" i="5"/>
  <c r="BK11" i="5"/>
  <c r="BK12" i="5"/>
  <c r="BK13" i="5"/>
  <c r="BI46" i="5"/>
  <c r="BI57" i="5"/>
  <c r="BI69" i="5" s="1"/>
  <c r="BI59" i="5"/>
  <c r="BI81" i="5" s="1"/>
  <c r="BI56" i="5"/>
  <c r="BI58" i="5"/>
  <c r="BI75" i="5" s="1"/>
  <c r="BH46" i="5"/>
  <c r="BH57" i="5"/>
  <c r="BH69" i="5" s="1"/>
  <c r="BH56" i="5"/>
  <c r="BH59" i="5"/>
  <c r="BH81" i="5" s="1"/>
  <c r="BH58" i="5"/>
  <c r="BH75" i="5" s="1"/>
  <c r="BJ100" i="5"/>
  <c r="BI8" i="6"/>
  <c r="BJ2" i="6"/>
  <c r="BI4" i="6"/>
  <c r="BI3" i="6"/>
  <c r="BI95" i="5"/>
  <c r="BI98" i="5" s="1"/>
  <c r="BH115" i="5"/>
  <c r="BJ5" i="5"/>
  <c r="BJ6" i="5"/>
  <c r="BJ7" i="5"/>
  <c r="BI106" i="5"/>
  <c r="BJ118" i="5"/>
  <c r="BJ116" i="5" s="1"/>
  <c r="BJ9" i="5"/>
  <c r="BJ106" i="5" s="1"/>
  <c r="BK4" i="5"/>
  <c r="BK3" i="5"/>
  <c r="BL2" i="5"/>
  <c r="BH7" i="6"/>
  <c r="BH6" i="6"/>
  <c r="BH5" i="6"/>
  <c r="J101" i="12" l="1"/>
  <c r="E101" i="12"/>
  <c r="H101" i="12" s="1"/>
  <c r="I100" i="12"/>
  <c r="F100" i="12"/>
  <c r="BK10" i="5"/>
  <c r="BK113" i="5"/>
  <c r="BK120" i="5"/>
  <c r="BL14" i="5"/>
  <c r="BL11" i="5"/>
  <c r="CU8" i="5"/>
  <c r="BL12" i="5"/>
  <c r="BL13" i="5"/>
  <c r="BI51" i="5"/>
  <c r="BI48" i="5"/>
  <c r="BI49" i="5"/>
  <c r="BI50" i="5"/>
  <c r="BH51" i="5"/>
  <c r="BH48" i="5"/>
  <c r="BH49" i="5"/>
  <c r="BH50" i="5"/>
  <c r="BJ54" i="5"/>
  <c r="BJ115" i="5"/>
  <c r="BK6" i="5"/>
  <c r="BK7" i="5"/>
  <c r="BK5" i="5"/>
  <c r="BI7" i="6"/>
  <c r="BI6" i="6"/>
  <c r="BI5" i="6"/>
  <c r="BJ95" i="5"/>
  <c r="BJ98" i="5" s="1"/>
  <c r="BH63" i="5"/>
  <c r="BH55" i="5"/>
  <c r="BI63" i="5"/>
  <c r="BI55" i="5"/>
  <c r="BK9" i="5"/>
  <c r="BK106" i="5" s="1"/>
  <c r="BK118" i="5"/>
  <c r="BK116" i="5" s="1"/>
  <c r="BI115" i="5"/>
  <c r="BK100" i="5"/>
  <c r="BL4" i="5"/>
  <c r="BL3" i="5"/>
  <c r="BM2" i="5"/>
  <c r="BJ8" i="6"/>
  <c r="BJ4" i="6"/>
  <c r="BK2" i="6"/>
  <c r="BJ3" i="6"/>
  <c r="E102" i="12" l="1"/>
  <c r="H102" i="12" s="1"/>
  <c r="J102" i="12"/>
  <c r="I101" i="12"/>
  <c r="F101" i="12"/>
  <c r="BL10" i="5"/>
  <c r="CV8" i="5"/>
  <c r="BL113" i="5"/>
  <c r="BL120" i="5"/>
  <c r="BM14" i="5"/>
  <c r="BM11" i="5"/>
  <c r="CW8" i="5"/>
  <c r="BM12" i="5"/>
  <c r="BM13" i="5"/>
  <c r="BK54" i="5"/>
  <c r="BK56" i="5" s="1"/>
  <c r="BK95" i="5"/>
  <c r="BK98" i="5" s="1"/>
  <c r="BK8" i="6"/>
  <c r="BK4" i="6"/>
  <c r="BL2" i="6"/>
  <c r="BK3" i="6"/>
  <c r="BL9" i="5"/>
  <c r="BL106" i="5" s="1"/>
  <c r="BL118" i="5"/>
  <c r="BL116" i="5" s="1"/>
  <c r="BL100" i="5"/>
  <c r="BL7" i="5"/>
  <c r="BL5" i="5"/>
  <c r="BL6" i="5"/>
  <c r="BJ5" i="6"/>
  <c r="BJ7" i="6"/>
  <c r="BJ6" i="6"/>
  <c r="BM4" i="5"/>
  <c r="BM3" i="5"/>
  <c r="BN2" i="5"/>
  <c r="BK115" i="5"/>
  <c r="BJ46" i="5"/>
  <c r="BJ59" i="5"/>
  <c r="BJ81" i="5" s="1"/>
  <c r="BJ57" i="5"/>
  <c r="BJ69" i="5" s="1"/>
  <c r="BJ56" i="5"/>
  <c r="BJ58" i="5"/>
  <c r="BJ75" i="5" s="1"/>
  <c r="I102" i="12" l="1"/>
  <c r="F102" i="12"/>
  <c r="J103" i="12"/>
  <c r="E103" i="12"/>
  <c r="H103" i="12" s="1"/>
  <c r="BM10" i="5"/>
  <c r="BN14" i="5"/>
  <c r="BN11" i="5"/>
  <c r="CX8" i="5"/>
  <c r="BN12" i="5"/>
  <c r="BN13" i="5"/>
  <c r="BJ51" i="5"/>
  <c r="BJ48" i="5"/>
  <c r="BJ49" i="5"/>
  <c r="BJ50" i="5"/>
  <c r="BL54" i="5"/>
  <c r="BL57" i="5" s="1"/>
  <c r="BL69" i="5" s="1"/>
  <c r="BK57" i="5"/>
  <c r="BK69" i="5" s="1"/>
  <c r="BK59" i="5"/>
  <c r="BK81" i="5" s="1"/>
  <c r="BK58" i="5"/>
  <c r="BK75" i="5" s="1"/>
  <c r="BK46" i="5"/>
  <c r="BL115" i="5"/>
  <c r="BM118" i="5"/>
  <c r="BM116" i="5" s="1"/>
  <c r="BM9" i="5"/>
  <c r="BM95" i="5" s="1"/>
  <c r="BM98" i="5" s="1"/>
  <c r="BM5" i="5"/>
  <c r="BM6" i="5"/>
  <c r="BM7" i="5"/>
  <c r="BK5" i="6"/>
  <c r="BK7" i="6"/>
  <c r="BK6" i="6"/>
  <c r="BM100" i="5"/>
  <c r="BJ63" i="5"/>
  <c r="BJ55" i="5"/>
  <c r="BK63" i="5"/>
  <c r="BN4" i="5"/>
  <c r="BN3" i="5"/>
  <c r="BO2" i="5"/>
  <c r="BL8" i="6"/>
  <c r="BL4" i="6"/>
  <c r="BL3" i="6"/>
  <c r="BM2" i="6"/>
  <c r="BL95" i="5"/>
  <c r="BL98" i="5" s="1"/>
  <c r="E104" i="12" l="1"/>
  <c r="H104" i="12" s="1"/>
  <c r="J104" i="12"/>
  <c r="I103" i="12"/>
  <c r="F103" i="12"/>
  <c r="BN10" i="5"/>
  <c r="BN120" i="5"/>
  <c r="BN113" i="5"/>
  <c r="CY8" i="5"/>
  <c r="CZ8" i="5" s="1"/>
  <c r="BO14" i="5"/>
  <c r="BO11" i="5"/>
  <c r="BO12" i="5"/>
  <c r="BO13" i="5"/>
  <c r="BK51" i="5"/>
  <c r="BK48" i="5"/>
  <c r="BK49" i="5"/>
  <c r="BK50" i="5"/>
  <c r="BM54" i="5"/>
  <c r="BL59" i="5"/>
  <c r="BL81" i="5" s="1"/>
  <c r="BL56" i="5"/>
  <c r="BL63" i="5" s="1"/>
  <c r="BK55" i="5"/>
  <c r="BL58" i="5"/>
  <c r="BL75" i="5" s="1"/>
  <c r="BL46" i="5"/>
  <c r="BN100" i="5"/>
  <c r="BM106" i="5"/>
  <c r="BL7" i="6"/>
  <c r="BL6" i="6"/>
  <c r="BL5" i="6"/>
  <c r="BO4" i="5"/>
  <c r="BO3" i="5"/>
  <c r="BP2" i="5"/>
  <c r="BN5" i="5"/>
  <c r="BN6" i="5"/>
  <c r="BN7" i="5"/>
  <c r="BM8" i="6"/>
  <c r="BM4" i="6"/>
  <c r="BN2" i="6"/>
  <c r="BM3" i="6"/>
  <c r="BN9" i="5"/>
  <c r="BN95" i="5" s="1"/>
  <c r="BN98" i="5" s="1"/>
  <c r="BN118" i="5"/>
  <c r="BN116" i="5" s="1"/>
  <c r="I104" i="12" l="1"/>
  <c r="F104" i="12"/>
  <c r="E105" i="12"/>
  <c r="H105" i="12" s="1"/>
  <c r="J105" i="12"/>
  <c r="BO10" i="5"/>
  <c r="BO120" i="5"/>
  <c r="BO113" i="5"/>
  <c r="BP14" i="5"/>
  <c r="BP11" i="5"/>
  <c r="DA8" i="5"/>
  <c r="BP12" i="5"/>
  <c r="BP13" i="5"/>
  <c r="BL51" i="5"/>
  <c r="BL48" i="5"/>
  <c r="BL49" i="5"/>
  <c r="BL50" i="5"/>
  <c r="BN54" i="5"/>
  <c r="BN46" i="5" s="1"/>
  <c r="BL55" i="5"/>
  <c r="BO118" i="5"/>
  <c r="BO116" i="5" s="1"/>
  <c r="BO9" i="5"/>
  <c r="BN106" i="5"/>
  <c r="BM46" i="5"/>
  <c r="BM59" i="5"/>
  <c r="BM81" i="5" s="1"/>
  <c r="BM56" i="5"/>
  <c r="BM57" i="5"/>
  <c r="BM69" i="5" s="1"/>
  <c r="BM58" i="5"/>
  <c r="BM75" i="5" s="1"/>
  <c r="BO100" i="5"/>
  <c r="BM7" i="6"/>
  <c r="BM6" i="6"/>
  <c r="BM5" i="6"/>
  <c r="BP4" i="5"/>
  <c r="BP3" i="5"/>
  <c r="BQ2" i="5"/>
  <c r="BN4" i="6"/>
  <c r="BO2" i="6"/>
  <c r="BN3" i="6"/>
  <c r="BN8" i="6"/>
  <c r="BO6" i="5"/>
  <c r="BO7" i="5"/>
  <c r="BO5" i="5"/>
  <c r="BM115" i="5"/>
  <c r="F105" i="12" l="1"/>
  <c r="I105" i="12"/>
  <c r="J106" i="12"/>
  <c r="E106" i="12"/>
  <c r="H106" i="12" s="1"/>
  <c r="BP10" i="5"/>
  <c r="DB8" i="5"/>
  <c r="DC8" i="5" s="1"/>
  <c r="BQ14" i="5"/>
  <c r="BQ11" i="5"/>
  <c r="BQ12" i="5"/>
  <c r="BQ13" i="5"/>
  <c r="BN56" i="5"/>
  <c r="BN63" i="5" s="1"/>
  <c r="BM51" i="5"/>
  <c r="BM48" i="5"/>
  <c r="BM49" i="5"/>
  <c r="BM50" i="5"/>
  <c r="BN51" i="5"/>
  <c r="BN48" i="5"/>
  <c r="BN49" i="5"/>
  <c r="BN50" i="5"/>
  <c r="BO54" i="5"/>
  <c r="BO46" i="5" s="1"/>
  <c r="BO95" i="5"/>
  <c r="BO98" i="5" s="1"/>
  <c r="BN57" i="5"/>
  <c r="BN69" i="5" s="1"/>
  <c r="BN58" i="5"/>
  <c r="BN75" i="5" s="1"/>
  <c r="BN59" i="5"/>
  <c r="BN81" i="5" s="1"/>
  <c r="BP9" i="5"/>
  <c r="BP118" i="5"/>
  <c r="BP116" i="5" s="1"/>
  <c r="BN115" i="5"/>
  <c r="BO4" i="6"/>
  <c r="BO8" i="6"/>
  <c r="BP2" i="6"/>
  <c r="BO3" i="6"/>
  <c r="BP100" i="5"/>
  <c r="BP7" i="5"/>
  <c r="BP5" i="5"/>
  <c r="BP6" i="5"/>
  <c r="BM63" i="5"/>
  <c r="BM55" i="5"/>
  <c r="BO106" i="5"/>
  <c r="BQ4" i="5"/>
  <c r="BQ3" i="5"/>
  <c r="BR2" i="5"/>
  <c r="BN6" i="6"/>
  <c r="BN7" i="6"/>
  <c r="BN5" i="6"/>
  <c r="J107" i="12" l="1"/>
  <c r="E107" i="12"/>
  <c r="H107" i="12" s="1"/>
  <c r="I106" i="12"/>
  <c r="F106" i="12"/>
  <c r="BQ10" i="5"/>
  <c r="BQ120" i="5"/>
  <c r="BQ113" i="5"/>
  <c r="BR14" i="5"/>
  <c r="BR11" i="5"/>
  <c r="DD8" i="5"/>
  <c r="BR12" i="5"/>
  <c r="BR13" i="5"/>
  <c r="BO51" i="5"/>
  <c r="BO48" i="5"/>
  <c r="BO49" i="5"/>
  <c r="BO50" i="5"/>
  <c r="BP54" i="5"/>
  <c r="BP46" i="5" s="1"/>
  <c r="BN55" i="5"/>
  <c r="BP106" i="5"/>
  <c r="BP95" i="5"/>
  <c r="BP98" i="5" s="1"/>
  <c r="BS2" i="5"/>
  <c r="BR4" i="5"/>
  <c r="BR3" i="5"/>
  <c r="BO115" i="5"/>
  <c r="BP8" i="6"/>
  <c r="BP4" i="6"/>
  <c r="BP3" i="6"/>
  <c r="BQ2" i="6"/>
  <c r="BQ5" i="5"/>
  <c r="BQ6" i="5"/>
  <c r="BQ7" i="5"/>
  <c r="BQ118" i="5"/>
  <c r="BQ116" i="5" s="1"/>
  <c r="BQ9" i="5"/>
  <c r="BO7" i="6"/>
  <c r="BO5" i="6"/>
  <c r="BO6" i="6"/>
  <c r="BQ100" i="5"/>
  <c r="BO56" i="5"/>
  <c r="BO57" i="5"/>
  <c r="BO69" i="5" s="1"/>
  <c r="BO59" i="5"/>
  <c r="BO81" i="5" s="1"/>
  <c r="BO58" i="5"/>
  <c r="BO75" i="5" s="1"/>
  <c r="E108" i="12" l="1"/>
  <c r="H108" i="12" s="1"/>
  <c r="J108" i="12"/>
  <c r="I107" i="12"/>
  <c r="F107" i="12"/>
  <c r="BR10" i="5"/>
  <c r="DE8" i="5"/>
  <c r="DF8" i="5" s="1"/>
  <c r="BR113" i="5"/>
  <c r="BR120" i="5"/>
  <c r="BS14" i="5"/>
  <c r="BS11" i="5"/>
  <c r="BS12" i="5"/>
  <c r="BS13" i="5"/>
  <c r="BP59" i="5"/>
  <c r="BP81" i="5" s="1"/>
  <c r="BP115" i="5"/>
  <c r="BP51" i="5"/>
  <c r="BP48" i="5"/>
  <c r="BP49" i="5"/>
  <c r="BP50" i="5"/>
  <c r="BQ54" i="5"/>
  <c r="BQ46" i="5" s="1"/>
  <c r="BP58" i="5"/>
  <c r="BP75" i="5" s="1"/>
  <c r="BQ95" i="5"/>
  <c r="BQ98" i="5" s="1"/>
  <c r="BP56" i="5"/>
  <c r="BP63" i="5" s="1"/>
  <c r="BQ106" i="5"/>
  <c r="BP57" i="5"/>
  <c r="BP69" i="5" s="1"/>
  <c r="BR9" i="5"/>
  <c r="BR106" i="5" s="1"/>
  <c r="BR118" i="5"/>
  <c r="BR116" i="5" s="1"/>
  <c r="BS4" i="5"/>
  <c r="BS3" i="5"/>
  <c r="BT2" i="5"/>
  <c r="BP7" i="6"/>
  <c r="BP6" i="6"/>
  <c r="BP5" i="6"/>
  <c r="BR100" i="5"/>
  <c r="BQ8" i="6"/>
  <c r="BQ3" i="6"/>
  <c r="BQ4" i="6"/>
  <c r="BR2" i="6"/>
  <c r="BO63" i="5"/>
  <c r="BO55" i="5"/>
  <c r="BR5" i="5"/>
  <c r="BR6" i="5"/>
  <c r="BR7" i="5"/>
  <c r="I108" i="12" l="1"/>
  <c r="F108" i="12"/>
  <c r="E109" i="12"/>
  <c r="H109" i="12" s="1"/>
  <c r="J109" i="12"/>
  <c r="BS10" i="5"/>
  <c r="BT14" i="5"/>
  <c r="BT11" i="5"/>
  <c r="DG8" i="5"/>
  <c r="BT12" i="5"/>
  <c r="BT13" i="5"/>
  <c r="BQ59" i="5"/>
  <c r="BQ81" i="5" s="1"/>
  <c r="BQ50" i="5"/>
  <c r="BQ51" i="5"/>
  <c r="BQ48" i="5"/>
  <c r="BQ49" i="5"/>
  <c r="BR54" i="5"/>
  <c r="BR46" i="5" s="1"/>
  <c r="BQ56" i="5"/>
  <c r="BQ63" i="5" s="1"/>
  <c r="BQ53" i="5"/>
  <c r="BP55" i="5"/>
  <c r="BQ57" i="5"/>
  <c r="BQ69" i="5" s="1"/>
  <c r="BQ115" i="5"/>
  <c r="BR95" i="5"/>
  <c r="BR98" i="5" s="1"/>
  <c r="BQ58" i="5"/>
  <c r="BQ75" i="5" s="1"/>
  <c r="BR115" i="5"/>
  <c r="BS118" i="5"/>
  <c r="BS116" i="5" s="1"/>
  <c r="BS9" i="5"/>
  <c r="BS106" i="5" s="1"/>
  <c r="BS100" i="5"/>
  <c r="BQ7" i="6"/>
  <c r="BQ6" i="6"/>
  <c r="BQ5" i="6"/>
  <c r="BS6" i="5"/>
  <c r="BS7" i="5"/>
  <c r="BS5" i="5"/>
  <c r="BR8" i="6"/>
  <c r="BR4" i="6"/>
  <c r="BS2" i="6"/>
  <c r="BR3" i="6"/>
  <c r="BT4" i="5"/>
  <c r="BT3" i="5"/>
  <c r="BU2" i="5"/>
  <c r="I109" i="12" l="1"/>
  <c r="F109" i="12"/>
  <c r="J110" i="12"/>
  <c r="E110" i="12"/>
  <c r="H110" i="12" s="1"/>
  <c r="BT10" i="5"/>
  <c r="BT120" i="5"/>
  <c r="BT113" i="5"/>
  <c r="DH8" i="5"/>
  <c r="DI8" i="5" s="1"/>
  <c r="BU14" i="5"/>
  <c r="BU11" i="5"/>
  <c r="BU12" i="5"/>
  <c r="BU13" i="5"/>
  <c r="BR51" i="5"/>
  <c r="BR48" i="5"/>
  <c r="BR49" i="5"/>
  <c r="BR50" i="5"/>
  <c r="BS54" i="5"/>
  <c r="BS46" i="5" s="1"/>
  <c r="BQ55" i="5"/>
  <c r="BS115" i="5"/>
  <c r="BT118" i="5"/>
  <c r="BT116" i="5" s="1"/>
  <c r="BT9" i="5"/>
  <c r="BT100" i="5"/>
  <c r="BT7" i="5"/>
  <c r="BT5" i="5"/>
  <c r="BT6" i="5"/>
  <c r="BR57" i="5"/>
  <c r="BR59" i="5"/>
  <c r="BR56" i="5"/>
  <c r="BR58" i="5"/>
  <c r="BR6" i="6"/>
  <c r="BR5" i="6"/>
  <c r="BR7" i="6"/>
  <c r="BU4" i="5"/>
  <c r="BU3" i="5"/>
  <c r="BV2" i="5"/>
  <c r="BS95" i="5"/>
  <c r="BS98" i="5" s="1"/>
  <c r="BS8" i="6"/>
  <c r="BS4" i="6"/>
  <c r="BT2" i="6"/>
  <c r="BS3" i="6"/>
  <c r="J111" i="12" l="1"/>
  <c r="E111" i="12"/>
  <c r="H111" i="12" s="1"/>
  <c r="I110" i="12"/>
  <c r="F110" i="12"/>
  <c r="BU10" i="5"/>
  <c r="BU120" i="5"/>
  <c r="BU113" i="5"/>
  <c r="BV14" i="5"/>
  <c r="BV11" i="5"/>
  <c r="DJ8" i="5"/>
  <c r="BV12" i="5"/>
  <c r="BV13" i="5"/>
  <c r="BS57" i="5"/>
  <c r="BS69" i="5" s="1"/>
  <c r="BS51" i="5"/>
  <c r="BS48" i="5"/>
  <c r="BS49" i="5"/>
  <c r="BS50" i="5"/>
  <c r="BT54" i="5"/>
  <c r="BT46" i="5" s="1"/>
  <c r="BS58" i="5"/>
  <c r="BS75" i="5" s="1"/>
  <c r="BS56" i="5"/>
  <c r="BS63" i="5" s="1"/>
  <c r="BS59" i="5"/>
  <c r="BT95" i="5"/>
  <c r="BT98" i="5" s="1"/>
  <c r="BT106" i="5"/>
  <c r="BT115" i="5" s="1"/>
  <c r="BS6" i="6"/>
  <c r="BS5" i="6"/>
  <c r="BS7" i="6"/>
  <c r="BV4" i="5"/>
  <c r="BV3" i="5"/>
  <c r="BW2" i="5"/>
  <c r="BR81" i="5"/>
  <c r="BR69" i="5"/>
  <c r="BT8" i="6"/>
  <c r="BT4" i="6"/>
  <c r="BT3" i="6"/>
  <c r="BU2" i="6"/>
  <c r="BU9" i="5"/>
  <c r="BU54" i="5" s="1"/>
  <c r="BU46" i="5" s="1"/>
  <c r="BU118" i="5"/>
  <c r="BU116" i="5" s="1"/>
  <c r="BU5" i="5"/>
  <c r="BU6" i="5"/>
  <c r="BU7" i="5"/>
  <c r="BR75" i="5"/>
  <c r="BU100" i="5"/>
  <c r="BR63" i="5"/>
  <c r="BR55" i="5"/>
  <c r="E112" i="12" l="1"/>
  <c r="H112" i="12" s="1"/>
  <c r="J112" i="12"/>
  <c r="I111" i="12"/>
  <c r="F111" i="12"/>
  <c r="BV10" i="5"/>
  <c r="DK8" i="5"/>
  <c r="DL8" i="5" s="1"/>
  <c r="BW14" i="5"/>
  <c r="BW11" i="5"/>
  <c r="BW12" i="5"/>
  <c r="BW13" i="5"/>
  <c r="BT59" i="5"/>
  <c r="BT81" i="5" s="1"/>
  <c r="BT56" i="5"/>
  <c r="BT63" i="5" s="1"/>
  <c r="BT57" i="5"/>
  <c r="BT69" i="5" s="1"/>
  <c r="BU50" i="5"/>
  <c r="BU51" i="5"/>
  <c r="BU48" i="5"/>
  <c r="BU49" i="5"/>
  <c r="BT58" i="5"/>
  <c r="BT75" i="5" s="1"/>
  <c r="BT51" i="5"/>
  <c r="BT48" i="5"/>
  <c r="BT49" i="5"/>
  <c r="BT50" i="5"/>
  <c r="BS55" i="5"/>
  <c r="BS81" i="5"/>
  <c r="BU106" i="5"/>
  <c r="BU56" i="5"/>
  <c r="BU59" i="5"/>
  <c r="BU81" i="5" s="1"/>
  <c r="BU57" i="5"/>
  <c r="BU69" i="5" s="1"/>
  <c r="BU58" i="5"/>
  <c r="BU75" i="5" s="1"/>
  <c r="BV118" i="5"/>
  <c r="BV116" i="5" s="1"/>
  <c r="BV9" i="5"/>
  <c r="BU95" i="5"/>
  <c r="BU98" i="5" s="1"/>
  <c r="BT7" i="6"/>
  <c r="BT6" i="6"/>
  <c r="BT5" i="6"/>
  <c r="BV100" i="5"/>
  <c r="BU8" i="6"/>
  <c r="BU3" i="6"/>
  <c r="BU4" i="6"/>
  <c r="BV2" i="6"/>
  <c r="BW4" i="5"/>
  <c r="BW3" i="5"/>
  <c r="BX2" i="5"/>
  <c r="BV5" i="5"/>
  <c r="BV6" i="5"/>
  <c r="BV7" i="5"/>
  <c r="I112" i="12" l="1"/>
  <c r="F112" i="12"/>
  <c r="E113" i="12"/>
  <c r="H113" i="12" s="1"/>
  <c r="J113" i="12"/>
  <c r="BW10" i="5"/>
  <c r="BW113" i="5"/>
  <c r="BW120" i="5"/>
  <c r="BX14" i="5"/>
  <c r="BX11" i="5"/>
  <c r="DM8" i="5"/>
  <c r="BX12" i="5"/>
  <c r="BX13" i="5"/>
  <c r="BT55" i="5"/>
  <c r="BV54" i="5"/>
  <c r="BV46" i="5" s="1"/>
  <c r="BU115" i="5"/>
  <c r="BV95" i="5"/>
  <c r="BV98" i="5" s="1"/>
  <c r="BV106" i="5"/>
  <c r="BW9" i="5"/>
  <c r="BW118" i="5"/>
  <c r="BW116" i="5" s="1"/>
  <c r="BV4" i="6"/>
  <c r="BV3" i="6"/>
  <c r="BW2" i="6"/>
  <c r="BV8" i="6"/>
  <c r="BW100" i="5"/>
  <c r="BX4" i="5"/>
  <c r="BX3" i="5"/>
  <c r="BY2" i="5"/>
  <c r="BW6" i="5"/>
  <c r="BW7" i="5"/>
  <c r="BW5" i="5"/>
  <c r="BU7" i="6"/>
  <c r="BU6" i="6"/>
  <c r="BU5" i="6"/>
  <c r="BU63" i="5"/>
  <c r="BU55" i="5"/>
  <c r="I113" i="12" l="1"/>
  <c r="F113" i="12"/>
  <c r="J114" i="12"/>
  <c r="E114" i="12"/>
  <c r="H114" i="12" s="1"/>
  <c r="BX10" i="5"/>
  <c r="DN8" i="5"/>
  <c r="BX113" i="5"/>
  <c r="BX120" i="5"/>
  <c r="BY14" i="5"/>
  <c r="BY11" i="5"/>
  <c r="DO8" i="5"/>
  <c r="BY12" i="5"/>
  <c r="BY13" i="5"/>
  <c r="BV57" i="5"/>
  <c r="BV69" i="5" s="1"/>
  <c r="BV51" i="5"/>
  <c r="BV48" i="5"/>
  <c r="BV49" i="5"/>
  <c r="BV50" i="5"/>
  <c r="BW54" i="5"/>
  <c r="BW46" i="5" s="1"/>
  <c r="BV56" i="5"/>
  <c r="BV63" i="5" s="1"/>
  <c r="BV58" i="5"/>
  <c r="BV75" i="5" s="1"/>
  <c r="BV59" i="5"/>
  <c r="BV81" i="5" s="1"/>
  <c r="BV115" i="5"/>
  <c r="BW95" i="5"/>
  <c r="BW98" i="5" s="1"/>
  <c r="BW106" i="5"/>
  <c r="BY4" i="5"/>
  <c r="BY3" i="5"/>
  <c r="BZ2" i="5"/>
  <c r="BW4" i="6"/>
  <c r="BW8" i="6"/>
  <c r="BX2" i="6"/>
  <c r="BW3" i="6"/>
  <c r="BX118" i="5"/>
  <c r="BX116" i="5" s="1"/>
  <c r="BX9" i="5"/>
  <c r="BX100" i="5"/>
  <c r="BX7" i="5"/>
  <c r="BX5" i="5"/>
  <c r="BX6" i="5"/>
  <c r="BV7" i="6"/>
  <c r="BV6" i="6"/>
  <c r="BV5" i="6"/>
  <c r="E115" i="12" l="1"/>
  <c r="H115" i="12" s="1"/>
  <c r="J115" i="12"/>
  <c r="I114" i="12"/>
  <c r="F114" i="12"/>
  <c r="BY10" i="5"/>
  <c r="BZ14" i="5"/>
  <c r="BZ11" i="5"/>
  <c r="DP8" i="5"/>
  <c r="BZ12" i="5"/>
  <c r="BZ13" i="5"/>
  <c r="BW59" i="5"/>
  <c r="BW81" i="5" s="1"/>
  <c r="BW51" i="5"/>
  <c r="BW48" i="5"/>
  <c r="BW49" i="5"/>
  <c r="BW50" i="5"/>
  <c r="BX54" i="5"/>
  <c r="BX46" i="5" s="1"/>
  <c r="BV55" i="5"/>
  <c r="BX95" i="5"/>
  <c r="BX98" i="5" s="1"/>
  <c r="BW115" i="5"/>
  <c r="BX106" i="5"/>
  <c r="BX115" i="5" s="1"/>
  <c r="BW56" i="5"/>
  <c r="BW63" i="5" s="1"/>
  <c r="BW58" i="5"/>
  <c r="BW75" i="5" s="1"/>
  <c r="BW57" i="5"/>
  <c r="BW69" i="5" s="1"/>
  <c r="CA2" i="5"/>
  <c r="BZ4" i="5"/>
  <c r="BZ3" i="5"/>
  <c r="BX8" i="6"/>
  <c r="BX4" i="6"/>
  <c r="BX3" i="6"/>
  <c r="BY2" i="6"/>
  <c r="BW7" i="6"/>
  <c r="BW6" i="6"/>
  <c r="BW5" i="6"/>
  <c r="BY9" i="5"/>
  <c r="BY54" i="5" s="1"/>
  <c r="BY46" i="5" s="1"/>
  <c r="BY118" i="5"/>
  <c r="BY116" i="5" s="1"/>
  <c r="BY5" i="5"/>
  <c r="BY6" i="5"/>
  <c r="BY7" i="5"/>
  <c r="BY100" i="5"/>
  <c r="I115" i="12" l="1"/>
  <c r="F115" i="12"/>
  <c r="J116" i="12"/>
  <c r="E116" i="12"/>
  <c r="H116" i="12" s="1"/>
  <c r="BZ10" i="5"/>
  <c r="BZ113" i="5"/>
  <c r="BZ120" i="5"/>
  <c r="DQ8" i="5"/>
  <c r="DR8" i="5" s="1"/>
  <c r="CA14" i="5"/>
  <c r="CA11" i="5"/>
  <c r="CA12" i="5"/>
  <c r="CA13" i="5"/>
  <c r="BY50" i="5"/>
  <c r="BY51" i="5"/>
  <c r="BY48" i="5"/>
  <c r="BY49" i="5"/>
  <c r="BX51" i="5"/>
  <c r="BX48" i="5"/>
  <c r="BX49" i="5"/>
  <c r="BX50" i="5"/>
  <c r="BY95" i="5"/>
  <c r="BY98" i="5" s="1"/>
  <c r="BW55" i="5"/>
  <c r="BY57" i="5"/>
  <c r="BY69" i="5" s="1"/>
  <c r="BY59" i="5"/>
  <c r="BY81" i="5" s="1"/>
  <c r="BY56" i="5"/>
  <c r="BY58" i="5"/>
  <c r="BY75" i="5" s="1"/>
  <c r="BX59" i="5"/>
  <c r="BX81" i="5" s="1"/>
  <c r="BX57" i="5"/>
  <c r="BX69" i="5" s="1"/>
  <c r="BX56" i="5"/>
  <c r="BX58" i="5"/>
  <c r="BX75" i="5" s="1"/>
  <c r="BX7" i="6"/>
  <c r="BX6" i="6"/>
  <c r="BX5" i="6"/>
  <c r="BZ9" i="5"/>
  <c r="BZ106" i="5" s="1"/>
  <c r="BZ118" i="5"/>
  <c r="BZ116" i="5" s="1"/>
  <c r="CA4" i="5"/>
  <c r="CA3" i="5"/>
  <c r="CB2" i="5"/>
  <c r="BY8" i="6"/>
  <c r="BY3" i="6"/>
  <c r="BZ2" i="6"/>
  <c r="BY4" i="6"/>
  <c r="BZ100" i="5"/>
  <c r="BZ5" i="5"/>
  <c r="BZ6" i="5"/>
  <c r="BZ7" i="5"/>
  <c r="BY106" i="5"/>
  <c r="E117" i="12" l="1"/>
  <c r="H117" i="12" s="1"/>
  <c r="J117" i="12"/>
  <c r="I116" i="12"/>
  <c r="F116" i="12"/>
  <c r="CA10" i="5"/>
  <c r="CA120" i="5"/>
  <c r="CA113" i="5"/>
  <c r="CB14" i="5"/>
  <c r="CB11" i="5"/>
  <c r="DS8" i="5"/>
  <c r="CB12" i="5"/>
  <c r="CB13" i="5"/>
  <c r="BZ54" i="5"/>
  <c r="BZ46" i="5" s="1"/>
  <c r="BZ95" i="5"/>
  <c r="BZ98" i="5" s="1"/>
  <c r="BZ115" i="5"/>
  <c r="BZ8" i="6"/>
  <c r="BZ4" i="6"/>
  <c r="BZ3" i="6"/>
  <c r="CA2" i="6"/>
  <c r="CA100" i="5"/>
  <c r="BY115" i="5"/>
  <c r="CB4" i="5"/>
  <c r="CB3" i="5"/>
  <c r="CC2" i="5"/>
  <c r="BY7" i="6"/>
  <c r="BY6" i="6"/>
  <c r="BY5" i="6"/>
  <c r="CA6" i="5"/>
  <c r="CA7" i="5"/>
  <c r="CA5" i="5"/>
  <c r="CA9" i="5"/>
  <c r="CA118" i="5"/>
  <c r="CA116" i="5" s="1"/>
  <c r="BX63" i="5"/>
  <c r="BX55" i="5"/>
  <c r="BY63" i="5"/>
  <c r="BY55" i="5"/>
  <c r="I117" i="12" l="1"/>
  <c r="F117" i="12"/>
  <c r="J118" i="12"/>
  <c r="E118" i="12"/>
  <c r="H118" i="12" s="1"/>
  <c r="CB10" i="5"/>
  <c r="DT8" i="5"/>
  <c r="DU8" i="5" s="1"/>
  <c r="CC14" i="5"/>
  <c r="CC11" i="5"/>
  <c r="CC12" i="5"/>
  <c r="CC13" i="5"/>
  <c r="CD2" i="5"/>
  <c r="CD11" i="5" s="1"/>
  <c r="CD10" i="5" s="1"/>
  <c r="BZ59" i="5"/>
  <c r="BZ81" i="5" s="1"/>
  <c r="BZ56" i="5"/>
  <c r="BZ63" i="5" s="1"/>
  <c r="BZ51" i="5"/>
  <c r="BZ48" i="5"/>
  <c r="BZ49" i="5"/>
  <c r="BZ50" i="5"/>
  <c r="CA54" i="5"/>
  <c r="CA46" i="5" s="1"/>
  <c r="BZ57" i="5"/>
  <c r="BZ69" i="5" s="1"/>
  <c r="BZ58" i="5"/>
  <c r="BZ75" i="5" s="1"/>
  <c r="CA95" i="5"/>
  <c r="CA98" i="5" s="1"/>
  <c r="CA106" i="5"/>
  <c r="CA115" i="5" s="1"/>
  <c r="CC4" i="5"/>
  <c r="CC3" i="5"/>
  <c r="BZ5" i="6"/>
  <c r="BZ6" i="6"/>
  <c r="BZ7" i="6"/>
  <c r="CB9" i="5"/>
  <c r="CB54" i="5" s="1"/>
  <c r="CB46" i="5" s="1"/>
  <c r="CB118" i="5"/>
  <c r="CB116" i="5" s="1"/>
  <c r="CA8" i="6"/>
  <c r="CA4" i="6"/>
  <c r="CA3" i="6"/>
  <c r="CB2" i="6"/>
  <c r="CB100" i="5"/>
  <c r="CB7" i="5"/>
  <c r="CB5" i="5"/>
  <c r="CB6" i="5"/>
  <c r="J119" i="12" l="1"/>
  <c r="E119" i="12"/>
  <c r="H119" i="12" s="1"/>
  <c r="I118" i="12"/>
  <c r="F118" i="12"/>
  <c r="CC10" i="5"/>
  <c r="CC113" i="5"/>
  <c r="CC120" i="5"/>
  <c r="CE2" i="5"/>
  <c r="CE13" i="5" s="1"/>
  <c r="CD14" i="5"/>
  <c r="DV8" i="5"/>
  <c r="CD4" i="5"/>
  <c r="CD3" i="5"/>
  <c r="CD12" i="5"/>
  <c r="CD100" i="5" s="1"/>
  <c r="CD13" i="5"/>
  <c r="CB51" i="5"/>
  <c r="CB48" i="5"/>
  <c r="CB49" i="5"/>
  <c r="CB50" i="5"/>
  <c r="CA51" i="5"/>
  <c r="CA48" i="5"/>
  <c r="CA49" i="5"/>
  <c r="CA50" i="5"/>
  <c r="BZ55" i="5"/>
  <c r="CD6" i="5"/>
  <c r="CD7" i="5"/>
  <c r="CD5" i="5"/>
  <c r="CB95" i="5"/>
  <c r="CB98" i="5" s="1"/>
  <c r="CB59" i="5"/>
  <c r="CB81" i="5" s="1"/>
  <c r="CB57" i="5"/>
  <c r="CB69" i="5" s="1"/>
  <c r="CB56" i="5"/>
  <c r="CB58" i="5"/>
  <c r="CB75" i="5" s="1"/>
  <c r="CB106" i="5"/>
  <c r="CC118" i="5"/>
  <c r="CC9" i="5"/>
  <c r="CA59" i="5"/>
  <c r="CA81" i="5" s="1"/>
  <c r="CA57" i="5"/>
  <c r="CA69" i="5" s="1"/>
  <c r="CA56" i="5"/>
  <c r="CA58" i="5"/>
  <c r="CA75" i="5" s="1"/>
  <c r="CC100" i="5"/>
  <c r="CA5" i="6"/>
  <c r="CA7" i="6"/>
  <c r="CA6" i="6"/>
  <c r="CB8" i="6"/>
  <c r="CB4" i="6"/>
  <c r="CB3" i="6"/>
  <c r="CC2" i="6"/>
  <c r="CC5" i="5"/>
  <c r="CC6" i="5"/>
  <c r="CC7" i="5"/>
  <c r="E120" i="12" l="1"/>
  <c r="H120" i="12" s="1"/>
  <c r="J120" i="12"/>
  <c r="I119" i="12"/>
  <c r="F119" i="12"/>
  <c r="CF2" i="5"/>
  <c r="CF14" i="5" s="1"/>
  <c r="CE3" i="5"/>
  <c r="DW8" i="5"/>
  <c r="CD113" i="5"/>
  <c r="CD120" i="5"/>
  <c r="CE4" i="5"/>
  <c r="CE14" i="5"/>
  <c r="CE9" i="5" s="1"/>
  <c r="CE54" i="5" s="1"/>
  <c r="CE46" i="5" s="1"/>
  <c r="CE11" i="5"/>
  <c r="CE12" i="5"/>
  <c r="DX8" i="5"/>
  <c r="CF12" i="5"/>
  <c r="CF13" i="5"/>
  <c r="CD9" i="5"/>
  <c r="CD95" i="5" s="1"/>
  <c r="CD98" i="5" s="1"/>
  <c r="CD118" i="5"/>
  <c r="CD116" i="5" s="1"/>
  <c r="CC54" i="5"/>
  <c r="CC46" i="5" s="1"/>
  <c r="CC106" i="5"/>
  <c r="CE118" i="5"/>
  <c r="CE116" i="5" s="1"/>
  <c r="CE6" i="5"/>
  <c r="CE7" i="5"/>
  <c r="CE5" i="5"/>
  <c r="CE100" i="5"/>
  <c r="CC95" i="5"/>
  <c r="CG2" i="5"/>
  <c r="CF4" i="5"/>
  <c r="CF3" i="5"/>
  <c r="CC8" i="6"/>
  <c r="CC3" i="6"/>
  <c r="CC4" i="6"/>
  <c r="CD2" i="6"/>
  <c r="CB63" i="5"/>
  <c r="CB55" i="5"/>
  <c r="CA63" i="5"/>
  <c r="CA55" i="5"/>
  <c r="CB7" i="6"/>
  <c r="CB6" i="6"/>
  <c r="CB5" i="6"/>
  <c r="CC116" i="5"/>
  <c r="CB115" i="5"/>
  <c r="CF11" i="5" l="1"/>
  <c r="CF10" i="5" s="1"/>
  <c r="F120" i="12"/>
  <c r="I120" i="12"/>
  <c r="J121" i="12"/>
  <c r="E121" i="12"/>
  <c r="H121" i="12" s="1"/>
  <c r="CE10" i="5"/>
  <c r="CF120" i="5"/>
  <c r="CF113" i="5"/>
  <c r="CG14" i="5"/>
  <c r="CG11" i="5"/>
  <c r="DY8" i="5"/>
  <c r="CD54" i="5"/>
  <c r="CD46" i="5" s="1"/>
  <c r="CD50" i="5" s="1"/>
  <c r="CD106" i="5"/>
  <c r="CD115" i="5" s="1"/>
  <c r="CG12" i="5"/>
  <c r="CG13" i="5"/>
  <c r="CC58" i="5"/>
  <c r="CC75" i="5" s="1"/>
  <c r="CE51" i="5"/>
  <c r="CE48" i="5"/>
  <c r="CE49" i="5"/>
  <c r="CE50" i="5"/>
  <c r="CC50" i="5"/>
  <c r="CC51" i="5"/>
  <c r="CC48" i="5"/>
  <c r="CC49" i="5"/>
  <c r="CC57" i="5"/>
  <c r="CC69" i="5" s="1"/>
  <c r="CC115" i="5"/>
  <c r="J54" i="5"/>
  <c r="CE95" i="5"/>
  <c r="CE98" i="5" s="1"/>
  <c r="CE106" i="5"/>
  <c r="CC56" i="5"/>
  <c r="CC63" i="5" s="1"/>
  <c r="CC98" i="5"/>
  <c r="CE56" i="5"/>
  <c r="CE58" i="5"/>
  <c r="CE75" i="5" s="1"/>
  <c r="CE57" i="5"/>
  <c r="CE69" i="5" s="1"/>
  <c r="CE59" i="5"/>
  <c r="CE81" i="5" s="1"/>
  <c r="CF100" i="5"/>
  <c r="CF5" i="5"/>
  <c r="CF7" i="5"/>
  <c r="CF6" i="5"/>
  <c r="CH2" i="5"/>
  <c r="CG3" i="5"/>
  <c r="CG4" i="5"/>
  <c r="CF9" i="5"/>
  <c r="CF95" i="5" s="1"/>
  <c r="CF98" i="5" s="1"/>
  <c r="CF118" i="5"/>
  <c r="CC59" i="5"/>
  <c r="CC81" i="5" s="1"/>
  <c r="CC7" i="6"/>
  <c r="CC6" i="6"/>
  <c r="CC5" i="6"/>
  <c r="CD4" i="6"/>
  <c r="CD8" i="6"/>
  <c r="CE2" i="6"/>
  <c r="CD3" i="6"/>
  <c r="I121" i="12" l="1"/>
  <c r="F121" i="12"/>
  <c r="J122" i="12"/>
  <c r="E122" i="12"/>
  <c r="H122" i="12" s="1"/>
  <c r="CG10" i="5"/>
  <c r="DZ8" i="5"/>
  <c r="CG120" i="5"/>
  <c r="CG113" i="5"/>
  <c r="CH14" i="5"/>
  <c r="CH11" i="5"/>
  <c r="CD58" i="5"/>
  <c r="CD75" i="5" s="1"/>
  <c r="DZ5" i="5"/>
  <c r="CD56" i="5"/>
  <c r="CD63" i="5" s="1"/>
  <c r="CD51" i="5"/>
  <c r="CD49" i="5"/>
  <c r="CD48" i="5"/>
  <c r="CD59" i="5"/>
  <c r="CD81" i="5" s="1"/>
  <c r="CD57" i="5"/>
  <c r="CD69" i="5" s="1"/>
  <c r="EA8" i="5"/>
  <c r="CH12" i="5"/>
  <c r="CH13" i="5"/>
  <c r="CF54" i="5"/>
  <c r="CF46" i="5" s="1"/>
  <c r="CE115" i="5"/>
  <c r="CF106" i="5"/>
  <c r="CF116" i="5"/>
  <c r="CG9" i="5"/>
  <c r="CG106" i="5" s="1"/>
  <c r="CG118" i="5"/>
  <c r="CG116" i="5" s="1"/>
  <c r="CG100" i="5"/>
  <c r="CH4" i="5"/>
  <c r="CI2" i="5"/>
  <c r="CH3" i="5"/>
  <c r="CG7" i="5"/>
  <c r="CG6" i="5"/>
  <c r="CG5" i="5"/>
  <c r="CE55" i="5"/>
  <c r="CE63" i="5"/>
  <c r="CC55" i="5"/>
  <c r="CE4" i="6"/>
  <c r="CE8" i="6"/>
  <c r="CF2" i="6"/>
  <c r="CE3" i="6"/>
  <c r="CD6" i="6"/>
  <c r="CD7" i="6"/>
  <c r="CD5" i="6"/>
  <c r="J123" i="12" l="1"/>
  <c r="E123" i="12"/>
  <c r="H123" i="12" s="1"/>
  <c r="I122" i="12"/>
  <c r="F122" i="12"/>
  <c r="CH10" i="5"/>
  <c r="CI14" i="5"/>
  <c r="CI11" i="5"/>
  <c r="CD55" i="5"/>
  <c r="EB8" i="5"/>
  <c r="EA5" i="5"/>
  <c r="CI12" i="5"/>
  <c r="CI13" i="5"/>
  <c r="CF57" i="5"/>
  <c r="CF69" i="5" s="1"/>
  <c r="CF51" i="5"/>
  <c r="CF48" i="5"/>
  <c r="CF49" i="5"/>
  <c r="CF50" i="5"/>
  <c r="CG54" i="5"/>
  <c r="CG46" i="5" s="1"/>
  <c r="CF56" i="5"/>
  <c r="CF63" i="5" s="1"/>
  <c r="CF115" i="5"/>
  <c r="CF59" i="5"/>
  <c r="CF81" i="5" s="1"/>
  <c r="CG95" i="5"/>
  <c r="CG98" i="5" s="1"/>
  <c r="CF58" i="5"/>
  <c r="CF75" i="5" s="1"/>
  <c r="CG115" i="5"/>
  <c r="CH9" i="5"/>
  <c r="CH95" i="5" s="1"/>
  <c r="CH98" i="5" s="1"/>
  <c r="CH118" i="5"/>
  <c r="CH116" i="5" s="1"/>
  <c r="CH100" i="5"/>
  <c r="CI4" i="5"/>
  <c r="CI3" i="5"/>
  <c r="CJ2" i="5"/>
  <c r="CH6" i="5"/>
  <c r="CH7" i="5"/>
  <c r="CH5" i="5"/>
  <c r="CF8" i="6"/>
  <c r="CF4" i="6"/>
  <c r="CF3" i="6"/>
  <c r="CG2" i="6"/>
  <c r="CE7" i="6"/>
  <c r="CE5" i="6"/>
  <c r="CE6" i="6"/>
  <c r="J124" i="12" l="1"/>
  <c r="E124" i="12"/>
  <c r="H124" i="12" s="1"/>
  <c r="I123" i="12"/>
  <c r="F123" i="12"/>
  <c r="CI10" i="5"/>
  <c r="CI120" i="5"/>
  <c r="CI113" i="5"/>
  <c r="EC8" i="5"/>
  <c r="CJ14" i="5"/>
  <c r="CJ11" i="5"/>
  <c r="CJ12" i="5"/>
  <c r="CJ13" i="5"/>
  <c r="CG56" i="5"/>
  <c r="CG63" i="5" s="1"/>
  <c r="CG50" i="5"/>
  <c r="CG51" i="5"/>
  <c r="CG48" i="5"/>
  <c r="CG49" i="5"/>
  <c r="CH54" i="5"/>
  <c r="CH46" i="5" s="1"/>
  <c r="CF55" i="5"/>
  <c r="CG58" i="5"/>
  <c r="CG75" i="5" s="1"/>
  <c r="CG59" i="5"/>
  <c r="CG81" i="5" s="1"/>
  <c r="CG57" i="5"/>
  <c r="CG69" i="5" s="1"/>
  <c r="CJ3" i="5"/>
  <c r="CJ4" i="5"/>
  <c r="CK2" i="5"/>
  <c r="CI118" i="5"/>
  <c r="CI9" i="5"/>
  <c r="CI54" i="5" s="1"/>
  <c r="CI46" i="5" s="1"/>
  <c r="CH106" i="5"/>
  <c r="CI100" i="5"/>
  <c r="CI5" i="5"/>
  <c r="CI6" i="5"/>
  <c r="CI7" i="5"/>
  <c r="CF7" i="6"/>
  <c r="CF6" i="6"/>
  <c r="CF5" i="6"/>
  <c r="CG8" i="6"/>
  <c r="CG3" i="6"/>
  <c r="CG4" i="6"/>
  <c r="CH2" i="6"/>
  <c r="J125" i="12" l="1"/>
  <c r="E125" i="12"/>
  <c r="H125" i="12" s="1"/>
  <c r="I124" i="12"/>
  <c r="F124" i="12"/>
  <c r="CJ10" i="5"/>
  <c r="ED8" i="5"/>
  <c r="CJ113" i="5"/>
  <c r="CJ120" i="5"/>
  <c r="CK14" i="5"/>
  <c r="CK11" i="5"/>
  <c r="CK12" i="5"/>
  <c r="CK13" i="5"/>
  <c r="CH59" i="5"/>
  <c r="CH81" i="5" s="1"/>
  <c r="CH57" i="5"/>
  <c r="CH69" i="5" s="1"/>
  <c r="CI51" i="5"/>
  <c r="CI48" i="5"/>
  <c r="CI49" i="5"/>
  <c r="CI50" i="5"/>
  <c r="CH51" i="5"/>
  <c r="CH48" i="5"/>
  <c r="CH49" i="5"/>
  <c r="CH50" i="5"/>
  <c r="CG55" i="5"/>
  <c r="CH58" i="5"/>
  <c r="CH75" i="5" s="1"/>
  <c r="CH56" i="5"/>
  <c r="CH63" i="5" s="1"/>
  <c r="CI106" i="5"/>
  <c r="CI115" i="5" s="1"/>
  <c r="CI95" i="5"/>
  <c r="CI98" i="5" s="1"/>
  <c r="CJ6" i="5"/>
  <c r="CJ5" i="5"/>
  <c r="CJ7" i="5"/>
  <c r="CJ100" i="5"/>
  <c r="CI57" i="5"/>
  <c r="CI69" i="5" s="1"/>
  <c r="CI59" i="5"/>
  <c r="CI81" i="5" s="1"/>
  <c r="CI56" i="5"/>
  <c r="CI58" i="5"/>
  <c r="CI75" i="5" s="1"/>
  <c r="CK3" i="5"/>
  <c r="CK4" i="5"/>
  <c r="CL2" i="5"/>
  <c r="CJ9" i="5"/>
  <c r="CJ118" i="5"/>
  <c r="CJ116" i="5" s="1"/>
  <c r="CH115" i="5"/>
  <c r="CI116" i="5"/>
  <c r="CG7" i="6"/>
  <c r="CG6" i="6"/>
  <c r="CG5" i="6"/>
  <c r="CH8" i="6"/>
  <c r="CH4" i="6"/>
  <c r="CI2" i="6"/>
  <c r="CH3" i="6"/>
  <c r="J126" i="12" l="1"/>
  <c r="E126" i="12"/>
  <c r="H126" i="12" s="1"/>
  <c r="I125" i="12"/>
  <c r="F125" i="12"/>
  <c r="CK10" i="5"/>
  <c r="CL14" i="5"/>
  <c r="CL11" i="5"/>
  <c r="CL12" i="5"/>
  <c r="CL13" i="5"/>
  <c r="CJ54" i="5"/>
  <c r="CJ46" i="5" s="1"/>
  <c r="CH55" i="5"/>
  <c r="CJ106" i="5"/>
  <c r="CK100" i="5"/>
  <c r="CK9" i="5"/>
  <c r="CK95" i="5" s="1"/>
  <c r="CK98" i="5" s="1"/>
  <c r="CK118" i="5"/>
  <c r="CK6" i="5"/>
  <c r="CK5" i="5"/>
  <c r="CK7" i="5"/>
  <c r="CI55" i="5"/>
  <c r="CI63" i="5"/>
  <c r="CL4" i="5"/>
  <c r="CM2" i="5"/>
  <c r="CL3" i="5"/>
  <c r="CJ95" i="5"/>
  <c r="CJ98" i="5" s="1"/>
  <c r="CH6" i="6"/>
  <c r="CH5" i="6"/>
  <c r="CH7" i="6"/>
  <c r="CI8" i="6"/>
  <c r="CI4" i="6"/>
  <c r="CJ2" i="6"/>
  <c r="CI3" i="6"/>
  <c r="E127" i="12" l="1"/>
  <c r="H127" i="12" s="1"/>
  <c r="J127" i="12"/>
  <c r="I126" i="12"/>
  <c r="F126" i="12"/>
  <c r="CL10" i="5"/>
  <c r="CL113" i="5"/>
  <c r="CL120" i="5"/>
  <c r="CM14" i="5"/>
  <c r="CM11" i="5"/>
  <c r="CM12" i="5"/>
  <c r="CM13" i="5"/>
  <c r="CJ59" i="5"/>
  <c r="CJ81" i="5" s="1"/>
  <c r="CJ51" i="5"/>
  <c r="CJ48" i="5"/>
  <c r="CJ49" i="5"/>
  <c r="CJ50" i="5"/>
  <c r="CK54" i="5"/>
  <c r="CK46" i="5" s="1"/>
  <c r="CJ115" i="5"/>
  <c r="CJ58" i="5"/>
  <c r="CJ75" i="5" s="1"/>
  <c r="CJ57" i="5"/>
  <c r="CJ69" i="5" s="1"/>
  <c r="CJ56" i="5"/>
  <c r="CJ63" i="5" s="1"/>
  <c r="CN2" i="5"/>
  <c r="CM3" i="5"/>
  <c r="CM4" i="5"/>
  <c r="CL9" i="5"/>
  <c r="CL106" i="5" s="1"/>
  <c r="CL118" i="5"/>
  <c r="CL116" i="5" s="1"/>
  <c r="CL100" i="5"/>
  <c r="CK116" i="5"/>
  <c r="CL5" i="5"/>
  <c r="CL7" i="5"/>
  <c r="CL6" i="5"/>
  <c r="CK106" i="5"/>
  <c r="CI6" i="6"/>
  <c r="CI5" i="6"/>
  <c r="CI7" i="6"/>
  <c r="CJ8" i="6"/>
  <c r="CJ4" i="6"/>
  <c r="CJ3" i="6"/>
  <c r="CK2" i="6"/>
  <c r="I127" i="12" l="1"/>
  <c r="F127" i="12"/>
  <c r="E128" i="12"/>
  <c r="H128" i="12" s="1"/>
  <c r="J128" i="12"/>
  <c r="CM10" i="5"/>
  <c r="CM120" i="5"/>
  <c r="CM113" i="5"/>
  <c r="CN14" i="5"/>
  <c r="CN11" i="5"/>
  <c r="CN12" i="5"/>
  <c r="CN13" i="5"/>
  <c r="CK56" i="5"/>
  <c r="CK63" i="5" s="1"/>
  <c r="CK50" i="5"/>
  <c r="CK51" i="5"/>
  <c r="CK48" i="5"/>
  <c r="CK49" i="5"/>
  <c r="CL54" i="5"/>
  <c r="CL46" i="5" s="1"/>
  <c r="CL95" i="5"/>
  <c r="CL98" i="5" s="1"/>
  <c r="CK58" i="5"/>
  <c r="CK75" i="5" s="1"/>
  <c r="CK59" i="5"/>
  <c r="CK81" i="5" s="1"/>
  <c r="CJ55" i="5"/>
  <c r="CK57" i="5"/>
  <c r="CK69" i="5" s="1"/>
  <c r="CK115" i="5"/>
  <c r="CM100" i="5"/>
  <c r="CL115" i="5"/>
  <c r="CM9" i="5"/>
  <c r="CM118" i="5"/>
  <c r="CO2" i="5"/>
  <c r="CN3" i="5"/>
  <c r="CN4" i="5"/>
  <c r="CM7" i="5"/>
  <c r="CM5" i="5"/>
  <c r="CM6" i="5"/>
  <c r="CK8" i="6"/>
  <c r="CK3" i="6"/>
  <c r="CK4" i="6"/>
  <c r="CL2" i="6"/>
  <c r="CJ7" i="6"/>
  <c r="CJ6" i="6"/>
  <c r="CJ5" i="6"/>
  <c r="I128" i="12" l="1"/>
  <c r="F128" i="12"/>
  <c r="J129" i="12"/>
  <c r="E129" i="12"/>
  <c r="H129" i="12" s="1"/>
  <c r="CN10" i="5"/>
  <c r="CO14" i="5"/>
  <c r="CO11" i="5"/>
  <c r="CO12" i="5"/>
  <c r="CO13" i="5"/>
  <c r="CL58" i="5"/>
  <c r="CL75" i="5" s="1"/>
  <c r="CL51" i="5"/>
  <c r="CL48" i="5"/>
  <c r="CL49" i="5"/>
  <c r="CL50" i="5"/>
  <c r="CM54" i="5"/>
  <c r="CM46" i="5" s="1"/>
  <c r="CL56" i="5"/>
  <c r="CL63" i="5" s="1"/>
  <c r="CL59" i="5"/>
  <c r="CL81" i="5" s="1"/>
  <c r="CK55" i="5"/>
  <c r="CL57" i="5"/>
  <c r="CL69" i="5" s="1"/>
  <c r="CM106" i="5"/>
  <c r="CM115" i="5" s="1"/>
  <c r="CM95" i="5"/>
  <c r="CM98" i="5" s="1"/>
  <c r="CM116" i="5"/>
  <c r="CN100" i="5"/>
  <c r="CP2" i="5"/>
  <c r="CO3" i="5"/>
  <c r="CO4" i="5"/>
  <c r="CN118" i="5"/>
  <c r="CN116" i="5" s="1"/>
  <c r="CN9" i="5"/>
  <c r="CN106" i="5" s="1"/>
  <c r="CN5" i="5"/>
  <c r="CN7" i="5"/>
  <c r="CN6" i="5"/>
  <c r="CK7" i="6"/>
  <c r="CK5" i="6"/>
  <c r="CK6" i="6"/>
  <c r="CL4" i="6"/>
  <c r="CL8" i="6"/>
  <c r="CL3" i="6"/>
  <c r="CM2" i="6"/>
  <c r="J130" i="12" l="1"/>
  <c r="E130" i="12"/>
  <c r="H130" i="12" s="1"/>
  <c r="F129" i="12"/>
  <c r="I129" i="12"/>
  <c r="CO10" i="5"/>
  <c r="CO120" i="5"/>
  <c r="CO113" i="5"/>
  <c r="CP14" i="5"/>
  <c r="CP11" i="5"/>
  <c r="CP12" i="5"/>
  <c r="CP13" i="5"/>
  <c r="CM58" i="5"/>
  <c r="CM75" i="5" s="1"/>
  <c r="CM51" i="5"/>
  <c r="CM48" i="5"/>
  <c r="CM49" i="5"/>
  <c r="CM50" i="5"/>
  <c r="CN54" i="5"/>
  <c r="CN46" i="5" s="1"/>
  <c r="CM57" i="5"/>
  <c r="CM69" i="5" s="1"/>
  <c r="CL55" i="5"/>
  <c r="CM56" i="5"/>
  <c r="CM59" i="5"/>
  <c r="CM81" i="5" s="1"/>
  <c r="CN115" i="5"/>
  <c r="CO118" i="5"/>
  <c r="CO116" i="5" s="1"/>
  <c r="CO9" i="5"/>
  <c r="CO54" i="5" s="1"/>
  <c r="CO46" i="5" s="1"/>
  <c r="CN95" i="5"/>
  <c r="CN98" i="5" s="1"/>
  <c r="CQ2" i="5"/>
  <c r="CP3" i="5"/>
  <c r="CP4" i="5"/>
  <c r="CO7" i="5"/>
  <c r="CO6" i="5"/>
  <c r="CO5" i="5"/>
  <c r="CO100" i="5"/>
  <c r="CM4" i="6"/>
  <c r="CM8" i="6"/>
  <c r="CN2" i="6"/>
  <c r="CM3" i="6"/>
  <c r="CL7" i="6"/>
  <c r="CL6" i="6"/>
  <c r="CL5" i="6"/>
  <c r="J131" i="12" l="1"/>
  <c r="E131" i="12"/>
  <c r="H131" i="12" s="1"/>
  <c r="I130" i="12"/>
  <c r="F130" i="12"/>
  <c r="CP10" i="5"/>
  <c r="CP113" i="5"/>
  <c r="CP120" i="5"/>
  <c r="CQ14" i="5"/>
  <c r="CQ11" i="5"/>
  <c r="CQ12" i="5"/>
  <c r="CQ13" i="5"/>
  <c r="CO50" i="5"/>
  <c r="CO51" i="5"/>
  <c r="CO48" i="5"/>
  <c r="CO49" i="5"/>
  <c r="CN51" i="5"/>
  <c r="CN48" i="5"/>
  <c r="CN49" i="5"/>
  <c r="CN50" i="5"/>
  <c r="CM55" i="5"/>
  <c r="CM63" i="5"/>
  <c r="CO95" i="5"/>
  <c r="CO98" i="5" s="1"/>
  <c r="CN58" i="5"/>
  <c r="CN75" i="5" s="1"/>
  <c r="CN59" i="5"/>
  <c r="CN81" i="5" s="1"/>
  <c r="CN57" i="5"/>
  <c r="CN69" i="5" s="1"/>
  <c r="CN56" i="5"/>
  <c r="CP118" i="5"/>
  <c r="CP116" i="5" s="1"/>
  <c r="CP9" i="5"/>
  <c r="CP95" i="5" s="1"/>
  <c r="CP98" i="5" s="1"/>
  <c r="CO59" i="5"/>
  <c r="CO81" i="5" s="1"/>
  <c r="CO57" i="5"/>
  <c r="CO69" i="5" s="1"/>
  <c r="CO58" i="5"/>
  <c r="CO75" i="5" s="1"/>
  <c r="CO56" i="5"/>
  <c r="CR2" i="5"/>
  <c r="CQ3" i="5"/>
  <c r="CQ4" i="5"/>
  <c r="CP100" i="5"/>
  <c r="CP5" i="5"/>
  <c r="CP7" i="5"/>
  <c r="CP6" i="5"/>
  <c r="CO106" i="5"/>
  <c r="CN8" i="6"/>
  <c r="CN4" i="6"/>
  <c r="CN3" i="6"/>
  <c r="CO2" i="6"/>
  <c r="CM7" i="6"/>
  <c r="CM6" i="6"/>
  <c r="CM5" i="6"/>
  <c r="J132" i="12" l="1"/>
  <c r="E132" i="12"/>
  <c r="H132" i="12" s="1"/>
  <c r="I131" i="12"/>
  <c r="F131" i="12"/>
  <c r="CQ10" i="5"/>
  <c r="CR14" i="5"/>
  <c r="CR11" i="5"/>
  <c r="CR12" i="5"/>
  <c r="CR13" i="5"/>
  <c r="CP54" i="5"/>
  <c r="CP46" i="5" s="1"/>
  <c r="CQ100" i="5"/>
  <c r="CO63" i="5"/>
  <c r="CO55" i="5"/>
  <c r="CP106" i="5"/>
  <c r="CN55" i="5"/>
  <c r="CN63" i="5"/>
  <c r="CO115" i="5"/>
  <c r="CQ5" i="5"/>
  <c r="CQ6" i="5"/>
  <c r="CQ7" i="5"/>
  <c r="CQ9" i="5"/>
  <c r="CQ106" i="5" s="1"/>
  <c r="CQ118" i="5"/>
  <c r="CQ116" i="5" s="1"/>
  <c r="CR3" i="5"/>
  <c r="CR4" i="5"/>
  <c r="CS2" i="5"/>
  <c r="CN7" i="6"/>
  <c r="CN6" i="6"/>
  <c r="CN5" i="6"/>
  <c r="CO8" i="6"/>
  <c r="CO3" i="6"/>
  <c r="CP2" i="6"/>
  <c r="CO4" i="6"/>
  <c r="J133" i="12" l="1"/>
  <c r="E133" i="12"/>
  <c r="H133" i="12" s="1"/>
  <c r="F132" i="12"/>
  <c r="I132" i="12"/>
  <c r="CR10" i="5"/>
  <c r="CR120" i="5"/>
  <c r="CR113" i="5"/>
  <c r="CS14" i="5"/>
  <c r="CS11" i="5"/>
  <c r="CS12" i="5"/>
  <c r="CS13" i="5"/>
  <c r="CP51" i="5"/>
  <c r="CP48" i="5"/>
  <c r="CP49" i="5"/>
  <c r="CP50" i="5"/>
  <c r="CQ54" i="5"/>
  <c r="CQ46" i="5" s="1"/>
  <c r="CQ95" i="5"/>
  <c r="CQ98" i="5" s="1"/>
  <c r="CR7" i="5"/>
  <c r="CR6" i="5"/>
  <c r="CR5" i="5"/>
  <c r="CP57" i="5"/>
  <c r="CP69" i="5" s="1"/>
  <c r="CP59" i="5"/>
  <c r="CP81" i="5" s="1"/>
  <c r="CP58" i="5"/>
  <c r="CP75" i="5" s="1"/>
  <c r="CP56" i="5"/>
  <c r="CS3" i="5"/>
  <c r="CS4" i="5"/>
  <c r="CT2" i="5"/>
  <c r="CR9" i="5"/>
  <c r="CR106" i="5" s="1"/>
  <c r="CR118" i="5"/>
  <c r="CR116" i="5" s="1"/>
  <c r="CQ115" i="5"/>
  <c r="CP115" i="5"/>
  <c r="CR100" i="5"/>
  <c r="CP8" i="6"/>
  <c r="CP4" i="6"/>
  <c r="CP3" i="6"/>
  <c r="CQ2" i="6"/>
  <c r="CO7" i="6"/>
  <c r="CO6" i="6"/>
  <c r="CO5" i="6"/>
  <c r="E134" i="12" l="1"/>
  <c r="H134" i="12" s="1"/>
  <c r="J134" i="12"/>
  <c r="I133" i="12"/>
  <c r="F133" i="12"/>
  <c r="CS10" i="5"/>
  <c r="CS120" i="5"/>
  <c r="CS113" i="5"/>
  <c r="CT14" i="5"/>
  <c r="CT11" i="5"/>
  <c r="CT12" i="5"/>
  <c r="CT13" i="5"/>
  <c r="CQ51" i="5"/>
  <c r="CQ48" i="5"/>
  <c r="CQ49" i="5"/>
  <c r="CQ50" i="5"/>
  <c r="CR54" i="5"/>
  <c r="CR46" i="5" s="1"/>
  <c r="CR95" i="5"/>
  <c r="CR98" i="5" s="1"/>
  <c r="CR115" i="5"/>
  <c r="CQ57" i="5"/>
  <c r="CQ69" i="5" s="1"/>
  <c r="CQ59" i="5"/>
  <c r="CQ81" i="5" s="1"/>
  <c r="CQ56" i="5"/>
  <c r="CQ58" i="5"/>
  <c r="CQ75" i="5" s="1"/>
  <c r="CS7" i="5"/>
  <c r="CS6" i="5"/>
  <c r="CS5" i="5"/>
  <c r="CS9" i="5"/>
  <c r="CS54" i="5" s="1"/>
  <c r="CS46" i="5" s="1"/>
  <c r="CS118" i="5"/>
  <c r="CS116" i="5" s="1"/>
  <c r="CP55" i="5"/>
  <c r="CP63" i="5"/>
  <c r="CS100" i="5"/>
  <c r="CT4" i="5"/>
  <c r="CU2" i="5"/>
  <c r="CT3" i="5"/>
  <c r="CP5" i="6"/>
  <c r="CP7" i="6"/>
  <c r="CP6" i="6"/>
  <c r="CQ8" i="6"/>
  <c r="CQ4" i="6"/>
  <c r="CQ3" i="6"/>
  <c r="CR2" i="6"/>
  <c r="I134" i="12" l="1"/>
  <c r="F134" i="12"/>
  <c r="J135" i="12"/>
  <c r="E135" i="12"/>
  <c r="H135" i="12" s="1"/>
  <c r="CT10" i="5"/>
  <c r="CU14" i="5"/>
  <c r="CU11" i="5"/>
  <c r="CU12" i="5"/>
  <c r="CU13" i="5"/>
  <c r="CR56" i="5"/>
  <c r="CR63" i="5" s="1"/>
  <c r="CS50" i="5"/>
  <c r="CS51" i="5"/>
  <c r="CS48" i="5"/>
  <c r="CS49" i="5"/>
  <c r="CR51" i="5"/>
  <c r="CR48" i="5"/>
  <c r="CR49" i="5"/>
  <c r="CR50" i="5"/>
  <c r="CR57" i="5"/>
  <c r="CR69" i="5" s="1"/>
  <c r="CR59" i="5"/>
  <c r="CR81" i="5" s="1"/>
  <c r="CR58" i="5"/>
  <c r="CR75" i="5" s="1"/>
  <c r="CS106" i="5"/>
  <c r="CS95" i="5"/>
  <c r="CS98" i="5" s="1"/>
  <c r="CT118" i="5"/>
  <c r="CT116" i="5" s="1"/>
  <c r="CT9" i="5"/>
  <c r="CT54" i="5" s="1"/>
  <c r="CT46" i="5" s="1"/>
  <c r="CT100" i="5"/>
  <c r="CS58" i="5"/>
  <c r="CS75" i="5" s="1"/>
  <c r="CS56" i="5"/>
  <c r="CS59" i="5"/>
  <c r="CS81" i="5" s="1"/>
  <c r="CS57" i="5"/>
  <c r="CS69" i="5" s="1"/>
  <c r="CT7" i="5"/>
  <c r="CT6" i="5"/>
  <c r="CT5" i="5"/>
  <c r="CQ55" i="5"/>
  <c r="CQ63" i="5"/>
  <c r="CU3" i="5"/>
  <c r="CV2" i="5"/>
  <c r="CU4" i="5"/>
  <c r="CR8" i="6"/>
  <c r="CR4" i="6"/>
  <c r="CR3" i="6"/>
  <c r="CS2" i="6"/>
  <c r="CQ5" i="6"/>
  <c r="CQ7" i="6"/>
  <c r="CQ6" i="6"/>
  <c r="E136" i="12" l="1"/>
  <c r="H136" i="12" s="1"/>
  <c r="J136" i="12"/>
  <c r="I135" i="12"/>
  <c r="F135" i="12"/>
  <c r="CU10" i="5"/>
  <c r="CU120" i="5"/>
  <c r="CU113" i="5"/>
  <c r="CV14" i="5"/>
  <c r="CV11" i="5"/>
  <c r="CV12" i="5"/>
  <c r="CV13" i="5"/>
  <c r="CT51" i="5"/>
  <c r="CT48" i="5"/>
  <c r="CT49" i="5"/>
  <c r="CT50" i="5"/>
  <c r="CR55" i="5"/>
  <c r="CS115" i="5"/>
  <c r="CT106" i="5"/>
  <c r="CT95" i="5"/>
  <c r="CT98" i="5" s="1"/>
  <c r="CW2" i="5"/>
  <c r="CV3" i="5"/>
  <c r="CV4" i="5"/>
  <c r="CU5" i="5"/>
  <c r="CU6" i="5"/>
  <c r="CU7" i="5"/>
  <c r="CU100" i="5"/>
  <c r="CU9" i="5"/>
  <c r="CU95" i="5" s="1"/>
  <c r="CU98" i="5" s="1"/>
  <c r="CU118" i="5"/>
  <c r="CU116" i="5" s="1"/>
  <c r="CT57" i="5"/>
  <c r="CT69" i="5" s="1"/>
  <c r="CT59" i="5"/>
  <c r="CT81" i="5" s="1"/>
  <c r="CT58" i="5"/>
  <c r="CT75" i="5" s="1"/>
  <c r="CT56" i="5"/>
  <c r="CS63" i="5"/>
  <c r="CS55" i="5"/>
  <c r="CS8" i="6"/>
  <c r="CS3" i="6"/>
  <c r="CS4" i="6"/>
  <c r="CT2" i="6"/>
  <c r="CR7" i="6"/>
  <c r="CR6" i="6"/>
  <c r="CR5" i="6"/>
  <c r="I136" i="12" l="1"/>
  <c r="F136" i="12"/>
  <c r="E137" i="12"/>
  <c r="H137" i="12" s="1"/>
  <c r="J137" i="12"/>
  <c r="CV10" i="5"/>
  <c r="CV113" i="5"/>
  <c r="CV120" i="5"/>
  <c r="CW14" i="5"/>
  <c r="CW11" i="5"/>
  <c r="CW12" i="5"/>
  <c r="CW13" i="5"/>
  <c r="CU54" i="5"/>
  <c r="CU46" i="5" s="1"/>
  <c r="CU106" i="5"/>
  <c r="CT115" i="5"/>
  <c r="CV5" i="5"/>
  <c r="CV7" i="5"/>
  <c r="CV6" i="5"/>
  <c r="CV100" i="5"/>
  <c r="CX2" i="5"/>
  <c r="CW3" i="5"/>
  <c r="CW4" i="5"/>
  <c r="CV9" i="5"/>
  <c r="CV118" i="5"/>
  <c r="CV116" i="5" s="1"/>
  <c r="CT55" i="5"/>
  <c r="CT63" i="5"/>
  <c r="CT4" i="6"/>
  <c r="CU2" i="6"/>
  <c r="CT3" i="6"/>
  <c r="CT8" i="6"/>
  <c r="CS7" i="6"/>
  <c r="CS6" i="6"/>
  <c r="CS5" i="6"/>
  <c r="I137" i="12" l="1"/>
  <c r="F137" i="12"/>
  <c r="E138" i="12"/>
  <c r="H138" i="12" s="1"/>
  <c r="J138" i="12"/>
  <c r="CW10" i="5"/>
  <c r="CX14" i="5"/>
  <c r="CX11" i="5"/>
  <c r="CX12" i="5"/>
  <c r="CX13" i="5"/>
  <c r="CU57" i="5"/>
  <c r="CU69" i="5" s="1"/>
  <c r="CU51" i="5"/>
  <c r="CU48" i="5"/>
  <c r="CU49" i="5"/>
  <c r="CU50" i="5"/>
  <c r="CV54" i="5"/>
  <c r="CV46" i="5" s="1"/>
  <c r="CU59" i="5"/>
  <c r="CU81" i="5" s="1"/>
  <c r="CU115" i="5"/>
  <c r="CU58" i="5"/>
  <c r="CU75" i="5" s="1"/>
  <c r="CU56" i="5"/>
  <c r="CU63" i="5" s="1"/>
  <c r="CV106" i="5"/>
  <c r="CV95" i="5"/>
  <c r="CV98" i="5" s="1"/>
  <c r="CW9" i="5"/>
  <c r="CW106" i="5" s="1"/>
  <c r="CW118" i="5"/>
  <c r="CW116" i="5" s="1"/>
  <c r="CW5" i="5"/>
  <c r="CW6" i="5"/>
  <c r="CW7" i="5"/>
  <c r="CW100" i="5"/>
  <c r="CY2" i="5"/>
  <c r="CX3" i="5"/>
  <c r="CX4" i="5"/>
  <c r="CT6" i="6"/>
  <c r="CT7" i="6"/>
  <c r="CT5" i="6"/>
  <c r="CU4" i="6"/>
  <c r="CU8" i="6"/>
  <c r="CV2" i="6"/>
  <c r="CU3" i="6"/>
  <c r="I138" i="12" l="1"/>
  <c r="F138" i="12"/>
  <c r="E139" i="12"/>
  <c r="H139" i="12" s="1"/>
  <c r="J139" i="12"/>
  <c r="CX10" i="5"/>
  <c r="CX120" i="5"/>
  <c r="CX113" i="5"/>
  <c r="CY14" i="5"/>
  <c r="CY11" i="5"/>
  <c r="CY12" i="5"/>
  <c r="CY13" i="5"/>
  <c r="CV56" i="5"/>
  <c r="CV63" i="5" s="1"/>
  <c r="CV51" i="5"/>
  <c r="CV48" i="5"/>
  <c r="CV49" i="5"/>
  <c r="CV50" i="5"/>
  <c r="CW54" i="5"/>
  <c r="CW46" i="5" s="1"/>
  <c r="CV58" i="5"/>
  <c r="CV75" i="5" s="1"/>
  <c r="CU55" i="5"/>
  <c r="CV57" i="5"/>
  <c r="CV69" i="5" s="1"/>
  <c r="CW95" i="5"/>
  <c r="CW98" i="5" s="1"/>
  <c r="CV59" i="5"/>
  <c r="CV81" i="5" s="1"/>
  <c r="CV115" i="5"/>
  <c r="CX118" i="5"/>
  <c r="CX116" i="5" s="1"/>
  <c r="CX9" i="5"/>
  <c r="CX106" i="5" s="1"/>
  <c r="CX100" i="5"/>
  <c r="CW115" i="5"/>
  <c r="CY3" i="5"/>
  <c r="CZ2" i="5"/>
  <c r="CY4" i="5"/>
  <c r="CX6" i="5"/>
  <c r="CX5" i="5"/>
  <c r="CX7" i="5"/>
  <c r="CU7" i="6"/>
  <c r="CU5" i="6"/>
  <c r="CU6" i="6"/>
  <c r="CV8" i="6"/>
  <c r="CV4" i="6"/>
  <c r="CV3" i="6"/>
  <c r="CW2" i="6"/>
  <c r="F139" i="12" l="1"/>
  <c r="I139" i="12"/>
  <c r="J140" i="12"/>
  <c r="E140" i="12"/>
  <c r="H140" i="12" s="1"/>
  <c r="J142" i="12"/>
  <c r="E142" i="12"/>
  <c r="G142" i="12" s="1"/>
  <c r="H142" i="12" s="1"/>
  <c r="CY10" i="5"/>
  <c r="CY120" i="5"/>
  <c r="CY113" i="5"/>
  <c r="CZ14" i="5"/>
  <c r="CZ11" i="5"/>
  <c r="CZ12" i="5"/>
  <c r="CZ13" i="5"/>
  <c r="CW58" i="5"/>
  <c r="CW75" i="5" s="1"/>
  <c r="CW50" i="5"/>
  <c r="CW51" i="5"/>
  <c r="CW48" i="5"/>
  <c r="CW49" i="5"/>
  <c r="CX54" i="5"/>
  <c r="CX46" i="5" s="1"/>
  <c r="CW57" i="5"/>
  <c r="CW69" i="5" s="1"/>
  <c r="CW56" i="5"/>
  <c r="CW63" i="5" s="1"/>
  <c r="CW59" i="5"/>
  <c r="CW81" i="5" s="1"/>
  <c r="CV55" i="5"/>
  <c r="CX95" i="5"/>
  <c r="CX98" i="5" s="1"/>
  <c r="CY118" i="5"/>
  <c r="CY116" i="5" s="1"/>
  <c r="CY9" i="5"/>
  <c r="CY100" i="5"/>
  <c r="CY6" i="5"/>
  <c r="CY7" i="5"/>
  <c r="CY5" i="5"/>
  <c r="CZ3" i="5"/>
  <c r="CZ4" i="5"/>
  <c r="DA2" i="5"/>
  <c r="CX115" i="5"/>
  <c r="CW8" i="6"/>
  <c r="CW3" i="6"/>
  <c r="CW4" i="6"/>
  <c r="CX2" i="6"/>
  <c r="CV7" i="6"/>
  <c r="CV6" i="6"/>
  <c r="CV5" i="6"/>
  <c r="E141" i="12" l="1"/>
  <c r="H141" i="12" s="1"/>
  <c r="J141" i="12"/>
  <c r="I140" i="12"/>
  <c r="F140" i="12"/>
  <c r="I142" i="12"/>
  <c r="F142" i="12"/>
  <c r="CZ10" i="5"/>
  <c r="DA14" i="5"/>
  <c r="DA11" i="5"/>
  <c r="DA12" i="5"/>
  <c r="DA13" i="5"/>
  <c r="CX57" i="5"/>
  <c r="CX69" i="5" s="1"/>
  <c r="CX51" i="5"/>
  <c r="CX48" i="5"/>
  <c r="CX49" i="5"/>
  <c r="CX50" i="5"/>
  <c r="CY54" i="5"/>
  <c r="CY46" i="5" s="1"/>
  <c r="CY95" i="5"/>
  <c r="CY98" i="5" s="1"/>
  <c r="CX56" i="5"/>
  <c r="CX63" i="5" s="1"/>
  <c r="CW55" i="5"/>
  <c r="CX58" i="5"/>
  <c r="CX75" i="5" s="1"/>
  <c r="CX59" i="5"/>
  <c r="CX81" i="5" s="1"/>
  <c r="CY106" i="5"/>
  <c r="CY115" i="5" s="1"/>
  <c r="CZ5" i="5"/>
  <c r="CZ7" i="5"/>
  <c r="CZ6" i="5"/>
  <c r="CZ100" i="5"/>
  <c r="DA4" i="5"/>
  <c r="DB2" i="5"/>
  <c r="DA3" i="5"/>
  <c r="CZ9" i="5"/>
  <c r="CZ106" i="5" s="1"/>
  <c r="CZ118" i="5"/>
  <c r="CZ116" i="5" s="1"/>
  <c r="CX8" i="6"/>
  <c r="CX4" i="6"/>
  <c r="CY2" i="6"/>
  <c r="CX3" i="6"/>
  <c r="CW7" i="6"/>
  <c r="CW6" i="6"/>
  <c r="CW5" i="6"/>
  <c r="I141" i="12" l="1"/>
  <c r="F141" i="12"/>
  <c r="I3" i="12" s="1"/>
  <c r="DA10" i="5"/>
  <c r="DA120" i="5"/>
  <c r="DA113" i="5"/>
  <c r="DB14" i="5"/>
  <c r="DB11" i="5"/>
  <c r="DB12" i="5"/>
  <c r="DB13" i="5"/>
  <c r="CY56" i="5"/>
  <c r="CY63" i="5" s="1"/>
  <c r="CY51" i="5"/>
  <c r="CY48" i="5"/>
  <c r="CY49" i="5"/>
  <c r="CY50" i="5"/>
  <c r="CZ54" i="5"/>
  <c r="CZ46" i="5" s="1"/>
  <c r="CY59" i="5"/>
  <c r="CY81" i="5" s="1"/>
  <c r="CY58" i="5"/>
  <c r="CY75" i="5" s="1"/>
  <c r="CX55" i="5"/>
  <c r="CY57" i="5"/>
  <c r="CY69" i="5" s="1"/>
  <c r="CZ115" i="5"/>
  <c r="DB3" i="5"/>
  <c r="DB4" i="5"/>
  <c r="DC2" i="5"/>
  <c r="CZ95" i="5"/>
  <c r="CZ98" i="5" s="1"/>
  <c r="DA100" i="5"/>
  <c r="DA118" i="5"/>
  <c r="DA116" i="5" s="1"/>
  <c r="DA9" i="5"/>
  <c r="DA106" i="5" s="1"/>
  <c r="DA6" i="5"/>
  <c r="DA5" i="5"/>
  <c r="DA7" i="5"/>
  <c r="CY8" i="6"/>
  <c r="CY4" i="6"/>
  <c r="CZ2" i="6"/>
  <c r="CY3" i="6"/>
  <c r="CX6" i="6"/>
  <c r="CX5" i="6"/>
  <c r="CX7" i="6"/>
  <c r="DB10" i="5" l="1"/>
  <c r="DB113" i="5"/>
  <c r="DB120" i="5"/>
  <c r="DC14" i="5"/>
  <c r="DC11" i="5"/>
  <c r="DC12" i="5"/>
  <c r="DC13" i="5"/>
  <c r="CZ57" i="5"/>
  <c r="CZ69" i="5" s="1"/>
  <c r="CZ51" i="5"/>
  <c r="CZ48" i="5"/>
  <c r="CZ49" i="5"/>
  <c r="CZ50" i="5"/>
  <c r="DA54" i="5"/>
  <c r="DA46" i="5" s="1"/>
  <c r="CZ59" i="5"/>
  <c r="CZ81" i="5" s="1"/>
  <c r="CZ56" i="5"/>
  <c r="CZ63" i="5" s="1"/>
  <c r="CZ58" i="5"/>
  <c r="CZ75" i="5" s="1"/>
  <c r="CY55" i="5"/>
  <c r="DB100" i="5"/>
  <c r="DA95" i="5"/>
  <c r="DA98" i="5" s="1"/>
  <c r="DA115" i="5"/>
  <c r="DB6" i="5"/>
  <c r="DB5" i="5"/>
  <c r="DB7" i="5"/>
  <c r="DC4" i="5"/>
  <c r="DD2" i="5"/>
  <c r="DC3" i="5"/>
  <c r="DB9" i="5"/>
  <c r="DB95" i="5" s="1"/>
  <c r="DB98" i="5" s="1"/>
  <c r="DB118" i="5"/>
  <c r="DB116" i="5" s="1"/>
  <c r="CZ8" i="6"/>
  <c r="CZ4" i="6"/>
  <c r="CZ3" i="6"/>
  <c r="DA2" i="6"/>
  <c r="CY6" i="6"/>
  <c r="CY5" i="6"/>
  <c r="CY7" i="6"/>
  <c r="DC10" i="5" l="1"/>
  <c r="DD14" i="5"/>
  <c r="DD11" i="5"/>
  <c r="DD12" i="5"/>
  <c r="DD13" i="5"/>
  <c r="DA50" i="5"/>
  <c r="DA51" i="5"/>
  <c r="DA48" i="5"/>
  <c r="DA49" i="5"/>
  <c r="DB54" i="5"/>
  <c r="DB46" i="5" s="1"/>
  <c r="CZ55" i="5"/>
  <c r="DB106" i="5"/>
  <c r="DC5" i="5"/>
  <c r="DC6" i="5"/>
  <c r="DC7" i="5"/>
  <c r="DA59" i="5"/>
  <c r="DA81" i="5" s="1"/>
  <c r="DA57" i="5"/>
  <c r="DA69" i="5" s="1"/>
  <c r="DA58" i="5"/>
  <c r="DA75" i="5" s="1"/>
  <c r="DA56" i="5"/>
  <c r="DD4" i="5"/>
  <c r="DE2" i="5"/>
  <c r="DD3" i="5"/>
  <c r="DC100" i="5"/>
  <c r="DC9" i="5"/>
  <c r="DC54" i="5" s="1"/>
  <c r="DC46" i="5" s="1"/>
  <c r="DC118" i="5"/>
  <c r="DC116" i="5" s="1"/>
  <c r="DA8" i="6"/>
  <c r="DA3" i="6"/>
  <c r="DA4" i="6"/>
  <c r="DB2" i="6"/>
  <c r="CZ7" i="6"/>
  <c r="CZ6" i="6"/>
  <c r="CZ5" i="6"/>
  <c r="DD10" i="5" l="1"/>
  <c r="DD113" i="5"/>
  <c r="DD120" i="5"/>
  <c r="DE14" i="5"/>
  <c r="DE11" i="5"/>
  <c r="DE12" i="5"/>
  <c r="DE13" i="5"/>
  <c r="DB59" i="5"/>
  <c r="DB81" i="5" s="1"/>
  <c r="DC51" i="5"/>
  <c r="DC48" i="5"/>
  <c r="DC49" i="5"/>
  <c r="DC50" i="5"/>
  <c r="DB51" i="5"/>
  <c r="DB48" i="5"/>
  <c r="DB49" i="5"/>
  <c r="DB50" i="5"/>
  <c r="DB57" i="5"/>
  <c r="DB69" i="5" s="1"/>
  <c r="DB115" i="5"/>
  <c r="DB58" i="5"/>
  <c r="DB75" i="5" s="1"/>
  <c r="DB56" i="5"/>
  <c r="DB63" i="5" s="1"/>
  <c r="DC106" i="5"/>
  <c r="DC115" i="5" s="1"/>
  <c r="DD5" i="5"/>
  <c r="DD7" i="5"/>
  <c r="DD6" i="5"/>
  <c r="DD100" i="5"/>
  <c r="DC56" i="5"/>
  <c r="DC58" i="5"/>
  <c r="DC75" i="5" s="1"/>
  <c r="DC57" i="5"/>
  <c r="DC69" i="5" s="1"/>
  <c r="DC59" i="5"/>
  <c r="DC81" i="5" s="1"/>
  <c r="DC95" i="5"/>
  <c r="DC98" i="5" s="1"/>
  <c r="DE3" i="5"/>
  <c r="DE4" i="5"/>
  <c r="DF2" i="5"/>
  <c r="DA63" i="5"/>
  <c r="DA55" i="5"/>
  <c r="DD118" i="5"/>
  <c r="DD116" i="5" s="1"/>
  <c r="DD9" i="5"/>
  <c r="DB4" i="6"/>
  <c r="DB3" i="6"/>
  <c r="DC2" i="6"/>
  <c r="DB8" i="6"/>
  <c r="DA7" i="6"/>
  <c r="DA6" i="6"/>
  <c r="DA5" i="6"/>
  <c r="DE10" i="5" l="1"/>
  <c r="DE120" i="5"/>
  <c r="DE113" i="5"/>
  <c r="DF14" i="5"/>
  <c r="DF11" i="5"/>
  <c r="DF12" i="5"/>
  <c r="DF13" i="5"/>
  <c r="DD54" i="5"/>
  <c r="DD46" i="5" s="1"/>
  <c r="DB55" i="5"/>
  <c r="DD106" i="5"/>
  <c r="DD115" i="5" s="1"/>
  <c r="DF4" i="5"/>
  <c r="DG2" i="5"/>
  <c r="DF3" i="5"/>
  <c r="DE9" i="5"/>
  <c r="DE95" i="5" s="1"/>
  <c r="DE98" i="5" s="1"/>
  <c r="DE118" i="5"/>
  <c r="DE116" i="5" s="1"/>
  <c r="DD95" i="5"/>
  <c r="DD98" i="5" s="1"/>
  <c r="DE100" i="5"/>
  <c r="DC55" i="5"/>
  <c r="DC63" i="5"/>
  <c r="DE7" i="5"/>
  <c r="DE6" i="5"/>
  <c r="DE5" i="5"/>
  <c r="DC4" i="6"/>
  <c r="DC8" i="6"/>
  <c r="DD2" i="6"/>
  <c r="DC3" i="6"/>
  <c r="DB7" i="6"/>
  <c r="DB6" i="6"/>
  <c r="DB5" i="6"/>
  <c r="DF10" i="5" l="1"/>
  <c r="DG14" i="5"/>
  <c r="DG11" i="5"/>
  <c r="DG12" i="5"/>
  <c r="DG13" i="5"/>
  <c r="DD51" i="5"/>
  <c r="DD48" i="5"/>
  <c r="DD49" i="5"/>
  <c r="DD50" i="5"/>
  <c r="DE54" i="5"/>
  <c r="DE46" i="5" s="1"/>
  <c r="DE106" i="5"/>
  <c r="DE115" i="5" s="1"/>
  <c r="DF118" i="5"/>
  <c r="DF116" i="5" s="1"/>
  <c r="DF9" i="5"/>
  <c r="DD57" i="5"/>
  <c r="DD69" i="5" s="1"/>
  <c r="DD56" i="5"/>
  <c r="DD58" i="5"/>
  <c r="DD75" i="5" s="1"/>
  <c r="DD59" i="5"/>
  <c r="DD81" i="5" s="1"/>
  <c r="DF5" i="5"/>
  <c r="DF7" i="5"/>
  <c r="DF6" i="5"/>
  <c r="DG3" i="5"/>
  <c r="DG4" i="5"/>
  <c r="DH2" i="5"/>
  <c r="DF100" i="5"/>
  <c r="DD8" i="6"/>
  <c r="DD4" i="6"/>
  <c r="DD3" i="6"/>
  <c r="DE2" i="6"/>
  <c r="DC7" i="6"/>
  <c r="DC6" i="6"/>
  <c r="DC5" i="6"/>
  <c r="DG10" i="5" l="1"/>
  <c r="DG120" i="5"/>
  <c r="DG113" i="5"/>
  <c r="DH14" i="5"/>
  <c r="DH11" i="5"/>
  <c r="DH12" i="5"/>
  <c r="DH13" i="5"/>
  <c r="DE58" i="5"/>
  <c r="DE75" i="5" s="1"/>
  <c r="DE50" i="5"/>
  <c r="DE51" i="5"/>
  <c r="DE48" i="5"/>
  <c r="DE49" i="5"/>
  <c r="DF54" i="5"/>
  <c r="DF46" i="5" s="1"/>
  <c r="DE57" i="5"/>
  <c r="DE69" i="5" s="1"/>
  <c r="DE56" i="5"/>
  <c r="DE63" i="5" s="1"/>
  <c r="DE59" i="5"/>
  <c r="DE81" i="5" s="1"/>
  <c r="DF95" i="5"/>
  <c r="DF98" i="5" s="1"/>
  <c r="DG100" i="5"/>
  <c r="DG5" i="5"/>
  <c r="DG6" i="5"/>
  <c r="DG7" i="5"/>
  <c r="DD63" i="5"/>
  <c r="DD55" i="5"/>
  <c r="DF106" i="5"/>
  <c r="DH3" i="5"/>
  <c r="DH4" i="5"/>
  <c r="DI2" i="5"/>
  <c r="DG118" i="5"/>
  <c r="DG116" i="5" s="1"/>
  <c r="DG9" i="5"/>
  <c r="DG95" i="5" s="1"/>
  <c r="DG98" i="5" s="1"/>
  <c r="DE8" i="6"/>
  <c r="DE3" i="6"/>
  <c r="DF2" i="6"/>
  <c r="DE4" i="6"/>
  <c r="DD7" i="6"/>
  <c r="DD6" i="6"/>
  <c r="DD5" i="6"/>
  <c r="DH10" i="5" l="1"/>
  <c r="DH113" i="5"/>
  <c r="DH120" i="5"/>
  <c r="DI14" i="5"/>
  <c r="DI11" i="5"/>
  <c r="DI12" i="5"/>
  <c r="DI13" i="5"/>
  <c r="DF51" i="5"/>
  <c r="DF48" i="5"/>
  <c r="DF49" i="5"/>
  <c r="DF50" i="5"/>
  <c r="DG54" i="5"/>
  <c r="DG46" i="5" s="1"/>
  <c r="DE55" i="5"/>
  <c r="DG106" i="5"/>
  <c r="DG115" i="5" s="1"/>
  <c r="DH100" i="5"/>
  <c r="DJ2" i="5"/>
  <c r="DI3" i="5"/>
  <c r="DI4" i="5"/>
  <c r="DH9" i="5"/>
  <c r="DH95" i="5" s="1"/>
  <c r="DH98" i="5" s="1"/>
  <c r="DH118" i="5"/>
  <c r="DH116" i="5" s="1"/>
  <c r="DF115" i="5"/>
  <c r="DH7" i="5"/>
  <c r="DH6" i="5"/>
  <c r="DH5" i="5"/>
  <c r="DF57" i="5"/>
  <c r="DF69" i="5" s="1"/>
  <c r="DF59" i="5"/>
  <c r="DF81" i="5" s="1"/>
  <c r="DF58" i="5"/>
  <c r="DF75" i="5" s="1"/>
  <c r="DF56" i="5"/>
  <c r="DF8" i="6"/>
  <c r="DF4" i="6"/>
  <c r="DF3" i="6"/>
  <c r="DG2" i="6"/>
  <c r="DE7" i="6"/>
  <c r="DE6" i="6"/>
  <c r="DE5" i="6"/>
  <c r="DI10" i="5" l="1"/>
  <c r="DJ14" i="5"/>
  <c r="DJ11" i="5"/>
  <c r="DJ12" i="5"/>
  <c r="DJ13" i="5"/>
  <c r="DG59" i="5"/>
  <c r="DG81" i="5" s="1"/>
  <c r="DG51" i="5"/>
  <c r="DG48" i="5"/>
  <c r="DG49" i="5"/>
  <c r="DG50" i="5"/>
  <c r="DH54" i="5"/>
  <c r="DH46" i="5" s="1"/>
  <c r="DG56" i="5"/>
  <c r="DG63" i="5" s="1"/>
  <c r="DG57" i="5"/>
  <c r="DG69" i="5" s="1"/>
  <c r="DG58" i="5"/>
  <c r="DG75" i="5" s="1"/>
  <c r="DH106" i="5"/>
  <c r="DI100" i="5"/>
  <c r="DI118" i="5"/>
  <c r="DI116" i="5" s="1"/>
  <c r="DI9" i="5"/>
  <c r="DI106" i="5" s="1"/>
  <c r="DI6" i="5"/>
  <c r="DI5" i="5"/>
  <c r="DI7" i="5"/>
  <c r="DF63" i="5"/>
  <c r="DF55" i="5"/>
  <c r="DJ3" i="5"/>
  <c r="DJ4" i="5"/>
  <c r="DK2" i="5"/>
  <c r="DG8" i="6"/>
  <c r="DG4" i="6"/>
  <c r="DG3" i="6"/>
  <c r="DH2" i="6"/>
  <c r="DF5" i="6"/>
  <c r="DF7" i="6"/>
  <c r="DF6" i="6"/>
  <c r="DJ10" i="5" l="1"/>
  <c r="DJ120" i="5"/>
  <c r="DJ113" i="5"/>
  <c r="DK14" i="5"/>
  <c r="DK11" i="5"/>
  <c r="DK12" i="5"/>
  <c r="DK13" i="5"/>
  <c r="DH57" i="5"/>
  <c r="DH69" i="5" s="1"/>
  <c r="DH51" i="5"/>
  <c r="DH48" i="5"/>
  <c r="DH49" i="5"/>
  <c r="DH50" i="5"/>
  <c r="DI54" i="5"/>
  <c r="DI46" i="5" s="1"/>
  <c r="DH56" i="5"/>
  <c r="DH63" i="5" s="1"/>
  <c r="DH115" i="5"/>
  <c r="DH59" i="5"/>
  <c r="DH81" i="5" s="1"/>
  <c r="DH58" i="5"/>
  <c r="DH75" i="5" s="1"/>
  <c r="DG55" i="5"/>
  <c r="DJ100" i="5"/>
  <c r="DI115" i="5"/>
  <c r="DK4" i="5"/>
  <c r="DK3" i="5"/>
  <c r="DL2" i="5"/>
  <c r="DJ118" i="5"/>
  <c r="DJ116" i="5" s="1"/>
  <c r="DJ9" i="5"/>
  <c r="DJ106" i="5" s="1"/>
  <c r="DJ6" i="5"/>
  <c r="DJ5" i="5"/>
  <c r="DJ7" i="5"/>
  <c r="DI95" i="5"/>
  <c r="DI98" i="5" s="1"/>
  <c r="DH8" i="6"/>
  <c r="DH4" i="6"/>
  <c r="DH3" i="6"/>
  <c r="DI2" i="6"/>
  <c r="DG5" i="6"/>
  <c r="DG7" i="6"/>
  <c r="DG6" i="6"/>
  <c r="DK10" i="5" l="1"/>
  <c r="DK120" i="5"/>
  <c r="DK113" i="5"/>
  <c r="DL14" i="5"/>
  <c r="DL11" i="5"/>
  <c r="DL12" i="5"/>
  <c r="DL13" i="5"/>
  <c r="DI50" i="5"/>
  <c r="DI51" i="5"/>
  <c r="DI48" i="5"/>
  <c r="DI49" i="5"/>
  <c r="DJ54" i="5"/>
  <c r="DJ46" i="5" s="1"/>
  <c r="DH55" i="5"/>
  <c r="DI58" i="5"/>
  <c r="DI75" i="5" s="1"/>
  <c r="DI56" i="5"/>
  <c r="DI59" i="5"/>
  <c r="DI81" i="5" s="1"/>
  <c r="DI57" i="5"/>
  <c r="DI69" i="5" s="1"/>
  <c r="DK5" i="5"/>
  <c r="DK6" i="5"/>
  <c r="DK7" i="5"/>
  <c r="DJ95" i="5"/>
  <c r="DJ98" i="5" s="1"/>
  <c r="DJ115" i="5"/>
  <c r="DK9" i="5"/>
  <c r="DK54" i="5" s="1"/>
  <c r="DK46" i="5" s="1"/>
  <c r="DK118" i="5"/>
  <c r="DK116" i="5" s="1"/>
  <c r="DK100" i="5"/>
  <c r="DM2" i="5"/>
  <c r="DL3" i="5"/>
  <c r="DL4" i="5"/>
  <c r="DI8" i="6"/>
  <c r="DI3" i="6"/>
  <c r="DI4" i="6"/>
  <c r="DJ2" i="6"/>
  <c r="DH7" i="6"/>
  <c r="DH6" i="6"/>
  <c r="DH5" i="6"/>
  <c r="DL10" i="5" l="1"/>
  <c r="DM14" i="5"/>
  <c r="DM11" i="5"/>
  <c r="DM12" i="5"/>
  <c r="DM13" i="5"/>
  <c r="DK51" i="5"/>
  <c r="DK48" i="5"/>
  <c r="DK49" i="5"/>
  <c r="DK50" i="5"/>
  <c r="DJ51" i="5"/>
  <c r="DJ48" i="5"/>
  <c r="DJ49" i="5"/>
  <c r="DJ50" i="5"/>
  <c r="DK95" i="5"/>
  <c r="DK98" i="5" s="1"/>
  <c r="DK106" i="5"/>
  <c r="DK115" i="5" s="1"/>
  <c r="DJ57" i="5"/>
  <c r="DJ69" i="5" s="1"/>
  <c r="DJ59" i="5"/>
  <c r="DJ81" i="5" s="1"/>
  <c r="DJ58" i="5"/>
  <c r="DJ75" i="5" s="1"/>
  <c r="DJ56" i="5"/>
  <c r="DI63" i="5"/>
  <c r="DI55" i="5"/>
  <c r="DL9" i="5"/>
  <c r="DL54" i="5" s="1"/>
  <c r="DL46" i="5" s="1"/>
  <c r="DL118" i="5"/>
  <c r="DL116" i="5" s="1"/>
  <c r="DK58" i="5"/>
  <c r="DK75" i="5" s="1"/>
  <c r="DK57" i="5"/>
  <c r="DK69" i="5" s="1"/>
  <c r="DK59" i="5"/>
  <c r="DK81" i="5" s="1"/>
  <c r="DK56" i="5"/>
  <c r="DL100" i="5"/>
  <c r="DN2" i="5"/>
  <c r="DM3" i="5"/>
  <c r="DM4" i="5"/>
  <c r="DL5" i="5"/>
  <c r="DL7" i="5"/>
  <c r="DL6" i="5"/>
  <c r="DJ4" i="6"/>
  <c r="DJ8" i="6"/>
  <c r="DK2" i="6"/>
  <c r="DJ3" i="6"/>
  <c r="DI7" i="6"/>
  <c r="DI6" i="6"/>
  <c r="DI5" i="6"/>
  <c r="DM10" i="5" l="1"/>
  <c r="DM120" i="5"/>
  <c r="DM113" i="5"/>
  <c r="DN14" i="5"/>
  <c r="DN11" i="5"/>
  <c r="DN12" i="5"/>
  <c r="DN13" i="5"/>
  <c r="DL51" i="5"/>
  <c r="DL48" i="5"/>
  <c r="DL49" i="5"/>
  <c r="DL50" i="5"/>
  <c r="DL95" i="5"/>
  <c r="DL98" i="5" s="1"/>
  <c r="DL106" i="5"/>
  <c r="DL115" i="5" s="1"/>
  <c r="DM100" i="5"/>
  <c r="DM5" i="5"/>
  <c r="DM6" i="5"/>
  <c r="DM7" i="5"/>
  <c r="DN4" i="5"/>
  <c r="DO2" i="5"/>
  <c r="DN3" i="5"/>
  <c r="DK55" i="5"/>
  <c r="DK63" i="5"/>
  <c r="DM118" i="5"/>
  <c r="DM116" i="5" s="1"/>
  <c r="DM9" i="5"/>
  <c r="DJ63" i="5"/>
  <c r="DJ55" i="5"/>
  <c r="DL59" i="5"/>
  <c r="DL81" i="5" s="1"/>
  <c r="DL57" i="5"/>
  <c r="DL69" i="5" s="1"/>
  <c r="DL56" i="5"/>
  <c r="DL58" i="5"/>
  <c r="DL75" i="5" s="1"/>
  <c r="DK4" i="6"/>
  <c r="DK8" i="6"/>
  <c r="DL2" i="6"/>
  <c r="DK3" i="6"/>
  <c r="DJ6" i="6"/>
  <c r="DJ7" i="6"/>
  <c r="DJ5" i="6"/>
  <c r="DN10" i="5" l="1"/>
  <c r="DN113" i="5"/>
  <c r="DN120" i="5"/>
  <c r="DO14" i="5"/>
  <c r="DO11" i="5"/>
  <c r="DO12" i="5"/>
  <c r="DO13" i="5"/>
  <c r="DM54" i="5"/>
  <c r="DM46" i="5" s="1"/>
  <c r="DM106" i="5"/>
  <c r="DM95" i="5"/>
  <c r="DM98" i="5" s="1"/>
  <c r="DL55" i="5"/>
  <c r="DL63" i="5"/>
  <c r="DN9" i="5"/>
  <c r="DN106" i="5" s="1"/>
  <c r="DN118" i="5"/>
  <c r="DN116" i="5" s="1"/>
  <c r="DN100" i="5"/>
  <c r="DN6" i="5"/>
  <c r="DN5" i="5"/>
  <c r="DN7" i="5"/>
  <c r="DO3" i="5"/>
  <c r="DP2" i="5"/>
  <c r="DO4" i="5"/>
  <c r="DK7" i="6"/>
  <c r="DK5" i="6"/>
  <c r="DK6" i="6"/>
  <c r="DL8" i="6"/>
  <c r="DL4" i="6"/>
  <c r="DL3" i="6"/>
  <c r="DM2" i="6"/>
  <c r="DO10" i="5" l="1"/>
  <c r="DP14" i="5"/>
  <c r="DP11" i="5"/>
  <c r="DP12" i="5"/>
  <c r="DP13" i="5"/>
  <c r="DM115" i="5"/>
  <c r="DM50" i="5"/>
  <c r="DM51" i="5"/>
  <c r="DM48" i="5"/>
  <c r="DM49" i="5"/>
  <c r="DN54" i="5"/>
  <c r="DN46" i="5" s="1"/>
  <c r="DP3" i="5"/>
  <c r="DP4" i="5"/>
  <c r="DQ2" i="5"/>
  <c r="DN95" i="5"/>
  <c r="DN98" i="5" s="1"/>
  <c r="DO6" i="5"/>
  <c r="DO7" i="5"/>
  <c r="DO5" i="5"/>
  <c r="DM56" i="5"/>
  <c r="DM59" i="5"/>
  <c r="DM81" i="5" s="1"/>
  <c r="DM57" i="5"/>
  <c r="DM69" i="5" s="1"/>
  <c r="DM58" i="5"/>
  <c r="DM75" i="5" s="1"/>
  <c r="DO9" i="5"/>
  <c r="DO118" i="5"/>
  <c r="DO116" i="5" s="1"/>
  <c r="DO100" i="5"/>
  <c r="DN115" i="5"/>
  <c r="DL7" i="6"/>
  <c r="DL6" i="6"/>
  <c r="DL5" i="6"/>
  <c r="DM8" i="6"/>
  <c r="DM3" i="6"/>
  <c r="DM4" i="6"/>
  <c r="DN2" i="6"/>
  <c r="DP10" i="5" l="1"/>
  <c r="DP120" i="5"/>
  <c r="DP113" i="5"/>
  <c r="DQ14" i="5"/>
  <c r="DQ11" i="5"/>
  <c r="DQ12" i="5"/>
  <c r="DQ13" i="5"/>
  <c r="DN51" i="5"/>
  <c r="DN48" i="5"/>
  <c r="DN49" i="5"/>
  <c r="DN50" i="5"/>
  <c r="DO54" i="5"/>
  <c r="DO46" i="5" s="1"/>
  <c r="DO95" i="5"/>
  <c r="DO98" i="5" s="1"/>
  <c r="DO106" i="5"/>
  <c r="DO115" i="5" s="1"/>
  <c r="DP9" i="5"/>
  <c r="DP118" i="5"/>
  <c r="DP116" i="5" s="1"/>
  <c r="DN56" i="5"/>
  <c r="DN57" i="5"/>
  <c r="DN69" i="5" s="1"/>
  <c r="DN58" i="5"/>
  <c r="DN75" i="5" s="1"/>
  <c r="DN59" i="5"/>
  <c r="DN81" i="5" s="1"/>
  <c r="DM63" i="5"/>
  <c r="DM55" i="5"/>
  <c r="DP5" i="5"/>
  <c r="DP7" i="5"/>
  <c r="DP6" i="5"/>
  <c r="DP100" i="5"/>
  <c r="DR2" i="5"/>
  <c r="DQ3" i="5"/>
  <c r="DQ4" i="5"/>
  <c r="DN8" i="6"/>
  <c r="DN4" i="6"/>
  <c r="DO2" i="6"/>
  <c r="DN3" i="6"/>
  <c r="DM7" i="6"/>
  <c r="DM6" i="6"/>
  <c r="DM5" i="6"/>
  <c r="DQ10" i="5" l="1"/>
  <c r="DQ120" i="5"/>
  <c r="DQ113" i="5"/>
  <c r="DR14" i="5"/>
  <c r="DR11" i="5"/>
  <c r="DR12" i="5"/>
  <c r="DR13" i="5"/>
  <c r="DO57" i="5"/>
  <c r="DO69" i="5" s="1"/>
  <c r="DO51" i="5"/>
  <c r="DO48" i="5"/>
  <c r="DO49" i="5"/>
  <c r="DO50" i="5"/>
  <c r="DO58" i="5"/>
  <c r="DO75" i="5" s="1"/>
  <c r="DP54" i="5"/>
  <c r="DP46" i="5" s="1"/>
  <c r="DO56" i="5"/>
  <c r="DO63" i="5" s="1"/>
  <c r="DO59" i="5"/>
  <c r="DO81" i="5" s="1"/>
  <c r="DN55" i="5"/>
  <c r="DN63" i="5"/>
  <c r="DQ9" i="5"/>
  <c r="DQ106" i="5" s="1"/>
  <c r="DQ118" i="5"/>
  <c r="DQ116" i="5" s="1"/>
  <c r="DQ7" i="5"/>
  <c r="DQ6" i="5"/>
  <c r="DQ5" i="5"/>
  <c r="DP95" i="5"/>
  <c r="DP98" i="5" s="1"/>
  <c r="DP106" i="5"/>
  <c r="DR4" i="5"/>
  <c r="DS2" i="5"/>
  <c r="DR3" i="5"/>
  <c r="DQ100" i="5"/>
  <c r="DO8" i="6"/>
  <c r="DO4" i="6"/>
  <c r="DP2" i="6"/>
  <c r="DO3" i="6"/>
  <c r="DN6" i="6"/>
  <c r="DN5" i="6"/>
  <c r="DN7" i="6"/>
  <c r="DR10" i="5" l="1"/>
  <c r="DS14" i="5"/>
  <c r="DS11" i="5"/>
  <c r="DS12" i="5"/>
  <c r="DS13" i="5"/>
  <c r="DP57" i="5"/>
  <c r="DP69" i="5" s="1"/>
  <c r="DP51" i="5"/>
  <c r="DP48" i="5"/>
  <c r="DP49" i="5"/>
  <c r="DP50" i="5"/>
  <c r="DQ54" i="5"/>
  <c r="DQ46" i="5" s="1"/>
  <c r="DP56" i="5"/>
  <c r="DP63" i="5" s="1"/>
  <c r="DP59" i="5"/>
  <c r="DP81" i="5" s="1"/>
  <c r="DP58" i="5"/>
  <c r="DP75" i="5" s="1"/>
  <c r="DQ95" i="5"/>
  <c r="DQ98" i="5" s="1"/>
  <c r="DO55" i="5"/>
  <c r="DQ115" i="5"/>
  <c r="DR9" i="5"/>
  <c r="DR118" i="5"/>
  <c r="DR116" i="5" s="1"/>
  <c r="DR100" i="5"/>
  <c r="DR5" i="5"/>
  <c r="DR7" i="5"/>
  <c r="DR6" i="5"/>
  <c r="DS4" i="5"/>
  <c r="DT2" i="5"/>
  <c r="DS3" i="5"/>
  <c r="DP115" i="5"/>
  <c r="DP8" i="6"/>
  <c r="DP4" i="6"/>
  <c r="DP3" i="6"/>
  <c r="DQ2" i="6"/>
  <c r="DO6" i="6"/>
  <c r="DO5" i="6"/>
  <c r="DO7" i="6"/>
  <c r="DS10" i="5" l="1"/>
  <c r="DS113" i="5"/>
  <c r="DS120" i="5"/>
  <c r="DT14" i="5"/>
  <c r="DT11" i="5"/>
  <c r="DT12" i="5"/>
  <c r="DT13" i="5"/>
  <c r="DQ56" i="5"/>
  <c r="DQ63" i="5" s="1"/>
  <c r="DQ57" i="5"/>
  <c r="DQ69" i="5" s="1"/>
  <c r="DQ58" i="5"/>
  <c r="DQ75" i="5" s="1"/>
  <c r="DQ50" i="5"/>
  <c r="DQ51" i="5"/>
  <c r="DQ48" i="5"/>
  <c r="DQ49" i="5"/>
  <c r="DR54" i="5"/>
  <c r="DR46" i="5" s="1"/>
  <c r="DQ59" i="5"/>
  <c r="DQ81" i="5" s="1"/>
  <c r="DP55" i="5"/>
  <c r="DR95" i="5"/>
  <c r="DR98" i="5" s="1"/>
  <c r="DR106" i="5"/>
  <c r="DS5" i="5"/>
  <c r="DS6" i="5"/>
  <c r="DS7" i="5"/>
  <c r="DS9" i="5"/>
  <c r="DS54" i="5" s="1"/>
  <c r="DS46" i="5" s="1"/>
  <c r="DS118" i="5"/>
  <c r="DS116" i="5" s="1"/>
  <c r="DU2" i="5"/>
  <c r="DT3" i="5"/>
  <c r="DT4" i="5"/>
  <c r="DS100" i="5"/>
  <c r="DP7" i="6"/>
  <c r="DP6" i="6"/>
  <c r="DP5" i="6"/>
  <c r="DQ8" i="6"/>
  <c r="DQ3" i="6"/>
  <c r="DQ4" i="6"/>
  <c r="DR2" i="6"/>
  <c r="DT10" i="5" l="1"/>
  <c r="DT113" i="5"/>
  <c r="DT120" i="5"/>
  <c r="DU14" i="5"/>
  <c r="DU11" i="5"/>
  <c r="DU12" i="5"/>
  <c r="DU13" i="5"/>
  <c r="DQ55" i="5"/>
  <c r="DS51" i="5"/>
  <c r="DS48" i="5"/>
  <c r="DS49" i="5"/>
  <c r="DS50" i="5"/>
  <c r="DR56" i="5"/>
  <c r="DR63" i="5" s="1"/>
  <c r="DR51" i="5"/>
  <c r="DR48" i="5"/>
  <c r="DR49" i="5"/>
  <c r="DR50" i="5"/>
  <c r="DR57" i="5"/>
  <c r="DR69" i="5" s="1"/>
  <c r="DR58" i="5"/>
  <c r="DR75" i="5" s="1"/>
  <c r="DR59" i="5"/>
  <c r="DR81" i="5" s="1"/>
  <c r="DR115" i="5"/>
  <c r="DS95" i="5"/>
  <c r="DS98" i="5" s="1"/>
  <c r="DS106" i="5"/>
  <c r="DS115" i="5" s="1"/>
  <c r="DT100" i="5"/>
  <c r="DT6" i="5"/>
  <c r="DT5" i="5"/>
  <c r="DT7" i="5"/>
  <c r="DS57" i="5"/>
  <c r="DS69" i="5" s="1"/>
  <c r="DS59" i="5"/>
  <c r="DS81" i="5" s="1"/>
  <c r="DS56" i="5"/>
  <c r="DS58" i="5"/>
  <c r="DS75" i="5" s="1"/>
  <c r="DT9" i="5"/>
  <c r="DT95" i="5" s="1"/>
  <c r="DT98" i="5" s="1"/>
  <c r="DT118" i="5"/>
  <c r="DT116" i="5" s="1"/>
  <c r="DV2" i="5"/>
  <c r="DU3" i="5"/>
  <c r="DU4" i="5"/>
  <c r="DQ7" i="6"/>
  <c r="DQ6" i="6"/>
  <c r="DQ5" i="6"/>
  <c r="DR4" i="6"/>
  <c r="DR8" i="6"/>
  <c r="DR3" i="6"/>
  <c r="DS2" i="6"/>
  <c r="DU10" i="5" l="1"/>
  <c r="DV14" i="5"/>
  <c r="DV11" i="5"/>
  <c r="DV12" i="5"/>
  <c r="DV13" i="5"/>
  <c r="DT54" i="5"/>
  <c r="DT46" i="5" s="1"/>
  <c r="DR55" i="5"/>
  <c r="DU6" i="5"/>
  <c r="DU5" i="5"/>
  <c r="DU7" i="5"/>
  <c r="DW2" i="5"/>
  <c r="DV3" i="5"/>
  <c r="DV4" i="5"/>
  <c r="DT106" i="5"/>
  <c r="DS55" i="5"/>
  <c r="DS63" i="5"/>
  <c r="DU9" i="5"/>
  <c r="DU118" i="5"/>
  <c r="DU116" i="5" s="1"/>
  <c r="DU100" i="5"/>
  <c r="DS4" i="6"/>
  <c r="DS8" i="6"/>
  <c r="DT2" i="6"/>
  <c r="DS3" i="6"/>
  <c r="DR7" i="6"/>
  <c r="DR6" i="6"/>
  <c r="DR5" i="6"/>
  <c r="DV10" i="5" l="1"/>
  <c r="DV113" i="5"/>
  <c r="DV120" i="5"/>
  <c r="DW14" i="5"/>
  <c r="DW11" i="5"/>
  <c r="DW12" i="5"/>
  <c r="DW13" i="5"/>
  <c r="DT51" i="5"/>
  <c r="DT48" i="5"/>
  <c r="DT49" i="5"/>
  <c r="DT50" i="5"/>
  <c r="DU54" i="5"/>
  <c r="DU46" i="5" s="1"/>
  <c r="DU106" i="5"/>
  <c r="DU95" i="5"/>
  <c r="DU98" i="5" s="1"/>
  <c r="DV118" i="5"/>
  <c r="DV116" i="5" s="1"/>
  <c r="DV9" i="5"/>
  <c r="DV106" i="5" s="1"/>
  <c r="DV100" i="5"/>
  <c r="DV7" i="5"/>
  <c r="DV6" i="5"/>
  <c r="DV5" i="5"/>
  <c r="DW4" i="5"/>
  <c r="DW3" i="5"/>
  <c r="DX2" i="5"/>
  <c r="DT115" i="5"/>
  <c r="DT56" i="5"/>
  <c r="DT58" i="5"/>
  <c r="DT75" i="5" s="1"/>
  <c r="DT59" i="5"/>
  <c r="DT81" i="5" s="1"/>
  <c r="DT57" i="5"/>
  <c r="DT69" i="5" s="1"/>
  <c r="DT8" i="6"/>
  <c r="DT4" i="6"/>
  <c r="DT3" i="6"/>
  <c r="DU2" i="6"/>
  <c r="DS7" i="6"/>
  <c r="DS6" i="6"/>
  <c r="DS5" i="6"/>
  <c r="DW10" i="5" l="1"/>
  <c r="DW120" i="5"/>
  <c r="DW113" i="5"/>
  <c r="DX14" i="5"/>
  <c r="DX11" i="5"/>
  <c r="DX12" i="5"/>
  <c r="DX13" i="5"/>
  <c r="DU50" i="5"/>
  <c r="DU51" i="5"/>
  <c r="DU48" i="5"/>
  <c r="DU49" i="5"/>
  <c r="DV54" i="5"/>
  <c r="DV46" i="5" s="1"/>
  <c r="DU115" i="5"/>
  <c r="DW100" i="5"/>
  <c r="DX4" i="5"/>
  <c r="DY2" i="5"/>
  <c r="DX3" i="5"/>
  <c r="DV115" i="5"/>
  <c r="DT63" i="5"/>
  <c r="DT55" i="5"/>
  <c r="DW9" i="5"/>
  <c r="DW95" i="5" s="1"/>
  <c r="DW98" i="5" s="1"/>
  <c r="DW118" i="5"/>
  <c r="DW116" i="5" s="1"/>
  <c r="DW5" i="5"/>
  <c r="DW6" i="5"/>
  <c r="DW7" i="5"/>
  <c r="DV95" i="5"/>
  <c r="DV98" i="5" s="1"/>
  <c r="DU58" i="5"/>
  <c r="DU75" i="5" s="1"/>
  <c r="DU56" i="5"/>
  <c r="DU59" i="5"/>
  <c r="DU81" i="5" s="1"/>
  <c r="DU57" i="5"/>
  <c r="DU69" i="5" s="1"/>
  <c r="DT7" i="6"/>
  <c r="DT6" i="6"/>
  <c r="DT5" i="6"/>
  <c r="DU8" i="6"/>
  <c r="DU3" i="6"/>
  <c r="DV2" i="6"/>
  <c r="DU4" i="6"/>
  <c r="DX10" i="5" l="1"/>
  <c r="DY14" i="5"/>
  <c r="DY11" i="5"/>
  <c r="DY12" i="5"/>
  <c r="DY13" i="5"/>
  <c r="DV58" i="5"/>
  <c r="DV75" i="5" s="1"/>
  <c r="DV56" i="5"/>
  <c r="DV63" i="5" s="1"/>
  <c r="DV59" i="5"/>
  <c r="DV81" i="5" s="1"/>
  <c r="DV57" i="5"/>
  <c r="DV69" i="5" s="1"/>
  <c r="DV51" i="5"/>
  <c r="DV48" i="5"/>
  <c r="DV49" i="5"/>
  <c r="DV50" i="5"/>
  <c r="DW54" i="5"/>
  <c r="DW46" i="5" s="1"/>
  <c r="DW106" i="5"/>
  <c r="DX118" i="5"/>
  <c r="DX116" i="5" s="1"/>
  <c r="DX9" i="5"/>
  <c r="DX95" i="5" s="1"/>
  <c r="DX98" i="5" s="1"/>
  <c r="DX100" i="5"/>
  <c r="DY4" i="5"/>
  <c r="DZ2" i="5"/>
  <c r="DY3" i="5"/>
  <c r="DU55" i="5"/>
  <c r="DU63" i="5"/>
  <c r="DX5" i="5"/>
  <c r="DX7" i="5"/>
  <c r="DX6" i="5"/>
  <c r="DV8" i="6"/>
  <c r="DV4" i="6"/>
  <c r="DV3" i="6"/>
  <c r="DW2" i="6"/>
  <c r="DU7" i="6"/>
  <c r="DU6" i="6"/>
  <c r="DU5" i="6"/>
  <c r="DY10" i="5" l="1"/>
  <c r="DY120" i="5"/>
  <c r="DY113" i="5"/>
  <c r="DZ14" i="5"/>
  <c r="DZ11" i="5"/>
  <c r="DZ12" i="5"/>
  <c r="DZ13" i="5"/>
  <c r="DV55" i="5"/>
  <c r="DW51" i="5"/>
  <c r="DW48" i="5"/>
  <c r="DW49" i="5"/>
  <c r="DW50" i="5"/>
  <c r="DX54" i="5"/>
  <c r="DX46" i="5" s="1"/>
  <c r="DX106" i="5"/>
  <c r="DY5" i="5"/>
  <c r="DY7" i="5"/>
  <c r="DY6" i="5"/>
  <c r="DW59" i="5"/>
  <c r="DW81" i="5" s="1"/>
  <c r="DW56" i="5"/>
  <c r="DW58" i="5"/>
  <c r="DW75" i="5" s="1"/>
  <c r="DW57" i="5"/>
  <c r="DW69" i="5" s="1"/>
  <c r="DZ4" i="5"/>
  <c r="EA2" i="5"/>
  <c r="DZ3" i="5"/>
  <c r="DY100" i="5"/>
  <c r="DY9" i="5"/>
  <c r="DY118" i="5"/>
  <c r="DY116" i="5" s="1"/>
  <c r="DW115" i="5"/>
  <c r="DV5" i="6"/>
  <c r="DV7" i="6"/>
  <c r="DV6" i="6"/>
  <c r="DW8" i="6"/>
  <c r="DW4" i="6"/>
  <c r="DW3" i="6"/>
  <c r="DX2" i="6"/>
  <c r="DZ113" i="5" l="1"/>
  <c r="DZ120" i="5"/>
  <c r="EA14" i="5"/>
  <c r="EA11" i="5"/>
  <c r="EA12" i="5"/>
  <c r="EA13" i="5"/>
  <c r="DX59" i="5"/>
  <c r="DX81" i="5" s="1"/>
  <c r="DX57" i="5"/>
  <c r="DX69" i="5" s="1"/>
  <c r="DX51" i="5"/>
  <c r="DX48" i="5"/>
  <c r="DX49" i="5"/>
  <c r="DX50" i="5"/>
  <c r="DY54" i="5"/>
  <c r="DY46" i="5" s="1"/>
  <c r="DX115" i="5"/>
  <c r="DX58" i="5"/>
  <c r="DX75" i="5" s="1"/>
  <c r="DX56" i="5"/>
  <c r="DX63" i="5" s="1"/>
  <c r="DY106" i="5"/>
  <c r="DZ100" i="5"/>
  <c r="DY95" i="5"/>
  <c r="DY98" i="5" s="1"/>
  <c r="EB2" i="5"/>
  <c r="EA3" i="5"/>
  <c r="EA4" i="5"/>
  <c r="DW63" i="5"/>
  <c r="DW55" i="5"/>
  <c r="DZ9" i="5"/>
  <c r="DZ54" i="5" s="1"/>
  <c r="DZ46" i="5" s="1"/>
  <c r="DZ118" i="5"/>
  <c r="DZ116" i="5" s="1"/>
  <c r="DZ7" i="5"/>
  <c r="DZ6" i="5"/>
  <c r="DX8" i="6"/>
  <c r="DX4" i="6"/>
  <c r="DX3" i="6"/>
  <c r="DY2" i="6"/>
  <c r="DW5" i="6"/>
  <c r="DW7" i="6"/>
  <c r="DW6" i="6"/>
  <c r="EB14" i="5" l="1"/>
  <c r="EB11" i="5"/>
  <c r="EB10" i="5" s="1"/>
  <c r="EB12" i="5"/>
  <c r="EB13" i="5"/>
  <c r="DZ51" i="5"/>
  <c r="DZ48" i="5"/>
  <c r="DZ49" i="5"/>
  <c r="DZ50" i="5"/>
  <c r="DY50" i="5"/>
  <c r="DY51" i="5"/>
  <c r="DY48" i="5"/>
  <c r="DY49" i="5"/>
  <c r="DX55" i="5"/>
  <c r="DZ106" i="5"/>
  <c r="DZ95" i="5"/>
  <c r="DZ98" i="5" s="1"/>
  <c r="EA100" i="5"/>
  <c r="EB3" i="5"/>
  <c r="EB4" i="5"/>
  <c r="EC2" i="5"/>
  <c r="DY115" i="5"/>
  <c r="DZ56" i="5"/>
  <c r="DZ57" i="5"/>
  <c r="DZ69" i="5" s="1"/>
  <c r="DZ59" i="5"/>
  <c r="DZ81" i="5" s="1"/>
  <c r="DZ58" i="5"/>
  <c r="DZ75" i="5" s="1"/>
  <c r="EA9" i="5"/>
  <c r="EA118" i="5"/>
  <c r="EA116" i="5" s="1"/>
  <c r="DY57" i="5"/>
  <c r="DY69" i="5" s="1"/>
  <c r="DY58" i="5"/>
  <c r="DY75" i="5" s="1"/>
  <c r="DY56" i="5"/>
  <c r="DY59" i="5"/>
  <c r="DY81" i="5" s="1"/>
  <c r="EA6" i="5"/>
  <c r="EA7" i="5"/>
  <c r="DY8" i="6"/>
  <c r="DY3" i="6"/>
  <c r="DY4" i="6"/>
  <c r="DZ2" i="6"/>
  <c r="DX7" i="6"/>
  <c r="DX6" i="6"/>
  <c r="DX5" i="6"/>
  <c r="EB113" i="5" l="1"/>
  <c r="EB120" i="5"/>
  <c r="EC14" i="5"/>
  <c r="EC11" i="5"/>
  <c r="EC10" i="5" s="1"/>
  <c r="EC12" i="5"/>
  <c r="EC13" i="5"/>
  <c r="DZ115" i="5"/>
  <c r="EA54" i="5"/>
  <c r="EA46" i="5" s="1"/>
  <c r="EA106" i="5"/>
  <c r="EA95" i="5"/>
  <c r="EA98" i="5" s="1"/>
  <c r="DY63" i="5"/>
  <c r="DY55" i="5"/>
  <c r="EB9" i="5"/>
  <c r="EB95" i="5" s="1"/>
  <c r="EB98" i="5" s="1"/>
  <c r="EB118" i="5"/>
  <c r="EB116" i="5" s="1"/>
  <c r="EB100" i="5"/>
  <c r="DZ55" i="5"/>
  <c r="DZ63" i="5"/>
  <c r="ED2" i="5"/>
  <c r="EC3" i="5"/>
  <c r="EC4" i="5"/>
  <c r="EB5" i="5"/>
  <c r="EB7" i="5"/>
  <c r="EB6" i="5"/>
  <c r="DY7" i="6"/>
  <c r="DY6" i="6"/>
  <c r="DY5" i="6"/>
  <c r="DZ4" i="6"/>
  <c r="EA2" i="6"/>
  <c r="DZ3" i="6"/>
  <c r="DZ8" i="6"/>
  <c r="EC120" i="5" l="1"/>
  <c r="EC113" i="5"/>
  <c r="ED14" i="5"/>
  <c r="ED11" i="5"/>
  <c r="ED10" i="5" s="1"/>
  <c r="ED12" i="5"/>
  <c r="ED13" i="5"/>
  <c r="EA115" i="5"/>
  <c r="EA51" i="5"/>
  <c r="EA48" i="5"/>
  <c r="EA49" i="5"/>
  <c r="EA50" i="5"/>
  <c r="EB54" i="5"/>
  <c r="EB46" i="5" s="1"/>
  <c r="EC9" i="5"/>
  <c r="EC118" i="5"/>
  <c r="EC116" i="5" s="1"/>
  <c r="EC5" i="5"/>
  <c r="EC6" i="5"/>
  <c r="EC7" i="5"/>
  <c r="ED3" i="5"/>
  <c r="ED4" i="5"/>
  <c r="EB106" i="5"/>
  <c r="EA57" i="5"/>
  <c r="EA69" i="5" s="1"/>
  <c r="EA59" i="5"/>
  <c r="EA81" i="5" s="1"/>
  <c r="EA56" i="5"/>
  <c r="EA58" i="5"/>
  <c r="EA75" i="5" s="1"/>
  <c r="EC100" i="5"/>
  <c r="DZ6" i="6"/>
  <c r="DZ7" i="6"/>
  <c r="DZ5" i="6"/>
  <c r="EA4" i="6"/>
  <c r="EA8" i="6"/>
  <c r="EB2" i="6"/>
  <c r="EA3" i="6"/>
  <c r="AC65" i="4"/>
  <c r="AA65" i="4"/>
  <c r="AD65" i="4"/>
  <c r="V66" i="4"/>
  <c r="AF65" i="4"/>
  <c r="V65" i="4"/>
  <c r="Y65" i="4"/>
  <c r="V64" i="4"/>
  <c r="X65" i="4"/>
  <c r="W65" i="4"/>
  <c r="AB65" i="4"/>
  <c r="Z65" i="4"/>
  <c r="V63" i="4"/>
  <c r="AE65" i="4"/>
  <c r="V62" i="4" l="1"/>
  <c r="EB58" i="5"/>
  <c r="EB75" i="5" s="1"/>
  <c r="EB51" i="5"/>
  <c r="EB48" i="5"/>
  <c r="EB49" i="5"/>
  <c r="EB50" i="5"/>
  <c r="EC54" i="5"/>
  <c r="EC46" i="5" s="1"/>
  <c r="EB57" i="5"/>
  <c r="EB69" i="5" s="1"/>
  <c r="EB59" i="5"/>
  <c r="EB81" i="5" s="1"/>
  <c r="EB56" i="5"/>
  <c r="EB63" i="5" s="1"/>
  <c r="EC95" i="5"/>
  <c r="EC98" i="5" s="1"/>
  <c r="ED9" i="5"/>
  <c r="ED54" i="5" s="1"/>
  <c r="ED46" i="5" s="1"/>
  <c r="ED118" i="5"/>
  <c r="J118" i="5" s="1"/>
  <c r="EB115" i="5"/>
  <c r="ED5" i="5"/>
  <c r="ED7" i="5"/>
  <c r="ED6" i="5"/>
  <c r="EC106" i="5"/>
  <c r="EA63" i="5"/>
  <c r="EA55" i="5"/>
  <c r="ED100" i="5"/>
  <c r="J100" i="5" s="1"/>
  <c r="EB8" i="6"/>
  <c r="EB4" i="6"/>
  <c r="EB3" i="6"/>
  <c r="EC2" i="6"/>
  <c r="EA7" i="6"/>
  <c r="EA5" i="6"/>
  <c r="EA6" i="6"/>
  <c r="Z67" i="4"/>
  <c r="X20" i="4"/>
  <c r="AE31" i="4"/>
  <c r="AF51" i="4"/>
  <c r="AE20" i="4"/>
  <c r="AB51" i="4"/>
  <c r="Y30" i="4"/>
  <c r="AA19" i="4"/>
  <c r="AE30" i="4"/>
  <c r="AE53" i="4"/>
  <c r="Z17" i="4"/>
  <c r="W23" i="4"/>
  <c r="AC53" i="4"/>
  <c r="AE51" i="4"/>
  <c r="AD23" i="4"/>
  <c r="Y23" i="4"/>
  <c r="AA20" i="4"/>
  <c r="W32" i="4"/>
  <c r="Z51" i="4"/>
  <c r="AD30" i="4"/>
  <c r="AF67" i="4"/>
  <c r="AF20" i="4"/>
  <c r="Z30" i="4"/>
  <c r="AA30" i="4"/>
  <c r="AB18" i="4"/>
  <c r="AB33" i="4"/>
  <c r="Y20" i="4"/>
  <c r="Z20" i="4"/>
  <c r="AC30" i="4"/>
  <c r="X17" i="4"/>
  <c r="AC51" i="4"/>
  <c r="W30" i="4"/>
  <c r="AA23" i="4"/>
  <c r="AC19" i="4"/>
  <c r="AB31" i="4"/>
  <c r="AA53" i="4"/>
  <c r="AE67" i="4"/>
  <c r="W31" i="4"/>
  <c r="AE32" i="4"/>
  <c r="AA33" i="4"/>
  <c r="AB20" i="4"/>
  <c r="X51" i="4"/>
  <c r="AC33" i="4"/>
  <c r="AD52" i="4"/>
  <c r="Z53" i="4"/>
  <c r="AE19" i="4"/>
  <c r="Z52" i="4"/>
  <c r="W33" i="4"/>
  <c r="W20" i="4"/>
  <c r="AE18" i="4"/>
  <c r="V53" i="4"/>
  <c r="AD67" i="4"/>
  <c r="AB23" i="4"/>
  <c r="Z33" i="4"/>
  <c r="Z19" i="4"/>
  <c r="AD53" i="4"/>
  <c r="Y17" i="4"/>
  <c r="Y32" i="4"/>
  <c r="AA31" i="4"/>
  <c r="AF53" i="4"/>
  <c r="X33" i="4"/>
  <c r="AC17" i="4"/>
  <c r="W18" i="4"/>
  <c r="X32" i="4"/>
  <c r="AD51" i="4"/>
  <c r="Y33" i="4"/>
  <c r="X53" i="4"/>
  <c r="Z18" i="4"/>
  <c r="Y53" i="4"/>
  <c r="AF32" i="4"/>
  <c r="AB52" i="4"/>
  <c r="X23" i="4"/>
  <c r="Y52" i="4"/>
  <c r="Y18" i="4"/>
  <c r="Y19" i="4"/>
  <c r="Z23" i="4"/>
  <c r="V52" i="4"/>
  <c r="X30" i="4"/>
  <c r="AC67" i="4"/>
  <c r="W52" i="4"/>
  <c r="Z31" i="4"/>
  <c r="X52" i="4"/>
  <c r="AA51" i="4"/>
  <c r="AA67" i="4"/>
  <c r="AF17" i="4"/>
  <c r="AF19" i="4"/>
  <c r="AF30" i="4"/>
  <c r="W53" i="4"/>
  <c r="AD17" i="4"/>
  <c r="AD19" i="4"/>
  <c r="AF52" i="4"/>
  <c r="W17" i="4"/>
  <c r="AC23" i="4"/>
  <c r="AA52" i="4"/>
  <c r="AB32" i="4"/>
  <c r="AE17" i="4"/>
  <c r="AC31" i="4"/>
  <c r="AA32" i="4"/>
  <c r="W67" i="4"/>
  <c r="AF33" i="4"/>
  <c r="Y51" i="4"/>
  <c r="AD20" i="4"/>
  <c r="Y67" i="4"/>
  <c r="Y31" i="4"/>
  <c r="AC18" i="4"/>
  <c r="X67" i="4"/>
  <c r="AE23" i="4"/>
  <c r="Z32" i="4"/>
  <c r="AF23" i="4"/>
  <c r="AA18" i="4"/>
  <c r="AB19" i="4"/>
  <c r="AB30" i="4"/>
  <c r="AD32" i="4"/>
  <c r="AE33" i="4"/>
  <c r="AF18" i="4"/>
  <c r="X31" i="4"/>
  <c r="AE52" i="4"/>
  <c r="AD18" i="4"/>
  <c r="X19" i="4"/>
  <c r="AC52" i="4"/>
  <c r="AB53" i="4"/>
  <c r="AC32" i="4"/>
  <c r="V51" i="4"/>
  <c r="AD33" i="4"/>
  <c r="W51" i="4"/>
  <c r="AB17" i="4"/>
  <c r="W19" i="4"/>
  <c r="X18" i="4"/>
  <c r="AF31" i="4"/>
  <c r="AD31" i="4"/>
  <c r="AA17" i="4"/>
  <c r="AC20" i="4"/>
  <c r="AB67" i="4"/>
  <c r="L233" i="8" l="1"/>
  <c r="L268" i="8" s="1"/>
  <c r="G233" i="8"/>
  <c r="G268" i="8" s="1"/>
  <c r="C235" i="8"/>
  <c r="C270" i="8" s="1"/>
  <c r="K235" i="8"/>
  <c r="K270" i="8" s="1"/>
  <c r="E233" i="8"/>
  <c r="E268" i="8" s="1"/>
  <c r="F233" i="8"/>
  <c r="F268" i="8" s="1"/>
  <c r="I234" i="8"/>
  <c r="I269" i="8" s="1"/>
  <c r="I235" i="8"/>
  <c r="I270" i="8" s="1"/>
  <c r="K234" i="8"/>
  <c r="K269" i="8" s="1"/>
  <c r="E234" i="8"/>
  <c r="E269" i="8" s="1"/>
  <c r="L234" i="8"/>
  <c r="L269" i="8" s="1"/>
  <c r="J234" i="8"/>
  <c r="J269" i="8" s="1"/>
  <c r="J233" i="8"/>
  <c r="J268" i="8" s="1"/>
  <c r="F235" i="8"/>
  <c r="F270" i="8" s="1"/>
  <c r="D233" i="8"/>
  <c r="D268" i="8" s="1"/>
  <c r="G235" i="8"/>
  <c r="G270" i="8" s="1"/>
  <c r="K233" i="8"/>
  <c r="K268" i="8" s="1"/>
  <c r="F234" i="8"/>
  <c r="F269" i="8" s="1"/>
  <c r="C233" i="8"/>
  <c r="C268" i="8" s="1"/>
  <c r="C234" i="8"/>
  <c r="C269" i="8" s="1"/>
  <c r="I233" i="8"/>
  <c r="I268" i="8" s="1"/>
  <c r="H234" i="8"/>
  <c r="H269" i="8" s="1"/>
  <c r="H235" i="8"/>
  <c r="H270" i="8" s="1"/>
  <c r="D235" i="8"/>
  <c r="D270" i="8" s="1"/>
  <c r="G234" i="8"/>
  <c r="G269" i="8" s="1"/>
  <c r="L235" i="8"/>
  <c r="L270" i="8" s="1"/>
  <c r="H233" i="8"/>
  <c r="H268" i="8" s="1"/>
  <c r="E235" i="8"/>
  <c r="E270" i="8" s="1"/>
  <c r="D234" i="8"/>
  <c r="D269" i="8" s="1"/>
  <c r="J235" i="8"/>
  <c r="J270" i="8" s="1"/>
  <c r="L195" i="8"/>
  <c r="G195" i="8"/>
  <c r="C197" i="8"/>
  <c r="D198" i="8"/>
  <c r="K197" i="8"/>
  <c r="E195" i="8"/>
  <c r="L201" i="8"/>
  <c r="I201" i="8"/>
  <c r="H201" i="8"/>
  <c r="L198" i="8"/>
  <c r="F195" i="8"/>
  <c r="E198" i="8"/>
  <c r="F201" i="8"/>
  <c r="I196" i="8"/>
  <c r="I197" i="8"/>
  <c r="K196" i="8"/>
  <c r="H198" i="8"/>
  <c r="I198" i="8"/>
  <c r="E196" i="8"/>
  <c r="K198" i="8"/>
  <c r="L196" i="8"/>
  <c r="J196" i="8"/>
  <c r="J195" i="8"/>
  <c r="G198" i="8"/>
  <c r="E201" i="8"/>
  <c r="G201" i="8"/>
  <c r="F198" i="8"/>
  <c r="F197" i="8"/>
  <c r="D201" i="8"/>
  <c r="D195" i="8"/>
  <c r="G197" i="8"/>
  <c r="J201" i="8"/>
  <c r="K195" i="8"/>
  <c r="F196" i="8"/>
  <c r="C195" i="8"/>
  <c r="C196" i="8"/>
  <c r="I195" i="8"/>
  <c r="H196" i="8"/>
  <c r="H197" i="8"/>
  <c r="D197" i="8"/>
  <c r="G196" i="8"/>
  <c r="C201" i="8"/>
  <c r="L197" i="8"/>
  <c r="H195" i="8"/>
  <c r="K201" i="8"/>
  <c r="E197" i="8"/>
  <c r="C198" i="8"/>
  <c r="D196" i="8"/>
  <c r="J197" i="8"/>
  <c r="J198" i="8"/>
  <c r="J43" i="1"/>
  <c r="M44" i="1"/>
  <c r="I44" i="1"/>
  <c r="E44" i="1"/>
  <c r="E43" i="1"/>
  <c r="G43" i="1"/>
  <c r="L44" i="1"/>
  <c r="F43" i="1"/>
  <c r="G44" i="1"/>
  <c r="K44" i="1"/>
  <c r="M43" i="1"/>
  <c r="H43" i="1"/>
  <c r="F44" i="1"/>
  <c r="K43" i="1"/>
  <c r="J44" i="1"/>
  <c r="I43" i="1"/>
  <c r="H44" i="1"/>
  <c r="L43" i="1"/>
  <c r="D44" i="1"/>
  <c r="D43" i="1"/>
  <c r="U33" i="4"/>
  <c r="U20" i="4"/>
  <c r="U32" i="4"/>
  <c r="ED51" i="5"/>
  <c r="ED48" i="5"/>
  <c r="ED49" i="5"/>
  <c r="ED50" i="5"/>
  <c r="EC50" i="5"/>
  <c r="EC51" i="5"/>
  <c r="EC48" i="5"/>
  <c r="EC49" i="5"/>
  <c r="EB55" i="5"/>
  <c r="ED106" i="5"/>
  <c r="J106" i="5" s="1"/>
  <c r="AA16" i="4"/>
  <c r="G232" i="8" s="1"/>
  <c r="G267" i="8" s="1"/>
  <c r="U52" i="4"/>
  <c r="M70" i="4"/>
  <c r="AD16" i="4"/>
  <c r="J232" i="8" s="1"/>
  <c r="J267" i="8" s="1"/>
  <c r="AE16" i="4"/>
  <c r="K232" i="8" s="1"/>
  <c r="K267" i="8" s="1"/>
  <c r="U31" i="4"/>
  <c r="AC16" i="4"/>
  <c r="I232" i="8" s="1"/>
  <c r="I267" i="8" s="1"/>
  <c r="U17" i="4"/>
  <c r="W16" i="4"/>
  <c r="C232" i="8" s="1"/>
  <c r="C267" i="8" s="1"/>
  <c r="Y16" i="4"/>
  <c r="E232" i="8" s="1"/>
  <c r="E267" i="8" s="1"/>
  <c r="X29" i="4"/>
  <c r="AB29" i="4"/>
  <c r="U23" i="4"/>
  <c r="AF29" i="4"/>
  <c r="AB16" i="4"/>
  <c r="H232" i="8" s="1"/>
  <c r="H267" i="8" s="1"/>
  <c r="U30" i="4"/>
  <c r="W29" i="4"/>
  <c r="Y29" i="4"/>
  <c r="Z29" i="4"/>
  <c r="AC29" i="4"/>
  <c r="U19" i="4"/>
  <c r="AA29" i="4"/>
  <c r="Z16" i="4"/>
  <c r="F232" i="8" s="1"/>
  <c r="F267" i="8" s="1"/>
  <c r="X16" i="4"/>
  <c r="D232" i="8" s="1"/>
  <c r="D267" i="8" s="1"/>
  <c r="AD29" i="4"/>
  <c r="AE29" i="4"/>
  <c r="AF16" i="4"/>
  <c r="L232" i="8" s="1"/>
  <c r="L267" i="8" s="1"/>
  <c r="U65" i="4"/>
  <c r="N78" i="4" s="1"/>
  <c r="U51" i="4"/>
  <c r="N76" i="4" s="1"/>
  <c r="U53" i="4"/>
  <c r="U18" i="4"/>
  <c r="EC115" i="5"/>
  <c r="ED116" i="5"/>
  <c r="EC56" i="5"/>
  <c r="EC59" i="5"/>
  <c r="EC81" i="5" s="1"/>
  <c r="EC57" i="5"/>
  <c r="EC69" i="5" s="1"/>
  <c r="EC58" i="5"/>
  <c r="EC75" i="5" s="1"/>
  <c r="ED95" i="5"/>
  <c r="ED57" i="5"/>
  <c r="ED69" i="5" s="1"/>
  <c r="ED59" i="5"/>
  <c r="ED81" i="5" s="1"/>
  <c r="ED58" i="5"/>
  <c r="ED75" i="5" s="1"/>
  <c r="ED56" i="5"/>
  <c r="EB7" i="6"/>
  <c r="EB6" i="6"/>
  <c r="EB5" i="6"/>
  <c r="EC8" i="6"/>
  <c r="EC3" i="6"/>
  <c r="EC4" i="6"/>
  <c r="ED2" i="6"/>
  <c r="M72" i="4" l="1"/>
  <c r="L194" i="8"/>
  <c r="E194" i="8"/>
  <c r="C194" i="8"/>
  <c r="K194" i="8"/>
  <c r="G194" i="8"/>
  <c r="F194" i="8"/>
  <c r="H194" i="8"/>
  <c r="I194" i="8"/>
  <c r="D194" i="8"/>
  <c r="J194" i="8"/>
  <c r="ED98" i="5"/>
  <c r="J98" i="5" s="1"/>
  <c r="J95" i="5"/>
  <c r="ED115" i="5"/>
  <c r="J115" i="5" s="1"/>
  <c r="ED55" i="5"/>
  <c r="ED63" i="5"/>
  <c r="U29" i="4"/>
  <c r="EC63" i="5"/>
  <c r="EC55" i="5"/>
  <c r="U16" i="4"/>
  <c r="EC7" i="6"/>
  <c r="EC6" i="6"/>
  <c r="EC5" i="6"/>
  <c r="ED8" i="6"/>
  <c r="ED4" i="6"/>
  <c r="EE2" i="6"/>
  <c r="ED3" i="6"/>
  <c r="EE8" i="6" l="1"/>
  <c r="EE4" i="6"/>
  <c r="EF2" i="6"/>
  <c r="EE3" i="6"/>
  <c r="ED6" i="6"/>
  <c r="ED5" i="6"/>
  <c r="ED7" i="6"/>
  <c r="EE6" i="6" l="1"/>
  <c r="EE5" i="6"/>
  <c r="EE7" i="6"/>
  <c r="EF8" i="6"/>
  <c r="EF4" i="6"/>
  <c r="EF3" i="6"/>
  <c r="EG2" i="6"/>
  <c r="EF7" i="6" l="1"/>
  <c r="EF6" i="6"/>
  <c r="EF5" i="6"/>
  <c r="EG8" i="6"/>
  <c r="EG3" i="6"/>
  <c r="EG4" i="6"/>
  <c r="EH2" i="6"/>
  <c r="EG7" i="6" l="1"/>
  <c r="EG6" i="6"/>
  <c r="EG5" i="6"/>
  <c r="EH4" i="6"/>
  <c r="EH3" i="6"/>
  <c r="EI2" i="6"/>
  <c r="EH8" i="6"/>
  <c r="EH7" i="6" l="1"/>
  <c r="EH6" i="6"/>
  <c r="EH5" i="6"/>
  <c r="EI4" i="6"/>
  <c r="EI8" i="6"/>
  <c r="EJ2" i="6"/>
  <c r="EI3" i="6"/>
  <c r="EJ8" i="6" l="1"/>
  <c r="EJ4" i="6"/>
  <c r="EJ3" i="6"/>
  <c r="EK2" i="6"/>
  <c r="EI7" i="6"/>
  <c r="EI6" i="6"/>
  <c r="EI5" i="6"/>
  <c r="EJ7" i="6" l="1"/>
  <c r="EJ6" i="6"/>
  <c r="EJ5" i="6"/>
  <c r="EK8" i="6"/>
  <c r="EK3" i="6"/>
  <c r="EL2" i="6"/>
  <c r="EK4" i="6"/>
  <c r="EL8" i="6" l="1"/>
  <c r="EL4" i="6"/>
  <c r="EL3" i="6"/>
  <c r="EK7" i="6"/>
  <c r="EK6" i="6"/>
  <c r="EK5" i="6"/>
  <c r="EL5" i="6" l="1"/>
  <c r="EL6" i="6"/>
  <c r="EL7" i="6"/>
  <c r="AL42" i="3" l="1"/>
  <c r="AM42" i="3" s="1"/>
  <c r="AK41" i="3"/>
  <c r="AK32" i="3"/>
  <c r="AK33" i="3"/>
  <c r="AE37" i="3"/>
  <c r="AE39" i="3" s="1"/>
  <c r="AE36" i="3"/>
  <c r="AE38" i="3" s="1"/>
  <c r="AM67" i="3"/>
  <c r="AM74" i="3" s="1"/>
  <c r="AL67" i="3"/>
  <c r="AN58" i="3"/>
  <c r="AN67" i="3"/>
  <c r="AA17" i="3"/>
  <c r="AJ23" i="3" s="1"/>
  <c r="AA14" i="3"/>
  <c r="AJ19" i="3" s="1"/>
  <c r="AA10" i="3"/>
  <c r="AJ21" i="3" s="1"/>
  <c r="AJ18" i="3"/>
  <c r="AJ33" i="3" s="1"/>
  <c r="AJ17" i="3"/>
  <c r="AJ32" i="3" s="1"/>
  <c r="AE22" i="3"/>
  <c r="AE24" i="3" s="1"/>
  <c r="AE21" i="3"/>
  <c r="AE23" i="3" s="1"/>
  <c r="AD23" i="3"/>
  <c r="AD38" i="3" s="1"/>
  <c r="AD21" i="3"/>
  <c r="AD36" i="3" s="1"/>
  <c r="AD19" i="3"/>
  <c r="AD34" i="3" s="1"/>
  <c r="AF7" i="3"/>
  <c r="AF23" i="3" s="1"/>
  <c r="AF38" i="3" s="1"/>
  <c r="AF6" i="3"/>
  <c r="AF21" i="3" s="1"/>
  <c r="AF36" i="3" s="1"/>
  <c r="AF5" i="3"/>
  <c r="AF20" i="3" s="1"/>
  <c r="AF35" i="3" s="1"/>
  <c r="AJ7" i="3"/>
  <c r="AJ24" i="3" s="1"/>
  <c r="AJ39" i="3" s="1"/>
  <c r="AJ38" i="3" s="1"/>
  <c r="AJ5" i="3"/>
  <c r="AJ20" i="3" s="1"/>
  <c r="AJ6" i="3"/>
  <c r="AJ22" i="3" s="1"/>
  <c r="AJ37" i="3" s="1"/>
  <c r="AJ36" i="3" s="1"/>
  <c r="AI5" i="3"/>
  <c r="D108" i="8" s="1"/>
  <c r="AI6" i="3"/>
  <c r="D109" i="8" s="1"/>
  <c r="F109" i="8" s="1"/>
  <c r="AI7" i="3"/>
  <c r="D110" i="8" s="1"/>
  <c r="F110" i="8" s="1"/>
  <c r="AH8" i="3"/>
  <c r="F19" i="4" s="1"/>
  <c r="H19" i="4" s="1"/>
  <c r="AG7" i="3"/>
  <c r="AG5" i="3"/>
  <c r="AG6" i="3"/>
  <c r="AE8" i="3"/>
  <c r="F108" i="8" l="1"/>
  <c r="F18" i="4"/>
  <c r="H18" i="4" s="1"/>
  <c r="AJ82" i="3"/>
  <c r="AJ83" i="3" s="1"/>
  <c r="AK20" i="3"/>
  <c r="AL6" i="3"/>
  <c r="AK7" i="3"/>
  <c r="AK21" i="3"/>
  <c r="AK6" i="3"/>
  <c r="AL5" i="3"/>
  <c r="AJ35" i="3"/>
  <c r="AK23" i="3"/>
  <c r="AK5" i="3"/>
  <c r="AL7" i="3"/>
  <c r="AM64" i="3"/>
  <c r="AK36" i="3"/>
  <c r="AK38" i="3"/>
  <c r="AM69" i="3"/>
  <c r="AM73" i="3"/>
  <c r="AL70" i="3"/>
  <c r="AL71" i="3" s="1"/>
  <c r="AF22" i="3"/>
  <c r="AF24" i="3"/>
  <c r="AG8" i="3"/>
  <c r="AF19" i="3"/>
  <c r="AF8" i="3"/>
  <c r="AI8" i="3"/>
  <c r="D111" i="8" s="1"/>
  <c r="E111" i="8" s="1"/>
  <c r="F111" i="8" s="1"/>
  <c r="AJ8" i="3"/>
  <c r="D3" i="1"/>
  <c r="W24" i="3"/>
  <c r="Y29" i="3"/>
  <c r="X26" i="3"/>
  <c r="X25" i="3"/>
  <c r="W26" i="3"/>
  <c r="W25" i="3"/>
  <c r="X24" i="3"/>
  <c r="AK8" i="3" l="1"/>
  <c r="AF37" i="3"/>
  <c r="AK37" i="3" s="1"/>
  <c r="AK22" i="3"/>
  <c r="AF34" i="3"/>
  <c r="AK19" i="3"/>
  <c r="AL8" i="3"/>
  <c r="AN59" i="3" s="1"/>
  <c r="AN60" i="3" s="1"/>
  <c r="AN61" i="3" s="1"/>
  <c r="AF39" i="3"/>
  <c r="AK39" i="3" s="1"/>
  <c r="AK24" i="3"/>
  <c r="AV27" i="3"/>
  <c r="AV28" i="3" s="1"/>
  <c r="AK47" i="3" s="1"/>
  <c r="AL9" i="3"/>
  <c r="AN65" i="3"/>
  <c r="AO65" i="3" s="1"/>
  <c r="AM70" i="3" s="1"/>
  <c r="AF25" i="3"/>
  <c r="Y25" i="3"/>
  <c r="Y26" i="3"/>
  <c r="Y24" i="3"/>
  <c r="W27" i="3"/>
  <c r="C23" i="1"/>
  <c r="C22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D23" i="1"/>
  <c r="D22" i="1"/>
  <c r="C14" i="1"/>
  <c r="D15" i="1"/>
  <c r="E14" i="1"/>
  <c r="F14" i="1"/>
  <c r="G14" i="1"/>
  <c r="H14" i="1"/>
  <c r="I14" i="1"/>
  <c r="J14" i="1"/>
  <c r="K14" i="1"/>
  <c r="L14" i="1"/>
  <c r="M14" i="1"/>
  <c r="D14" i="1"/>
  <c r="E7" i="1"/>
  <c r="D7" i="1"/>
  <c r="D13" i="1"/>
  <c r="C214" i="8" s="1"/>
  <c r="C249" i="8" s="1"/>
  <c r="AF40" i="3" l="1"/>
  <c r="AK25" i="3"/>
  <c r="AK45" i="3"/>
  <c r="Y27" i="3"/>
  <c r="Y28" i="3" s="1"/>
  <c r="Y30" i="3" s="1"/>
  <c r="Y31" i="3" s="1"/>
  <c r="D35" i="2"/>
  <c r="C31" i="2"/>
  <c r="C30" i="2"/>
  <c r="C29" i="2"/>
  <c r="C27" i="2"/>
  <c r="C26" i="2"/>
  <c r="C25" i="2"/>
  <c r="O24" i="2"/>
  <c r="D16" i="2"/>
  <c r="O15" i="2"/>
  <c r="D13" i="2"/>
  <c r="O12" i="2"/>
  <c r="O11" i="2"/>
  <c r="D10" i="2"/>
  <c r="D17" i="2" s="1"/>
  <c r="D19" i="2" s="1"/>
  <c r="D8" i="2"/>
  <c r="O6" i="2"/>
  <c r="P3" i="2"/>
  <c r="F3" i="2"/>
  <c r="E3" i="2"/>
  <c r="E3" i="1" s="1"/>
  <c r="D35" i="1"/>
  <c r="C229" i="8" s="1"/>
  <c r="C264" i="8" s="1"/>
  <c r="D16" i="1"/>
  <c r="O24" i="1"/>
  <c r="O12" i="1"/>
  <c r="O11" i="1"/>
  <c r="O6" i="1"/>
  <c r="P3" i="1"/>
  <c r="Q3" i="1" s="1"/>
  <c r="C27" i="1"/>
  <c r="P27" i="1" s="1"/>
  <c r="E27" i="1" s="1"/>
  <c r="D223" i="8" s="1"/>
  <c r="D258" i="8" s="1"/>
  <c r="C29" i="1"/>
  <c r="P29" i="1" s="1"/>
  <c r="E29" i="1" s="1"/>
  <c r="D225" i="8" s="1"/>
  <c r="D260" i="8" s="1"/>
  <c r="C30" i="1"/>
  <c r="C31" i="1"/>
  <c r="P31" i="1" s="1"/>
  <c r="E31" i="1" s="1"/>
  <c r="D227" i="8" s="1"/>
  <c r="D262" i="8" s="1"/>
  <c r="C26" i="1"/>
  <c r="C25" i="1"/>
  <c r="P25" i="1" s="1"/>
  <c r="E25" i="1" s="1"/>
  <c r="D221" i="8" s="1"/>
  <c r="D256" i="8" s="1"/>
  <c r="Q24" i="1" l="1"/>
  <c r="F24" i="1" s="1"/>
  <c r="E220" i="8" s="1"/>
  <c r="Q15" i="1"/>
  <c r="F15" i="1" s="1"/>
  <c r="F16" i="1" s="1"/>
  <c r="G3" i="2"/>
  <c r="F3" i="1"/>
  <c r="P12" i="1"/>
  <c r="E12" i="1" s="1"/>
  <c r="P15" i="1"/>
  <c r="E15" i="1" s="1"/>
  <c r="E13" i="1"/>
  <c r="D214" i="8" s="1"/>
  <c r="D249" i="8" s="1"/>
  <c r="O31" i="1"/>
  <c r="O27" i="1"/>
  <c r="X27" i="3"/>
  <c r="Q12" i="1"/>
  <c r="F12" i="1" s="1"/>
  <c r="O29" i="1"/>
  <c r="P11" i="1"/>
  <c r="E11" i="1" s="1"/>
  <c r="P30" i="1"/>
  <c r="E30" i="1" s="1"/>
  <c r="D226" i="8" s="1"/>
  <c r="D261" i="8" s="1"/>
  <c r="P26" i="1"/>
  <c r="E26" i="1" s="1"/>
  <c r="D222" i="8" s="1"/>
  <c r="D257" i="8" s="1"/>
  <c r="Q30" i="1"/>
  <c r="F30" i="1" s="1"/>
  <c r="E226" i="8" s="1"/>
  <c r="E261" i="8" s="1"/>
  <c r="Q6" i="1"/>
  <c r="F6" i="1" s="1"/>
  <c r="E209" i="8" s="1"/>
  <c r="Q11" i="1"/>
  <c r="F11" i="1" s="1"/>
  <c r="P24" i="1"/>
  <c r="E24" i="1" s="1"/>
  <c r="D220" i="8" s="1"/>
  <c r="Q31" i="1"/>
  <c r="F31" i="1" s="1"/>
  <c r="E227" i="8" s="1"/>
  <c r="E262" i="8" s="1"/>
  <c r="O30" i="1"/>
  <c r="Q29" i="1"/>
  <c r="F29" i="1" s="1"/>
  <c r="E225" i="8" s="1"/>
  <c r="E260" i="8" s="1"/>
  <c r="Q27" i="1"/>
  <c r="F27" i="1" s="1"/>
  <c r="E223" i="8" s="1"/>
  <c r="E258" i="8" s="1"/>
  <c r="O26" i="1"/>
  <c r="Q25" i="1"/>
  <c r="F25" i="1" s="1"/>
  <c r="E221" i="8" s="1"/>
  <c r="E256" i="8" s="1"/>
  <c r="Q26" i="1"/>
  <c r="F26" i="1" s="1"/>
  <c r="E222" i="8" s="1"/>
  <c r="E257" i="8" s="1"/>
  <c r="O25" i="1"/>
  <c r="R3" i="1"/>
  <c r="P6" i="1"/>
  <c r="E6" i="1" s="1"/>
  <c r="D209" i="8" s="1"/>
  <c r="P24" i="2"/>
  <c r="E24" i="2" s="1"/>
  <c r="P7" i="2"/>
  <c r="P15" i="2"/>
  <c r="E15" i="2" s="1"/>
  <c r="E16" i="2" s="1"/>
  <c r="P11" i="2"/>
  <c r="E11" i="2" s="1"/>
  <c r="P27" i="2"/>
  <c r="E27" i="2" s="1"/>
  <c r="O27" i="2"/>
  <c r="P30" i="2"/>
  <c r="E30" i="2" s="1"/>
  <c r="O30" i="2"/>
  <c r="Q3" i="2"/>
  <c r="D28" i="2"/>
  <c r="D32" i="2" s="1"/>
  <c r="D34" i="2" s="1"/>
  <c r="P31" i="2"/>
  <c r="E31" i="2" s="1"/>
  <c r="O31" i="2"/>
  <c r="P25" i="2"/>
  <c r="E25" i="2" s="1"/>
  <c r="O25" i="2"/>
  <c r="P6" i="2"/>
  <c r="E6" i="2" s="1"/>
  <c r="P12" i="2"/>
  <c r="E12" i="2" s="1"/>
  <c r="E13" i="2" s="1"/>
  <c r="P26" i="2"/>
  <c r="E26" i="2" s="1"/>
  <c r="O26" i="2"/>
  <c r="Q27" i="2"/>
  <c r="F27" i="2" s="1"/>
  <c r="P29" i="2"/>
  <c r="E29" i="2" s="1"/>
  <c r="O29" i="2"/>
  <c r="Q30" i="2"/>
  <c r="F30" i="2" s="1"/>
  <c r="D255" i="8" l="1"/>
  <c r="D244" i="8"/>
  <c r="E244" i="8"/>
  <c r="E255" i="8"/>
  <c r="D37" i="2"/>
  <c r="D39" i="1" s="1"/>
  <c r="H22" i="4"/>
  <c r="R30" i="1"/>
  <c r="G30" i="1" s="1"/>
  <c r="F226" i="8" s="1"/>
  <c r="F261" i="8" s="1"/>
  <c r="R15" i="1"/>
  <c r="G15" i="1" s="1"/>
  <c r="G16" i="1" s="1"/>
  <c r="R31" i="1"/>
  <c r="G31" i="1" s="1"/>
  <c r="F227" i="8" s="1"/>
  <c r="F262" i="8" s="1"/>
  <c r="E16" i="1"/>
  <c r="H3" i="2"/>
  <c r="G3" i="1"/>
  <c r="R27" i="1"/>
  <c r="G27" i="1" s="1"/>
  <c r="F223" i="8" s="1"/>
  <c r="F258" i="8" s="1"/>
  <c r="F13" i="1"/>
  <c r="E214" i="8" s="1"/>
  <c r="E249" i="8" s="1"/>
  <c r="E35" i="1"/>
  <c r="D229" i="8" s="1"/>
  <c r="D264" i="8" s="1"/>
  <c r="F35" i="1"/>
  <c r="E229" i="8" s="1"/>
  <c r="E264" i="8" s="1"/>
  <c r="S3" i="1"/>
  <c r="S15" i="1" s="1"/>
  <c r="H15" i="1" s="1"/>
  <c r="H16" i="1" s="1"/>
  <c r="R11" i="1"/>
  <c r="G11" i="1" s="1"/>
  <c r="R12" i="1"/>
  <c r="G12" i="1" s="1"/>
  <c r="R6" i="1"/>
  <c r="G6" i="1" s="1"/>
  <c r="F209" i="8" s="1"/>
  <c r="R24" i="1"/>
  <c r="G24" i="1" s="1"/>
  <c r="F220" i="8" s="1"/>
  <c r="R25" i="1"/>
  <c r="G25" i="1" s="1"/>
  <c r="F221" i="8" s="1"/>
  <c r="F256" i="8" s="1"/>
  <c r="R29" i="1"/>
  <c r="G29" i="1" s="1"/>
  <c r="F225" i="8" s="1"/>
  <c r="F260" i="8" s="1"/>
  <c r="R26" i="1"/>
  <c r="G26" i="1" s="1"/>
  <c r="F222" i="8" s="1"/>
  <c r="F257" i="8" s="1"/>
  <c r="Q7" i="2"/>
  <c r="F7" i="2" s="1"/>
  <c r="F7" i="1" s="1"/>
  <c r="Q15" i="2"/>
  <c r="F15" i="2" s="1"/>
  <c r="F16" i="2" s="1"/>
  <c r="Q11" i="2"/>
  <c r="F11" i="2" s="1"/>
  <c r="Q12" i="2"/>
  <c r="F12" i="2" s="1"/>
  <c r="F13" i="2" s="1"/>
  <c r="R3" i="2"/>
  <c r="Q31" i="2"/>
  <c r="F31" i="2" s="1"/>
  <c r="Q24" i="2"/>
  <c r="F24" i="2" s="1"/>
  <c r="Q6" i="2"/>
  <c r="F6" i="2" s="1"/>
  <c r="Q26" i="2"/>
  <c r="F26" i="2" s="1"/>
  <c r="E35" i="2"/>
  <c r="E8" i="2"/>
  <c r="Q29" i="2"/>
  <c r="F29" i="2" s="1"/>
  <c r="Q25" i="2"/>
  <c r="F25" i="2" s="1"/>
  <c r="G41" i="4" l="1"/>
  <c r="F18" i="8" s="1"/>
  <c r="H41" i="4"/>
  <c r="G18" i="8" s="1"/>
  <c r="F255" i="8"/>
  <c r="F244" i="8"/>
  <c r="I3" i="2"/>
  <c r="H3" i="1"/>
  <c r="G42" i="4"/>
  <c r="G43" i="4" s="1"/>
  <c r="F19" i="8" s="1"/>
  <c r="G40" i="4"/>
  <c r="F17" i="8" s="1"/>
  <c r="G39" i="4"/>
  <c r="F16" i="8" s="1"/>
  <c r="H39" i="4"/>
  <c r="G16" i="8" s="1"/>
  <c r="H42" i="4"/>
  <c r="H43" i="4" s="1"/>
  <c r="G19" i="8" s="1"/>
  <c r="H40" i="4"/>
  <c r="G17" i="8" s="1"/>
  <c r="G13" i="1"/>
  <c r="F214" i="8" s="1"/>
  <c r="F249" i="8" s="1"/>
  <c r="G35" i="1"/>
  <c r="F229" i="8" s="1"/>
  <c r="F264" i="8" s="1"/>
  <c r="T3" i="1"/>
  <c r="T15" i="1" s="1"/>
  <c r="I15" i="1" s="1"/>
  <c r="I16" i="1" s="1"/>
  <c r="S27" i="1"/>
  <c r="H27" i="1" s="1"/>
  <c r="G223" i="8" s="1"/>
  <c r="G258" i="8" s="1"/>
  <c r="S11" i="1"/>
  <c r="H11" i="1" s="1"/>
  <c r="S6" i="1"/>
  <c r="H6" i="1" s="1"/>
  <c r="G209" i="8" s="1"/>
  <c r="S12" i="1"/>
  <c r="H12" i="1" s="1"/>
  <c r="S31" i="1"/>
  <c r="H31" i="1" s="1"/>
  <c r="G227" i="8" s="1"/>
  <c r="G262" i="8" s="1"/>
  <c r="S24" i="1"/>
  <c r="H24" i="1" s="1"/>
  <c r="G220" i="8" s="1"/>
  <c r="S26" i="1"/>
  <c r="H26" i="1" s="1"/>
  <c r="G222" i="8" s="1"/>
  <c r="G257" i="8" s="1"/>
  <c r="S29" i="1"/>
  <c r="H29" i="1" s="1"/>
  <c r="G225" i="8" s="1"/>
  <c r="G260" i="8" s="1"/>
  <c r="S30" i="1"/>
  <c r="H30" i="1" s="1"/>
  <c r="G226" i="8" s="1"/>
  <c r="G261" i="8" s="1"/>
  <c r="S25" i="1"/>
  <c r="H25" i="1" s="1"/>
  <c r="G221" i="8" s="1"/>
  <c r="G256" i="8" s="1"/>
  <c r="E18" i="2"/>
  <c r="E10" i="2"/>
  <c r="E17" i="2" s="1"/>
  <c r="F35" i="2"/>
  <c r="F8" i="2"/>
  <c r="R15" i="2"/>
  <c r="G15" i="2" s="1"/>
  <c r="G16" i="2" s="1"/>
  <c r="R11" i="2"/>
  <c r="G11" i="2" s="1"/>
  <c r="R12" i="2"/>
  <c r="G12" i="2" s="1"/>
  <c r="G13" i="2" s="1"/>
  <c r="R24" i="2"/>
  <c r="G24" i="2" s="1"/>
  <c r="S3" i="2"/>
  <c r="R7" i="2"/>
  <c r="G7" i="2" s="1"/>
  <c r="G7" i="1" s="1"/>
  <c r="R6" i="2"/>
  <c r="G6" i="2" s="1"/>
  <c r="R30" i="2"/>
  <c r="G30" i="2" s="1"/>
  <c r="R31" i="2"/>
  <c r="G31" i="2" s="1"/>
  <c r="R26" i="2"/>
  <c r="G26" i="2" s="1"/>
  <c r="R25" i="2"/>
  <c r="G25" i="2" s="1"/>
  <c r="R29" i="2"/>
  <c r="G29" i="2" s="1"/>
  <c r="R27" i="2"/>
  <c r="G27" i="2" s="1"/>
  <c r="G244" i="8" l="1"/>
  <c r="G255" i="8"/>
  <c r="J3" i="2"/>
  <c r="I3" i="1"/>
  <c r="H13" i="1"/>
  <c r="G214" i="8" s="1"/>
  <c r="G249" i="8" s="1"/>
  <c r="H35" i="1"/>
  <c r="G229" i="8" s="1"/>
  <c r="G264" i="8" s="1"/>
  <c r="U3" i="1"/>
  <c r="U15" i="1" s="1"/>
  <c r="J15" i="1" s="1"/>
  <c r="J16" i="1" s="1"/>
  <c r="T12" i="1"/>
  <c r="I12" i="1" s="1"/>
  <c r="T6" i="1"/>
  <c r="I6" i="1" s="1"/>
  <c r="H209" i="8" s="1"/>
  <c r="T24" i="1"/>
  <c r="I24" i="1" s="1"/>
  <c r="H220" i="8" s="1"/>
  <c r="T11" i="1"/>
  <c r="I11" i="1" s="1"/>
  <c r="T31" i="1"/>
  <c r="I31" i="1" s="1"/>
  <c r="H227" i="8" s="1"/>
  <c r="H262" i="8" s="1"/>
  <c r="T25" i="1"/>
  <c r="I25" i="1" s="1"/>
  <c r="H221" i="8" s="1"/>
  <c r="H256" i="8" s="1"/>
  <c r="T27" i="1"/>
  <c r="I27" i="1" s="1"/>
  <c r="H223" i="8" s="1"/>
  <c r="H258" i="8" s="1"/>
  <c r="T29" i="1"/>
  <c r="I29" i="1" s="1"/>
  <c r="H225" i="8" s="1"/>
  <c r="H260" i="8" s="1"/>
  <c r="T30" i="1"/>
  <c r="I30" i="1" s="1"/>
  <c r="H226" i="8" s="1"/>
  <c r="H261" i="8" s="1"/>
  <c r="T26" i="1"/>
  <c r="I26" i="1" s="1"/>
  <c r="H222" i="8" s="1"/>
  <c r="H257" i="8" s="1"/>
  <c r="S12" i="2"/>
  <c r="H12" i="2" s="1"/>
  <c r="H13" i="2" s="1"/>
  <c r="S24" i="2"/>
  <c r="H24" i="2" s="1"/>
  <c r="S7" i="2"/>
  <c r="H7" i="2" s="1"/>
  <c r="H7" i="1" s="1"/>
  <c r="T3" i="2"/>
  <c r="S11" i="2"/>
  <c r="H11" i="2" s="1"/>
  <c r="S6" i="2"/>
  <c r="H6" i="2" s="1"/>
  <c r="S15" i="2"/>
  <c r="H15" i="2" s="1"/>
  <c r="H16" i="2" s="1"/>
  <c r="S27" i="2"/>
  <c r="H27" i="2" s="1"/>
  <c r="S30" i="2"/>
  <c r="H30" i="2" s="1"/>
  <c r="S31" i="2"/>
  <c r="H31" i="2" s="1"/>
  <c r="S26" i="2"/>
  <c r="H26" i="2" s="1"/>
  <c r="S25" i="2"/>
  <c r="H25" i="2" s="1"/>
  <c r="S29" i="2"/>
  <c r="H29" i="2" s="1"/>
  <c r="E19" i="2"/>
  <c r="G35" i="2"/>
  <c r="G8" i="2"/>
  <c r="F18" i="2"/>
  <c r="F10" i="2"/>
  <c r="F17" i="2" s="1"/>
  <c r="H244" i="8" l="1"/>
  <c r="H255" i="8"/>
  <c r="K3" i="2"/>
  <c r="J3" i="1"/>
  <c r="I13" i="1"/>
  <c r="H214" i="8" s="1"/>
  <c r="H249" i="8" s="1"/>
  <c r="I35" i="1"/>
  <c r="H229" i="8" s="1"/>
  <c r="H264" i="8" s="1"/>
  <c r="F19" i="2"/>
  <c r="V3" i="1"/>
  <c r="V15" i="1" s="1"/>
  <c r="K15" i="1" s="1"/>
  <c r="K16" i="1" s="1"/>
  <c r="U24" i="1"/>
  <c r="J24" i="1" s="1"/>
  <c r="I220" i="8" s="1"/>
  <c r="U6" i="1"/>
  <c r="J6" i="1" s="1"/>
  <c r="I209" i="8" s="1"/>
  <c r="U11" i="1"/>
  <c r="J11" i="1" s="1"/>
  <c r="U26" i="1"/>
  <c r="J26" i="1" s="1"/>
  <c r="I222" i="8" s="1"/>
  <c r="I257" i="8" s="1"/>
  <c r="U30" i="1"/>
  <c r="J30" i="1" s="1"/>
  <c r="I226" i="8" s="1"/>
  <c r="I261" i="8" s="1"/>
  <c r="U12" i="1"/>
  <c r="J12" i="1" s="1"/>
  <c r="U27" i="1"/>
  <c r="J27" i="1" s="1"/>
  <c r="I223" i="8" s="1"/>
  <c r="I258" i="8" s="1"/>
  <c r="U29" i="1"/>
  <c r="J29" i="1" s="1"/>
  <c r="I225" i="8" s="1"/>
  <c r="I260" i="8" s="1"/>
  <c r="U31" i="1"/>
  <c r="J31" i="1" s="1"/>
  <c r="I227" i="8" s="1"/>
  <c r="I262" i="8" s="1"/>
  <c r="U25" i="1"/>
  <c r="J25" i="1" s="1"/>
  <c r="I221" i="8" s="1"/>
  <c r="I256" i="8" s="1"/>
  <c r="F28" i="2"/>
  <c r="F32" i="2" s="1"/>
  <c r="F34" i="2" s="1"/>
  <c r="F37" i="2" s="1"/>
  <c r="F39" i="1" s="1"/>
  <c r="E28" i="2"/>
  <c r="E32" i="2" s="1"/>
  <c r="E34" i="2" s="1"/>
  <c r="E37" i="2" s="1"/>
  <c r="E39" i="1" s="1"/>
  <c r="H8" i="2"/>
  <c r="H35" i="2"/>
  <c r="G10" i="2"/>
  <c r="G17" i="2" s="1"/>
  <c r="G18" i="2"/>
  <c r="T24" i="2"/>
  <c r="I24" i="2" s="1"/>
  <c r="T7" i="2"/>
  <c r="I7" i="2" s="1"/>
  <c r="I7" i="1" s="1"/>
  <c r="T15" i="2"/>
  <c r="I15" i="2" s="1"/>
  <c r="I16" i="2" s="1"/>
  <c r="T11" i="2"/>
  <c r="I11" i="2" s="1"/>
  <c r="T6" i="2"/>
  <c r="I6" i="2" s="1"/>
  <c r="U3" i="2"/>
  <c r="T12" i="2"/>
  <c r="I12" i="2" s="1"/>
  <c r="I13" i="2" s="1"/>
  <c r="T29" i="2"/>
  <c r="I29" i="2" s="1"/>
  <c r="T27" i="2"/>
  <c r="I27" i="2" s="1"/>
  <c r="T25" i="2"/>
  <c r="I25" i="2" s="1"/>
  <c r="T30" i="2"/>
  <c r="I30" i="2" s="1"/>
  <c r="T31" i="2"/>
  <c r="I31" i="2" s="1"/>
  <c r="T26" i="2"/>
  <c r="I26" i="2" s="1"/>
  <c r="I255" i="8" l="1"/>
  <c r="I244" i="8"/>
  <c r="J13" i="1"/>
  <c r="I214" i="8" s="1"/>
  <c r="I249" i="8" s="1"/>
  <c r="J35" i="1"/>
  <c r="I229" i="8" s="1"/>
  <c r="I264" i="8" s="1"/>
  <c r="G19" i="2"/>
  <c r="V11" i="1"/>
  <c r="K11" i="1" s="1"/>
  <c r="V24" i="1"/>
  <c r="K24" i="1" s="1"/>
  <c r="J220" i="8" s="1"/>
  <c r="V12" i="1"/>
  <c r="K12" i="1" s="1"/>
  <c r="V6" i="1"/>
  <c r="K6" i="1" s="1"/>
  <c r="J209" i="8" s="1"/>
  <c r="W3" i="1"/>
  <c r="W15" i="1" s="1"/>
  <c r="L15" i="1" s="1"/>
  <c r="L16" i="1" s="1"/>
  <c r="V26" i="1"/>
  <c r="K26" i="1" s="1"/>
  <c r="J222" i="8" s="1"/>
  <c r="J257" i="8" s="1"/>
  <c r="V30" i="1"/>
  <c r="K30" i="1" s="1"/>
  <c r="J226" i="8" s="1"/>
  <c r="J261" i="8" s="1"/>
  <c r="V29" i="1"/>
  <c r="K29" i="1" s="1"/>
  <c r="J225" i="8" s="1"/>
  <c r="J260" i="8" s="1"/>
  <c r="V31" i="1"/>
  <c r="K31" i="1" s="1"/>
  <c r="J227" i="8" s="1"/>
  <c r="J262" i="8" s="1"/>
  <c r="V27" i="1"/>
  <c r="K27" i="1" s="1"/>
  <c r="J223" i="8" s="1"/>
  <c r="J258" i="8" s="1"/>
  <c r="V25" i="1"/>
  <c r="K25" i="1" s="1"/>
  <c r="J221" i="8" s="1"/>
  <c r="J256" i="8" s="1"/>
  <c r="U7" i="2"/>
  <c r="J7" i="2" s="1"/>
  <c r="J7" i="1" s="1"/>
  <c r="U15" i="2"/>
  <c r="J15" i="2" s="1"/>
  <c r="J16" i="2" s="1"/>
  <c r="U11" i="2"/>
  <c r="J11" i="2" s="1"/>
  <c r="U12" i="2"/>
  <c r="J12" i="2" s="1"/>
  <c r="J13" i="2" s="1"/>
  <c r="V3" i="2"/>
  <c r="U24" i="2"/>
  <c r="J24" i="2" s="1"/>
  <c r="U6" i="2"/>
  <c r="J6" i="2" s="1"/>
  <c r="U27" i="2"/>
  <c r="J27" i="2" s="1"/>
  <c r="U30" i="2"/>
  <c r="J30" i="2" s="1"/>
  <c r="U31" i="2"/>
  <c r="J31" i="2" s="1"/>
  <c r="U26" i="2"/>
  <c r="J26" i="2" s="1"/>
  <c r="U25" i="2"/>
  <c r="J25" i="2" s="1"/>
  <c r="U29" i="2"/>
  <c r="J29" i="2" s="1"/>
  <c r="I35" i="2"/>
  <c r="I8" i="2"/>
  <c r="G28" i="2"/>
  <c r="G32" i="2" s="1"/>
  <c r="G34" i="2" s="1"/>
  <c r="G37" i="2" s="1"/>
  <c r="G39" i="1" s="1"/>
  <c r="H18" i="2"/>
  <c r="H10" i="2"/>
  <c r="H17" i="2" s="1"/>
  <c r="J244" i="8" l="1"/>
  <c r="J255" i="8"/>
  <c r="L3" i="2"/>
  <c r="K3" i="1"/>
  <c r="K13" i="1"/>
  <c r="J214" i="8" s="1"/>
  <c r="J249" i="8" s="1"/>
  <c r="K35" i="1"/>
  <c r="J229" i="8" s="1"/>
  <c r="J264" i="8" s="1"/>
  <c r="X3" i="1"/>
  <c r="X15" i="1" s="1"/>
  <c r="M15" i="1" s="1"/>
  <c r="M16" i="1" s="1"/>
  <c r="W12" i="1"/>
  <c r="L12" i="1" s="1"/>
  <c r="W27" i="1"/>
  <c r="L27" i="1" s="1"/>
  <c r="K223" i="8" s="1"/>
  <c r="K258" i="8" s="1"/>
  <c r="W6" i="1"/>
  <c r="L6" i="1" s="1"/>
  <c r="K209" i="8" s="1"/>
  <c r="W24" i="1"/>
  <c r="L24" i="1" s="1"/>
  <c r="K220" i="8" s="1"/>
  <c r="W31" i="1"/>
  <c r="L31" i="1" s="1"/>
  <c r="K227" i="8" s="1"/>
  <c r="K262" i="8" s="1"/>
  <c r="W11" i="1"/>
  <c r="L11" i="1" s="1"/>
  <c r="W25" i="1"/>
  <c r="L25" i="1" s="1"/>
  <c r="K221" i="8" s="1"/>
  <c r="K256" i="8" s="1"/>
  <c r="W30" i="1"/>
  <c r="L30" i="1" s="1"/>
  <c r="K226" i="8" s="1"/>
  <c r="K261" i="8" s="1"/>
  <c r="W29" i="1"/>
  <c r="L29" i="1" s="1"/>
  <c r="K225" i="8" s="1"/>
  <c r="K260" i="8" s="1"/>
  <c r="W26" i="1"/>
  <c r="L26" i="1" s="1"/>
  <c r="K222" i="8" s="1"/>
  <c r="K257" i="8" s="1"/>
  <c r="V15" i="2"/>
  <c r="K15" i="2" s="1"/>
  <c r="K16" i="2" s="1"/>
  <c r="V11" i="2"/>
  <c r="K11" i="2" s="1"/>
  <c r="V6" i="2"/>
  <c r="K6" i="2" s="1"/>
  <c r="V12" i="2"/>
  <c r="K12" i="2" s="1"/>
  <c r="K13" i="2" s="1"/>
  <c r="V24" i="2"/>
  <c r="K24" i="2" s="1"/>
  <c r="V7" i="2"/>
  <c r="K7" i="2" s="1"/>
  <c r="K7" i="1" s="1"/>
  <c r="W3" i="2"/>
  <c r="V25" i="2"/>
  <c r="K25" i="2" s="1"/>
  <c r="V29" i="2"/>
  <c r="K29" i="2" s="1"/>
  <c r="V27" i="2"/>
  <c r="K27" i="2" s="1"/>
  <c r="V30" i="2"/>
  <c r="K30" i="2" s="1"/>
  <c r="V31" i="2"/>
  <c r="K31" i="2" s="1"/>
  <c r="V26" i="2"/>
  <c r="K26" i="2" s="1"/>
  <c r="I18" i="2"/>
  <c r="I10" i="2"/>
  <c r="I17" i="2" s="1"/>
  <c r="J35" i="2"/>
  <c r="J8" i="2"/>
  <c r="H19" i="2"/>
  <c r="K255" i="8" l="1"/>
  <c r="K244" i="8"/>
  <c r="M3" i="2"/>
  <c r="M3" i="1" s="1"/>
  <c r="L3" i="1"/>
  <c r="L13" i="1"/>
  <c r="K214" i="8" s="1"/>
  <c r="K249" i="8" s="1"/>
  <c r="L35" i="1"/>
  <c r="K229" i="8" s="1"/>
  <c r="K264" i="8" s="1"/>
  <c r="X12" i="1"/>
  <c r="M12" i="1" s="1"/>
  <c r="X6" i="1"/>
  <c r="M6" i="1" s="1"/>
  <c r="L209" i="8" s="1"/>
  <c r="X24" i="1"/>
  <c r="M24" i="1" s="1"/>
  <c r="L220" i="8" s="1"/>
  <c r="X11" i="1"/>
  <c r="M11" i="1" s="1"/>
  <c r="X30" i="1"/>
  <c r="M30" i="1" s="1"/>
  <c r="L226" i="8" s="1"/>
  <c r="L261" i="8" s="1"/>
  <c r="X26" i="1"/>
  <c r="M26" i="1" s="1"/>
  <c r="L222" i="8" s="1"/>
  <c r="L257" i="8" s="1"/>
  <c r="X27" i="1"/>
  <c r="M27" i="1" s="1"/>
  <c r="L223" i="8" s="1"/>
  <c r="L258" i="8" s="1"/>
  <c r="X29" i="1"/>
  <c r="M29" i="1" s="1"/>
  <c r="L225" i="8" s="1"/>
  <c r="L260" i="8" s="1"/>
  <c r="X31" i="1"/>
  <c r="M31" i="1" s="1"/>
  <c r="L227" i="8" s="1"/>
  <c r="L262" i="8" s="1"/>
  <c r="X25" i="1"/>
  <c r="M25" i="1" s="1"/>
  <c r="L221" i="8" s="1"/>
  <c r="L256" i="8" s="1"/>
  <c r="H28" i="2"/>
  <c r="H32" i="2" s="1"/>
  <c r="H34" i="2" s="1"/>
  <c r="H37" i="2" s="1"/>
  <c r="H39" i="1" s="1"/>
  <c r="K35" i="2"/>
  <c r="K8" i="2"/>
  <c r="J18" i="2"/>
  <c r="J10" i="2"/>
  <c r="J17" i="2" s="1"/>
  <c r="I19" i="2"/>
  <c r="W12" i="2"/>
  <c r="L12" i="2" s="1"/>
  <c r="L13" i="2" s="1"/>
  <c r="W24" i="2"/>
  <c r="L24" i="2" s="1"/>
  <c r="W7" i="2"/>
  <c r="L7" i="2" s="1"/>
  <c r="L7" i="1" s="1"/>
  <c r="W11" i="2"/>
  <c r="L11" i="2" s="1"/>
  <c r="X3" i="2"/>
  <c r="W15" i="2"/>
  <c r="L15" i="2" s="1"/>
  <c r="L16" i="2" s="1"/>
  <c r="W6" i="2"/>
  <c r="L6" i="2" s="1"/>
  <c r="W30" i="2"/>
  <c r="L30" i="2" s="1"/>
  <c r="W31" i="2"/>
  <c r="L31" i="2" s="1"/>
  <c r="W26" i="2"/>
  <c r="L26" i="2" s="1"/>
  <c r="W25" i="2"/>
  <c r="L25" i="2" s="1"/>
  <c r="W29" i="2"/>
  <c r="L29" i="2" s="1"/>
  <c r="W27" i="2"/>
  <c r="L27" i="2" s="1"/>
  <c r="L255" i="8" l="1"/>
  <c r="L244" i="8"/>
  <c r="M13" i="1"/>
  <c r="L214" i="8" s="1"/>
  <c r="L249" i="8" s="1"/>
  <c r="M35" i="1"/>
  <c r="L229" i="8" s="1"/>
  <c r="L264" i="8" s="1"/>
  <c r="J19" i="2"/>
  <c r="L8" i="2"/>
  <c r="L35" i="2"/>
  <c r="I28" i="2"/>
  <c r="I32" i="2" s="1"/>
  <c r="I34" i="2" s="1"/>
  <c r="I37" i="2" s="1"/>
  <c r="I39" i="1" s="1"/>
  <c r="K10" i="2"/>
  <c r="K17" i="2" s="1"/>
  <c r="K18" i="2"/>
  <c r="X24" i="2"/>
  <c r="M24" i="2" s="1"/>
  <c r="X7" i="2"/>
  <c r="M7" i="2" s="1"/>
  <c r="M7" i="1" s="1"/>
  <c r="X15" i="2"/>
  <c r="M15" i="2" s="1"/>
  <c r="M16" i="2" s="1"/>
  <c r="X11" i="2"/>
  <c r="M11" i="2" s="1"/>
  <c r="X6" i="2"/>
  <c r="M6" i="2" s="1"/>
  <c r="X12" i="2"/>
  <c r="M12" i="2" s="1"/>
  <c r="M13" i="2" s="1"/>
  <c r="X27" i="2"/>
  <c r="M27" i="2" s="1"/>
  <c r="X30" i="2"/>
  <c r="M30" i="2" s="1"/>
  <c r="X31" i="2"/>
  <c r="M31" i="2" s="1"/>
  <c r="X26" i="2"/>
  <c r="M26" i="2" s="1"/>
  <c r="X25" i="2"/>
  <c r="M25" i="2" s="1"/>
  <c r="X29" i="2"/>
  <c r="M29" i="2" s="1"/>
  <c r="J28" i="2"/>
  <c r="J32" i="2" s="1"/>
  <c r="J34" i="2"/>
  <c r="J37" i="2" s="1"/>
  <c r="J39" i="1" s="1"/>
  <c r="M35" i="2" l="1"/>
  <c r="M8" i="2"/>
  <c r="K19" i="2"/>
  <c r="L18" i="2"/>
  <c r="L10" i="2"/>
  <c r="L17" i="2" s="1"/>
  <c r="L19" i="2" l="1"/>
  <c r="L28" i="2" s="1"/>
  <c r="L32" i="2" s="1"/>
  <c r="L34" i="2" s="1"/>
  <c r="L37" i="2" s="1"/>
  <c r="L39" i="1" s="1"/>
  <c r="K28" i="2"/>
  <c r="K32" i="2" s="1"/>
  <c r="K34" i="2" s="1"/>
  <c r="K37" i="2" s="1"/>
  <c r="K39" i="1" s="1"/>
  <c r="M18" i="2"/>
  <c r="M10" i="2"/>
  <c r="M17" i="2" s="1"/>
  <c r="M19" i="2" l="1"/>
  <c r="M28" i="2" s="1"/>
  <c r="M32" i="2" s="1"/>
  <c r="M34" i="2" s="1"/>
  <c r="M37" i="2" s="1"/>
  <c r="M39" i="1" s="1"/>
  <c r="D8" i="1" l="1"/>
  <c r="D10" i="1" l="1"/>
  <c r="M8" i="1"/>
  <c r="K8" i="1"/>
  <c r="L8" i="1"/>
  <c r="I8" i="1"/>
  <c r="E8" i="1"/>
  <c r="F8" i="1"/>
  <c r="G8" i="1"/>
  <c r="H8" i="1"/>
  <c r="J8" i="1"/>
  <c r="D17" i="1" l="1"/>
  <c r="M10" i="1"/>
  <c r="J10" i="1"/>
  <c r="H10" i="1"/>
  <c r="G10" i="1"/>
  <c r="F10" i="1"/>
  <c r="K10" i="1"/>
  <c r="I10" i="1"/>
  <c r="L10" i="1"/>
  <c r="E10" i="1"/>
  <c r="E17" i="1" l="1"/>
  <c r="G17" i="1"/>
  <c r="L17" i="1"/>
  <c r="H17" i="1"/>
  <c r="M17" i="1"/>
  <c r="I17" i="1"/>
  <c r="F17" i="1"/>
  <c r="J17" i="1"/>
  <c r="K17" i="1"/>
  <c r="AK35" i="3" l="1"/>
  <c r="AJ34" i="3"/>
  <c r="AK34" i="3" s="1"/>
  <c r="AK40" i="3" s="1"/>
  <c r="AK46" i="3" s="1"/>
  <c r="AL82" i="3" s="1"/>
  <c r="DI27" i="6"/>
  <c r="CP28" i="6"/>
  <c r="EH40" i="6"/>
  <c r="DR28" i="6"/>
  <c r="BU19" i="6"/>
  <c r="BY27" i="6"/>
  <c r="K21" i="6"/>
  <c r="DC21" i="6"/>
  <c r="P29" i="6"/>
  <c r="DS21" i="6"/>
  <c r="Y16" i="6"/>
  <c r="DW27" i="6"/>
  <c r="DY20" i="6"/>
  <c r="BD36" i="6"/>
  <c r="AC18" i="6"/>
  <c r="ED37" i="6"/>
  <c r="DE28" i="6"/>
  <c r="AW12" i="6"/>
  <c r="EF34" i="6"/>
  <c r="DH30" i="6"/>
  <c r="EF36" i="6"/>
  <c r="EJ33" i="6"/>
  <c r="EA11" i="6"/>
  <c r="BC12" i="6"/>
  <c r="BO36" i="6"/>
  <c r="CU40" i="6"/>
  <c r="AD36" i="6"/>
  <c r="CI28" i="6"/>
  <c r="CG38" i="6"/>
  <c r="CT19" i="6"/>
  <c r="DZ20" i="6"/>
  <c r="DI17" i="6"/>
  <c r="DT38" i="6"/>
  <c r="BM12" i="6"/>
  <c r="BR19" i="6"/>
  <c r="EC33" i="6"/>
  <c r="EK38" i="6"/>
  <c r="DL16" i="6"/>
  <c r="BX21" i="6"/>
  <c r="CZ40" i="6"/>
  <c r="Q11" i="6"/>
  <c r="EC14" i="6"/>
  <c r="K30" i="6"/>
  <c r="DW19" i="6"/>
  <c r="DE11" i="6"/>
  <c r="EL39" i="6"/>
  <c r="EE39" i="6"/>
  <c r="EJ11" i="6"/>
  <c r="EJ31" i="6"/>
  <c r="BL14" i="6"/>
  <c r="EJ18" i="6"/>
  <c r="EL42" i="6"/>
  <c r="EI28" i="6"/>
  <c r="EJ28" i="6"/>
  <c r="AT21" i="6"/>
  <c r="EL29" i="6"/>
  <c r="CA21" i="6"/>
  <c r="ED22" i="6"/>
  <c r="DN20" i="6"/>
  <c r="AG20" i="6"/>
  <c r="DB40" i="6"/>
  <c r="CN38" i="6"/>
  <c r="DT27" i="6"/>
  <c r="DJ16" i="6"/>
  <c r="DK38" i="6"/>
  <c r="EJ41" i="6"/>
  <c r="EJ22" i="6"/>
  <c r="DM27" i="6"/>
  <c r="P34" i="6"/>
  <c r="DL12" i="6"/>
  <c r="EI42" i="6"/>
  <c r="EK14" i="6"/>
  <c r="EI15" i="6"/>
  <c r="EL16" i="6"/>
  <c r="EI39" i="6"/>
  <c r="EK11" i="6"/>
  <c r="DG34" i="6"/>
  <c r="ED24" i="6"/>
  <c r="BM27" i="6"/>
  <c r="EE18" i="6"/>
  <c r="BO12" i="6"/>
  <c r="EI33" i="6"/>
  <c r="DH11" i="6"/>
  <c r="DI28" i="6"/>
  <c r="DH19" i="6"/>
  <c r="EC35" i="6"/>
  <c r="CQ12" i="6"/>
  <c r="CK28" i="6"/>
  <c r="S16" i="6"/>
  <c r="R29" i="6"/>
  <c r="DY28" i="6"/>
  <c r="EK35" i="6"/>
  <c r="T40" i="6"/>
  <c r="EI19" i="6"/>
  <c r="CH20" i="6"/>
  <c r="DH12" i="6"/>
  <c r="DK32" i="6"/>
  <c r="BU14" i="6"/>
  <c r="EI16" i="6"/>
  <c r="DK20" i="6"/>
  <c r="DP27" i="6"/>
  <c r="DH35" i="6"/>
  <c r="EL15" i="6"/>
  <c r="DM16" i="6"/>
  <c r="DR27" i="6"/>
  <c r="CP38" i="6"/>
  <c r="BI31" i="6"/>
  <c r="AB17" i="6"/>
  <c r="DA21" i="6"/>
  <c r="BR21" i="6"/>
  <c r="DK31" i="6"/>
  <c r="CT38" i="6"/>
  <c r="EH32" i="6"/>
  <c r="AI27" i="6"/>
  <c r="EE37" i="6"/>
  <c r="EH20" i="6"/>
  <c r="AY35" i="6"/>
  <c r="BB12" i="6"/>
  <c r="EE15" i="6"/>
  <c r="AD20" i="6"/>
  <c r="DF17" i="6"/>
  <c r="BM36" i="6"/>
  <c r="EK20" i="6"/>
  <c r="CU20" i="6"/>
  <c r="DZ28" i="6"/>
  <c r="DH41" i="6"/>
  <c r="EB22" i="6"/>
  <c r="AR32" i="6"/>
  <c r="L16" i="6"/>
  <c r="DD29" i="6"/>
  <c r="CR14" i="6"/>
  <c r="DL11" i="6"/>
  <c r="BW41" i="6"/>
  <c r="BP11" i="6"/>
  <c r="CX21" i="6"/>
  <c r="EE14" i="6"/>
  <c r="DE21" i="6"/>
  <c r="AU17" i="6"/>
  <c r="DJ36" i="6"/>
  <c r="DI16" i="6"/>
  <c r="CW28" i="6"/>
  <c r="DA18" i="6"/>
  <c r="BB17" i="6"/>
  <c r="DG30" i="6"/>
  <c r="DK11" i="6"/>
  <c r="AM18" i="6"/>
  <c r="DN12" i="6"/>
  <c r="EJ29" i="6"/>
  <c r="EK32" i="6"/>
  <c r="EI14" i="6"/>
  <c r="AY12" i="6"/>
  <c r="DM14" i="6"/>
  <c r="AV12" i="6"/>
  <c r="EL33" i="6"/>
  <c r="EJ19" i="6"/>
  <c r="EK42" i="6"/>
  <c r="CB21" i="6"/>
  <c r="EJ21" i="6"/>
  <c r="EA29" i="6"/>
  <c r="CH27" i="6"/>
  <c r="DT28" i="6"/>
  <c r="DK36" i="6"/>
  <c r="BF11" i="6"/>
  <c r="CU18" i="6"/>
  <c r="DJ19" i="6"/>
  <c r="BO30" i="6"/>
  <c r="EL20" i="6"/>
  <c r="EL38" i="6"/>
  <c r="EL24" i="6"/>
  <c r="DJ20" i="6"/>
  <c r="AB20" i="6"/>
  <c r="EK39" i="6"/>
  <c r="EI38" i="6"/>
  <c r="EL12" i="6"/>
  <c r="EH42" i="6"/>
  <c r="AE32" i="6"/>
  <c r="DL14" i="6"/>
  <c r="BI19" i="6"/>
  <c r="AF31" i="6"/>
  <c r="AO21" i="6"/>
  <c r="ED19" i="6"/>
  <c r="BO27" i="6"/>
  <c r="X30" i="6"/>
  <c r="DM11" i="6"/>
  <c r="EA18" i="6"/>
  <c r="DP28" i="6"/>
  <c r="EI27" i="6"/>
  <c r="DD20" i="6"/>
  <c r="BT20" i="6"/>
  <c r="CY27" i="6"/>
  <c r="BA21" i="6"/>
  <c r="DF12" i="6"/>
  <c r="DN19" i="6"/>
  <c r="CH21" i="6"/>
  <c r="AG34" i="6"/>
  <c r="EA33" i="6"/>
  <c r="BZ28" i="6"/>
  <c r="DA40" i="6"/>
  <c r="BL36" i="6"/>
  <c r="DN36" i="6"/>
  <c r="DX14" i="6"/>
  <c r="DT41" i="6"/>
  <c r="EL40" i="6"/>
  <c r="DG12" i="6"/>
  <c r="DN17" i="6"/>
  <c r="BJ14" i="6"/>
  <c r="BI32" i="6"/>
  <c r="BC30" i="6"/>
  <c r="AE18" i="6"/>
  <c r="EE13" i="6"/>
  <c r="EH13" i="6"/>
  <c r="EG30" i="6"/>
  <c r="BM16" i="6"/>
  <c r="CW18" i="6"/>
  <c r="BD29" i="6"/>
  <c r="CS27" i="6"/>
  <c r="U32" i="6"/>
  <c r="AY21" i="6"/>
  <c r="EC23" i="6"/>
  <c r="CZ18" i="6"/>
  <c r="BP12" i="6"/>
  <c r="BJ32" i="6"/>
  <c r="EE17" i="6"/>
  <c r="DG35" i="6"/>
  <c r="AV30" i="6"/>
  <c r="BJ12" i="6"/>
  <c r="AH31" i="6"/>
  <c r="EJ23" i="6"/>
  <c r="AG16" i="6"/>
  <c r="CS40" i="6"/>
  <c r="EI13" i="6"/>
  <c r="M21" i="6"/>
  <c r="BQ35" i="6"/>
  <c r="CP20" i="6"/>
  <c r="EF30" i="6"/>
  <c r="AD17" i="6"/>
  <c r="Q36" i="6"/>
  <c r="EG23" i="6"/>
  <c r="EC11" i="6"/>
  <c r="BY41" i="6"/>
  <c r="AN40" i="6"/>
  <c r="EC21" i="6"/>
  <c r="DE32" i="6"/>
  <c r="DD32" i="6"/>
  <c r="Z11" i="6"/>
  <c r="EJ38" i="6"/>
  <c r="DL29" i="6"/>
  <c r="EJ40" i="6"/>
  <c r="EJ32" i="6"/>
  <c r="EJ20" i="6"/>
  <c r="EJ15" i="6"/>
  <c r="V31" i="6"/>
  <c r="BO14" i="6"/>
  <c r="CO38" i="6"/>
  <c r="EE12" i="6"/>
  <c r="CA27" i="6"/>
  <c r="CP41" i="6"/>
  <c r="AN36" i="6"/>
  <c r="DS38" i="6"/>
  <c r="DL32" i="6"/>
  <c r="AH20" i="6"/>
  <c r="DN16" i="6"/>
  <c r="DG16" i="6"/>
  <c r="DC30" i="6"/>
  <c r="DN11" i="6"/>
  <c r="EI41" i="6"/>
  <c r="BD34" i="6"/>
  <c r="EK16" i="6"/>
  <c r="EJ36" i="6"/>
  <c r="EK27" i="6"/>
  <c r="DH28" i="6"/>
  <c r="BR29" i="6"/>
  <c r="DM35" i="6"/>
  <c r="CZ21" i="6"/>
  <c r="AH30" i="6"/>
  <c r="EB40" i="6"/>
  <c r="EI36" i="6"/>
  <c r="DG41" i="6"/>
  <c r="EB12" i="6"/>
  <c r="EG35" i="6"/>
  <c r="DF32" i="6"/>
  <c r="DU27" i="6"/>
  <c r="DM12" i="6"/>
  <c r="DG32" i="6"/>
  <c r="BL20" i="6"/>
  <c r="ED20" i="6"/>
  <c r="ED41" i="6"/>
  <c r="BL21" i="6"/>
  <c r="EI34" i="6"/>
  <c r="CO14" i="6"/>
  <c r="DF38" i="6"/>
  <c r="EC20" i="6"/>
  <c r="W32" i="6"/>
  <c r="BT21" i="6"/>
  <c r="W36" i="6"/>
  <c r="EB20" i="6"/>
  <c r="CG19" i="6"/>
  <c r="BI27" i="6"/>
  <c r="DF11" i="6"/>
  <c r="AF16" i="6"/>
  <c r="EK34" i="6"/>
  <c r="BD31" i="6"/>
  <c r="EC18" i="6"/>
  <c r="EJ35" i="6"/>
  <c r="EI30" i="6"/>
  <c r="X34" i="6"/>
  <c r="EE19" i="6"/>
  <c r="EI23" i="6"/>
  <c r="AG11" i="6"/>
  <c r="AZ12" i="6"/>
  <c r="V29" i="6"/>
  <c r="AU11" i="6"/>
  <c r="DG11" i="6"/>
  <c r="BB30" i="6"/>
  <c r="CU19" i="6"/>
  <c r="AJ11" i="6"/>
  <c r="AT17" i="6"/>
  <c r="M31" i="6"/>
  <c r="EI21" i="6"/>
  <c r="DM31" i="6"/>
  <c r="BJ29" i="6"/>
  <c r="DW41" i="6"/>
  <c r="AK31" i="6"/>
  <c r="EF22" i="6"/>
  <c r="CA19" i="6"/>
  <c r="W35" i="6"/>
  <c r="R30" i="6"/>
  <c r="BK34" i="6"/>
  <c r="DD16" i="6"/>
  <c r="EF19" i="6"/>
  <c r="CR20" i="6"/>
  <c r="EE42" i="6"/>
  <c r="CR40" i="6"/>
  <c r="EH14" i="6"/>
  <c r="DI11" i="6"/>
  <c r="DJ29" i="6"/>
  <c r="BG34" i="6"/>
  <c r="EE32" i="6"/>
  <c r="DT19" i="6"/>
  <c r="EE41" i="6"/>
  <c r="BX14" i="6"/>
  <c r="DI36" i="6"/>
  <c r="ED34" i="6"/>
  <c r="BF12" i="6"/>
  <c r="DN32" i="6"/>
  <c r="BA12" i="6"/>
  <c r="CL41" i="6"/>
  <c r="DH27" i="6"/>
  <c r="EI40" i="6"/>
  <c r="DI19" i="6"/>
  <c r="AH32" i="6"/>
  <c r="EJ12" i="6"/>
  <c r="CD41" i="6"/>
  <c r="BH20" i="6"/>
  <c r="BH41" i="6"/>
  <c r="EE36" i="6"/>
  <c r="EL36" i="6"/>
  <c r="BW28" i="6"/>
  <c r="EA36" i="6"/>
  <c r="Y20" i="6"/>
  <c r="BZ41" i="6"/>
  <c r="EG24" i="6"/>
  <c r="EC16" i="6"/>
  <c r="Z16" i="6"/>
  <c r="CI41" i="6"/>
  <c r="BV29" i="6"/>
  <c r="DX41" i="6"/>
  <c r="EB27" i="6"/>
  <c r="AD32" i="6"/>
  <c r="DC32" i="6"/>
  <c r="BI41" i="6"/>
  <c r="CF19" i="6"/>
  <c r="AM20" i="6"/>
  <c r="L31" i="6"/>
  <c r="DO27" i="6"/>
  <c r="DM20" i="6"/>
  <c r="EG33" i="6"/>
  <c r="EC28" i="6"/>
  <c r="CV41" i="6"/>
  <c r="EG18" i="6"/>
  <c r="CQ19" i="6"/>
  <c r="BO31" i="6"/>
  <c r="BC21" i="6"/>
  <c r="AF12" i="6"/>
  <c r="DZ12" i="6"/>
  <c r="CX38" i="6"/>
  <c r="BP41" i="6"/>
  <c r="L32" i="6"/>
  <c r="CM21" i="6"/>
  <c r="DD31" i="6"/>
  <c r="EK36" i="6"/>
  <c r="DP41" i="6"/>
  <c r="S17" i="6"/>
  <c r="EH31" i="6"/>
  <c r="BE27" i="6"/>
  <c r="DI12" i="6"/>
  <c r="BC35" i="6"/>
  <c r="AV11" i="6"/>
  <c r="EF21" i="6"/>
  <c r="O35" i="6"/>
  <c r="CH28" i="6"/>
  <c r="EL13" i="6"/>
  <c r="CB12" i="6"/>
  <c r="CB19" i="6"/>
  <c r="EE27" i="6"/>
  <c r="BI12" i="6"/>
  <c r="EI12" i="6"/>
  <c r="EH22" i="6"/>
  <c r="DQ41" i="6"/>
  <c r="CF12" i="6"/>
  <c r="EA14" i="6"/>
  <c r="W38" i="6"/>
  <c r="BS19" i="6"/>
  <c r="AE36" i="6"/>
  <c r="Y21" i="6"/>
  <c r="EH35" i="6"/>
  <c r="DL21" i="6"/>
  <c r="DK21" i="6"/>
  <c r="EG13" i="6"/>
  <c r="BY38" i="6"/>
  <c r="BI36" i="6"/>
  <c r="CK27" i="6"/>
  <c r="AF32" i="6"/>
  <c r="AR28" i="6"/>
  <c r="AR34" i="6"/>
  <c r="DL20" i="6"/>
  <c r="BL12" i="6"/>
  <c r="DQ20" i="6"/>
  <c r="DF27" i="6"/>
  <c r="DE27" i="6"/>
  <c r="DR21" i="6"/>
  <c r="CL38" i="6"/>
  <c r="DZ41" i="6"/>
  <c r="K34" i="6"/>
  <c r="EK13" i="6"/>
  <c r="BK35" i="6"/>
  <c r="DH20" i="6"/>
  <c r="DZ19" i="6"/>
  <c r="AZ35" i="6"/>
  <c r="DZ27" i="6"/>
  <c r="DG31" i="6"/>
  <c r="CR38" i="6"/>
  <c r="S40" i="6"/>
  <c r="CW38" i="6"/>
  <c r="DI32" i="6"/>
  <c r="CY18" i="6"/>
  <c r="DU38" i="6"/>
  <c r="BV41" i="6"/>
  <c r="ED29" i="6"/>
  <c r="DJ30" i="6"/>
  <c r="AI21" i="6"/>
  <c r="DI35" i="6"/>
  <c r="DE17" i="6"/>
  <c r="DE34" i="6"/>
  <c r="DW20" i="6"/>
  <c r="CR27" i="6"/>
  <c r="EL37" i="6"/>
  <c r="EJ27" i="6"/>
  <c r="BE12" i="6"/>
  <c r="EC31" i="6"/>
  <c r="K36" i="6"/>
  <c r="EH37" i="6"/>
  <c r="DF34" i="6"/>
  <c r="EH17" i="6"/>
  <c r="DK27" i="6"/>
  <c r="EK29" i="6"/>
  <c r="EL11" i="6"/>
  <c r="EJ30" i="6"/>
  <c r="BI34" i="6"/>
  <c r="AO31" i="6"/>
  <c r="DQ28" i="6"/>
  <c r="EI17" i="6"/>
  <c r="DG19" i="6"/>
  <c r="ED42" i="6"/>
  <c r="AB36" i="6"/>
  <c r="AX31" i="6"/>
  <c r="M30" i="6"/>
  <c r="AI30" i="6"/>
  <c r="BG16" i="6"/>
  <c r="BA34" i="6"/>
  <c r="CV28" i="6"/>
  <c r="CF28" i="6"/>
  <c r="AP18" i="6"/>
  <c r="CK30" i="6"/>
  <c r="EA12" i="6"/>
  <c r="AC27" i="6"/>
  <c r="DO14" i="6"/>
  <c r="CO20" i="6"/>
  <c r="CR19" i="6"/>
  <c r="BQ29" i="6"/>
  <c r="BQ21" i="6"/>
  <c r="CN28" i="6"/>
  <c r="EB30" i="6"/>
  <c r="EL19" i="6"/>
  <c r="BY19" i="6"/>
  <c r="BB32" i="6"/>
  <c r="EK23" i="6"/>
  <c r="AL31" i="6"/>
  <c r="EC27" i="6"/>
  <c r="CK12" i="6"/>
  <c r="DA41" i="6"/>
  <c r="AJ40" i="6"/>
  <c r="DF21" i="6"/>
  <c r="AX12" i="6"/>
  <c r="EB38" i="6"/>
  <c r="EF42" i="6"/>
  <c r="AI20" i="6"/>
  <c r="BG12" i="6"/>
  <c r="M19" i="6"/>
  <c r="CW12" i="6"/>
  <c r="AR40" i="6"/>
  <c r="CG41" i="6"/>
  <c r="CQ14" i="6"/>
  <c r="AB30" i="6"/>
  <c r="EL35" i="6"/>
  <c r="BH12" i="6"/>
  <c r="DP38" i="6"/>
  <c r="EG19" i="6"/>
  <c r="DF14" i="6"/>
  <c r="EH15" i="6"/>
  <c r="S27" i="6"/>
  <c r="EF17" i="6"/>
  <c r="BS27" i="6"/>
  <c r="DV27" i="6"/>
  <c r="DH32" i="6"/>
  <c r="DT20" i="6"/>
  <c r="EK19" i="6"/>
  <c r="BQ12" i="6"/>
  <c r="W17" i="6"/>
  <c r="K29" i="6"/>
  <c r="EI18" i="6"/>
  <c r="AI29" i="6"/>
  <c r="DG20" i="6"/>
  <c r="DL35" i="6"/>
  <c r="BL28" i="6"/>
  <c r="DA20" i="6"/>
  <c r="AO41" i="6"/>
  <c r="N16" i="6"/>
  <c r="EH33" i="6"/>
  <c r="CU27" i="6"/>
  <c r="BJ41" i="6"/>
  <c r="CC41" i="6"/>
  <c r="BR14" i="6"/>
  <c r="EG41" i="6"/>
  <c r="O19" i="6"/>
  <c r="BQ31" i="6"/>
  <c r="AC19" i="6"/>
  <c r="DF31" i="6"/>
  <c r="AG17" i="6"/>
  <c r="ED30" i="6"/>
  <c r="EF33" i="6"/>
  <c r="DK19" i="6"/>
  <c r="Y17" i="6"/>
  <c r="AF20" i="6"/>
  <c r="DI41" i="6"/>
  <c r="CB28" i="6"/>
  <c r="EK22" i="6"/>
  <c r="DK41" i="6"/>
  <c r="Q16" i="6"/>
  <c r="DK17" i="6"/>
  <c r="EG39" i="6"/>
  <c r="BG17" i="6"/>
  <c r="AB35" i="6"/>
  <c r="AR30" i="6"/>
  <c r="DN29" i="6"/>
  <c r="BY14" i="6"/>
  <c r="EG40" i="6"/>
  <c r="DE16" i="6"/>
  <c r="AL18" i="6"/>
  <c r="DG36" i="6"/>
  <c r="DS14" i="6"/>
  <c r="CB38" i="6"/>
  <c r="EC42" i="6"/>
  <c r="EK33" i="6"/>
  <c r="T29" i="6"/>
  <c r="CD38" i="6"/>
  <c r="EJ17" i="6"/>
  <c r="CV18" i="6"/>
  <c r="BJ20" i="6"/>
  <c r="BB11" i="6"/>
  <c r="ED13" i="6"/>
  <c r="DU20" i="6"/>
  <c r="CC20" i="6"/>
  <c r="EC38" i="6"/>
  <c r="AU35" i="6"/>
  <c r="CH41" i="6"/>
  <c r="AV35" i="6"/>
  <c r="AH14" i="6"/>
  <c r="EH29" i="6"/>
  <c r="ED11" i="6"/>
  <c r="BH34" i="6"/>
  <c r="AX16" i="6"/>
  <c r="DU14" i="6"/>
  <c r="AM21" i="6"/>
  <c r="BA14" i="6"/>
  <c r="CH19" i="6"/>
  <c r="EF29" i="6"/>
  <c r="DB30" i="6"/>
  <c r="ED39" i="6"/>
  <c r="DH34" i="6"/>
  <c r="AN21" i="6"/>
  <c r="BP28" i="6"/>
  <c r="AE19" i="6"/>
  <c r="CG12" i="6"/>
  <c r="W41" i="6"/>
  <c r="AP19" i="6"/>
  <c r="DL34" i="6"/>
  <c r="BV20" i="6"/>
  <c r="AV41" i="6"/>
  <c r="CL32" i="6"/>
  <c r="DH38" i="6"/>
  <c r="BU41" i="6"/>
  <c r="BR34" i="6"/>
  <c r="AQ27" i="6"/>
  <c r="AU14" i="6"/>
  <c r="EL18" i="6"/>
  <c r="EB42" i="6"/>
  <c r="Z27" i="6"/>
  <c r="DE36" i="6"/>
  <c r="DZ14" i="6"/>
  <c r="P11" i="6"/>
  <c r="U40" i="6"/>
  <c r="CG20" i="6"/>
  <c r="EF15" i="6"/>
  <c r="BN27" i="6"/>
  <c r="EC17" i="6"/>
  <c r="L34" i="6"/>
  <c r="EC22" i="6"/>
  <c r="EB33" i="6"/>
  <c r="CN27" i="6"/>
  <c r="AS27" i="6"/>
  <c r="EE33" i="6"/>
  <c r="DS28" i="6"/>
  <c r="Y18" i="6"/>
  <c r="EB32" i="6"/>
  <c r="BN12" i="6"/>
  <c r="BL34" i="6"/>
  <c r="AA16" i="6"/>
  <c r="EB34" i="6"/>
  <c r="BO41" i="6"/>
  <c r="CI14" i="6"/>
  <c r="O11" i="6"/>
  <c r="EA27" i="6"/>
  <c r="BA11" i="6"/>
  <c r="DN28" i="6"/>
  <c r="BQ19" i="6"/>
  <c r="AC20" i="6"/>
  <c r="AB21" i="6"/>
  <c r="EE29" i="6"/>
  <c r="EF28" i="6"/>
  <c r="BD18" i="6"/>
  <c r="DB18" i="6"/>
  <c r="Z38" i="6"/>
  <c r="ED21" i="6"/>
  <c r="BO38" i="6"/>
  <c r="EE28" i="6"/>
  <c r="BJ11" i="6"/>
  <c r="EK37" i="6"/>
  <c r="CJ41" i="6"/>
  <c r="AB16" i="6"/>
  <c r="BN19" i="6"/>
  <c r="EI11" i="6"/>
  <c r="AX20" i="6"/>
  <c r="AU34" i="6"/>
  <c r="BZ27" i="6"/>
  <c r="DC28" i="6"/>
  <c r="DM41" i="6"/>
  <c r="BE32" i="6"/>
  <c r="BK28" i="6"/>
  <c r="BZ18" i="6"/>
  <c r="DL19" i="6"/>
  <c r="CW20" i="6"/>
  <c r="BQ36" i="6"/>
  <c r="AD14" i="6"/>
  <c r="DP14" i="6"/>
  <c r="CM20" i="6"/>
  <c r="CM16" i="6"/>
  <c r="BD32" i="6"/>
  <c r="BU30" i="6"/>
  <c r="Z28" i="6"/>
  <c r="DB11" i="6"/>
  <c r="AD12" i="6"/>
  <c r="N30" i="6"/>
  <c r="DZ38" i="6"/>
  <c r="U17" i="6"/>
  <c r="CH18" i="6"/>
  <c r="EI29" i="6"/>
  <c r="EH30" i="6"/>
  <c r="CL14" i="6"/>
  <c r="BU35" i="6"/>
  <c r="M27" i="6"/>
  <c r="BJ35" i="6"/>
  <c r="DW34" i="6"/>
  <c r="Z41" i="6"/>
  <c r="EA35" i="6"/>
  <c r="AV20" i="6"/>
  <c r="AV40" i="6"/>
  <c r="AX14" i="6"/>
  <c r="DY11" i="6"/>
  <c r="BZ14" i="6"/>
  <c r="EB19" i="6"/>
  <c r="AZ19" i="6"/>
  <c r="DT17" i="6"/>
  <c r="DE14" i="6"/>
  <c r="BE41" i="6"/>
  <c r="AB40" i="6"/>
  <c r="CK16" i="6"/>
  <c r="CT36" i="6"/>
  <c r="T34" i="6"/>
  <c r="AS40" i="6"/>
  <c r="AR36" i="6"/>
  <c r="AL32" i="6"/>
  <c r="U30" i="6"/>
  <c r="CC36" i="6"/>
  <c r="BB31" i="6"/>
  <c r="AU38" i="6"/>
  <c r="DU28" i="6"/>
  <c r="CU14" i="6"/>
  <c r="AN41" i="6"/>
  <c r="EF32" i="6"/>
  <c r="DB29" i="6"/>
  <c r="CK31" i="6"/>
  <c r="CR12" i="6"/>
  <c r="CP21" i="6"/>
  <c r="BF18" i="6"/>
  <c r="BA41" i="6"/>
  <c r="AT27" i="6"/>
  <c r="CD31" i="6"/>
  <c r="CU41" i="6"/>
  <c r="DE12" i="6"/>
  <c r="W16" i="6"/>
  <c r="L14" i="6"/>
  <c r="DI14" i="6"/>
  <c r="W21" i="6"/>
  <c r="S41" i="6"/>
  <c r="EG32" i="6"/>
  <c r="EG28" i="6"/>
  <c r="X38" i="6"/>
  <c r="BN18" i="6"/>
  <c r="AC34" i="6"/>
  <c r="BZ12" i="6"/>
  <c r="AV27" i="6"/>
  <c r="ED31" i="6"/>
  <c r="BZ16" i="6"/>
  <c r="DP19" i="6"/>
  <c r="DJ28" i="6"/>
  <c r="BN29" i="6"/>
  <c r="AU36" i="6"/>
  <c r="V36" i="6"/>
  <c r="BJ40" i="6"/>
  <c r="DB21" i="6"/>
  <c r="DU31" i="6"/>
  <c r="CX20" i="6"/>
  <c r="BM41" i="6"/>
  <c r="DX36" i="6"/>
  <c r="EC24" i="6"/>
  <c r="BV14" i="6"/>
  <c r="DV28" i="6"/>
  <c r="AI19" i="6"/>
  <c r="EF38" i="6"/>
  <c r="EE20" i="6"/>
  <c r="AE11" i="6"/>
  <c r="O41" i="6"/>
  <c r="DG21" i="6"/>
  <c r="AS21" i="6"/>
  <c r="CB16" i="6"/>
  <c r="BH35" i="6"/>
  <c r="BB29" i="6"/>
  <c r="Q30" i="6"/>
  <c r="N20" i="6"/>
  <c r="BE34" i="6"/>
  <c r="CE28" i="6"/>
  <c r="BX36" i="6"/>
  <c r="X40" i="6"/>
  <c r="BA29" i="6"/>
  <c r="BH19" i="6"/>
  <c r="AW30" i="6"/>
  <c r="DK34" i="6"/>
  <c r="EH11" i="6"/>
  <c r="BL16" i="6"/>
  <c r="AZ34" i="6"/>
  <c r="BO32" i="6"/>
  <c r="K28" i="6"/>
  <c r="DN30" i="6"/>
  <c r="EG27" i="6"/>
  <c r="Q31" i="6"/>
  <c r="AU30" i="6"/>
  <c r="CC21" i="6"/>
  <c r="AG18" i="6"/>
  <c r="EA15" i="6"/>
  <c r="BY20" i="6"/>
  <c r="AM14" i="6"/>
  <c r="R21" i="6"/>
  <c r="AL12" i="6"/>
  <c r="AK35" i="6"/>
  <c r="Q12" i="6"/>
  <c r="AQ20" i="6"/>
  <c r="BX41" i="6"/>
  <c r="EL34" i="6"/>
  <c r="EA39" i="6"/>
  <c r="X27" i="6"/>
  <c r="AQ19" i="6"/>
  <c r="DT14" i="6"/>
  <c r="AO30" i="6"/>
  <c r="U18" i="6"/>
  <c r="CI34" i="6"/>
  <c r="BS41" i="6"/>
  <c r="BO11" i="6"/>
  <c r="DW12" i="6"/>
  <c r="CS11" i="6"/>
  <c r="R31" i="6"/>
  <c r="DH14" i="6"/>
  <c r="DL36" i="6"/>
  <c r="CU21" i="6"/>
  <c r="BA31" i="6"/>
  <c r="BZ21" i="6"/>
  <c r="EI20" i="6"/>
  <c r="ED15" i="6"/>
  <c r="EL30" i="6"/>
  <c r="AY36" i="6"/>
  <c r="EG37" i="6"/>
  <c r="EF31" i="6"/>
  <c r="AE20" i="6"/>
  <c r="DD11" i="6"/>
  <c r="EG17" i="6"/>
  <c r="CY40" i="6"/>
  <c r="DC29" i="6"/>
  <c r="BG28" i="6"/>
  <c r="AE17" i="6"/>
  <c r="CL27" i="6"/>
  <c r="EB21" i="6"/>
  <c r="BX27" i="6"/>
  <c r="AA17" i="6"/>
  <c r="CM38" i="6"/>
  <c r="EL28" i="6"/>
  <c r="BP31" i="6"/>
  <c r="CW19" i="6"/>
  <c r="EG38" i="6"/>
  <c r="BP20" i="6"/>
  <c r="AB41" i="6"/>
  <c r="AZ31" i="6"/>
  <c r="CO41" i="6"/>
  <c r="AH18" i="6"/>
  <c r="AZ16" i="6"/>
  <c r="BC19" i="6"/>
  <c r="AY31" i="6"/>
  <c r="DO20" i="6"/>
  <c r="AT38" i="6"/>
  <c r="AJ14" i="6"/>
  <c r="CI27" i="6"/>
  <c r="CM12" i="6"/>
  <c r="CA28" i="6"/>
  <c r="AG19" i="6"/>
  <c r="AR20" i="6"/>
  <c r="BS14" i="6"/>
  <c r="BN32" i="6"/>
  <c r="CG14" i="6"/>
  <c r="AY27" i="6"/>
  <c r="L18" i="6"/>
  <c r="BH14" i="6"/>
  <c r="AH36" i="6"/>
  <c r="EK21" i="6"/>
  <c r="EA23" i="6"/>
  <c r="AY28" i="6"/>
  <c r="DG14" i="6"/>
  <c r="DF35" i="6"/>
  <c r="AI41" i="6"/>
  <c r="DM36" i="6"/>
  <c r="CS18" i="6"/>
  <c r="EC19" i="6"/>
  <c r="AF27" i="6"/>
  <c r="EF14" i="6"/>
  <c r="DH16" i="6"/>
  <c r="AB29" i="6"/>
  <c r="EL17" i="6"/>
  <c r="BB28" i="6"/>
  <c r="BF36" i="6"/>
  <c r="S32" i="6"/>
  <c r="EL21" i="6"/>
  <c r="BF14" i="6"/>
  <c r="ED14" i="6"/>
  <c r="AV19" i="6"/>
  <c r="DB38" i="6"/>
  <c r="AL27" i="6"/>
  <c r="BC38" i="6"/>
  <c r="DC27" i="6"/>
  <c r="CE27" i="6"/>
  <c r="DX27" i="6"/>
  <c r="BZ20" i="6"/>
  <c r="CT28" i="6"/>
  <c r="DJ14" i="6"/>
  <c r="CT40" i="6"/>
  <c r="ED23" i="6"/>
  <c r="ED17" i="6"/>
  <c r="BA18" i="6"/>
  <c r="EL23" i="6"/>
  <c r="EJ37" i="6"/>
  <c r="DP20" i="6"/>
  <c r="AT29" i="6"/>
  <c r="CX14" i="6"/>
  <c r="DJ35" i="6"/>
  <c r="CM19" i="6"/>
  <c r="EE16" i="6"/>
  <c r="AI36" i="6"/>
  <c r="DY38" i="6"/>
  <c r="AE40" i="6"/>
  <c r="EL27" i="6"/>
  <c r="AY14" i="6"/>
  <c r="AC29" i="6"/>
  <c r="CM41" i="6"/>
  <c r="DC16" i="6"/>
  <c r="W20" i="6"/>
  <c r="M40" i="6"/>
  <c r="BT38" i="6"/>
  <c r="BG21" i="6"/>
  <c r="AU20" i="6"/>
  <c r="BS28" i="6"/>
  <c r="Y40" i="6"/>
  <c r="AF18" i="6"/>
  <c r="BM14" i="6"/>
  <c r="CU38" i="6"/>
  <c r="EF41" i="6"/>
  <c r="BM17" i="6"/>
  <c r="EL32" i="6"/>
  <c r="DQ38" i="6"/>
  <c r="EJ24" i="6"/>
  <c r="AA14" i="6"/>
  <c r="V41" i="6"/>
  <c r="DX32" i="6"/>
  <c r="CW16" i="6"/>
  <c r="BW16" i="6"/>
  <c r="CC40" i="6"/>
  <c r="L36" i="6"/>
  <c r="AC21" i="6"/>
  <c r="BP14" i="6"/>
  <c r="DD41" i="6"/>
  <c r="AR18" i="6"/>
  <c r="O12" i="6"/>
  <c r="CR21" i="6"/>
  <c r="BX12" i="6"/>
  <c r="U41" i="6"/>
  <c r="BY29" i="6"/>
  <c r="N19" i="6"/>
  <c r="AF34" i="6"/>
  <c r="EH24" i="6"/>
  <c r="EC32" i="6"/>
  <c r="EE11" i="6"/>
  <c r="EG42" i="6"/>
  <c r="AJ36" i="6"/>
  <c r="BZ30" i="6"/>
  <c r="AP11" i="6"/>
  <c r="CE38" i="6"/>
  <c r="BB41" i="6"/>
  <c r="EB24" i="6"/>
  <c r="O27" i="6"/>
  <c r="EB18" i="6"/>
  <c r="CJ27" i="6"/>
  <c r="CX16" i="6"/>
  <c r="EB31" i="6"/>
  <c r="BK19" i="6"/>
  <c r="AK21" i="6"/>
  <c r="AQ41" i="6"/>
  <c r="AX27" i="6"/>
  <c r="V30" i="6"/>
  <c r="CP12" i="6"/>
  <c r="BK18" i="6"/>
  <c r="AH28" i="6"/>
  <c r="T17" i="6"/>
  <c r="AQ14" i="6"/>
  <c r="AG36" i="6"/>
  <c r="L17" i="6"/>
  <c r="P27" i="6"/>
  <c r="AY18" i="6"/>
  <c r="CL28" i="6"/>
  <c r="AN31" i="6"/>
  <c r="EB29" i="6"/>
  <c r="Y27" i="6"/>
  <c r="O34" i="6"/>
  <c r="BN40" i="6"/>
  <c r="DV34" i="6"/>
  <c r="CN35" i="6"/>
  <c r="DL17" i="6"/>
  <c r="BW14" i="6"/>
  <c r="Z12" i="6"/>
  <c r="DA19" i="6"/>
  <c r="DF29" i="6"/>
  <c r="CQ40" i="6"/>
  <c r="CA14" i="6"/>
  <c r="CM29" i="6"/>
  <c r="CI36" i="6"/>
  <c r="CV14" i="6"/>
  <c r="AP20" i="6"/>
  <c r="EG34" i="6"/>
  <c r="ED27" i="6"/>
  <c r="R11" i="6"/>
  <c r="DG28" i="6"/>
  <c r="BF41" i="6"/>
  <c r="AO28" i="6"/>
  <c r="EJ39" i="6"/>
  <c r="CV19" i="6"/>
  <c r="BO34" i="6"/>
  <c r="EH28" i="6"/>
  <c r="R12" i="6"/>
  <c r="Q29" i="6"/>
  <c r="EH18" i="6"/>
  <c r="EA17" i="6"/>
  <c r="AZ18" i="6"/>
  <c r="BI14" i="6"/>
  <c r="DY19" i="6"/>
  <c r="R14" i="6"/>
  <c r="CY20" i="6"/>
  <c r="R20" i="6"/>
  <c r="P31" i="6"/>
  <c r="EJ14" i="6"/>
  <c r="AQ12" i="6"/>
  <c r="EB23" i="6"/>
  <c r="EK30" i="6"/>
  <c r="AL40" i="6"/>
  <c r="T19" i="6"/>
  <c r="CC19" i="6"/>
  <c r="BS38" i="6"/>
  <c r="BP35" i="6"/>
  <c r="AG41" i="6"/>
  <c r="CF21" i="6"/>
  <c r="BL27" i="6"/>
  <c r="CA29" i="6"/>
  <c r="AM11" i="6"/>
  <c r="AW40" i="6"/>
  <c r="BW27" i="6"/>
  <c r="AS30" i="6"/>
  <c r="AJ32" i="6"/>
  <c r="Q35" i="6"/>
  <c r="EG16" i="6"/>
  <c r="DF36" i="6"/>
  <c r="AM12" i="6"/>
  <c r="BN17" i="6"/>
  <c r="AW17" i="6"/>
  <c r="BY12" i="6"/>
  <c r="AS29" i="6"/>
  <c r="BQ18" i="6"/>
  <c r="BT27" i="6"/>
  <c r="N34" i="6"/>
  <c r="BF32" i="6"/>
  <c r="BA38" i="6"/>
  <c r="BT14" i="6"/>
  <c r="K14" i="6"/>
  <c r="P38" i="6"/>
  <c r="AT41" i="6"/>
  <c r="BM38" i="6"/>
  <c r="AG35" i="6"/>
  <c r="AJ28" i="6"/>
  <c r="L21" i="6"/>
  <c r="CV20" i="6"/>
  <c r="DO28" i="6"/>
  <c r="U20" i="6"/>
  <c r="K38" i="6"/>
  <c r="DS11" i="6"/>
  <c r="DD12" i="6"/>
  <c r="CF40" i="6"/>
  <c r="BZ19" i="6"/>
  <c r="DL30" i="6"/>
  <c r="DK40" i="6"/>
  <c r="AE14" i="6"/>
  <c r="CQ21" i="6"/>
  <c r="CU17" i="6"/>
  <c r="CG11" i="6"/>
  <c r="Z20" i="6"/>
  <c r="DC11" i="6"/>
  <c r="S31" i="6"/>
  <c r="DJ11" i="6"/>
  <c r="R32" i="6"/>
  <c r="W40" i="6"/>
  <c r="CW40" i="6"/>
  <c r="DA28" i="6"/>
  <c r="DN41" i="6"/>
  <c r="CT21" i="6"/>
  <c r="DJ32" i="6"/>
  <c r="Y32" i="6"/>
  <c r="X18" i="6"/>
  <c r="EF16" i="6"/>
  <c r="AK34" i="6"/>
  <c r="X17" i="6"/>
  <c r="EF27" i="6"/>
  <c r="DU41" i="6"/>
  <c r="AZ29" i="6"/>
  <c r="CS14" i="6"/>
  <c r="ED18" i="6"/>
  <c r="CO12" i="6"/>
  <c r="AL29" i="6"/>
  <c r="DM29" i="6"/>
  <c r="EG36" i="6"/>
  <c r="DM21" i="6"/>
  <c r="BM21" i="6"/>
  <c r="BB19" i="6"/>
  <c r="Q38" i="6"/>
  <c r="BB21" i="6"/>
  <c r="DA12" i="6"/>
  <c r="CO36" i="6"/>
  <c r="CT18" i="6"/>
  <c r="BC17" i="6"/>
  <c r="EA20" i="6"/>
  <c r="ED35" i="6"/>
  <c r="CT14" i="6"/>
  <c r="EA24" i="6"/>
  <c r="W30" i="6"/>
  <c r="AH38" i="6"/>
  <c r="EI35" i="6"/>
  <c r="DI20" i="6"/>
  <c r="CH38" i="6"/>
  <c r="N40" i="6"/>
  <c r="DR20" i="6"/>
  <c r="ED32" i="6"/>
  <c r="DC14" i="6"/>
  <c r="EC30" i="6"/>
  <c r="CD14" i="6"/>
  <c r="Y11" i="6"/>
  <c r="BW38" i="6"/>
  <c r="BN20" i="6"/>
  <c r="EA16" i="6"/>
  <c r="BJ16" i="6"/>
  <c r="EK24" i="6"/>
  <c r="DN27" i="6"/>
  <c r="CI21" i="6"/>
  <c r="AX19" i="6"/>
  <c r="DR41" i="6"/>
  <c r="BG41" i="6"/>
  <c r="BG29" i="6"/>
  <c r="DY41" i="6"/>
  <c r="U29" i="6"/>
  <c r="Z40" i="6"/>
  <c r="AL35" i="6"/>
  <c r="BC28" i="6"/>
  <c r="AW14" i="6"/>
  <c r="AP14" i="6"/>
  <c r="AW28" i="6"/>
  <c r="DD27" i="6"/>
  <c r="BW11" i="6"/>
  <c r="BE35" i="6"/>
  <c r="DU40" i="6"/>
  <c r="CG16" i="6"/>
  <c r="AQ11" i="6"/>
  <c r="BB40" i="6"/>
  <c r="BG11" i="6"/>
  <c r="DI21" i="6"/>
  <c r="M34" i="6"/>
  <c r="BA17" i="6"/>
  <c r="DI38" i="6"/>
  <c r="EA34" i="6"/>
  <c r="BA32" i="6"/>
  <c r="AM19" i="6"/>
  <c r="ED12" i="6"/>
  <c r="AD21" i="6"/>
  <c r="AF30" i="6"/>
  <c r="BY31" i="6"/>
  <c r="CT27" i="6"/>
  <c r="CD19" i="6"/>
  <c r="P36" i="6"/>
  <c r="BD27" i="6"/>
  <c r="EC37" i="6"/>
  <c r="DS20" i="6"/>
  <c r="T30" i="6"/>
  <c r="AY17" i="6"/>
  <c r="BO16" i="6"/>
  <c r="AK19" i="6"/>
  <c r="N12" i="6"/>
  <c r="AC11" i="6"/>
  <c r="BN34" i="6"/>
  <c r="DA38" i="6"/>
  <c r="BO35" i="6"/>
  <c r="AO14" i="6"/>
  <c r="AT40" i="6"/>
  <c r="CW17" i="6"/>
  <c r="AW20" i="6"/>
  <c r="AN28" i="6"/>
  <c r="CT12" i="6"/>
  <c r="BC20" i="6"/>
  <c r="L29" i="6"/>
  <c r="BK11" i="6"/>
  <c r="EG14" i="6"/>
  <c r="BL11" i="6"/>
  <c r="CV17" i="6"/>
  <c r="AF21" i="6"/>
  <c r="U28" i="6"/>
  <c r="EB28" i="6"/>
  <c r="CK14" i="6"/>
  <c r="BI21" i="6"/>
  <c r="CI40" i="6"/>
  <c r="CU28" i="6"/>
  <c r="AQ18" i="6"/>
  <c r="AY30" i="6"/>
  <c r="CI16" i="6"/>
  <c r="CM32" i="6"/>
  <c r="CR17" i="6"/>
  <c r="CZ32" i="6"/>
  <c r="BB35" i="6"/>
  <c r="CW11" i="6"/>
  <c r="ED33" i="6"/>
  <c r="AI17" i="6"/>
  <c r="DV14" i="6"/>
  <c r="DD40" i="6"/>
  <c r="AK36" i="6"/>
  <c r="CJ20" i="6"/>
  <c r="CH16" i="6"/>
  <c r="BP17" i="6"/>
  <c r="EA30" i="6"/>
  <c r="CJ30" i="6"/>
  <c r="BK32" i="6"/>
  <c r="CS35" i="6"/>
  <c r="CN21" i="6"/>
  <c r="CJ21" i="6"/>
  <c r="BT31" i="6"/>
  <c r="S14" i="6"/>
  <c r="BE31" i="6"/>
  <c r="BX31" i="6"/>
  <c r="CD36" i="6"/>
  <c r="DY35" i="6"/>
  <c r="AM27" i="6"/>
  <c r="DT35" i="6"/>
  <c r="AF17" i="6"/>
  <c r="X21" i="6"/>
  <c r="Z32" i="6"/>
  <c r="CA36" i="6"/>
  <c r="AK41" i="6"/>
  <c r="BS29" i="6"/>
  <c r="S21" i="6"/>
  <c r="CT29" i="6"/>
  <c r="CU35" i="6"/>
  <c r="AW32" i="6"/>
  <c r="BE20" i="6"/>
  <c r="CO30" i="6"/>
  <c r="CP30" i="6"/>
  <c r="BT29" i="6"/>
  <c r="CE20" i="6"/>
  <c r="M35" i="6"/>
  <c r="BQ38" i="6"/>
  <c r="BF40" i="6"/>
  <c r="AI11" i="6"/>
  <c r="Q17" i="6"/>
  <c r="CH36" i="6"/>
  <c r="AF14" i="6"/>
  <c r="DQ32" i="6"/>
  <c r="DA11" i="6"/>
  <c r="CB40" i="6"/>
  <c r="CX17" i="6"/>
  <c r="AZ11" i="6"/>
  <c r="BP18" i="6"/>
  <c r="CK34" i="6"/>
  <c r="DO11" i="6"/>
  <c r="CS29" i="6"/>
  <c r="CN40" i="6"/>
  <c r="BP34" i="6"/>
  <c r="CK19" i="6"/>
  <c r="DS29" i="6"/>
  <c r="BS36" i="6"/>
  <c r="BQ14" i="6"/>
  <c r="DU16" i="6"/>
  <c r="BU36" i="6"/>
  <c r="BL35" i="6"/>
  <c r="AU18" i="6"/>
  <c r="AE21" i="6"/>
  <c r="AV36" i="6"/>
  <c r="CP11" i="6"/>
  <c r="DS32" i="6"/>
  <c r="DO32" i="6"/>
  <c r="CB17" i="6"/>
  <c r="CQ20" i="6"/>
  <c r="DR18" i="6"/>
  <c r="DU35" i="6"/>
  <c r="Y35" i="6"/>
  <c r="K32" i="6"/>
  <c r="BL29" i="6"/>
  <c r="DU21" i="6"/>
  <c r="R27" i="6"/>
  <c r="CZ41" i="6"/>
  <c r="DT29" i="6"/>
  <c r="CL20" i="6"/>
  <c r="AA41" i="6"/>
  <c r="CY30" i="6"/>
  <c r="BW12" i="6"/>
  <c r="BZ29" i="6"/>
  <c r="AF36" i="6"/>
  <c r="CA32" i="6"/>
  <c r="BA27" i="6"/>
  <c r="T16" i="6"/>
  <c r="BD11" i="6"/>
  <c r="CW29" i="6"/>
  <c r="BR32" i="6"/>
  <c r="DO19" i="6"/>
  <c r="DZ34" i="6"/>
  <c r="AT11" i="6"/>
  <c r="EI22" i="6"/>
  <c r="AB27" i="6"/>
  <c r="AP38" i="6"/>
  <c r="AM28" i="6"/>
  <c r="BO28" i="6"/>
  <c r="AF40" i="6"/>
  <c r="CG31" i="6"/>
  <c r="AZ36" i="6"/>
  <c r="CG35" i="6"/>
  <c r="CM30" i="6"/>
  <c r="AZ38" i="6"/>
  <c r="BI30" i="6"/>
  <c r="CI17" i="6"/>
  <c r="AJ18" i="6"/>
  <c r="BH27" i="6"/>
  <c r="AY19" i="6"/>
  <c r="AW16" i="6"/>
  <c r="CM40" i="6"/>
  <c r="CP16" i="6"/>
  <c r="DU32" i="6"/>
  <c r="BI38" i="6"/>
  <c r="AZ30" i="6"/>
  <c r="CD12" i="6"/>
  <c r="K41" i="6"/>
  <c r="BZ35" i="6"/>
  <c r="U12" i="6"/>
  <c r="BG20" i="6"/>
  <c r="X31" i="6"/>
  <c r="AX18" i="6"/>
  <c r="DI18" i="6"/>
  <c r="BO18" i="6"/>
  <c r="DR29" i="6"/>
  <c r="AB32" i="6"/>
  <c r="AM36" i="6"/>
  <c r="AQ31" i="6"/>
  <c r="CX40" i="6"/>
  <c r="EB16" i="6"/>
  <c r="DJ34" i="6"/>
  <c r="DX19" i="6"/>
  <c r="BJ38" i="6"/>
  <c r="CJ12" i="6"/>
  <c r="EL31" i="6"/>
  <c r="EH23" i="6"/>
  <c r="DV19" i="6"/>
  <c r="EH16" i="6"/>
  <c r="EG12" i="6"/>
  <c r="X20" i="6"/>
  <c r="CJ14" i="6"/>
  <c r="EL22" i="6"/>
  <c r="DR14" i="6"/>
  <c r="EL14" i="6"/>
  <c r="CL21" i="6"/>
  <c r="DB27" i="6"/>
  <c r="AR29" i="6"/>
  <c r="DN38" i="6"/>
  <c r="BV27" i="6"/>
  <c r="CL36" i="6"/>
  <c r="DL28" i="6"/>
  <c r="AY34" i="6"/>
  <c r="DY27" i="6"/>
  <c r="DQ14" i="6"/>
  <c r="EA42" i="6"/>
  <c r="CZ14" i="6"/>
  <c r="AF19" i="6"/>
  <c r="DH29" i="6"/>
  <c r="CS38" i="6"/>
  <c r="DC38" i="6"/>
  <c r="AN34" i="6"/>
  <c r="BW20" i="6"/>
  <c r="CE12" i="6"/>
  <c r="EE30" i="6"/>
  <c r="S34" i="6"/>
  <c r="DF41" i="6"/>
  <c r="AJ12" i="6"/>
  <c r="V17" i="6"/>
  <c r="DD30" i="6"/>
  <c r="CQ41" i="6"/>
  <c r="DW28" i="6"/>
  <c r="DF19" i="6"/>
  <c r="EC29" i="6"/>
  <c r="U14" i="6"/>
  <c r="EJ13" i="6"/>
  <c r="DK16" i="6"/>
  <c r="EG15" i="6"/>
  <c r="BG35" i="6"/>
  <c r="DM17" i="6"/>
  <c r="EB37" i="6"/>
  <c r="BJ36" i="6"/>
  <c r="DI30" i="6"/>
  <c r="DN21" i="6"/>
  <c r="DX20" i="6"/>
  <c r="T36" i="6"/>
  <c r="Y31" i="6"/>
  <c r="BK41" i="6"/>
  <c r="BK29" i="6"/>
  <c r="BK30" i="6"/>
  <c r="EA37" i="6"/>
  <c r="EG31" i="6"/>
  <c r="AJ29" i="6"/>
  <c r="BU21" i="6"/>
  <c r="AE29" i="6"/>
  <c r="BF35" i="6"/>
  <c r="AJ34" i="6"/>
  <c r="AX38" i="6"/>
  <c r="DG27" i="6"/>
  <c r="BR27" i="6"/>
  <c r="V27" i="6"/>
  <c r="V12" i="6"/>
  <c r="BW21" i="6"/>
  <c r="BM11" i="6"/>
  <c r="DX21" i="6"/>
  <c r="BY35" i="6"/>
  <c r="BE30" i="6"/>
  <c r="CP27" i="6"/>
  <c r="CO21" i="6"/>
  <c r="BE19" i="6"/>
  <c r="CX18" i="6"/>
  <c r="EE24" i="6"/>
  <c r="AJ41" i="6"/>
  <c r="AZ32" i="6"/>
  <c r="DS19" i="6"/>
  <c r="CU12" i="6"/>
  <c r="BC16" i="6"/>
  <c r="DA14" i="6"/>
  <c r="R34" i="6"/>
  <c r="AC28" i="6"/>
  <c r="U19" i="6"/>
  <c r="DG38" i="6"/>
  <c r="AS17" i="6"/>
  <c r="AA40" i="6"/>
  <c r="AG38" i="6"/>
  <c r="EF39" i="6"/>
  <c r="BX38" i="6"/>
  <c r="Q27" i="6"/>
  <c r="BA28" i="6"/>
  <c r="AV31" i="6"/>
  <c r="BH28" i="6"/>
  <c r="CJ19" i="6"/>
  <c r="EH12" i="6"/>
  <c r="CE36" i="6"/>
  <c r="O28" i="6"/>
  <c r="X19" i="6"/>
  <c r="BC34" i="6"/>
  <c r="DJ38" i="6"/>
  <c r="AM41" i="6"/>
  <c r="CF14" i="6"/>
  <c r="AJ35" i="6"/>
  <c r="AW18" i="6"/>
  <c r="AK17" i="6"/>
  <c r="AS20" i="6"/>
  <c r="AR14" i="6"/>
  <c r="BD12" i="6"/>
  <c r="DG29" i="6"/>
  <c r="AX21" i="6"/>
  <c r="BR18" i="6"/>
  <c r="BU16" i="6"/>
  <c r="AT28" i="6"/>
  <c r="S29" i="6"/>
  <c r="CC34" i="6"/>
  <c r="AX40" i="6"/>
  <c r="EK31" i="6"/>
  <c r="BM32" i="6"/>
  <c r="Z19" i="6"/>
  <c r="BY36" i="6"/>
  <c r="V21" i="6"/>
  <c r="AE12" i="6"/>
  <c r="P21" i="6"/>
  <c r="CY14" i="6"/>
  <c r="CC12" i="6"/>
  <c r="V16" i="6"/>
  <c r="Y30" i="6"/>
  <c r="DA17" i="6"/>
  <c r="AI32" i="6"/>
  <c r="BJ19" i="6"/>
  <c r="V38" i="6"/>
  <c r="CQ18" i="6"/>
  <c r="DI34" i="6"/>
  <c r="CV32" i="6"/>
  <c r="AH19" i="6"/>
  <c r="EB36" i="6"/>
  <c r="AV29" i="6"/>
  <c r="BI17" i="6"/>
  <c r="Z31" i="6"/>
  <c r="AI12" i="6"/>
  <c r="CL29" i="6"/>
  <c r="CS36" i="6"/>
  <c r="U38" i="6"/>
  <c r="BH32" i="6"/>
  <c r="BN14" i="6"/>
  <c r="BZ34" i="6"/>
  <c r="AG27" i="6"/>
  <c r="CI18" i="6"/>
  <c r="W34" i="6"/>
  <c r="AC38" i="6"/>
  <c r="EI31" i="6"/>
  <c r="BR11" i="6"/>
  <c r="AJ17" i="6"/>
  <c r="BC41" i="6"/>
  <c r="CK21" i="6"/>
  <c r="BS31" i="6"/>
  <c r="BU40" i="6"/>
  <c r="T38" i="6"/>
  <c r="AD18" i="6"/>
  <c r="DT11" i="6"/>
  <c r="DO36" i="6"/>
  <c r="CB29" i="6"/>
  <c r="CE32" i="6"/>
  <c r="CV31" i="6"/>
  <c r="Y28" i="6"/>
  <c r="M28" i="6"/>
  <c r="AD41" i="6"/>
  <c r="BF34" i="6"/>
  <c r="DX18" i="6"/>
  <c r="DW17" i="6"/>
  <c r="DB36" i="6"/>
  <c r="AB14" i="6"/>
  <c r="L30" i="6"/>
  <c r="BR41" i="6"/>
  <c r="M12" i="6"/>
  <c r="DI40" i="6"/>
  <c r="CY35" i="6"/>
  <c r="AA19" i="6"/>
  <c r="CS34" i="6"/>
  <c r="BD28" i="6"/>
  <c r="DD38" i="6"/>
  <c r="DD36" i="6"/>
  <c r="CD27" i="6"/>
  <c r="AY20" i="6"/>
  <c r="AH35" i="6"/>
  <c r="BY17" i="6"/>
  <c r="DQ35" i="6"/>
  <c r="AN19" i="6"/>
  <c r="CA11" i="6"/>
  <c r="BR16" i="6"/>
  <c r="AN32" i="6"/>
  <c r="Z35" i="6"/>
  <c r="CG18" i="6"/>
  <c r="CY36" i="6"/>
  <c r="BN30" i="6"/>
  <c r="AH21" i="6"/>
  <c r="V35" i="6"/>
  <c r="L41" i="6"/>
  <c r="BV12" i="6"/>
  <c r="CO35" i="6"/>
  <c r="BY40" i="6"/>
  <c r="DR35" i="6"/>
  <c r="BM28" i="6"/>
  <c r="BZ36" i="6"/>
  <c r="BQ16" i="6"/>
  <c r="CT41" i="6"/>
  <c r="CE34" i="6"/>
  <c r="BW31" i="6"/>
  <c r="CX32" i="6"/>
  <c r="AT12" i="6"/>
  <c r="DW21" i="6"/>
  <c r="AS12" i="6"/>
  <c r="CP31" i="6"/>
  <c r="CT11" i="6"/>
  <c r="AA29" i="6"/>
  <c r="AS41" i="6"/>
  <c r="CJ32" i="6"/>
  <c r="DY17" i="6"/>
  <c r="CE16" i="6"/>
  <c r="CM17" i="6"/>
  <c r="DV11" i="6"/>
  <c r="Z36" i="6"/>
  <c r="BF30" i="6"/>
  <c r="CO28" i="6"/>
  <c r="DQ27" i="6"/>
  <c r="CF27" i="6"/>
  <c r="AZ28" i="6"/>
  <c r="EA31" i="6"/>
  <c r="CQ17" i="6"/>
  <c r="DT36" i="6"/>
  <c r="EE22" i="6"/>
  <c r="CL19" i="6"/>
  <c r="AH16" i="6"/>
  <c r="CG27" i="6"/>
  <c r="AU27" i="6"/>
  <c r="CX12" i="6"/>
  <c r="CC28" i="6"/>
  <c r="AY11" i="6"/>
  <c r="DS27" i="6"/>
  <c r="BV11" i="6"/>
  <c r="AP32" i="6"/>
  <c r="BH17" i="6"/>
  <c r="BF16" i="6"/>
  <c r="EC13" i="6"/>
  <c r="BH11" i="6"/>
  <c r="DV41" i="6"/>
  <c r="DD35" i="6"/>
  <c r="N31" i="6"/>
  <c r="AH17" i="6"/>
  <c r="CJ38" i="6"/>
  <c r="EH41" i="6"/>
  <c r="BR30" i="6"/>
  <c r="EH21" i="6"/>
  <c r="ED28" i="6"/>
  <c r="AI18" i="6"/>
  <c r="CH12" i="6"/>
  <c r="AS31" i="6"/>
  <c r="EI32" i="6"/>
  <c r="CD20" i="6"/>
  <c r="AW34" i="6"/>
  <c r="BN28" i="6"/>
  <c r="CM27" i="6"/>
  <c r="DW38" i="6"/>
  <c r="S11" i="6"/>
  <c r="DA27" i="6"/>
  <c r="CP14" i="6"/>
  <c r="X12" i="6"/>
  <c r="BI35" i="6"/>
  <c r="AX41" i="6"/>
  <c r="DB19" i="6"/>
  <c r="EG20" i="6"/>
  <c r="BQ41" i="6"/>
  <c r="DF28" i="6"/>
  <c r="AP36" i="6"/>
  <c r="W11" i="6"/>
  <c r="BE28" i="6"/>
  <c r="BP27" i="6"/>
  <c r="BG30" i="6"/>
  <c r="BS20" i="6"/>
  <c r="S35" i="6"/>
  <c r="BX20" i="6"/>
  <c r="AQ28" i="6"/>
  <c r="AA35" i="6"/>
  <c r="R28" i="6"/>
  <c r="BU27" i="6"/>
  <c r="EC15" i="6"/>
  <c r="BT12" i="6"/>
  <c r="EK28" i="6"/>
  <c r="BQ34" i="6"/>
  <c r="AU31" i="6"/>
  <c r="BH21" i="6"/>
  <c r="EF13" i="6"/>
  <c r="EB11" i="6"/>
  <c r="BX16" i="6"/>
  <c r="CS30" i="6"/>
  <c r="R41" i="6"/>
  <c r="BG38" i="6"/>
  <c r="EF18" i="6"/>
  <c r="AF28" i="6"/>
  <c r="AC31" i="6"/>
  <c r="AL41" i="6"/>
  <c r="P17" i="6"/>
  <c r="DD17" i="6"/>
  <c r="CM35" i="6"/>
  <c r="BY16" i="6"/>
  <c r="N27" i="6"/>
  <c r="AW31" i="6"/>
  <c r="BY32" i="6"/>
  <c r="K20" i="6"/>
  <c r="BA35" i="6"/>
  <c r="DH17" i="6"/>
  <c r="CH32" i="6"/>
  <c r="DU29" i="6"/>
  <c r="AW21" i="6"/>
  <c r="CP36" i="6"/>
  <c r="CE29" i="6"/>
  <c r="DH36" i="6"/>
  <c r="EL41" i="6"/>
  <c r="DB17" i="6"/>
  <c r="AJ31" i="6"/>
  <c r="CA30" i="6"/>
  <c r="AN12" i="6"/>
  <c r="DQ34" i="6"/>
  <c r="BM30" i="6"/>
  <c r="BX11" i="6"/>
  <c r="AE34" i="6"/>
  <c r="BG18" i="6"/>
  <c r="AJ16" i="6"/>
  <c r="AR41" i="6"/>
  <c r="AM29" i="6"/>
  <c r="CD34" i="6"/>
  <c r="BV19" i="6"/>
  <c r="AW29" i="6"/>
  <c r="R40" i="6"/>
  <c r="BK31" i="6"/>
  <c r="Q28" i="6"/>
  <c r="AO34" i="6"/>
  <c r="BL30" i="6"/>
  <c r="AY38" i="6"/>
  <c r="CN32" i="6"/>
  <c r="BI40" i="6"/>
  <c r="CO17" i="6"/>
  <c r="AJ38" i="6"/>
  <c r="DW40" i="6"/>
  <c r="CL40" i="6"/>
  <c r="CB32" i="6"/>
  <c r="CM11" i="6"/>
  <c r="Y19" i="6"/>
  <c r="BS12" i="6"/>
  <c r="BD20" i="6"/>
  <c r="BP29" i="6"/>
  <c r="CN30" i="6"/>
  <c r="AT30" i="6"/>
  <c r="AZ14" i="6"/>
  <c r="N28" i="6"/>
  <c r="DE19" i="6"/>
  <c r="R36" i="6"/>
  <c r="DY12" i="6"/>
  <c r="BU32" i="6"/>
  <c r="BB36" i="6"/>
  <c r="CL17" i="6"/>
  <c r="CO29" i="6"/>
  <c r="BM35" i="6"/>
  <c r="BL41" i="6"/>
  <c r="AD34" i="6"/>
  <c r="BZ11" i="6"/>
  <c r="BR28" i="6"/>
  <c r="BT36" i="6"/>
  <c r="CE18" i="6"/>
  <c r="AI35" i="6"/>
  <c r="DP35" i="6"/>
  <c r="CI35" i="6"/>
  <c r="CQ11" i="6"/>
  <c r="X36" i="6"/>
  <c r="CX41" i="6"/>
  <c r="AA34" i="6"/>
  <c r="CN31" i="6"/>
  <c r="CO32" i="6"/>
  <c r="AW36" i="6"/>
  <c r="CD17" i="6"/>
  <c r="AY41" i="6"/>
  <c r="BB13" i="6"/>
  <c r="AX13" i="6"/>
  <c r="CT13" i="6"/>
  <c r="BV40" i="6"/>
  <c r="BL38" i="6"/>
  <c r="DR30" i="6"/>
  <c r="BW29" i="6"/>
  <c r="BI28" i="6"/>
  <c r="CJ35" i="6"/>
  <c r="DB34" i="6"/>
  <c r="L28" i="6"/>
  <c r="CN41" i="6"/>
  <c r="BY30" i="6"/>
  <c r="DX35" i="6"/>
  <c r="DR16" i="6"/>
  <c r="DR17" i="6"/>
  <c r="BD13" i="6"/>
  <c r="X35" i="6"/>
  <c r="K19" i="6"/>
  <c r="BS30" i="6"/>
  <c r="CU29" i="6"/>
  <c r="BE21" i="6"/>
  <c r="BR20" i="6"/>
  <c r="DX12" i="6"/>
  <c r="BU38" i="6"/>
  <c r="CY11" i="6"/>
  <c r="CP35" i="6"/>
  <c r="BX18" i="6"/>
  <c r="CO40" i="6"/>
  <c r="BQ28" i="6"/>
  <c r="AW13" i="6"/>
  <c r="V15" i="6"/>
  <c r="DY30" i="6"/>
  <c r="CN16" i="6"/>
  <c r="EJ16" i="6"/>
  <c r="AS16" i="6"/>
  <c r="AN38" i="6"/>
  <c r="BM40" i="6"/>
  <c r="BJ18" i="6"/>
  <c r="DB31" i="6"/>
  <c r="CD30" i="6"/>
  <c r="O30" i="6"/>
  <c r="DM38" i="6"/>
  <c r="DJ40" i="6"/>
  <c r="DE18" i="6"/>
  <c r="DG13" i="6"/>
  <c r="DZ15" i="6"/>
  <c r="DL15" i="6"/>
  <c r="DC15" i="6"/>
  <c r="BN15" i="6"/>
  <c r="BH15" i="6"/>
  <c r="BF15" i="6"/>
  <c r="AX29" i="6"/>
  <c r="DV35" i="6"/>
  <c r="DE29" i="6"/>
  <c r="DO29" i="6"/>
  <c r="DY18" i="6"/>
  <c r="DE41" i="6"/>
  <c r="DP32" i="6"/>
  <c r="AH34" i="6"/>
  <c r="DK18" i="6"/>
  <c r="EF12" i="6"/>
  <c r="O21" i="6"/>
  <c r="DQ12" i="6"/>
  <c r="AS13" i="6"/>
  <c r="AN13" i="6"/>
  <c r="AT34" i="6"/>
  <c r="BW36" i="6"/>
  <c r="DT18" i="6"/>
  <c r="DP12" i="6"/>
  <c r="AP31" i="6"/>
  <c r="DC41" i="6"/>
  <c r="AK38" i="6"/>
  <c r="BV34" i="6"/>
  <c r="BO19" i="6"/>
  <c r="BP36" i="6"/>
  <c r="BC11" i="6"/>
  <c r="CI20" i="6"/>
  <c r="BX32" i="6"/>
  <c r="BX13" i="6"/>
  <c r="CR13" i="6"/>
  <c r="DB32" i="6"/>
  <c r="AL20" i="6"/>
  <c r="L13" i="6"/>
  <c r="AV16" i="6"/>
  <c r="Y38" i="6"/>
  <c r="CO27" i="6"/>
  <c r="DC35" i="6"/>
  <c r="DM32" i="6"/>
  <c r="DO18" i="6"/>
  <c r="X28" i="6"/>
  <c r="BE36" i="6"/>
  <c r="BD40" i="6"/>
  <c r="AR27" i="6"/>
  <c r="AG13" i="6"/>
  <c r="BL13" i="6"/>
  <c r="N17" i="6"/>
  <c r="P41" i="6"/>
  <c r="DB14" i="6"/>
  <c r="BT28" i="6"/>
  <c r="BV28" i="6"/>
  <c r="CX34" i="6"/>
  <c r="AM31" i="6"/>
  <c r="AF29" i="6"/>
  <c r="AA27" i="6"/>
  <c r="S30" i="6"/>
  <c r="BK27" i="6"/>
  <c r="AP41" i="6"/>
  <c r="BM20" i="6"/>
  <c r="CD13" i="6"/>
  <c r="AD40" i="6"/>
  <c r="BH16" i="6"/>
  <c r="CT34" i="6"/>
  <c r="DO16" i="6"/>
  <c r="CY21" i="6"/>
  <c r="Q21" i="6"/>
  <c r="BC27" i="6"/>
  <c r="EA38" i="6"/>
  <c r="DR11" i="6"/>
  <c r="CZ36" i="6"/>
  <c r="CV38" i="6"/>
  <c r="BK20" i="6"/>
  <c r="CE13" i="6"/>
  <c r="CN13" i="6"/>
  <c r="CB13" i="6"/>
  <c r="DJ41" i="6"/>
  <c r="CA40" i="6"/>
  <c r="X29" i="6"/>
  <c r="AA12" i="6"/>
  <c r="L40" i="6"/>
  <c r="CF30" i="6"/>
  <c r="DQ36" i="6"/>
  <c r="AK12" i="6"/>
  <c r="P35" i="6"/>
  <c r="CC30" i="6"/>
  <c r="CZ27" i="6"/>
  <c r="CY28" i="6"/>
  <c r="AD11" i="6"/>
  <c r="CJ13" i="6"/>
  <c r="AH27" i="6"/>
  <c r="AT36" i="6"/>
  <c r="AO12" i="6"/>
  <c r="BU31" i="6"/>
  <c r="DZ40" i="6"/>
  <c r="AP16" i="6"/>
  <c r="R13" i="6"/>
  <c r="BT40" i="6"/>
  <c r="AT19" i="6"/>
  <c r="AR11" i="6"/>
  <c r="BT32" i="6"/>
  <c r="CC14" i="6"/>
  <c r="DW32" i="6"/>
  <c r="BZ13" i="6"/>
  <c r="DV13" i="6"/>
  <c r="AS14" i="6"/>
  <c r="AT16" i="6"/>
  <c r="BM19" i="6"/>
  <c r="BE29" i="6"/>
  <c r="BD21" i="6"/>
  <c r="EB15" i="6"/>
  <c r="CS12" i="6"/>
  <c r="AV32" i="6"/>
  <c r="EF40" i="6"/>
  <c r="DQ31" i="6"/>
  <c r="CJ18" i="6"/>
  <c r="CF35" i="6"/>
  <c r="CL11" i="6"/>
  <c r="DC13" i="6"/>
  <c r="BJ13" i="6"/>
  <c r="BU11" i="6"/>
  <c r="Q13" i="6"/>
  <c r="DV20" i="6"/>
  <c r="L12" i="6"/>
  <c r="DQ29" i="6"/>
  <c r="BX19" i="6"/>
  <c r="CI11" i="6"/>
  <c r="Z34" i="6"/>
  <c r="DN18" i="6"/>
  <c r="BW30" i="6"/>
  <c r="DX38" i="6"/>
  <c r="DM28" i="6"/>
  <c r="AK13" i="6"/>
  <c r="AD13" i="6"/>
  <c r="T31" i="6"/>
  <c r="CE11" i="6"/>
  <c r="X41" i="6"/>
  <c r="CC35" i="6"/>
  <c r="BR31" i="6"/>
  <c r="DV17" i="6"/>
  <c r="EK41" i="6"/>
  <c r="AM38" i="6"/>
  <c r="DN34" i="6"/>
  <c r="CN34" i="6"/>
  <c r="CB14" i="6"/>
  <c r="DL18" i="6"/>
  <c r="CN29" i="6"/>
  <c r="AF13" i="6"/>
  <c r="AA13" i="6"/>
  <c r="M29" i="6"/>
  <c r="DG17" i="6"/>
  <c r="M13" i="6"/>
  <c r="V14" i="6"/>
  <c r="BZ17" i="6"/>
  <c r="DJ18" i="6"/>
  <c r="BX35" i="6"/>
  <c r="CF29" i="6"/>
  <c r="CZ31" i="6"/>
  <c r="Y29" i="6"/>
  <c r="O14" i="6"/>
  <c r="EG21" i="6"/>
  <c r="BG32" i="6"/>
  <c r="DR13" i="6"/>
  <c r="DD13" i="6"/>
  <c r="CK40" i="6"/>
  <c r="DP16" i="6"/>
  <c r="CL16" i="6"/>
  <c r="Z30" i="6"/>
  <c r="DD34" i="6"/>
  <c r="AZ27" i="6"/>
  <c r="DV16" i="6"/>
  <c r="DO35" i="6"/>
  <c r="CS28" i="6"/>
  <c r="AR16" i="6"/>
  <c r="CH35" i="6"/>
  <c r="BA16" i="6"/>
  <c r="R16" i="6"/>
  <c r="AI13" i="6"/>
  <c r="AP15" i="6"/>
  <c r="AD15" i="6"/>
  <c r="AR15" i="6"/>
  <c r="AT15" i="6"/>
  <c r="CX15" i="6"/>
  <c r="DP15" i="6"/>
  <c r="DW15" i="6"/>
  <c r="DA15" i="6"/>
  <c r="DN15" i="6"/>
  <c r="X15" i="6"/>
  <c r="CE15" i="6"/>
  <c r="CN15" i="6"/>
  <c r="AQ15" i="6"/>
  <c r="DI15" i="6"/>
  <c r="DM15" i="6"/>
  <c r="CZ15" i="6"/>
  <c r="N22" i="6"/>
  <c r="AV15" i="6"/>
  <c r="BK15" i="6"/>
  <c r="BX15" i="6"/>
  <c r="AA15" i="6"/>
  <c r="CT15" i="6"/>
  <c r="AN15" i="6"/>
  <c r="AZ15" i="6"/>
  <c r="CR22" i="6"/>
  <c r="BY22" i="6"/>
  <c r="DX22" i="6"/>
  <c r="BP22" i="6"/>
  <c r="CK22" i="6"/>
  <c r="CF22" i="6"/>
  <c r="DR22" i="6"/>
  <c r="DG22" i="6"/>
  <c r="BL22" i="6"/>
  <c r="DC22" i="6"/>
  <c r="CY22" i="6"/>
  <c r="BI22" i="6"/>
  <c r="AH22" i="6"/>
  <c r="BQ22" i="6"/>
  <c r="CV22" i="6"/>
  <c r="AZ22" i="6"/>
  <c r="CE22" i="6"/>
  <c r="BX22" i="6"/>
  <c r="BS22" i="6"/>
  <c r="CJ22" i="6"/>
  <c r="DH22" i="6"/>
  <c r="CO22" i="6"/>
  <c r="BT22" i="6"/>
  <c r="CX22" i="6"/>
  <c r="AY22" i="6"/>
  <c r="AC22" i="6"/>
  <c r="CD22" i="6"/>
  <c r="EK40" i="6"/>
  <c r="DF20" i="6"/>
  <c r="AD30" i="6"/>
  <c r="M11" i="6"/>
  <c r="CI38" i="6"/>
  <c r="DO38" i="6"/>
  <c r="EE21" i="6"/>
  <c r="P19" i="6"/>
  <c r="DQ19" i="6"/>
  <c r="CW27" i="6"/>
  <c r="EA22" i="6"/>
  <c r="P20" i="6"/>
  <c r="W28" i="6"/>
  <c r="AA30" i="6"/>
  <c r="U27" i="6"/>
  <c r="K27" i="6"/>
  <c r="BE38" i="6"/>
  <c r="CT31" i="6"/>
  <c r="AE38" i="6"/>
  <c r="CZ28" i="6"/>
  <c r="AR19" i="6"/>
  <c r="AS19" i="6"/>
  <c r="V11" i="6"/>
  <c r="BE18" i="6"/>
  <c r="EI37" i="6"/>
  <c r="AU16" i="6"/>
  <c r="AP35" i="6"/>
  <c r="AM30" i="6"/>
  <c r="DE40" i="6"/>
  <c r="S20" i="6"/>
  <c r="CB11" i="6"/>
  <c r="BQ30" i="6"/>
  <c r="BE14" i="6"/>
  <c r="CO31" i="6"/>
  <c r="AQ21" i="6"/>
  <c r="CY31" i="6"/>
  <c r="BF38" i="6"/>
  <c r="BB20" i="6"/>
  <c r="CD18" i="6"/>
  <c r="AU41" i="6"/>
  <c r="CU30" i="6"/>
  <c r="BK21" i="6"/>
  <c r="BY18" i="6"/>
  <c r="CU32" i="6"/>
  <c r="BM18" i="6"/>
  <c r="AR38" i="6"/>
  <c r="AT14" i="6"/>
  <c r="CU36" i="6"/>
  <c r="BM29" i="6"/>
  <c r="DX31" i="6"/>
  <c r="DT12" i="6"/>
  <c r="CH40" i="6"/>
  <c r="N14" i="6"/>
  <c r="CF41" i="6"/>
  <c r="CF17" i="6"/>
  <c r="CC11" i="6"/>
  <c r="AQ17" i="6"/>
  <c r="DA29" i="6"/>
  <c r="DY29" i="6"/>
  <c r="AL19" i="6"/>
  <c r="CC17" i="6"/>
  <c r="DU12" i="6"/>
  <c r="CM18" i="6"/>
  <c r="BH29" i="6"/>
  <c r="CZ35" i="6"/>
  <c r="CC32" i="6"/>
  <c r="CR29" i="6"/>
  <c r="DE31" i="6"/>
  <c r="BU29" i="6"/>
  <c r="CQ13" i="6"/>
  <c r="AQ40" i="6"/>
  <c r="CU11" i="6"/>
  <c r="O36" i="6"/>
  <c r="N35" i="6"/>
  <c r="P28" i="6"/>
  <c r="AB34" i="6"/>
  <c r="P18" i="6"/>
  <c r="DZ13" i="6"/>
  <c r="AO17" i="6"/>
  <c r="BS32" i="6"/>
  <c r="DC20" i="6"/>
  <c r="BB18" i="6"/>
  <c r="AK20" i="6"/>
  <c r="K31" i="6"/>
  <c r="L15" i="6"/>
  <c r="BC31" i="6"/>
  <c r="CG30" i="6"/>
  <c r="CG29" i="6"/>
  <c r="CD40" i="6"/>
  <c r="CA31" i="6"/>
  <c r="DN40" i="6"/>
  <c r="CO13" i="6"/>
  <c r="BI15" i="6"/>
  <c r="CF15" i="6"/>
  <c r="DV15" i="6"/>
  <c r="W29" i="6"/>
  <c r="EK18" i="6"/>
  <c r="EA19" i="6"/>
  <c r="EA21" i="6"/>
  <c r="BF29" i="6"/>
  <c r="DC19" i="6"/>
  <c r="AQ36" i="6"/>
  <c r="AZ21" i="6"/>
  <c r="BN36" i="6"/>
  <c r="BF19" i="6"/>
  <c r="ED16" i="6"/>
  <c r="AA36" i="6"/>
  <c r="ED40" i="6"/>
  <c r="AG30" i="6"/>
  <c r="EH36" i="6"/>
  <c r="BV38" i="6"/>
  <c r="AT31" i="6"/>
  <c r="AQ30" i="6"/>
  <c r="BR35" i="6"/>
  <c r="Y12" i="6"/>
  <c r="X16" i="6"/>
  <c r="BK36" i="6"/>
  <c r="AG29" i="6"/>
  <c r="BK14" i="6"/>
  <c r="AA21" i="6"/>
  <c r="EE35" i="6"/>
  <c r="EE38" i="6"/>
  <c r="CF38" i="6"/>
  <c r="P12" i="6"/>
  <c r="BJ31" i="6"/>
  <c r="M41" i="6"/>
  <c r="AP34" i="6"/>
  <c r="AR35" i="6"/>
  <c r="S12" i="6"/>
  <c r="DZ18" i="6"/>
  <c r="AY29" i="6"/>
  <c r="AR12" i="6"/>
  <c r="BA20" i="6"/>
  <c r="AC32" i="6"/>
  <c r="EF11" i="6"/>
  <c r="AK29" i="6"/>
  <c r="BQ20" i="6"/>
  <c r="AZ40" i="6"/>
  <c r="BJ28" i="6"/>
  <c r="BC40" i="6"/>
  <c r="AW38" i="6"/>
  <c r="Z18" i="6"/>
  <c r="AC41" i="6"/>
  <c r="CB27" i="6"/>
  <c r="EC36" i="6"/>
  <c r="K17" i="6"/>
  <c r="P16" i="6"/>
  <c r="CT30" i="6"/>
  <c r="DC31" i="6"/>
  <c r="AM17" i="6"/>
  <c r="AT32" i="6"/>
  <c r="BV17" i="6"/>
  <c r="T41" i="6"/>
  <c r="CM28" i="6"/>
  <c r="DJ27" i="6"/>
  <c r="AC17" i="6"/>
  <c r="CJ28" i="6"/>
  <c r="DC12" i="6"/>
  <c r="CV34" i="6"/>
  <c r="DB28" i="6"/>
  <c r="W12" i="6"/>
  <c r="BX40" i="6"/>
  <c r="DR38" i="6"/>
  <c r="BR36" i="6"/>
  <c r="BC36" i="6"/>
  <c r="AO27" i="6"/>
  <c r="AZ20" i="6"/>
  <c r="CJ31" i="6"/>
  <c r="CG17" i="6"/>
  <c r="U21" i="6"/>
  <c r="N18" i="6"/>
  <c r="EB39" i="6"/>
  <c r="AA31" i="6"/>
  <c r="BH38" i="6"/>
  <c r="EC34" i="6"/>
  <c r="CA17" i="6"/>
  <c r="CK36" i="6"/>
  <c r="BN35" i="6"/>
  <c r="BT30" i="6"/>
  <c r="BQ17" i="6"/>
  <c r="DJ21" i="6"/>
  <c r="M14" i="6"/>
  <c r="AY16" i="6"/>
  <c r="AK18" i="6"/>
  <c r="CY32" i="6"/>
  <c r="CQ29" i="6"/>
  <c r="DU19" i="6"/>
  <c r="K16" i="6"/>
  <c r="EA40" i="6"/>
  <c r="AX30" i="6"/>
  <c r="CY12" i="6"/>
  <c r="Q14" i="6"/>
  <c r="CS20" i="6"/>
  <c r="BW40" i="6"/>
  <c r="DY32" i="6"/>
  <c r="BV21" i="6"/>
  <c r="CT35" i="6"/>
  <c r="BB27" i="6"/>
  <c r="AS38" i="6"/>
  <c r="Q19" i="6"/>
  <c r="DU36" i="6"/>
  <c r="DX28" i="6"/>
  <c r="CG36" i="6"/>
  <c r="BI20" i="6"/>
  <c r="CF11" i="6"/>
  <c r="AO16" i="6"/>
  <c r="AF41" i="6"/>
  <c r="DT40" i="6"/>
  <c r="N11" i="6"/>
  <c r="CP40" i="6"/>
  <c r="CM14" i="6"/>
  <c r="AQ38" i="6"/>
  <c r="AN30" i="6"/>
  <c r="CK29" i="6"/>
  <c r="T12" i="6"/>
  <c r="X14" i="6"/>
  <c r="DC17" i="6"/>
  <c r="BY11" i="6"/>
  <c r="DY16" i="6"/>
  <c r="O20" i="6"/>
  <c r="K11" i="6"/>
  <c r="AS36" i="6"/>
  <c r="CF18" i="6"/>
  <c r="CR32" i="6"/>
  <c r="BD17" i="6"/>
  <c r="DS35" i="6"/>
  <c r="CM36" i="6"/>
  <c r="DS17" i="6"/>
  <c r="CZ19" i="6"/>
  <c r="DK30" i="6"/>
  <c r="EB13" i="6"/>
  <c r="O32" i="6"/>
  <c r="CK11" i="6"/>
  <c r="BQ13" i="6"/>
  <c r="DH13" i="6"/>
  <c r="AN14" i="6"/>
  <c r="EK15" i="6"/>
  <c r="CD29" i="6"/>
  <c r="DV38" i="6"/>
  <c r="AG14" i="6"/>
  <c r="CB18" i="6"/>
  <c r="CX29" i="6"/>
  <c r="BE16" i="6"/>
  <c r="AO38" i="6"/>
  <c r="CA35" i="6"/>
  <c r="AC36" i="6"/>
  <c r="CU16" i="6"/>
  <c r="DY34" i="6"/>
  <c r="Z13" i="6"/>
  <c r="CW13" i="6"/>
  <c r="CG32" i="6"/>
  <c r="CD11" i="6"/>
  <c r="DO31" i="6"/>
  <c r="DH40" i="6"/>
  <c r="DB35" i="6"/>
  <c r="DW35" i="6"/>
  <c r="AQ34" i="6"/>
  <c r="AL21" i="6"/>
  <c r="DQ17" i="6"/>
  <c r="DR19" i="6"/>
  <c r="BW35" i="6"/>
  <c r="CF20" i="6"/>
  <c r="CH29" i="6"/>
  <c r="CK13" i="6"/>
  <c r="BK13" i="6"/>
  <c r="CJ16" i="6"/>
  <c r="T35" i="6"/>
  <c r="BT11" i="6"/>
  <c r="AM32" i="6"/>
  <c r="DE20" i="6"/>
  <c r="S18" i="6"/>
  <c r="T28" i="6"/>
  <c r="AK27" i="6"/>
  <c r="AW41" i="6"/>
  <c r="BL40" i="6"/>
  <c r="BB16" i="6"/>
  <c r="AN18" i="6"/>
  <c r="DW31" i="6"/>
  <c r="BP13" i="6"/>
  <c r="Q22" i="6"/>
  <c r="BW15" i="6"/>
  <c r="CR15" i="6"/>
  <c r="DE15" i="6"/>
  <c r="L22" i="6"/>
  <c r="AY15" i="6"/>
  <c r="CL12" i="6"/>
  <c r="DK12" i="6"/>
  <c r="CY16" i="6"/>
  <c r="DX30" i="6"/>
  <c r="CO16" i="6"/>
  <c r="AM40" i="6"/>
  <c r="DL41" i="6"/>
  <c r="DV18" i="6"/>
  <c r="CX19" i="6"/>
  <c r="DV36" i="6"/>
  <c r="AK32" i="6"/>
  <c r="U13" i="6"/>
  <c r="X13" i="6"/>
  <c r="BU13" i="6"/>
  <c r="CW35" i="6"/>
  <c r="DO12" i="6"/>
  <c r="AK30" i="6"/>
  <c r="AB31" i="6"/>
  <c r="EJ34" i="6"/>
  <c r="CI19" i="6"/>
  <c r="CW31" i="6"/>
  <c r="EB14" i="6"/>
  <c r="DM19" i="6"/>
  <c r="CJ11" i="6"/>
  <c r="CB31" i="6"/>
  <c r="AD35" i="6"/>
  <c r="BX29" i="6"/>
  <c r="DA13" i="6"/>
  <c r="BG13" i="6"/>
  <c r="DC18" i="6"/>
  <c r="CE41" i="6"/>
  <c r="DW29" i="6"/>
  <c r="V18" i="6"/>
  <c r="AU12" i="6"/>
  <c r="DS36" i="6"/>
  <c r="AH12" i="6"/>
  <c r="AB19" i="6"/>
  <c r="CY38" i="6"/>
  <c r="CX36" i="6"/>
  <c r="L20" i="6"/>
  <c r="DP40" i="6"/>
  <c r="DM40" i="6"/>
  <c r="AY13" i="6"/>
  <c r="CZ17" i="6"/>
  <c r="DQ30" i="6"/>
  <c r="CW34" i="6"/>
  <c r="BE11" i="6"/>
  <c r="CN36" i="6"/>
  <c r="CS31" i="6"/>
  <c r="AC12" i="6"/>
  <c r="CS21" i="6"/>
  <c r="AD27" i="6"/>
  <c r="T11" i="6"/>
  <c r="BG27" i="6"/>
  <c r="CR16" i="6"/>
  <c r="S28" i="6"/>
  <c r="CU13" i="6"/>
  <c r="CI13" i="6"/>
  <c r="BT35" i="6"/>
  <c r="BQ32" i="6"/>
  <c r="DW18" i="6"/>
  <c r="BF17" i="6"/>
  <c r="EA28" i="6"/>
  <c r="BV32" i="6"/>
  <c r="O40" i="6"/>
  <c r="AE31" i="6"/>
  <c r="Y41" i="6"/>
  <c r="P32" i="6"/>
  <c r="DN35" i="6"/>
  <c r="CD16" i="6"/>
  <c r="K15" i="6"/>
  <c r="CP13" i="6"/>
  <c r="Y13" i="6"/>
  <c r="CF34" i="6"/>
  <c r="CG34" i="6"/>
  <c r="DZ29" i="6"/>
  <c r="BH31" i="6"/>
  <c r="AQ35" i="6"/>
  <c r="BW34" i="6"/>
  <c r="EJ42" i="6"/>
  <c r="BL18" i="6"/>
  <c r="AB28" i="6"/>
  <c r="AR31" i="6"/>
  <c r="Q40" i="6"/>
  <c r="CC16" i="6"/>
  <c r="DW16" i="6"/>
  <c r="CC13" i="6"/>
  <c r="M32" i="6"/>
  <c r="DV31" i="6"/>
  <c r="L19" i="6"/>
  <c r="BS11" i="6"/>
  <c r="N32" i="6"/>
  <c r="CH31" i="6"/>
  <c r="DV40" i="6"/>
  <c r="AO35" i="6"/>
  <c r="BO20" i="6"/>
  <c r="CK32" i="6"/>
  <c r="CN18" i="6"/>
  <c r="DQ16" i="6"/>
  <c r="BT16" i="6"/>
  <c r="AT13" i="6"/>
  <c r="BS13" i="6"/>
  <c r="CT17" i="6"/>
  <c r="Z14" i="6"/>
  <c r="BS21" i="6"/>
  <c r="AM35" i="6"/>
  <c r="AV18" i="6"/>
  <c r="DO30" i="6"/>
  <c r="AN29" i="6"/>
  <c r="CN17" i="6"/>
  <c r="EH38" i="6"/>
  <c r="AX28" i="6"/>
  <c r="BJ17" i="6"/>
  <c r="EC41" i="6"/>
  <c r="AY40" i="6"/>
  <c r="AC13" i="6"/>
  <c r="AS15" i="6"/>
  <c r="DK35" i="6"/>
  <c r="EC39" i="6"/>
  <c r="CH34" i="6"/>
  <c r="AQ32" i="6"/>
  <c r="AW19" i="6"/>
  <c r="BH18" i="6"/>
  <c r="DD14" i="6"/>
  <c r="CW14" i="6"/>
  <c r="AP28" i="6"/>
  <c r="AK16" i="6"/>
  <c r="DO34" i="6"/>
  <c r="N15" i="6"/>
  <c r="R15" i="6"/>
  <c r="DQ13" i="6"/>
  <c r="AK28" i="6"/>
  <c r="DV29" i="6"/>
  <c r="CP34" i="6"/>
  <c r="DU11" i="6"/>
  <c r="CQ32" i="6"/>
  <c r="CQ16" i="6"/>
  <c r="BO17" i="6"/>
  <c r="S38" i="6"/>
  <c r="BS40" i="6"/>
  <c r="Q32" i="6"/>
  <c r="CA34" i="6"/>
  <c r="CG28" i="6"/>
  <c r="AU28" i="6"/>
  <c r="U15" i="6"/>
  <c r="DB13" i="6"/>
  <c r="CN11" i="6"/>
  <c r="CD32" i="6"/>
  <c r="AO18" i="6"/>
  <c r="O29" i="6"/>
  <c r="R38" i="6"/>
  <c r="CY41" i="6"/>
  <c r="L11" i="6"/>
  <c r="DW30" i="6"/>
  <c r="BW19" i="6"/>
  <c r="BD14" i="6"/>
  <c r="BI18" i="6"/>
  <c r="CZ34" i="6"/>
  <c r="CJ36" i="6"/>
  <c r="DJ13" i="6"/>
  <c r="M17" i="6"/>
  <c r="BA19" i="6"/>
  <c r="AR21" i="6"/>
  <c r="V20" i="6"/>
  <c r="DQ11" i="6"/>
  <c r="BW32" i="6"/>
  <c r="BB34" i="6"/>
  <c r="DA30" i="6"/>
  <c r="DR36" i="6"/>
  <c r="BV18" i="6"/>
  <c r="O17" i="6"/>
  <c r="AN11" i="6"/>
  <c r="BU20" i="6"/>
  <c r="AZ13" i="6"/>
  <c r="AM13" i="6"/>
  <c r="CD15" i="6"/>
  <c r="DR15" i="6"/>
  <c r="CW15" i="6"/>
  <c r="AI15" i="6"/>
  <c r="DG15" i="6"/>
  <c r="Y15" i="6"/>
  <c r="BB15" i="6"/>
  <c r="BU15" i="6"/>
  <c r="BT15" i="6"/>
  <c r="CS15" i="6"/>
  <c r="CV15" i="6"/>
  <c r="CL15" i="6"/>
  <c r="BC15" i="6"/>
  <c r="CM15" i="6"/>
  <c r="DJ15" i="6"/>
  <c r="BE15" i="6"/>
  <c r="AX15" i="6"/>
  <c r="DF15" i="6"/>
  <c r="AW15" i="6"/>
  <c r="V22" i="6"/>
  <c r="AJ15" i="6"/>
  <c r="AH15" i="6"/>
  <c r="DB15" i="6"/>
  <c r="DD15" i="6"/>
  <c r="DY22" i="6"/>
  <c r="DF22" i="6"/>
  <c r="AI22" i="6"/>
  <c r="AQ22" i="6"/>
  <c r="AM22" i="6"/>
  <c r="BC22" i="6"/>
  <c r="DB22" i="6"/>
  <c r="AV22" i="6"/>
  <c r="CC22" i="6"/>
  <c r="BG22" i="6"/>
  <c r="AR22" i="6"/>
  <c r="DU22" i="6"/>
  <c r="DD22" i="6"/>
  <c r="BM22" i="6"/>
  <c r="BE22" i="6"/>
  <c r="DK22" i="6"/>
  <c r="AJ22" i="6"/>
  <c r="AN22" i="6"/>
  <c r="AA22" i="6"/>
  <c r="CZ22" i="6"/>
  <c r="CN22" i="6"/>
  <c r="CQ22" i="6"/>
  <c r="AW22" i="6"/>
  <c r="CW22" i="6"/>
  <c r="AP22" i="6"/>
  <c r="CL22" i="6"/>
  <c r="X22" i="6"/>
  <c r="AX17" i="6"/>
  <c r="V34" i="6"/>
  <c r="EG29" i="6"/>
  <c r="BS16" i="6"/>
  <c r="DI31" i="6"/>
  <c r="DQ21" i="6"/>
  <c r="DK28" i="6"/>
  <c r="DE38" i="6"/>
  <c r="EF23" i="6"/>
  <c r="AA20" i="6"/>
  <c r="U11" i="6"/>
  <c r="AW11" i="6"/>
  <c r="BA40" i="6"/>
  <c r="N29" i="6"/>
  <c r="BC29" i="6"/>
  <c r="R35" i="6"/>
  <c r="BG19" i="6"/>
  <c r="Z17" i="6"/>
  <c r="EB35" i="6"/>
  <c r="AL16" i="6"/>
  <c r="BH30" i="6"/>
  <c r="EF37" i="6"/>
  <c r="EH27" i="6"/>
  <c r="AC30" i="6"/>
  <c r="AD16" i="6"/>
  <c r="CN20" i="6"/>
  <c r="P30" i="6"/>
  <c r="AG21" i="6"/>
  <c r="CN12" i="6"/>
  <c r="BO21" i="6"/>
  <c r="AF38" i="6"/>
  <c r="CS32" i="6"/>
  <c r="BD19" i="6"/>
  <c r="AE27" i="6"/>
  <c r="AC35" i="6"/>
  <c r="P40" i="6"/>
  <c r="DS31" i="6"/>
  <c r="AL38" i="6"/>
  <c r="BK16" i="6"/>
  <c r="CF32" i="6"/>
  <c r="AE16" i="6"/>
  <c r="CQ36" i="6"/>
  <c r="CQ31" i="6"/>
  <c r="BN38" i="6"/>
  <c r="AI38" i="6"/>
  <c r="AV28" i="6"/>
  <c r="K35" i="6"/>
  <c r="BD16" i="6"/>
  <c r="CR28" i="6"/>
  <c r="CW36" i="6"/>
  <c r="AI40" i="6"/>
  <c r="BL31" i="6"/>
  <c r="DS12" i="6"/>
  <c r="EH39" i="6"/>
  <c r="CU34" i="6"/>
  <c r="AC16" i="6"/>
  <c r="AA18" i="6"/>
  <c r="AO29" i="6"/>
  <c r="BJ30" i="6"/>
  <c r="DP31" i="6"/>
  <c r="BX30" i="6"/>
  <c r="DO41" i="6"/>
  <c r="BF28" i="6"/>
  <c r="AV17" i="6"/>
  <c r="DR31" i="6"/>
  <c r="CW21" i="6"/>
  <c r="BD35" i="6"/>
  <c r="CW41" i="6"/>
  <c r="CY34" i="6"/>
  <c r="BI13" i="6"/>
  <c r="DY21" i="6"/>
  <c r="BU28" i="6"/>
  <c r="BB14" i="6"/>
  <c r="BK12" i="6"/>
  <c r="CA38" i="6"/>
  <c r="BP21" i="6"/>
  <c r="AU13" i="6"/>
  <c r="S36" i="6"/>
  <c r="BS35" i="6"/>
  <c r="AL36" i="6"/>
  <c r="AM34" i="6"/>
  <c r="BU18" i="6"/>
  <c r="AH40" i="6"/>
  <c r="BN31" i="6"/>
  <c r="CF13" i="6"/>
  <c r="CR31" i="6"/>
  <c r="Y36" i="6"/>
  <c r="CY17" i="6"/>
  <c r="AE41" i="6"/>
  <c r="BK17" i="6"/>
  <c r="DV32" i="6"/>
  <c r="DK13" i="6"/>
  <c r="BQ15" i="6"/>
  <c r="BO15" i="6"/>
  <c r="CE40" i="6"/>
  <c r="M36" i="6"/>
  <c r="AG32" i="6"/>
  <c r="BR12" i="6"/>
  <c r="DC36" i="6"/>
  <c r="AP27" i="6"/>
  <c r="AJ27" i="6"/>
  <c r="W31" i="6"/>
  <c r="DJ31" i="6"/>
  <c r="AT20" i="6"/>
  <c r="AN35" i="6"/>
  <c r="AV14" i="6"/>
  <c r="K18" i="6"/>
  <c r="AQ16" i="6"/>
  <c r="CG21" i="6"/>
  <c r="DL27" i="6"/>
  <c r="CJ34" i="6"/>
  <c r="DA32" i="6"/>
  <c r="CE21" i="6"/>
  <c r="L35" i="6"/>
  <c r="AB12" i="6"/>
  <c r="DR12" i="6"/>
  <c r="CA20" i="6"/>
  <c r="O16" i="6"/>
  <c r="CB41" i="6"/>
  <c r="DF18" i="6"/>
  <c r="CS41" i="6"/>
  <c r="DY31" i="6"/>
  <c r="DF40" i="6"/>
  <c r="CZ30" i="6"/>
  <c r="DO21" i="6"/>
  <c r="ED38" i="6"/>
  <c r="CA12" i="6"/>
  <c r="CF16" i="6"/>
  <c r="V19" i="6"/>
  <c r="CK38" i="6"/>
  <c r="BP30" i="6"/>
  <c r="CV27" i="6"/>
  <c r="BM34" i="6"/>
  <c r="DX11" i="6"/>
  <c r="DZ21" i="6"/>
  <c r="CJ29" i="6"/>
  <c r="DZ35" i="6"/>
  <c r="BC13" i="6"/>
  <c r="N21" i="6"/>
  <c r="BV35" i="6"/>
  <c r="DG18" i="6"/>
  <c r="AE15" i="6"/>
  <c r="K22" i="6"/>
  <c r="N41" i="6"/>
  <c r="CV16" i="6"/>
  <c r="EC12" i="6"/>
  <c r="P14" i="6"/>
  <c r="BK40" i="6"/>
  <c r="W13" i="6"/>
  <c r="CH13" i="6"/>
  <c r="DR40" i="6"/>
  <c r="CM34" i="6"/>
  <c r="CJ17" i="6"/>
  <c r="BV30" i="6"/>
  <c r="DY14" i="6"/>
  <c r="DJ17" i="6"/>
  <c r="AR13" i="6"/>
  <c r="CP32" i="6"/>
  <c r="ED36" i="6"/>
  <c r="AI28" i="6"/>
  <c r="CV30" i="6"/>
  <c r="BM31" i="6"/>
  <c r="DU17" i="6"/>
  <c r="BE13" i="6"/>
  <c r="CS16" i="6"/>
  <c r="CR11" i="6"/>
  <c r="CI29" i="6"/>
  <c r="AG40" i="6"/>
  <c r="Z21" i="6"/>
  <c r="AQ29" i="6"/>
  <c r="EK12" i="6"/>
  <c r="P15" i="6"/>
  <c r="U36" i="6"/>
  <c r="CQ28" i="6"/>
  <c r="DW11" i="6"/>
  <c r="BV36" i="6"/>
  <c r="CC18" i="6"/>
  <c r="CT16" i="6"/>
  <c r="DN13" i="6"/>
  <c r="BD30" i="6"/>
  <c r="AI16" i="6"/>
  <c r="BQ11" i="6"/>
  <c r="BF20" i="6"/>
  <c r="CI31" i="6"/>
  <c r="DD28" i="6"/>
  <c r="BH13" i="6"/>
  <c r="AI31" i="6"/>
  <c r="CV35" i="6"/>
  <c r="AS34" i="6"/>
  <c r="U16" i="6"/>
  <c r="DP29" i="6"/>
  <c r="DS41" i="6"/>
  <c r="M20" i="6"/>
  <c r="CA13" i="6"/>
  <c r="T32" i="6"/>
  <c r="DH21" i="6"/>
  <c r="CX35" i="6"/>
  <c r="Q18" i="6"/>
  <c r="AF35" i="6"/>
  <c r="AP29" i="6"/>
  <c r="CV13" i="6"/>
  <c r="DX17" i="6"/>
  <c r="Q20" i="6"/>
  <c r="CX31" i="6"/>
  <c r="BE17" i="6"/>
  <c r="AX35" i="6"/>
  <c r="AO40" i="6"/>
  <c r="AV13" i="6"/>
  <c r="CV36" i="6"/>
  <c r="CA16" i="6"/>
  <c r="DR34" i="6"/>
  <c r="DL38" i="6"/>
  <c r="N38" i="6"/>
  <c r="BJ27" i="6"/>
  <c r="CB34" i="6"/>
  <c r="AN20" i="6"/>
  <c r="AX11" i="6"/>
  <c r="BJ21" i="6"/>
  <c r="CK20" i="6"/>
  <c r="BC32" i="6"/>
  <c r="CQ38" i="6"/>
  <c r="EF24" i="6"/>
  <c r="DF13" i="6"/>
  <c r="AA38" i="6"/>
  <c r="DX29" i="6"/>
  <c r="CN14" i="6"/>
  <c r="CK35" i="6"/>
  <c r="BX34" i="6"/>
  <c r="CZ38" i="6"/>
  <c r="BR13" i="6"/>
  <c r="BV15" i="6"/>
  <c r="BL15" i="6"/>
  <c r="AO15" i="6"/>
  <c r="U22" i="6"/>
  <c r="CC15" i="6"/>
  <c r="M22" i="6"/>
  <c r="DT15" i="6"/>
  <c r="DK15" i="6"/>
  <c r="R22" i="6"/>
  <c r="DS15" i="6"/>
  <c r="BP15" i="6"/>
  <c r="W15" i="6"/>
  <c r="CM22" i="6"/>
  <c r="DP22" i="6"/>
  <c r="DS22" i="6"/>
  <c r="AS22" i="6"/>
  <c r="BJ22" i="6"/>
  <c r="CA22" i="6"/>
  <c r="BW22" i="6"/>
  <c r="BZ22" i="6"/>
  <c r="AE22" i="6"/>
  <c r="BN22" i="6"/>
  <c r="CT22" i="6"/>
  <c r="DI22" i="6"/>
  <c r="DE22" i="6"/>
  <c r="DM22" i="6"/>
  <c r="EK17" i="6"/>
  <c r="M18" i="6"/>
  <c r="EB17" i="6"/>
  <c r="BQ27" i="6"/>
  <c r="AI34" i="6"/>
  <c r="BG40" i="6"/>
  <c r="BZ38" i="6"/>
  <c r="CG40" i="6"/>
  <c r="DF30" i="6"/>
  <c r="CY29" i="6"/>
  <c r="BG36" i="6"/>
  <c r="DK14" i="6"/>
  <c r="CE17" i="6"/>
  <c r="S19" i="6"/>
  <c r="BX28" i="6"/>
  <c r="CM31" i="6"/>
  <c r="O13" i="6"/>
  <c r="AH13" i="6"/>
  <c r="DW36" i="6"/>
  <c r="BF13" i="6"/>
  <c r="BU17" i="6"/>
  <c r="AP40" i="6"/>
  <c r="DZ16" i="6"/>
  <c r="S22" i="6"/>
  <c r="CQ30" i="6"/>
  <c r="AU32" i="6"/>
  <c r="AF11" i="6"/>
  <c r="DP18" i="6"/>
  <c r="V32" i="6"/>
  <c r="DO17" i="6"/>
  <c r="DL31" i="6"/>
  <c r="AO19" i="6"/>
  <c r="BI16" i="6"/>
  <c r="DD21" i="6"/>
  <c r="DU13" i="6"/>
  <c r="AW27" i="6"/>
  <c r="K12" i="6"/>
  <c r="DL13" i="6"/>
  <c r="CO19" i="6"/>
  <c r="BI11" i="6"/>
  <c r="AO20" i="6"/>
  <c r="BN11" i="6"/>
  <c r="DS18" i="6"/>
  <c r="DA31" i="6"/>
  <c r="Q34" i="6"/>
  <c r="CV12" i="6"/>
  <c r="CR30" i="6"/>
  <c r="DO40" i="6"/>
  <c r="BM13" i="6"/>
  <c r="AS18" i="6"/>
  <c r="EG11" i="6"/>
  <c r="DY40" i="6"/>
  <c r="CO11" i="6"/>
  <c r="AH29" i="6"/>
  <c r="DM30" i="6"/>
  <c r="CX13" i="6"/>
  <c r="DB20" i="6"/>
  <c r="DV21" i="6"/>
  <c r="CU31" i="6"/>
  <c r="DI13" i="6"/>
  <c r="BP40" i="6"/>
  <c r="BG14" i="6"/>
  <c r="DS34" i="6"/>
  <c r="DA16" i="6"/>
  <c r="DY36" i="6"/>
  <c r="CT20" i="6"/>
  <c r="AO13" i="6"/>
  <c r="CI15" i="6"/>
  <c r="AM15" i="6"/>
  <c r="DX15" i="6"/>
  <c r="AU15" i="6"/>
  <c r="AC15" i="6"/>
  <c r="CJ15" i="6"/>
  <c r="AK22" i="6"/>
  <c r="W22" i="6"/>
  <c r="AX22" i="6"/>
  <c r="CB22" i="6"/>
  <c r="DV22" i="6"/>
  <c r="BK22" i="6"/>
  <c r="AO22" i="6"/>
  <c r="DB12" i="6"/>
  <c r="EI24" i="6"/>
  <c r="BK38" i="6"/>
  <c r="EE23" i="6"/>
  <c r="BL17" i="6"/>
  <c r="EC40" i="6"/>
  <c r="CD35" i="6"/>
  <c r="CK41" i="6"/>
  <c r="CF31" i="6"/>
  <c r="U34" i="6"/>
  <c r="DA36" i="6"/>
  <c r="DX40" i="6"/>
  <c r="M16" i="6"/>
  <c r="AL34" i="6"/>
  <c r="CW32" i="6"/>
  <c r="K13" i="6"/>
  <c r="AL11" i="6"/>
  <c r="Y14" i="6"/>
  <c r="DA35" i="6"/>
  <c r="AE30" i="6"/>
  <c r="AQ13" i="6"/>
  <c r="CI12" i="6"/>
  <c r="DY13" i="6"/>
  <c r="CQ27" i="6"/>
  <c r="CV29" i="6"/>
  <c r="X11" i="6"/>
  <c r="AP13" i="6"/>
  <c r="AN17" i="6"/>
  <c r="AK40" i="6"/>
  <c r="CR41" i="6"/>
  <c r="DT31" i="6"/>
  <c r="CK17" i="6"/>
  <c r="CH30" i="6"/>
  <c r="Q15" i="6"/>
  <c r="BP32" i="6"/>
  <c r="AC14" i="6"/>
  <c r="CI30" i="6"/>
  <c r="AU21" i="6"/>
  <c r="AS35" i="6"/>
  <c r="DV30" i="6"/>
  <c r="CH11" i="6"/>
  <c r="CN19" i="6"/>
  <c r="AJ21" i="6"/>
  <c r="BL32" i="6"/>
  <c r="AB18" i="6"/>
  <c r="BB38" i="6"/>
  <c r="CT32" i="6"/>
  <c r="AL30" i="6"/>
  <c r="CR34" i="6"/>
  <c r="BT17" i="6"/>
  <c r="DC40" i="6"/>
  <c r="DO13" i="6"/>
  <c r="AJ19" i="6"/>
  <c r="AE28" i="6"/>
  <c r="DM18" i="6"/>
  <c r="CQ35" i="6"/>
  <c r="EF35" i="6"/>
  <c r="BZ40" i="6"/>
  <c r="BT34" i="6"/>
  <c r="DO15" i="6"/>
  <c r="CB15" i="6"/>
  <c r="CY15" i="6"/>
  <c r="AB15" i="6"/>
  <c r="DL22" i="6"/>
  <c r="BD22" i="6"/>
  <c r="AT22" i="6"/>
  <c r="AB22" i="6"/>
  <c r="BO22" i="6"/>
  <c r="CG22" i="6"/>
  <c r="DE35" i="6"/>
  <c r="EA32" i="6"/>
  <c r="DN14" i="6"/>
  <c r="CS19" i="6"/>
  <c r="DH31" i="6"/>
  <c r="DJ12" i="6"/>
  <c r="EE34" i="6"/>
  <c r="CA41" i="6"/>
  <c r="AG28" i="6"/>
  <c r="BA30" i="6"/>
  <c r="BF27" i="6"/>
  <c r="AU19" i="6"/>
  <c r="BN21" i="6"/>
  <c r="AX36" i="6"/>
  <c r="O38" i="6"/>
  <c r="CK18" i="6"/>
  <c r="AS28" i="6"/>
  <c r="AU29" i="6"/>
  <c r="CE19" i="6"/>
  <c r="AG12" i="6"/>
  <c r="AH41" i="6"/>
  <c r="CL30" i="6"/>
  <c r="EH34" i="6"/>
  <c r="DV12" i="6"/>
  <c r="BP38" i="6"/>
  <c r="BY28" i="6"/>
  <c r="BD41" i="6"/>
  <c r="AL14" i="6"/>
  <c r="CD28" i="6"/>
  <c r="BS18" i="6"/>
  <c r="BJ34" i="6"/>
  <c r="DU30" i="6"/>
  <c r="DU34" i="6"/>
  <c r="DZ17" i="6"/>
  <c r="DP13" i="6"/>
  <c r="CX28" i="6"/>
  <c r="L27" i="6"/>
  <c r="CB30" i="6"/>
  <c r="CL13" i="6"/>
  <c r="V40" i="6"/>
  <c r="DZ31" i="6"/>
  <c r="CV21" i="6"/>
  <c r="BD38" i="6"/>
  <c r="CL35" i="6"/>
  <c r="BO40" i="6"/>
  <c r="T20" i="6"/>
  <c r="DH15" i="6"/>
  <c r="AK14" i="6"/>
  <c r="DU18" i="6"/>
  <c r="BT18" i="6"/>
  <c r="CX27" i="6"/>
  <c r="DT30" i="6"/>
  <c r="AB38" i="6"/>
  <c r="S15" i="6"/>
  <c r="CZ13" i="6"/>
  <c r="EG22" i="6"/>
  <c r="BR38" i="6"/>
  <c r="DP34" i="6"/>
  <c r="BI29" i="6"/>
  <c r="DN31" i="6"/>
  <c r="AL17" i="6"/>
  <c r="M15" i="6"/>
  <c r="CZ11" i="6"/>
  <c r="Q41" i="6"/>
  <c r="N36" i="6"/>
  <c r="CO18" i="6"/>
  <c r="R19" i="6"/>
  <c r="BP19" i="6"/>
  <c r="DE13" i="6"/>
  <c r="CI32" i="6"/>
  <c r="T13" i="6"/>
  <c r="V28" i="6"/>
  <c r="CP19" i="6"/>
  <c r="DG40" i="6"/>
  <c r="AU40" i="6"/>
  <c r="CV11" i="6"/>
  <c r="AL15" i="6"/>
  <c r="CV40" i="6"/>
  <c r="DT16" i="6"/>
  <c r="CF36" i="6"/>
  <c r="DZ36" i="6"/>
  <c r="AD31" i="6"/>
  <c r="BN13" i="6"/>
  <c r="DS13" i="6"/>
  <c r="AV34" i="6"/>
  <c r="AO36" i="6"/>
  <c r="CB20" i="6"/>
  <c r="BT41" i="6"/>
  <c r="AP30" i="6"/>
  <c r="CP17" i="6"/>
  <c r="BW13" i="6"/>
  <c r="AZ41" i="6"/>
  <c r="Y34" i="6"/>
  <c r="DS30" i="6"/>
  <c r="BP16" i="6"/>
  <c r="AT35" i="6"/>
  <c r="AT18" i="6"/>
  <c r="W14" i="6"/>
  <c r="CZ16" i="6"/>
  <c r="DT32" i="6"/>
  <c r="AI14" i="6"/>
  <c r="S13" i="6"/>
  <c r="O18" i="6"/>
  <c r="DI29" i="6"/>
  <c r="AO32" i="6"/>
  <c r="AE13" i="6"/>
  <c r="CB36" i="6"/>
  <c r="AD19" i="6"/>
  <c r="AD28" i="6"/>
  <c r="BW18" i="6"/>
  <c r="BS17" i="6"/>
  <c r="BE40" i="6"/>
  <c r="CG13" i="6"/>
  <c r="AN27" i="6"/>
  <c r="DM34" i="6"/>
  <c r="BF21" i="6"/>
  <c r="CO34" i="6"/>
  <c r="AX32" i="6"/>
  <c r="DD18" i="6"/>
  <c r="N13" i="6"/>
  <c r="BX17" i="6"/>
  <c r="O31" i="6"/>
  <c r="AE35" i="6"/>
  <c r="T14" i="6"/>
  <c r="K40" i="6"/>
  <c r="BA36" i="6"/>
  <c r="DF16" i="6"/>
  <c r="BY13" i="6"/>
  <c r="EE40" i="6"/>
  <c r="DC34" i="6"/>
  <c r="CW30" i="6"/>
  <c r="CR18" i="6"/>
  <c r="DA34" i="6"/>
  <c r="BH36" i="6"/>
  <c r="DM13" i="6"/>
  <c r="CP15" i="6"/>
  <c r="BD15" i="6"/>
  <c r="BM15" i="6"/>
  <c r="BG15" i="6"/>
  <c r="T22" i="6"/>
  <c r="BR15" i="6"/>
  <c r="CO15" i="6"/>
  <c r="AG15" i="6"/>
  <c r="AF15" i="6"/>
  <c r="CK15" i="6"/>
  <c r="BY15" i="6"/>
  <c r="BS15" i="6"/>
  <c r="DW22" i="6"/>
  <c r="CS22" i="6"/>
  <c r="BB22" i="6"/>
  <c r="BA22" i="6"/>
  <c r="BV22" i="6"/>
  <c r="Z22" i="6"/>
  <c r="CI22" i="6"/>
  <c r="DO22" i="6"/>
  <c r="Y22" i="6"/>
  <c r="AU22" i="6"/>
  <c r="AL22" i="6"/>
  <c r="CH22" i="6"/>
  <c r="DN22" i="6"/>
  <c r="EE31" i="6"/>
  <c r="EH19" i="6"/>
  <c r="BT19" i="6"/>
  <c r="BN41" i="6"/>
  <c r="CH14" i="6"/>
  <c r="CC38" i="6"/>
  <c r="CS17" i="6"/>
  <c r="Z29" i="6"/>
  <c r="CY19" i="6"/>
  <c r="W19" i="6"/>
  <c r="AY32" i="6"/>
  <c r="CC31" i="6"/>
  <c r="CE14" i="6"/>
  <c r="BW17" i="6"/>
  <c r="DL40" i="6"/>
  <c r="BN16" i="6"/>
  <c r="AK11" i="6"/>
  <c r="DT21" i="6"/>
  <c r="BC18" i="6"/>
  <c r="DZ30" i="6"/>
  <c r="AP17" i="6"/>
  <c r="W18" i="6"/>
  <c r="BA13" i="6"/>
  <c r="CC29" i="6"/>
  <c r="P13" i="6"/>
  <c r="CC27" i="6"/>
  <c r="AL13" i="6"/>
  <c r="DZ32" i="6"/>
  <c r="CL31" i="6"/>
  <c r="DP21" i="6"/>
  <c r="CJ40" i="6"/>
  <c r="CL18" i="6"/>
  <c r="CX30" i="6"/>
  <c r="AA28" i="6"/>
  <c r="T18" i="6"/>
  <c r="BL19" i="6"/>
  <c r="CD21" i="6"/>
  <c r="U31" i="6"/>
  <c r="BZ31" i="6"/>
  <c r="AJ30" i="6"/>
  <c r="AW35" i="6"/>
  <c r="AJ13" i="6"/>
  <c r="CP29" i="6"/>
  <c r="DH18" i="6"/>
  <c r="DS40" i="6"/>
  <c r="BT13" i="6"/>
  <c r="AA32" i="6"/>
  <c r="CB35" i="6"/>
  <c r="DD19" i="6"/>
  <c r="BH40" i="6"/>
  <c r="DB41" i="6"/>
  <c r="AH11" i="6"/>
  <c r="DP36" i="6"/>
  <c r="M38" i="6"/>
  <c r="AX34" i="6"/>
  <c r="AR17" i="6"/>
  <c r="CM13" i="6"/>
  <c r="AJ20" i="6"/>
  <c r="BS34" i="6"/>
  <c r="EB41" i="6"/>
  <c r="T27" i="6"/>
  <c r="AZ17" i="6"/>
  <c r="CA18" i="6"/>
  <c r="AS11" i="6"/>
  <c r="AG31" i="6"/>
  <c r="CP18" i="6"/>
  <c r="AD29" i="6"/>
  <c r="Z15" i="6"/>
  <c r="DY15" i="6"/>
  <c r="CH15" i="6"/>
  <c r="BA15" i="6"/>
  <c r="DU15" i="6"/>
  <c r="O22" i="6"/>
  <c r="AF22" i="6"/>
  <c r="DQ22" i="6"/>
  <c r="CP22" i="6"/>
  <c r="DT22" i="6"/>
  <c r="BH22" i="6"/>
  <c r="BF22" i="6"/>
  <c r="DE30" i="6"/>
  <c r="DW14" i="6"/>
  <c r="AA11" i="6"/>
  <c r="AM16" i="6"/>
  <c r="BU12" i="6"/>
  <c r="AO11" i="6"/>
  <c r="BV31" i="6"/>
  <c r="DP17" i="6"/>
  <c r="BG31" i="6"/>
  <c r="AL28" i="6"/>
  <c r="CH17" i="6"/>
  <c r="DQ40" i="6"/>
  <c r="AV38" i="6"/>
  <c r="W27" i="6"/>
  <c r="CZ12" i="6"/>
  <c r="CL34" i="6"/>
  <c r="CQ34" i="6"/>
  <c r="BO13" i="6"/>
  <c r="BQ40" i="6"/>
  <c r="AD38" i="6"/>
  <c r="EF20" i="6"/>
  <c r="DB16" i="6"/>
  <c r="EA13" i="6"/>
  <c r="P22" i="6"/>
  <c r="U35" i="6"/>
  <c r="DP11" i="6"/>
  <c r="CR36" i="6"/>
  <c r="CZ20" i="6"/>
  <c r="AB11" i="6"/>
  <c r="DX34" i="6"/>
  <c r="AP21" i="6"/>
  <c r="BU34" i="6"/>
  <c r="BY21" i="6"/>
  <c r="CE30" i="6"/>
  <c r="L38" i="6"/>
  <c r="AN16" i="6"/>
  <c r="V13" i="6"/>
  <c r="CY13" i="6"/>
  <c r="BR40" i="6"/>
  <c r="CR35" i="6"/>
  <c r="DT13" i="6"/>
  <c r="R18" i="6"/>
  <c r="DT34" i="6"/>
  <c r="BO29" i="6"/>
  <c r="T21" i="6"/>
  <c r="DR32" i="6"/>
  <c r="DW13" i="6"/>
  <c r="DZ11" i="6"/>
  <c r="DS16" i="6"/>
  <c r="CS13" i="6"/>
  <c r="CZ29" i="6"/>
  <c r="BV13" i="6"/>
  <c r="DK29" i="6"/>
  <c r="BC14" i="6"/>
  <c r="O15" i="6"/>
  <c r="R17" i="6"/>
  <c r="AC40" i="6"/>
  <c r="DX13" i="6"/>
  <c r="X32" i="6"/>
  <c r="CE35" i="6"/>
  <c r="BZ15" i="6"/>
  <c r="BJ15" i="6"/>
  <c r="CU15" i="6"/>
  <c r="CQ15" i="6"/>
  <c r="DQ15" i="6"/>
  <c r="AG22" i="6"/>
  <c r="AD22" i="6"/>
  <c r="BR22" i="6"/>
  <c r="DJ22" i="6"/>
  <c r="DZ22" i="6"/>
  <c r="AB13" i="6"/>
  <c r="BR17" i="6"/>
  <c r="DX16" i="6"/>
  <c r="AS32" i="6"/>
  <c r="T15" i="6"/>
  <c r="BF31" i="6"/>
  <c r="BZ32" i="6"/>
  <c r="DQ18" i="6"/>
  <c r="CX11" i="6"/>
  <c r="CE31" i="6"/>
  <c r="AV21" i="6"/>
  <c r="DP30" i="6"/>
  <c r="AP12" i="6"/>
  <c r="EA41" i="6"/>
  <c r="BV16" i="6"/>
  <c r="BY34" i="6"/>
  <c r="CA15" i="6"/>
  <c r="AK15" i="6"/>
  <c r="CG15" i="6"/>
  <c r="DA22" i="6"/>
  <c r="CU22" i="6"/>
  <c r="BU22" i="6"/>
  <c r="BV17" i="5" l="1"/>
  <c r="CV17" i="5"/>
  <c r="DB17" i="5"/>
  <c r="EB23" i="5"/>
  <c r="EA17" i="5"/>
  <c r="DK17" i="5"/>
  <c r="BS17" i="5"/>
  <c r="AE17" i="5"/>
  <c r="AH17" i="5"/>
  <c r="AD22" i="5"/>
  <c r="BS22" i="5"/>
  <c r="Q17" i="5"/>
  <c r="BR22" i="5"/>
  <c r="DR22" i="5"/>
  <c r="BG17" i="5"/>
  <c r="BI17" i="5"/>
  <c r="DU17" i="5"/>
  <c r="CQ17" i="5"/>
  <c r="DR17" i="5"/>
  <c r="AG17" i="5"/>
  <c r="P17" i="5"/>
  <c r="EC23" i="5"/>
  <c r="DC23" i="5"/>
  <c r="BI22" i="5"/>
  <c r="DT22" i="5"/>
  <c r="CK22" i="5"/>
  <c r="DM22" i="5"/>
  <c r="BO23" i="5"/>
  <c r="DO17" i="5"/>
  <c r="CI17" i="5"/>
  <c r="AM17" i="5"/>
  <c r="AV17" i="5"/>
  <c r="Z17" i="5"/>
  <c r="DP17" i="5"/>
  <c r="CJ17" i="5"/>
  <c r="AA17" i="5"/>
  <c r="BW17" i="5"/>
  <c r="BB17" i="5"/>
  <c r="BC17" i="5"/>
  <c r="CT17" i="5"/>
  <c r="DX17" i="5"/>
  <c r="U17" i="5"/>
  <c r="BF22" i="5"/>
  <c r="BA23" i="5"/>
  <c r="BU23" i="5"/>
  <c r="CW22" i="5"/>
  <c r="AV22" i="5"/>
  <c r="DH22" i="5"/>
  <c r="R23" i="5"/>
  <c r="BP22" i="5"/>
  <c r="W22" i="5"/>
  <c r="BE23" i="5"/>
  <c r="AI23" i="5"/>
  <c r="CB23" i="5"/>
  <c r="CH17" i="5"/>
  <c r="BP17" i="5"/>
  <c r="AC17" i="5"/>
  <c r="AU17" i="5"/>
  <c r="BE17" i="5"/>
  <c r="DM17" i="5"/>
  <c r="CA22" i="5"/>
  <c r="DD22" i="5"/>
  <c r="CS23" i="5"/>
  <c r="AL22" i="5"/>
  <c r="J13" i="6"/>
  <c r="DY22" i="5"/>
  <c r="CL23" i="5"/>
  <c r="ED22" i="5"/>
  <c r="AP17" i="5"/>
  <c r="BL17" i="5"/>
  <c r="DW17" i="5"/>
  <c r="CC17" i="5"/>
  <c r="AY17" i="5"/>
  <c r="X17" i="5"/>
  <c r="AL17" i="5"/>
  <c r="L22" i="5"/>
  <c r="J22" i="5" s="1"/>
  <c r="J40" i="6"/>
  <c r="BQ22" i="5"/>
  <c r="DZ22" i="5"/>
  <c r="DP22" i="5"/>
  <c r="J12" i="6"/>
  <c r="T17" i="5"/>
  <c r="AQ22" i="5"/>
  <c r="CH22" i="5"/>
  <c r="BH22" i="5"/>
  <c r="DN17" i="5"/>
  <c r="DF17" i="5"/>
  <c r="DJ17" i="5"/>
  <c r="CU17" i="5"/>
  <c r="BO17" i="5"/>
  <c r="AF17" i="5"/>
  <c r="CA17" i="5"/>
  <c r="BX17" i="5"/>
  <c r="CB17" i="5"/>
  <c r="BK17" i="5"/>
  <c r="AT17" i="5"/>
  <c r="DT17" i="5"/>
  <c r="DQ17" i="5"/>
  <c r="CN17" i="5"/>
  <c r="S17" i="5"/>
  <c r="N17" i="5"/>
  <c r="V17" i="5"/>
  <c r="AP22" i="5"/>
  <c r="DT23" i="5"/>
  <c r="AH22" i="5"/>
  <c r="DS22" i="5"/>
  <c r="BL22" i="5"/>
  <c r="O23" i="5"/>
  <c r="L17" i="5"/>
  <c r="J22" i="6"/>
  <c r="DG22" i="5"/>
  <c r="CT23" i="5"/>
  <c r="CC23" i="5"/>
  <c r="J18" i="6"/>
  <c r="CF22" i="5"/>
  <c r="AF23" i="5"/>
  <c r="AI22" i="5"/>
  <c r="CX23" i="5"/>
  <c r="DP23" i="5"/>
  <c r="AJ22" i="5"/>
  <c r="J35" i="6"/>
  <c r="Q22" i="5"/>
  <c r="BB22" i="5"/>
  <c r="Y17" i="5"/>
  <c r="CM17" i="5"/>
  <c r="AQ17" i="5"/>
  <c r="CX17" i="5"/>
  <c r="AX17" i="5"/>
  <c r="CR17" i="5"/>
  <c r="CO17" i="5"/>
  <c r="DA17" i="5"/>
  <c r="AB17" i="5"/>
  <c r="AO17" i="5"/>
  <c r="AK17" i="5"/>
  <c r="DL17" i="5"/>
  <c r="BF17" i="5"/>
  <c r="BN17" i="5"/>
  <c r="DE17" i="5"/>
  <c r="DV17" i="5"/>
  <c r="AS17" i="5"/>
  <c r="BH17" i="5"/>
  <c r="CD17" i="5"/>
  <c r="AW17" i="5"/>
  <c r="DC17" i="5"/>
  <c r="BD17" i="5"/>
  <c r="AN17" i="5"/>
  <c r="AR17" i="5"/>
  <c r="AJ17" i="5"/>
  <c r="DG17" i="5"/>
  <c r="DZ17" i="5"/>
  <c r="W17" i="5"/>
  <c r="CZ23" i="5"/>
  <c r="BT22" i="5"/>
  <c r="AZ22" i="5"/>
  <c r="ED23" i="5"/>
  <c r="DW22" i="5"/>
  <c r="R22" i="5"/>
  <c r="J15" i="6"/>
  <c r="Z23" i="5"/>
  <c r="P22" i="5"/>
  <c r="DN22" i="5"/>
  <c r="DQ22" i="5"/>
  <c r="CF23" i="5"/>
  <c r="DM23" i="5"/>
  <c r="AN22" i="5"/>
  <c r="M17" i="5"/>
  <c r="R17" i="5"/>
  <c r="BM22" i="5"/>
  <c r="AX23" i="5"/>
  <c r="DI22" i="5"/>
  <c r="J11" i="6"/>
  <c r="CQ22" i="5"/>
  <c r="DU22" i="5"/>
  <c r="AG23" i="5"/>
  <c r="BX22" i="5"/>
  <c r="EB22" i="5"/>
  <c r="J16" i="6"/>
  <c r="BY22" i="5"/>
  <c r="U23" i="5"/>
  <c r="J17" i="6"/>
  <c r="AD23" i="5"/>
  <c r="BD22" i="5"/>
  <c r="BA22" i="5"/>
  <c r="N23" i="5"/>
  <c r="DO22" i="5"/>
  <c r="CE22" i="5"/>
  <c r="J31" i="6"/>
  <c r="AR22" i="5"/>
  <c r="CG23" i="5"/>
  <c r="CI22" i="5"/>
  <c r="AV23" i="5"/>
  <c r="DF22" i="5"/>
  <c r="J27" i="6"/>
  <c r="EB17" i="5"/>
  <c r="CE17" i="5"/>
  <c r="AD17" i="5"/>
  <c r="AZ17" i="5"/>
  <c r="CY17" i="5"/>
  <c r="BU17" i="5"/>
  <c r="CP17" i="5"/>
  <c r="DI17" i="5"/>
  <c r="CK17" i="5"/>
  <c r="BT17" i="5"/>
  <c r="BY17" i="5"/>
  <c r="CF17" i="5"/>
  <c r="BA17" i="5"/>
  <c r="CW17" i="5"/>
  <c r="BR17" i="5"/>
  <c r="AI17" i="5"/>
  <c r="BJ17" i="5"/>
  <c r="CZ17" i="5"/>
  <c r="DD17" i="5"/>
  <c r="BM17" i="5"/>
  <c r="DH17" i="5"/>
  <c r="DS17" i="5"/>
  <c r="CG17" i="5"/>
  <c r="CL17" i="5"/>
  <c r="BQ17" i="5"/>
  <c r="DY17" i="5"/>
  <c r="BZ17" i="5"/>
  <c r="CS17" i="5"/>
  <c r="O17" i="5"/>
  <c r="CL22" i="5"/>
  <c r="Y23" i="5"/>
  <c r="BU22" i="5"/>
  <c r="EA22" i="5"/>
  <c r="M22" i="5"/>
  <c r="CB22" i="5"/>
  <c r="DK23" i="5"/>
  <c r="AE22" i="5"/>
  <c r="AQ23" i="5"/>
  <c r="Q23" i="5"/>
  <c r="BE22" i="5"/>
  <c r="DD23" i="5"/>
  <c r="DF23" i="5"/>
  <c r="DK22" i="5"/>
  <c r="BN22" i="5"/>
  <c r="CP22" i="5"/>
  <c r="J19" i="6"/>
  <c r="CO23" i="5"/>
  <c r="BW22" i="5"/>
  <c r="AZ23" i="5"/>
  <c r="CY23" i="5"/>
  <c r="BM23" i="5"/>
  <c r="CM22" i="5"/>
  <c r="DX22" i="5"/>
  <c r="BJ22" i="5"/>
  <c r="S22" i="5"/>
  <c r="AS23" i="5"/>
  <c r="J20" i="6"/>
  <c r="AM23" i="5"/>
  <c r="S23" i="5"/>
  <c r="BR23" i="5"/>
  <c r="AY23" i="5"/>
  <c r="DW23" i="5"/>
  <c r="AT23" i="5"/>
  <c r="CU23" i="5"/>
  <c r="BZ22" i="5"/>
  <c r="M23" i="5"/>
  <c r="DJ22" i="5"/>
  <c r="BS23" i="5"/>
  <c r="AE23" i="5"/>
  <c r="BV22" i="5"/>
  <c r="BD23" i="5"/>
  <c r="AY22" i="5"/>
  <c r="AN23" i="5"/>
  <c r="AB22" i="5"/>
  <c r="AK23" i="5"/>
  <c r="EB20" i="5"/>
  <c r="BL23" i="5"/>
  <c r="EC20" i="5"/>
  <c r="CR23" i="5"/>
  <c r="DG23" i="5"/>
  <c r="CY22" i="5"/>
  <c r="J41" i="6"/>
  <c r="L23" i="5"/>
  <c r="CN22" i="5"/>
  <c r="AG22" i="5"/>
  <c r="AB23" i="5"/>
  <c r="DA23" i="5"/>
  <c r="J32" i="6"/>
  <c r="CO22" i="5"/>
  <c r="CC22" i="5"/>
  <c r="BG22" i="5"/>
  <c r="AL23" i="5"/>
  <c r="DE22" i="5"/>
  <c r="CJ22" i="5"/>
  <c r="AU22" i="5"/>
  <c r="ED20" i="5"/>
  <c r="BC22" i="5"/>
  <c r="DV22" i="5"/>
  <c r="AA22" i="5"/>
  <c r="DZ23" i="5"/>
  <c r="BH23" i="5"/>
  <c r="DS23" i="5"/>
  <c r="O22" i="5"/>
  <c r="EB19" i="5"/>
  <c r="DV23" i="5"/>
  <c r="DO23" i="5"/>
  <c r="CX22" i="5"/>
  <c r="X22" i="5"/>
  <c r="DL22" i="5"/>
  <c r="CG22" i="5"/>
  <c r="J38" i="6"/>
  <c r="AU23" i="5"/>
  <c r="J14" i="6"/>
  <c r="AX22" i="5"/>
  <c r="AH23" i="5"/>
  <c r="AM22" i="5"/>
  <c r="EC18" i="5"/>
  <c r="BG23" i="5"/>
  <c r="CR22" i="5"/>
  <c r="BO22" i="5"/>
  <c r="AR23" i="5"/>
  <c r="EC19" i="5"/>
  <c r="BC23" i="5"/>
  <c r="V23" i="5"/>
  <c r="DE23" i="5"/>
  <c r="CD22" i="5"/>
  <c r="W23" i="5"/>
  <c r="Z22" i="5"/>
  <c r="N22" i="5"/>
  <c r="CN23" i="5"/>
  <c r="AF22" i="5"/>
  <c r="CU22" i="5"/>
  <c r="AJ23" i="5"/>
  <c r="EB18" i="5"/>
  <c r="CP23" i="5"/>
  <c r="AC23" i="5"/>
  <c r="CZ22" i="5"/>
  <c r="BT23" i="5"/>
  <c r="BY23" i="5"/>
  <c r="J28" i="6"/>
  <c r="Y22" i="5"/>
  <c r="P23" i="5"/>
  <c r="ED19" i="5"/>
  <c r="ED21" i="5" s="1"/>
  <c r="ED44" i="5" s="1"/>
  <c r="BN23" i="5"/>
  <c r="BK22" i="5"/>
  <c r="T23" i="5"/>
  <c r="CV23" i="5"/>
  <c r="BB23" i="5"/>
  <c r="AO23" i="5"/>
  <c r="AT22" i="5"/>
  <c r="AC22" i="5"/>
  <c r="BF23" i="5"/>
  <c r="AW22" i="5"/>
  <c r="AA23" i="5"/>
  <c r="DN23" i="5"/>
  <c r="CK23" i="5"/>
  <c r="BP23" i="5"/>
  <c r="ED17" i="5"/>
  <c r="V22" i="5"/>
  <c r="BV23" i="5"/>
  <c r="AW23" i="5"/>
  <c r="X23" i="5"/>
  <c r="CI23" i="5"/>
  <c r="DL23" i="5"/>
  <c r="DJ23" i="5"/>
  <c r="CD23" i="5"/>
  <c r="BK23" i="5"/>
  <c r="AP23" i="5"/>
  <c r="J29" i="6"/>
  <c r="CH23" i="5"/>
  <c r="AS22" i="5"/>
  <c r="AK22" i="5"/>
  <c r="DB23" i="5"/>
  <c r="J36" i="6"/>
  <c r="BW23" i="5"/>
  <c r="T22" i="5"/>
  <c r="J34" i="6"/>
  <c r="EA23" i="5"/>
  <c r="DR23" i="5"/>
  <c r="DQ23" i="5"/>
  <c r="BQ23" i="5"/>
  <c r="CW23" i="5"/>
  <c r="BJ23" i="5"/>
  <c r="DY23" i="5"/>
  <c r="CJ23" i="5"/>
  <c r="CA23" i="5"/>
  <c r="BI23" i="5"/>
  <c r="CE23" i="5"/>
  <c r="CM23" i="5"/>
  <c r="CS22" i="5"/>
  <c r="DX23" i="5"/>
  <c r="DH23" i="5"/>
  <c r="EC22" i="5"/>
  <c r="CQ23" i="5"/>
  <c r="AO22" i="5"/>
  <c r="BZ23" i="5"/>
  <c r="CT22" i="5"/>
  <c r="ED18" i="5"/>
  <c r="DU23" i="5"/>
  <c r="DB22" i="5"/>
  <c r="BX23" i="5"/>
  <c r="EC17" i="5"/>
  <c r="DI23" i="5"/>
  <c r="U22" i="5"/>
  <c r="DC22" i="5"/>
  <c r="J30" i="6"/>
  <c r="DA22" i="5"/>
  <c r="CV22" i="5"/>
  <c r="J21" i="6"/>
  <c r="EC21" i="5"/>
  <c r="EC39" i="5" s="1"/>
  <c r="EB21" i="5"/>
  <c r="EB43" i="5" s="1"/>
  <c r="J17" i="5"/>
  <c r="AA13" i="4"/>
  <c r="W8" i="4"/>
  <c r="AD8" i="4"/>
  <c r="AA8" i="4"/>
  <c r="AB13" i="4"/>
  <c r="AC8" i="4"/>
  <c r="X13" i="4"/>
  <c r="AC13" i="4"/>
  <c r="AB14" i="4"/>
  <c r="X14" i="4"/>
  <c r="W13" i="4"/>
  <c r="Y13" i="4"/>
  <c r="Y8" i="4"/>
  <c r="AD14" i="4"/>
  <c r="AF8" i="4"/>
  <c r="AE13" i="4"/>
  <c r="X8" i="4"/>
  <c r="AE14" i="4"/>
  <c r="AA14" i="4"/>
  <c r="Y14" i="4"/>
  <c r="Z13" i="4"/>
  <c r="AF14" i="4"/>
  <c r="AC14" i="4"/>
  <c r="Z14" i="4"/>
  <c r="AB8" i="4"/>
  <c r="Z8" i="4"/>
  <c r="AF13" i="4"/>
  <c r="AE8" i="4"/>
  <c r="W14" i="4"/>
  <c r="AD13" i="4"/>
  <c r="J191" i="8" l="1"/>
  <c r="C192" i="8"/>
  <c r="U14" i="4"/>
  <c r="K186" i="8"/>
  <c r="L191" i="8"/>
  <c r="F186" i="8"/>
  <c r="H186" i="8"/>
  <c r="F192" i="8"/>
  <c r="I192" i="8"/>
  <c r="L192" i="8"/>
  <c r="F191" i="8"/>
  <c r="E192" i="8"/>
  <c r="G192" i="8"/>
  <c r="K192" i="8"/>
  <c r="D186" i="8"/>
  <c r="K191" i="8"/>
  <c r="L186" i="8"/>
  <c r="J192" i="8"/>
  <c r="E186" i="8"/>
  <c r="E191" i="8"/>
  <c r="U13" i="4"/>
  <c r="C191" i="8"/>
  <c r="D192" i="8"/>
  <c r="H192" i="8"/>
  <c r="I191" i="8"/>
  <c r="D191" i="8"/>
  <c r="I186" i="8"/>
  <c r="H191" i="8"/>
  <c r="G186" i="8"/>
  <c r="J186" i="8"/>
  <c r="C186" i="8"/>
  <c r="U8" i="4"/>
  <c r="G191" i="8"/>
  <c r="J23" i="5"/>
  <c r="ED37" i="5"/>
  <c r="ED38" i="5"/>
  <c r="EC43" i="5"/>
  <c r="ED24" i="5"/>
  <c r="ED61" i="5" s="1"/>
  <c r="EC37" i="5"/>
  <c r="EC41" i="5"/>
  <c r="ED42" i="5"/>
  <c r="EC42" i="5"/>
  <c r="EC36" i="5"/>
  <c r="EC38" i="5"/>
  <c r="ED43" i="5"/>
  <c r="EC44" i="5"/>
  <c r="EC24" i="5"/>
  <c r="EC61" i="5" s="1"/>
  <c r="ED39" i="5"/>
  <c r="ED36" i="5"/>
  <c r="ED41" i="5"/>
  <c r="EB39" i="5"/>
  <c r="EB42" i="5"/>
  <c r="EB36" i="5"/>
  <c r="EB44" i="5"/>
  <c r="EB41" i="5"/>
  <c r="EB38" i="5"/>
  <c r="EB37" i="5"/>
  <c r="EB24" i="5"/>
  <c r="EB61" i="5" s="1"/>
  <c r="N30" i="4"/>
  <c r="N29" i="4"/>
  <c r="AD20" i="1"/>
  <c r="O18" i="1" s="1"/>
  <c r="D18" i="1" s="1"/>
  <c r="C211" i="8" s="1"/>
  <c r="R23" i="6"/>
  <c r="Q23" i="6"/>
  <c r="N23" i="6"/>
  <c r="U23" i="6"/>
  <c r="O23" i="6"/>
  <c r="V23" i="6"/>
  <c r="M23" i="6"/>
  <c r="L23" i="6"/>
  <c r="P23" i="6"/>
  <c r="S23" i="6"/>
  <c r="T23" i="6"/>
  <c r="K23" i="6"/>
  <c r="AD21" i="1" l="1"/>
  <c r="P18" i="1" s="1"/>
  <c r="M18" i="1" s="1"/>
  <c r="L211" i="8" s="1"/>
  <c r="F166" i="8"/>
  <c r="AD22" i="1"/>
  <c r="Q18" i="1" s="1"/>
  <c r="F18" i="1" s="1"/>
  <c r="E211" i="8" s="1"/>
  <c r="F167" i="8"/>
  <c r="C246" i="8"/>
  <c r="C208" i="8"/>
  <c r="L18" i="5"/>
  <c r="W18" i="5"/>
  <c r="V18" i="5"/>
  <c r="U18" i="5"/>
  <c r="T18" i="5"/>
  <c r="S18" i="5"/>
  <c r="R18" i="5"/>
  <c r="Q18" i="5"/>
  <c r="P18" i="5"/>
  <c r="O18" i="5"/>
  <c r="N18" i="5"/>
  <c r="M18" i="5"/>
  <c r="D19" i="1"/>
  <c r="AN23" i="6"/>
  <c r="AR23" i="6"/>
  <c r="AS23" i="6"/>
  <c r="V24" i="6"/>
  <c r="AM23" i="6"/>
  <c r="AJ23" i="6"/>
  <c r="AI23" i="6"/>
  <c r="S24" i="6"/>
  <c r="U24" i="6"/>
  <c r="T24" i="6"/>
  <c r="L24" i="6"/>
  <c r="N24" i="6"/>
  <c r="AK23" i="6"/>
  <c r="M24" i="6"/>
  <c r="Q24" i="6"/>
  <c r="AQ23" i="6"/>
  <c r="K24" i="6"/>
  <c r="R24" i="6"/>
  <c r="P24" i="6"/>
  <c r="AO23" i="6"/>
  <c r="AT23" i="6"/>
  <c r="AP23" i="6"/>
  <c r="O24" i="6"/>
  <c r="AL23" i="6"/>
  <c r="R18" i="1" l="1"/>
  <c r="S18" i="1" s="1"/>
  <c r="E18" i="1"/>
  <c r="E19" i="1" s="1"/>
  <c r="L246" i="8"/>
  <c r="L208" i="8"/>
  <c r="C243" i="8"/>
  <c r="C205" i="8"/>
  <c r="E246" i="8"/>
  <c r="E208" i="8"/>
  <c r="E205" i="8" s="1"/>
  <c r="L19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W19" i="5"/>
  <c r="V19" i="5"/>
  <c r="U19" i="5"/>
  <c r="T19" i="5"/>
  <c r="S19" i="5"/>
  <c r="R19" i="5"/>
  <c r="Q19" i="5"/>
  <c r="P19" i="5"/>
  <c r="O19" i="5"/>
  <c r="N19" i="5"/>
  <c r="M19" i="5"/>
  <c r="F19" i="1"/>
  <c r="D28" i="1"/>
  <c r="C224" i="8" s="1"/>
  <c r="G18" i="1"/>
  <c r="F211" i="8" s="1"/>
  <c r="M19" i="1"/>
  <c r="AE23" i="6"/>
  <c r="DY24" i="6"/>
  <c r="AX23" i="6"/>
  <c r="AB24" i="6"/>
  <c r="AZ23" i="6"/>
  <c r="W23" i="6"/>
  <c r="S33" i="6"/>
  <c r="AD23" i="6"/>
  <c r="AH23" i="6"/>
  <c r="X24" i="6"/>
  <c r="AW23" i="6"/>
  <c r="K33" i="6"/>
  <c r="T33" i="6"/>
  <c r="AF24" i="6"/>
  <c r="AT24" i="6"/>
  <c r="AA23" i="6"/>
  <c r="AF23" i="6"/>
  <c r="AQ24" i="6"/>
  <c r="AN24" i="6"/>
  <c r="P33" i="6"/>
  <c r="AV23" i="6"/>
  <c r="AJ24" i="6"/>
  <c r="AA24" i="6"/>
  <c r="DO24" i="6"/>
  <c r="AH24" i="6"/>
  <c r="BC23" i="6"/>
  <c r="AL24" i="6"/>
  <c r="O33" i="6"/>
  <c r="W9" i="4"/>
  <c r="AC24" i="6"/>
  <c r="DS24" i="6"/>
  <c r="BF23" i="6"/>
  <c r="AM24" i="6"/>
  <c r="AD24" i="6"/>
  <c r="AC23" i="6"/>
  <c r="M33" i="6"/>
  <c r="N33" i="6"/>
  <c r="AE24" i="6"/>
  <c r="Y23" i="6"/>
  <c r="DP24" i="6"/>
  <c r="BE23" i="6"/>
  <c r="BB23" i="6"/>
  <c r="DW24" i="6"/>
  <c r="DU24" i="6"/>
  <c r="DX24" i="6"/>
  <c r="BD23" i="6"/>
  <c r="DR24" i="6"/>
  <c r="AU23" i="6"/>
  <c r="DQ24" i="6"/>
  <c r="V33" i="6"/>
  <c r="L33" i="6"/>
  <c r="X23" i="6"/>
  <c r="DT24" i="6"/>
  <c r="AG24" i="6"/>
  <c r="Y24" i="6"/>
  <c r="AS24" i="6"/>
  <c r="AY23" i="6"/>
  <c r="AP24" i="6"/>
  <c r="AG23" i="6"/>
  <c r="W24" i="6"/>
  <c r="DV24" i="6"/>
  <c r="Z23" i="6"/>
  <c r="BA23" i="6"/>
  <c r="DZ24" i="6"/>
  <c r="Q33" i="6"/>
  <c r="AR24" i="6"/>
  <c r="U33" i="6"/>
  <c r="AK24" i="6"/>
  <c r="R33" i="6"/>
  <c r="AB23" i="6"/>
  <c r="AO24" i="6"/>
  <c r="Z24" i="6"/>
  <c r="AI24" i="6"/>
  <c r="AE18" i="5" l="1"/>
  <c r="AB18" i="5"/>
  <c r="Z18" i="5"/>
  <c r="AA18" i="5"/>
  <c r="Y18" i="5"/>
  <c r="AD18" i="5"/>
  <c r="AH18" i="5"/>
  <c r="AI18" i="5"/>
  <c r="AG18" i="5"/>
  <c r="AC18" i="5"/>
  <c r="X18" i="5"/>
  <c r="AF18" i="5"/>
  <c r="D211" i="8"/>
  <c r="C259" i="8"/>
  <c r="C218" i="8"/>
  <c r="E243" i="8"/>
  <c r="L243" i="8"/>
  <c r="L205" i="8"/>
  <c r="F246" i="8"/>
  <c r="F208" i="8"/>
  <c r="F205" i="8" s="1"/>
  <c r="C187" i="8"/>
  <c r="EA19" i="5"/>
  <c r="W10" i="4"/>
  <c r="C188" i="8" s="1"/>
  <c r="DZ19" i="5"/>
  <c r="DY19" i="5"/>
  <c r="DX19" i="5"/>
  <c r="DW19" i="5"/>
  <c r="DV19" i="5"/>
  <c r="DU19" i="5"/>
  <c r="DT19" i="5"/>
  <c r="DS19" i="5"/>
  <c r="DR19" i="5"/>
  <c r="DQ19" i="5"/>
  <c r="DP19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M28" i="1"/>
  <c r="L224" i="8" s="1"/>
  <c r="D32" i="1"/>
  <c r="G19" i="1"/>
  <c r="F28" i="1"/>
  <c r="E224" i="8" s="1"/>
  <c r="T18" i="1"/>
  <c r="H18" i="1"/>
  <c r="G211" i="8" s="1"/>
  <c r="E28" i="1"/>
  <c r="D224" i="8" s="1"/>
  <c r="AL33" i="6"/>
  <c r="BD24" i="6"/>
  <c r="W33" i="6"/>
  <c r="Q37" i="6"/>
  <c r="AQ33" i="6"/>
  <c r="BK23" i="6"/>
  <c r="Y9" i="4"/>
  <c r="M37" i="6"/>
  <c r="BG23" i="6"/>
  <c r="BE24" i="6"/>
  <c r="DQ33" i="6"/>
  <c r="BB24" i="6"/>
  <c r="AU24" i="6"/>
  <c r="BJ23" i="6"/>
  <c r="AH33" i="6"/>
  <c r="P37" i="6"/>
  <c r="BL23" i="6"/>
  <c r="N37" i="6"/>
  <c r="BC24" i="6"/>
  <c r="AN33" i="6"/>
  <c r="DY33" i="6"/>
  <c r="DX33" i="6"/>
  <c r="AO33" i="6"/>
  <c r="S37" i="6"/>
  <c r="AC33" i="6"/>
  <c r="L37" i="6"/>
  <c r="R37" i="6"/>
  <c r="AM33" i="6"/>
  <c r="BO23" i="6"/>
  <c r="AB33" i="6"/>
  <c r="AS33" i="6"/>
  <c r="AF33" i="6"/>
  <c r="U37" i="6"/>
  <c r="X9" i="4"/>
  <c r="DP33" i="6"/>
  <c r="AY24" i="6"/>
  <c r="AR33" i="6"/>
  <c r="DW33" i="6"/>
  <c r="BI23" i="6"/>
  <c r="AV24" i="6"/>
  <c r="X33" i="6"/>
  <c r="AA33" i="6"/>
  <c r="DZ33" i="6"/>
  <c r="DU33" i="6"/>
  <c r="BP23" i="6"/>
  <c r="AD33" i="6"/>
  <c r="AW24" i="6"/>
  <c r="AX24" i="6"/>
  <c r="O37" i="6"/>
  <c r="AG33" i="6"/>
  <c r="AJ33" i="6"/>
  <c r="BH23" i="6"/>
  <c r="V37" i="6"/>
  <c r="DV33" i="6"/>
  <c r="BQ23" i="6"/>
  <c r="AE33" i="6"/>
  <c r="DT33" i="6"/>
  <c r="BR23" i="6"/>
  <c r="AT33" i="6"/>
  <c r="DO33" i="6"/>
  <c r="AK33" i="6"/>
  <c r="BF24" i="6"/>
  <c r="AI33" i="6"/>
  <c r="AZ24" i="6"/>
  <c r="DR33" i="6"/>
  <c r="DS33" i="6"/>
  <c r="BM23" i="6"/>
  <c r="T37" i="6"/>
  <c r="AP33" i="6"/>
  <c r="Y33" i="6"/>
  <c r="K37" i="6"/>
  <c r="BA24" i="6"/>
  <c r="BN23" i="6"/>
  <c r="Z33" i="6"/>
  <c r="X10" i="4" l="1"/>
  <c r="D188" i="8" s="1"/>
  <c r="D187" i="8"/>
  <c r="D246" i="8"/>
  <c r="D208" i="8"/>
  <c r="D259" i="8"/>
  <c r="D218" i="8"/>
  <c r="C253" i="8"/>
  <c r="C228" i="8"/>
  <c r="L259" i="8"/>
  <c r="L218" i="8"/>
  <c r="G246" i="8"/>
  <c r="G208" i="8"/>
  <c r="E259" i="8"/>
  <c r="E218" i="8"/>
  <c r="F243" i="8"/>
  <c r="E187" i="8"/>
  <c r="L20" i="5"/>
  <c r="L21" i="5" s="1"/>
  <c r="L24" i="5" s="1"/>
  <c r="Y10" i="4"/>
  <c r="E188" i="8" s="1"/>
  <c r="BS18" i="5"/>
  <c r="BR18" i="5"/>
  <c r="BQ18" i="5"/>
  <c r="BP18" i="5"/>
  <c r="BO18" i="5"/>
  <c r="BN18" i="5"/>
  <c r="BM18" i="5"/>
  <c r="BL18" i="5"/>
  <c r="BK18" i="5"/>
  <c r="BJ18" i="5"/>
  <c r="BI18" i="5"/>
  <c r="BH18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W20" i="5"/>
  <c r="W21" i="5" s="1"/>
  <c r="V20" i="5"/>
  <c r="V21" i="5" s="1"/>
  <c r="U20" i="5"/>
  <c r="U21" i="5" s="1"/>
  <c r="T20" i="5"/>
  <c r="T21" i="5" s="1"/>
  <c r="S20" i="5"/>
  <c r="S21" i="5" s="1"/>
  <c r="R20" i="5"/>
  <c r="R21" i="5" s="1"/>
  <c r="Q20" i="5"/>
  <c r="Q21" i="5" s="1"/>
  <c r="P20" i="5"/>
  <c r="P21" i="5" s="1"/>
  <c r="O20" i="5"/>
  <c r="O21" i="5" s="1"/>
  <c r="N20" i="5"/>
  <c r="N21" i="5" s="1"/>
  <c r="M20" i="5"/>
  <c r="M21" i="5" s="1"/>
  <c r="E32" i="1"/>
  <c r="H19" i="1"/>
  <c r="F32" i="1"/>
  <c r="M32" i="1"/>
  <c r="U18" i="1"/>
  <c r="I18" i="1"/>
  <c r="H211" i="8" s="1"/>
  <c r="G28" i="1"/>
  <c r="F224" i="8" s="1"/>
  <c r="D34" i="1"/>
  <c r="AI37" i="6"/>
  <c r="X37" i="6"/>
  <c r="K39" i="6"/>
  <c r="DV37" i="6"/>
  <c r="CB23" i="6"/>
  <c r="BR24" i="6"/>
  <c r="AY33" i="6"/>
  <c r="AJ37" i="6"/>
  <c r="DP37" i="6"/>
  <c r="P39" i="6"/>
  <c r="AU33" i="6"/>
  <c r="AC37" i="6"/>
  <c r="AN37" i="6"/>
  <c r="AE37" i="6"/>
  <c r="BL24" i="6"/>
  <c r="BU23" i="6"/>
  <c r="DR37" i="6"/>
  <c r="BP24" i="6"/>
  <c r="BO24" i="6"/>
  <c r="BJ24" i="6"/>
  <c r="DU37" i="6"/>
  <c r="DS37" i="6"/>
  <c r="DY37" i="6"/>
  <c r="AG37" i="6"/>
  <c r="AK37" i="6"/>
  <c r="BS23" i="6"/>
  <c r="BA33" i="6"/>
  <c r="AD37" i="6"/>
  <c r="Z37" i="6"/>
  <c r="DX37" i="6"/>
  <c r="CA23" i="6"/>
  <c r="BQ24" i="6"/>
  <c r="AZ33" i="6"/>
  <c r="U39" i="6"/>
  <c r="BW23" i="6"/>
  <c r="BB33" i="6"/>
  <c r="Y37" i="6"/>
  <c r="AT37" i="6"/>
  <c r="BM24" i="6"/>
  <c r="Z9" i="4"/>
  <c r="AH37" i="6"/>
  <c r="BZ23" i="6"/>
  <c r="BK24" i="6"/>
  <c r="BD33" i="6"/>
  <c r="BV23" i="6"/>
  <c r="V39" i="6"/>
  <c r="O39" i="6"/>
  <c r="AV33" i="6"/>
  <c r="DO37" i="6"/>
  <c r="BN24" i="6"/>
  <c r="AF37" i="6"/>
  <c r="BH24" i="6"/>
  <c r="CD23" i="6"/>
  <c r="AQ37" i="6"/>
  <c r="DZ37" i="6"/>
  <c r="W37" i="6"/>
  <c r="BY23" i="6"/>
  <c r="AP37" i="6"/>
  <c r="BE33" i="6"/>
  <c r="BG24" i="6"/>
  <c r="AR37" i="6"/>
  <c r="BC33" i="6"/>
  <c r="CC23" i="6"/>
  <c r="AS37" i="6"/>
  <c r="DQ37" i="6"/>
  <c r="AO37" i="6"/>
  <c r="AW33" i="6"/>
  <c r="R39" i="6"/>
  <c r="AL37" i="6"/>
  <c r="DW37" i="6"/>
  <c r="AB37" i="6"/>
  <c r="BT23" i="6"/>
  <c r="BI24" i="6"/>
  <c r="N39" i="6"/>
  <c r="BF33" i="6"/>
  <c r="AM37" i="6"/>
  <c r="AA37" i="6"/>
  <c r="DT37" i="6"/>
  <c r="M39" i="6"/>
  <c r="BX23" i="6"/>
  <c r="AX33" i="6"/>
  <c r="S39" i="6"/>
  <c r="T39" i="6"/>
  <c r="Q39" i="6"/>
  <c r="L39" i="6"/>
  <c r="D243" i="8" l="1"/>
  <c r="D205" i="8"/>
  <c r="G243" i="8"/>
  <c r="C263" i="8"/>
  <c r="C231" i="8"/>
  <c r="E253" i="8"/>
  <c r="E228" i="8"/>
  <c r="F259" i="8"/>
  <c r="F218" i="8"/>
  <c r="L253" i="8"/>
  <c r="L228" i="8"/>
  <c r="D253" i="8"/>
  <c r="D228" i="8"/>
  <c r="H246" i="8"/>
  <c r="H208" i="8"/>
  <c r="H205" i="8" s="1"/>
  <c r="G205" i="8"/>
  <c r="F187" i="8"/>
  <c r="EA20" i="5"/>
  <c r="EA21" i="5" s="1"/>
  <c r="EA24" i="5" s="1"/>
  <c r="Z10" i="4"/>
  <c r="F188" i="8" s="1"/>
  <c r="AI20" i="5"/>
  <c r="AI21" i="5" s="1"/>
  <c r="AH20" i="5"/>
  <c r="AH21" i="5" s="1"/>
  <c r="AG20" i="5"/>
  <c r="AG21" i="5" s="1"/>
  <c r="AF20" i="5"/>
  <c r="AF21" i="5" s="1"/>
  <c r="AE20" i="5"/>
  <c r="AE21" i="5" s="1"/>
  <c r="AD20" i="5"/>
  <c r="AD21" i="5" s="1"/>
  <c r="AC20" i="5"/>
  <c r="AC21" i="5" s="1"/>
  <c r="AB20" i="5"/>
  <c r="AB21" i="5" s="1"/>
  <c r="AA20" i="5"/>
  <c r="AA21" i="5" s="1"/>
  <c r="Z20" i="5"/>
  <c r="Z21" i="5" s="1"/>
  <c r="Y20" i="5"/>
  <c r="Y21" i="5" s="1"/>
  <c r="X20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DZ20" i="5"/>
  <c r="DZ21" i="5" s="1"/>
  <c r="DY20" i="5"/>
  <c r="DY21" i="5" s="1"/>
  <c r="DX20" i="5"/>
  <c r="DX21" i="5" s="1"/>
  <c r="DW20" i="5"/>
  <c r="DW21" i="5" s="1"/>
  <c r="DV20" i="5"/>
  <c r="DV21" i="5" s="1"/>
  <c r="DU20" i="5"/>
  <c r="DU21" i="5" s="1"/>
  <c r="DT20" i="5"/>
  <c r="DT21" i="5" s="1"/>
  <c r="DS20" i="5"/>
  <c r="DS21" i="5" s="1"/>
  <c r="DR20" i="5"/>
  <c r="DR21" i="5" s="1"/>
  <c r="DQ20" i="5"/>
  <c r="DQ21" i="5" s="1"/>
  <c r="DP20" i="5"/>
  <c r="AU20" i="5"/>
  <c r="AU21" i="5" s="1"/>
  <c r="AT20" i="5"/>
  <c r="AT21" i="5" s="1"/>
  <c r="AS20" i="5"/>
  <c r="AS21" i="5" s="1"/>
  <c r="AR20" i="5"/>
  <c r="AR21" i="5" s="1"/>
  <c r="AQ20" i="5"/>
  <c r="AQ21" i="5" s="1"/>
  <c r="AP20" i="5"/>
  <c r="AP21" i="5" s="1"/>
  <c r="AO20" i="5"/>
  <c r="AO21" i="5" s="1"/>
  <c r="AN20" i="5"/>
  <c r="AN21" i="5" s="1"/>
  <c r="AM20" i="5"/>
  <c r="AM21" i="5" s="1"/>
  <c r="AL20" i="5"/>
  <c r="AL21" i="5" s="1"/>
  <c r="AK20" i="5"/>
  <c r="AK21" i="5" s="1"/>
  <c r="AJ20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G32" i="1"/>
  <c r="E34" i="1"/>
  <c r="M44" i="5"/>
  <c r="M41" i="5"/>
  <c r="M24" i="5"/>
  <c r="M61" i="5" s="1"/>
  <c r="M39" i="5"/>
  <c r="M38" i="5"/>
  <c r="M42" i="5"/>
  <c r="M36" i="5"/>
  <c r="M37" i="5"/>
  <c r="M43" i="5"/>
  <c r="Q24" i="5"/>
  <c r="Q61" i="5" s="1"/>
  <c r="Q37" i="5"/>
  <c r="Q36" i="5"/>
  <c r="Q44" i="5"/>
  <c r="Q43" i="5"/>
  <c r="Q39" i="5"/>
  <c r="Q41" i="5"/>
  <c r="Q42" i="5"/>
  <c r="Q38" i="5"/>
  <c r="U36" i="5"/>
  <c r="U44" i="5"/>
  <c r="U43" i="5"/>
  <c r="U37" i="5"/>
  <c r="U24" i="5"/>
  <c r="U61" i="5" s="1"/>
  <c r="U38" i="5"/>
  <c r="U42" i="5"/>
  <c r="U41" i="5"/>
  <c r="U39" i="5"/>
  <c r="I19" i="1"/>
  <c r="M34" i="1"/>
  <c r="N43" i="5"/>
  <c r="N37" i="5"/>
  <c r="N38" i="5"/>
  <c r="N44" i="5"/>
  <c r="N41" i="5"/>
  <c r="N42" i="5"/>
  <c r="N24" i="5"/>
  <c r="N61" i="5" s="1"/>
  <c r="N36" i="5"/>
  <c r="N39" i="5"/>
  <c r="R24" i="5"/>
  <c r="R61" i="5" s="1"/>
  <c r="R37" i="5"/>
  <c r="R36" i="5"/>
  <c r="R44" i="5"/>
  <c r="R43" i="5"/>
  <c r="R39" i="5"/>
  <c r="R41" i="5"/>
  <c r="R42" i="5"/>
  <c r="R38" i="5"/>
  <c r="V43" i="5"/>
  <c r="V42" i="5"/>
  <c r="V39" i="5"/>
  <c r="V38" i="5"/>
  <c r="V37" i="5"/>
  <c r="V41" i="5"/>
  <c r="V24" i="5"/>
  <c r="V61" i="5" s="1"/>
  <c r="V36" i="5"/>
  <c r="V44" i="5"/>
  <c r="D37" i="1"/>
  <c r="V18" i="1"/>
  <c r="J18" i="1"/>
  <c r="I211" i="8" s="1"/>
  <c r="F34" i="1"/>
  <c r="O42" i="5"/>
  <c r="O38" i="5"/>
  <c r="O37" i="5"/>
  <c r="O36" i="5"/>
  <c r="O44" i="5"/>
  <c r="O43" i="5"/>
  <c r="O24" i="5"/>
  <c r="O61" i="5" s="1"/>
  <c r="O39" i="5"/>
  <c r="O41" i="5"/>
  <c r="S41" i="5"/>
  <c r="S39" i="5"/>
  <c r="S24" i="5"/>
  <c r="S61" i="5" s="1"/>
  <c r="S42" i="5"/>
  <c r="S36" i="5"/>
  <c r="S43" i="5"/>
  <c r="S37" i="5"/>
  <c r="S38" i="5"/>
  <c r="S44" i="5"/>
  <c r="W24" i="5"/>
  <c r="W61" i="5" s="1"/>
  <c r="W39" i="5"/>
  <c r="W38" i="5"/>
  <c r="W42" i="5"/>
  <c r="W41" i="5"/>
  <c r="W37" i="5"/>
  <c r="W36" i="5"/>
  <c r="W44" i="5"/>
  <c r="W43" i="5"/>
  <c r="H28" i="1"/>
  <c r="G224" i="8" s="1"/>
  <c r="P38" i="5"/>
  <c r="P39" i="5"/>
  <c r="P24" i="5"/>
  <c r="P61" i="5" s="1"/>
  <c r="P43" i="5"/>
  <c r="P37" i="5"/>
  <c r="P36" i="5"/>
  <c r="P44" i="5"/>
  <c r="P41" i="5"/>
  <c r="P42" i="5"/>
  <c r="T24" i="5"/>
  <c r="T61" i="5" s="1"/>
  <c r="T41" i="5"/>
  <c r="T42" i="5"/>
  <c r="T38" i="5"/>
  <c r="T39" i="5"/>
  <c r="T37" i="5"/>
  <c r="T43" i="5"/>
  <c r="T36" i="5"/>
  <c r="T44" i="5"/>
  <c r="CG23" i="6"/>
  <c r="BA37" i="6"/>
  <c r="CO23" i="6"/>
  <c r="AA9" i="4"/>
  <c r="M42" i="6"/>
  <c r="BM33" i="6"/>
  <c r="DQ39" i="6"/>
  <c r="AO39" i="6"/>
  <c r="Q42" i="6"/>
  <c r="AE39" i="6"/>
  <c r="AL39" i="6"/>
  <c r="BE37" i="6"/>
  <c r="AD39" i="6"/>
  <c r="BO33" i="6"/>
  <c r="CC24" i="6"/>
  <c r="BB37" i="6"/>
  <c r="BX24" i="6"/>
  <c r="CI23" i="6"/>
  <c r="BN33" i="6"/>
  <c r="K42" i="6"/>
  <c r="BR33" i="6"/>
  <c r="AB39" i="6"/>
  <c r="BJ33" i="6"/>
  <c r="O42" i="6"/>
  <c r="AT39" i="6"/>
  <c r="AP39" i="6"/>
  <c r="AU37" i="6"/>
  <c r="X39" i="6"/>
  <c r="S42" i="6"/>
  <c r="BV24" i="6"/>
  <c r="DT39" i="6"/>
  <c r="DS39" i="6"/>
  <c r="CP23" i="6"/>
  <c r="CL23" i="6"/>
  <c r="AC39" i="6"/>
  <c r="CH23" i="6"/>
  <c r="AG39" i="6"/>
  <c r="AX37" i="6"/>
  <c r="CB24" i="6"/>
  <c r="BD37" i="6"/>
  <c r="BU24" i="6"/>
  <c r="AV37" i="6"/>
  <c r="BT24" i="6"/>
  <c r="DV39" i="6"/>
  <c r="W11" i="4"/>
  <c r="CJ23" i="6"/>
  <c r="T42" i="6"/>
  <c r="DW39" i="6"/>
  <c r="BI33" i="6"/>
  <c r="DR39" i="6"/>
  <c r="BC37" i="6"/>
  <c r="Z39" i="6"/>
  <c r="BF37" i="6"/>
  <c r="CN23" i="6"/>
  <c r="CK23" i="6"/>
  <c r="AJ39" i="6"/>
  <c r="DO39" i="6"/>
  <c r="AK39" i="6"/>
  <c r="R42" i="6"/>
  <c r="BK33" i="6"/>
  <c r="AM39" i="6"/>
  <c r="V42" i="6"/>
  <c r="AF39" i="6"/>
  <c r="CM23" i="6"/>
  <c r="AW37" i="6"/>
  <c r="DZ39" i="6"/>
  <c r="DY39" i="6"/>
  <c r="W39" i="6"/>
  <c r="AI39" i="6"/>
  <c r="BP33" i="6"/>
  <c r="Y39" i="6"/>
  <c r="AN39" i="6"/>
  <c r="AY37" i="6"/>
  <c r="CF23" i="6"/>
  <c r="CE23" i="6"/>
  <c r="BH33" i="6"/>
  <c r="AA39" i="6"/>
  <c r="AZ37" i="6"/>
  <c r="X11" i="4"/>
  <c r="AS39" i="6"/>
  <c r="L42" i="6"/>
  <c r="P42" i="6"/>
  <c r="U42" i="6"/>
  <c r="DU39" i="6"/>
  <c r="BZ24" i="6"/>
  <c r="DX39" i="6"/>
  <c r="AR39" i="6"/>
  <c r="AH39" i="6"/>
  <c r="BW24" i="6"/>
  <c r="AQ39" i="6"/>
  <c r="CA24" i="6"/>
  <c r="CD24" i="6"/>
  <c r="N42" i="6"/>
  <c r="BS24" i="6"/>
  <c r="DP39" i="6"/>
  <c r="BQ33" i="6"/>
  <c r="BY24" i="6"/>
  <c r="BL33" i="6"/>
  <c r="BG33" i="6"/>
  <c r="G259" i="8" l="1"/>
  <c r="G218" i="8"/>
  <c r="D231" i="8"/>
  <c r="D263" i="8"/>
  <c r="F253" i="8"/>
  <c r="F228" i="8"/>
  <c r="C266" i="8"/>
  <c r="C236" i="8"/>
  <c r="C271" i="8" s="1"/>
  <c r="I246" i="8"/>
  <c r="I208" i="8"/>
  <c r="H243" i="8"/>
  <c r="L231" i="8"/>
  <c r="L263" i="8"/>
  <c r="E231" i="8"/>
  <c r="E263" i="8"/>
  <c r="D189" i="8"/>
  <c r="C189" i="8"/>
  <c r="G187" i="8"/>
  <c r="AA10" i="4"/>
  <c r="G188" i="8" s="1"/>
  <c r="W12" i="4"/>
  <c r="BG20" i="5"/>
  <c r="BG21" i="5" s="1"/>
  <c r="BF20" i="5"/>
  <c r="BF21" i="5" s="1"/>
  <c r="BE20" i="5"/>
  <c r="BE21" i="5" s="1"/>
  <c r="BD20" i="5"/>
  <c r="BD21" i="5" s="1"/>
  <c r="BC20" i="5"/>
  <c r="BC21" i="5" s="1"/>
  <c r="BB20" i="5"/>
  <c r="BB21" i="5" s="1"/>
  <c r="BA20" i="5"/>
  <c r="BA21" i="5" s="1"/>
  <c r="AZ20" i="5"/>
  <c r="AZ21" i="5" s="1"/>
  <c r="AY20" i="5"/>
  <c r="AY21" i="5" s="1"/>
  <c r="AX20" i="5"/>
  <c r="AX21" i="5" s="1"/>
  <c r="AW20" i="5"/>
  <c r="AW21" i="5" s="1"/>
  <c r="AV20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X12" i="4"/>
  <c r="D190" i="8" s="1"/>
  <c r="CQ18" i="5"/>
  <c r="CP18" i="5"/>
  <c r="CO18" i="5"/>
  <c r="CN18" i="5"/>
  <c r="CM18" i="5"/>
  <c r="CL18" i="5"/>
  <c r="CK18" i="5"/>
  <c r="CJ18" i="5"/>
  <c r="CI18" i="5"/>
  <c r="CH18" i="5"/>
  <c r="CG18" i="5"/>
  <c r="CF18" i="5"/>
  <c r="W18" i="1"/>
  <c r="K18" i="1"/>
  <c r="J211" i="8" s="1"/>
  <c r="AK41" i="5"/>
  <c r="AK44" i="5"/>
  <c r="AK43" i="5"/>
  <c r="AK37" i="5"/>
  <c r="AK42" i="5"/>
  <c r="AK38" i="5"/>
  <c r="AK24" i="5"/>
  <c r="AK61" i="5" s="1"/>
  <c r="AK36" i="5"/>
  <c r="AK39" i="5"/>
  <c r="H32" i="1"/>
  <c r="D40" i="1"/>
  <c r="M37" i="1"/>
  <c r="G34" i="1"/>
  <c r="AL24" i="5"/>
  <c r="AL61" i="5" s="1"/>
  <c r="AL38" i="5"/>
  <c r="AL44" i="5"/>
  <c r="AL36" i="5"/>
  <c r="AL39" i="5"/>
  <c r="AL42" i="5"/>
  <c r="AL41" i="5"/>
  <c r="AL43" i="5"/>
  <c r="AL37" i="5"/>
  <c r="AP41" i="5"/>
  <c r="AP44" i="5"/>
  <c r="AP43" i="5"/>
  <c r="AP42" i="5"/>
  <c r="AP39" i="5"/>
  <c r="AP36" i="5"/>
  <c r="AP24" i="5"/>
  <c r="AP61" i="5" s="1"/>
  <c r="AP38" i="5"/>
  <c r="AP37" i="5"/>
  <c r="AT39" i="5"/>
  <c r="AT43" i="5"/>
  <c r="AT24" i="5"/>
  <c r="AT61" i="5" s="1"/>
  <c r="AT37" i="5"/>
  <c r="AT38" i="5"/>
  <c r="AT41" i="5"/>
  <c r="AT42" i="5"/>
  <c r="AT36" i="5"/>
  <c r="AT44" i="5"/>
  <c r="DQ37" i="5"/>
  <c r="DQ39" i="5"/>
  <c r="DQ43" i="5"/>
  <c r="DQ41" i="5"/>
  <c r="DQ38" i="5"/>
  <c r="DQ24" i="5"/>
  <c r="DQ61" i="5" s="1"/>
  <c r="DQ36" i="5"/>
  <c r="DQ44" i="5"/>
  <c r="DQ42" i="5"/>
  <c r="DU24" i="5"/>
  <c r="DU61" i="5" s="1"/>
  <c r="DU41" i="5"/>
  <c r="DU44" i="5"/>
  <c r="DU36" i="5"/>
  <c r="DU39" i="5"/>
  <c r="DU43" i="5"/>
  <c r="DU37" i="5"/>
  <c r="DU42" i="5"/>
  <c r="DU38" i="5"/>
  <c r="DY43" i="5"/>
  <c r="DY42" i="5"/>
  <c r="DY36" i="5"/>
  <c r="DY38" i="5"/>
  <c r="DY24" i="5"/>
  <c r="DY61" i="5" s="1"/>
  <c r="DY44" i="5"/>
  <c r="DY39" i="5"/>
  <c r="DY37" i="5"/>
  <c r="DY41" i="5"/>
  <c r="AA43" i="5"/>
  <c r="AA37" i="5"/>
  <c r="AA41" i="5"/>
  <c r="AA44" i="5"/>
  <c r="AA38" i="5"/>
  <c r="AA42" i="5"/>
  <c r="AA39" i="5"/>
  <c r="AA24" i="5"/>
  <c r="AA61" i="5" s="1"/>
  <c r="AA36" i="5"/>
  <c r="AE36" i="5"/>
  <c r="AE44" i="5"/>
  <c r="AE24" i="5"/>
  <c r="AE61" i="5" s="1"/>
  <c r="AE38" i="5"/>
  <c r="AE39" i="5"/>
  <c r="AE43" i="5"/>
  <c r="AE42" i="5"/>
  <c r="AE41" i="5"/>
  <c r="AE37" i="5"/>
  <c r="AI43" i="5"/>
  <c r="AI42" i="5"/>
  <c r="AI41" i="5"/>
  <c r="AI39" i="5"/>
  <c r="AI38" i="5"/>
  <c r="AI24" i="5"/>
  <c r="AI61" i="5" s="1"/>
  <c r="AI37" i="5"/>
  <c r="AI36" i="5"/>
  <c r="AI44" i="5"/>
  <c r="I28" i="1"/>
  <c r="H224" i="8" s="1"/>
  <c r="AM42" i="5"/>
  <c r="AM36" i="5"/>
  <c r="AM37" i="5"/>
  <c r="AM41" i="5"/>
  <c r="AM44" i="5"/>
  <c r="AM43" i="5"/>
  <c r="AM24" i="5"/>
  <c r="AM61" i="5" s="1"/>
  <c r="AM39" i="5"/>
  <c r="AM38" i="5"/>
  <c r="AQ39" i="5"/>
  <c r="AQ38" i="5"/>
  <c r="AQ42" i="5"/>
  <c r="AQ41" i="5"/>
  <c r="AQ24" i="5"/>
  <c r="AQ61" i="5" s="1"/>
  <c r="AQ37" i="5"/>
  <c r="AQ36" i="5"/>
  <c r="AQ44" i="5"/>
  <c r="AQ43" i="5"/>
  <c r="AU43" i="5"/>
  <c r="AU42" i="5"/>
  <c r="AU24" i="5"/>
  <c r="AU61" i="5" s="1"/>
  <c r="AU38" i="5"/>
  <c r="AU37" i="5"/>
  <c r="AU41" i="5"/>
  <c r="AU39" i="5"/>
  <c r="AU36" i="5"/>
  <c r="AU44" i="5"/>
  <c r="DR41" i="5"/>
  <c r="DR42" i="5"/>
  <c r="DR36" i="5"/>
  <c r="DR37" i="5"/>
  <c r="DR43" i="5"/>
  <c r="DR24" i="5"/>
  <c r="DR61" i="5" s="1"/>
  <c r="DR38" i="5"/>
  <c r="DR39" i="5"/>
  <c r="DR44" i="5"/>
  <c r="DV24" i="5"/>
  <c r="DV61" i="5" s="1"/>
  <c r="DV43" i="5"/>
  <c r="DV39" i="5"/>
  <c r="DV38" i="5"/>
  <c r="DV42" i="5"/>
  <c r="DV44" i="5"/>
  <c r="DV37" i="5"/>
  <c r="DV36" i="5"/>
  <c r="DV41" i="5"/>
  <c r="DZ36" i="5"/>
  <c r="DZ38" i="5"/>
  <c r="DZ44" i="5"/>
  <c r="DZ43" i="5"/>
  <c r="DZ42" i="5"/>
  <c r="DZ41" i="5"/>
  <c r="DZ37" i="5"/>
  <c r="DZ39" i="5"/>
  <c r="DZ24" i="5"/>
  <c r="DZ61" i="5" s="1"/>
  <c r="X21" i="5"/>
  <c r="AB37" i="5"/>
  <c r="AB43" i="5"/>
  <c r="AB39" i="5"/>
  <c r="AB38" i="5"/>
  <c r="AB36" i="5"/>
  <c r="AB24" i="5"/>
  <c r="AB61" i="5" s="1"/>
  <c r="AB41" i="5"/>
  <c r="AB44" i="5"/>
  <c r="AB42" i="5"/>
  <c r="AF24" i="5"/>
  <c r="AF61" i="5" s="1"/>
  <c r="AF42" i="5"/>
  <c r="AF36" i="5"/>
  <c r="AF44" i="5"/>
  <c r="AF43" i="5"/>
  <c r="AF41" i="5"/>
  <c r="AF39" i="5"/>
  <c r="AF37" i="5"/>
  <c r="AF38" i="5"/>
  <c r="F37" i="1"/>
  <c r="J19" i="1"/>
  <c r="L43" i="5"/>
  <c r="L39" i="5"/>
  <c r="L36" i="5"/>
  <c r="L37" i="5"/>
  <c r="L41" i="5"/>
  <c r="L44" i="5"/>
  <c r="L38" i="5"/>
  <c r="L42" i="5"/>
  <c r="AJ21" i="5"/>
  <c r="AN36" i="5"/>
  <c r="AN44" i="5"/>
  <c r="AN38" i="5"/>
  <c r="AN39" i="5"/>
  <c r="AN24" i="5"/>
  <c r="AN61" i="5" s="1"/>
  <c r="AN37" i="5"/>
  <c r="AN41" i="5"/>
  <c r="AN43" i="5"/>
  <c r="AN42" i="5"/>
  <c r="AR43" i="5"/>
  <c r="AR42" i="5"/>
  <c r="AR24" i="5"/>
  <c r="AR61" i="5" s="1"/>
  <c r="AR41" i="5"/>
  <c r="AR44" i="5"/>
  <c r="AR38" i="5"/>
  <c r="AR36" i="5"/>
  <c r="AR37" i="5"/>
  <c r="AR39" i="5"/>
  <c r="DS42" i="5"/>
  <c r="DS38" i="5"/>
  <c r="DS24" i="5"/>
  <c r="DS61" i="5" s="1"/>
  <c r="DS37" i="5"/>
  <c r="DS43" i="5"/>
  <c r="DS41" i="5"/>
  <c r="DS44" i="5"/>
  <c r="DS36" i="5"/>
  <c r="DS39" i="5"/>
  <c r="DW37" i="5"/>
  <c r="DW43" i="5"/>
  <c r="DW39" i="5"/>
  <c r="DW36" i="5"/>
  <c r="DW24" i="5"/>
  <c r="DW61" i="5" s="1"/>
  <c r="DW38" i="5"/>
  <c r="DW41" i="5"/>
  <c r="DW44" i="5"/>
  <c r="DW42" i="5"/>
  <c r="EA44" i="5"/>
  <c r="EA39" i="5"/>
  <c r="EA61" i="5"/>
  <c r="EA43" i="5"/>
  <c r="EA38" i="5"/>
  <c r="EA41" i="5"/>
  <c r="EA36" i="5"/>
  <c r="EA42" i="5"/>
  <c r="EA37" i="5"/>
  <c r="Y36" i="5"/>
  <c r="Y44" i="5"/>
  <c r="Y24" i="5"/>
  <c r="Y61" i="5" s="1"/>
  <c r="Y38" i="5"/>
  <c r="Y37" i="5"/>
  <c r="Y39" i="5"/>
  <c r="Y42" i="5"/>
  <c r="Y41" i="5"/>
  <c r="Y43" i="5"/>
  <c r="AC43" i="5"/>
  <c r="AC42" i="5"/>
  <c r="AC41" i="5"/>
  <c r="AC44" i="5"/>
  <c r="AC39" i="5"/>
  <c r="AC24" i="5"/>
  <c r="AC61" i="5" s="1"/>
  <c r="AC37" i="5"/>
  <c r="AC36" i="5"/>
  <c r="AC38" i="5"/>
  <c r="AG24" i="5"/>
  <c r="AG61" i="5" s="1"/>
  <c r="AG36" i="5"/>
  <c r="AG39" i="5"/>
  <c r="AG38" i="5"/>
  <c r="AG44" i="5"/>
  <c r="AG42" i="5"/>
  <c r="AG43" i="5"/>
  <c r="AG41" i="5"/>
  <c r="AG37" i="5"/>
  <c r="E37" i="1"/>
  <c r="AO24" i="5"/>
  <c r="AO61" i="5" s="1"/>
  <c r="AO39" i="5"/>
  <c r="AO43" i="5"/>
  <c r="AO37" i="5"/>
  <c r="AO38" i="5"/>
  <c r="AO36" i="5"/>
  <c r="AO44" i="5"/>
  <c r="AO41" i="5"/>
  <c r="AO42" i="5"/>
  <c r="AS43" i="5"/>
  <c r="AS42" i="5"/>
  <c r="AS41" i="5"/>
  <c r="AS39" i="5"/>
  <c r="AS24" i="5"/>
  <c r="AS61" i="5" s="1"/>
  <c r="AS44" i="5"/>
  <c r="AS36" i="5"/>
  <c r="AS38" i="5"/>
  <c r="AS37" i="5"/>
  <c r="DP21" i="5"/>
  <c r="DT24" i="5"/>
  <c r="DT61" i="5" s="1"/>
  <c r="DT36" i="5"/>
  <c r="DT38" i="5"/>
  <c r="DT42" i="5"/>
  <c r="DT44" i="5"/>
  <c r="DT41" i="5"/>
  <c r="DT43" i="5"/>
  <c r="DT39" i="5"/>
  <c r="DT37" i="5"/>
  <c r="DX43" i="5"/>
  <c r="DX44" i="5"/>
  <c r="DX39" i="5"/>
  <c r="DX38" i="5"/>
  <c r="DX24" i="5"/>
  <c r="DX61" i="5" s="1"/>
  <c r="DX37" i="5"/>
  <c r="DX42" i="5"/>
  <c r="DX41" i="5"/>
  <c r="DX36" i="5"/>
  <c r="Z39" i="5"/>
  <c r="Z41" i="5"/>
  <c r="Z24" i="5"/>
  <c r="Z61" i="5" s="1"/>
  <c r="Z37" i="5"/>
  <c r="Z36" i="5"/>
  <c r="Z43" i="5"/>
  <c r="Z38" i="5"/>
  <c r="Z44" i="5"/>
  <c r="Z42" i="5"/>
  <c r="AD43" i="5"/>
  <c r="AD39" i="5"/>
  <c r="AD41" i="5"/>
  <c r="AD44" i="5"/>
  <c r="AD42" i="5"/>
  <c r="AD24" i="5"/>
  <c r="AD61" i="5" s="1"/>
  <c r="AD37" i="5"/>
  <c r="AD36" i="5"/>
  <c r="AD38" i="5"/>
  <c r="AH24" i="5"/>
  <c r="AH61" i="5" s="1"/>
  <c r="AH36" i="5"/>
  <c r="AH44" i="5"/>
  <c r="AH38" i="5"/>
  <c r="AH37" i="5"/>
  <c r="AH39" i="5"/>
  <c r="AH43" i="5"/>
  <c r="AH41" i="5"/>
  <c r="AH42" i="5"/>
  <c r="BA39" i="6"/>
  <c r="BG37" i="6"/>
  <c r="BO37" i="6"/>
  <c r="DY42" i="6"/>
  <c r="AP42" i="6"/>
  <c r="BU33" i="6"/>
  <c r="CO24" i="6"/>
  <c r="CD33" i="6"/>
  <c r="Y11" i="4"/>
  <c r="BS33" i="6"/>
  <c r="AA42" i="6"/>
  <c r="AM42" i="6"/>
  <c r="X42" i="6"/>
  <c r="CV23" i="6"/>
  <c r="AH42" i="6"/>
  <c r="AE42" i="6"/>
  <c r="BE39" i="6"/>
  <c r="DZ42" i="6"/>
  <c r="BH37" i="6"/>
  <c r="CL24" i="6"/>
  <c r="CN24" i="6"/>
  <c r="Z42" i="6"/>
  <c r="CM24" i="6"/>
  <c r="BV33" i="6"/>
  <c r="BB39" i="6"/>
  <c r="Y42" i="6"/>
  <c r="AC42" i="6"/>
  <c r="CP24" i="6"/>
  <c r="AK42" i="6"/>
  <c r="AR42" i="6"/>
  <c r="AN42" i="6"/>
  <c r="BF39" i="6"/>
  <c r="AB9" i="4"/>
  <c r="CT23" i="6"/>
  <c r="DO42" i="6"/>
  <c r="CC33" i="6"/>
  <c r="DT42" i="6"/>
  <c r="CB33" i="6"/>
  <c r="CA33" i="6"/>
  <c r="BZ33" i="6"/>
  <c r="AG42" i="6"/>
  <c r="BK37" i="6"/>
  <c r="DV42" i="6"/>
  <c r="BQ37" i="6"/>
  <c r="AI42" i="6"/>
  <c r="AZ39" i="6"/>
  <c r="CI24" i="6"/>
  <c r="AL42" i="6"/>
  <c r="CK24" i="6"/>
  <c r="AQ42" i="6"/>
  <c r="DP42" i="6"/>
  <c r="DW42" i="6"/>
  <c r="AD42" i="6"/>
  <c r="AS42" i="6"/>
  <c r="AO42" i="6"/>
  <c r="DQ42" i="6"/>
  <c r="DA23" i="6"/>
  <c r="CW23" i="6"/>
  <c r="CS23" i="6"/>
  <c r="CG24" i="6"/>
  <c r="DR42" i="6"/>
  <c r="CQ23" i="6"/>
  <c r="CF24" i="6"/>
  <c r="BM37" i="6"/>
  <c r="CZ23" i="6"/>
  <c r="AJ42" i="6"/>
  <c r="BT33" i="6"/>
  <c r="CE24" i="6"/>
  <c r="BL37" i="6"/>
  <c r="BD39" i="6"/>
  <c r="BJ37" i="6"/>
  <c r="DU42" i="6"/>
  <c r="AW39" i="6"/>
  <c r="CH24" i="6"/>
  <c r="AF42" i="6"/>
  <c r="CU23" i="6"/>
  <c r="AB42" i="6"/>
  <c r="BR37" i="6"/>
  <c r="AX39" i="6"/>
  <c r="BY33" i="6"/>
  <c r="W42" i="6"/>
  <c r="BN37" i="6"/>
  <c r="DB23" i="6"/>
  <c r="BX33" i="6"/>
  <c r="AU39" i="6"/>
  <c r="BW33" i="6"/>
  <c r="CR23" i="6"/>
  <c r="CJ24" i="6"/>
  <c r="BP37" i="6"/>
  <c r="AT42" i="6"/>
  <c r="BI37" i="6"/>
  <c r="DS42" i="6"/>
  <c r="BC39" i="6"/>
  <c r="CY23" i="6"/>
  <c r="AY39" i="6"/>
  <c r="DX42" i="6"/>
  <c r="AV39" i="6"/>
  <c r="CX23" i="6"/>
  <c r="H259" i="8" l="1"/>
  <c r="H218" i="8"/>
  <c r="E266" i="8"/>
  <c r="E236" i="8"/>
  <c r="E271" i="8" s="1"/>
  <c r="I243" i="8"/>
  <c r="D266" i="8"/>
  <c r="D236" i="8"/>
  <c r="D271" i="8" s="1"/>
  <c r="L266" i="8"/>
  <c r="L236" i="8"/>
  <c r="L271" i="8" s="1"/>
  <c r="I205" i="8"/>
  <c r="F231" i="8"/>
  <c r="F263" i="8"/>
  <c r="G253" i="8"/>
  <c r="G228" i="8"/>
  <c r="J246" i="8"/>
  <c r="J208" i="8"/>
  <c r="H187" i="8"/>
  <c r="E189" i="8"/>
  <c r="W38" i="4"/>
  <c r="C190" i="8"/>
  <c r="W41" i="4"/>
  <c r="X37" i="4"/>
  <c r="F301" i="8" s="1"/>
  <c r="X38" i="4"/>
  <c r="W36" i="4"/>
  <c r="E300" i="8" s="1"/>
  <c r="W37" i="4"/>
  <c r="E301" i="8" s="1"/>
  <c r="X35" i="4"/>
  <c r="F299" i="8" s="1"/>
  <c r="X36" i="4"/>
  <c r="F300" i="8" s="1"/>
  <c r="W43" i="4"/>
  <c r="W35" i="4"/>
  <c r="E299" i="8" s="1"/>
  <c r="W40" i="4"/>
  <c r="W15" i="4"/>
  <c r="W42" i="4"/>
  <c r="Y12" i="4"/>
  <c r="AB10" i="4"/>
  <c r="H188" i="8" s="1"/>
  <c r="X43" i="4"/>
  <c r="DC18" i="5"/>
  <c r="DB18" i="5"/>
  <c r="DA18" i="5"/>
  <c r="CZ18" i="5"/>
  <c r="CY18" i="5"/>
  <c r="CX18" i="5"/>
  <c r="CW18" i="5"/>
  <c r="CV18" i="5"/>
  <c r="CU18" i="5"/>
  <c r="CT18" i="5"/>
  <c r="CS18" i="5"/>
  <c r="CR18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BS20" i="5"/>
  <c r="BS21" i="5" s="1"/>
  <c r="BR20" i="5"/>
  <c r="BR21" i="5" s="1"/>
  <c r="BQ20" i="5"/>
  <c r="BQ21" i="5" s="1"/>
  <c r="BP20" i="5"/>
  <c r="BP21" i="5" s="1"/>
  <c r="BO20" i="5"/>
  <c r="BO21" i="5" s="1"/>
  <c r="BN20" i="5"/>
  <c r="BN21" i="5" s="1"/>
  <c r="BM20" i="5"/>
  <c r="BM21" i="5" s="1"/>
  <c r="BL20" i="5"/>
  <c r="BL21" i="5" s="1"/>
  <c r="BK20" i="5"/>
  <c r="BK21" i="5" s="1"/>
  <c r="BJ20" i="5"/>
  <c r="BJ21" i="5" s="1"/>
  <c r="BI20" i="5"/>
  <c r="BI21" i="5" s="1"/>
  <c r="BH20" i="5"/>
  <c r="DP24" i="5"/>
  <c r="DP61" i="5" s="1"/>
  <c r="DP42" i="5"/>
  <c r="DP41" i="5"/>
  <c r="DP38" i="5"/>
  <c r="DP39" i="5"/>
  <c r="DP37" i="5"/>
  <c r="DP36" i="5"/>
  <c r="DP43" i="5"/>
  <c r="DP44" i="5"/>
  <c r="AJ39" i="5"/>
  <c r="AJ43" i="5"/>
  <c r="AJ44" i="5"/>
  <c r="AJ41" i="5"/>
  <c r="AJ37" i="5"/>
  <c r="AJ38" i="5"/>
  <c r="AJ24" i="5"/>
  <c r="AJ61" i="5" s="1"/>
  <c r="AJ42" i="5"/>
  <c r="AJ36" i="5"/>
  <c r="L61" i="5"/>
  <c r="L64" i="5" s="1"/>
  <c r="M40" i="1"/>
  <c r="K19" i="1"/>
  <c r="AX41" i="5"/>
  <c r="AX39" i="5"/>
  <c r="AX43" i="5"/>
  <c r="AX37" i="5"/>
  <c r="AX38" i="5"/>
  <c r="AX36" i="5"/>
  <c r="AX42" i="5"/>
  <c r="AX24" i="5"/>
  <c r="AX61" i="5" s="1"/>
  <c r="AX44" i="5"/>
  <c r="BB24" i="5"/>
  <c r="BB61" i="5" s="1"/>
  <c r="BB39" i="5"/>
  <c r="BB37" i="5"/>
  <c r="BB36" i="5"/>
  <c r="BB38" i="5"/>
  <c r="BB44" i="5"/>
  <c r="BB43" i="5"/>
  <c r="BB42" i="5"/>
  <c r="BB41" i="5"/>
  <c r="BF39" i="5"/>
  <c r="BF37" i="5"/>
  <c r="BF38" i="5"/>
  <c r="BF36" i="5"/>
  <c r="BF42" i="5"/>
  <c r="BF41" i="5"/>
  <c r="BF24" i="5"/>
  <c r="BF61" i="5" s="1"/>
  <c r="BF44" i="5"/>
  <c r="BF43" i="5"/>
  <c r="J28" i="1"/>
  <c r="I224" i="8" s="1"/>
  <c r="X41" i="5"/>
  <c r="X39" i="5"/>
  <c r="X38" i="5"/>
  <c r="X42" i="5"/>
  <c r="X24" i="5"/>
  <c r="X61" i="5" s="1"/>
  <c r="X43" i="5"/>
  <c r="X37" i="5"/>
  <c r="X36" i="5"/>
  <c r="X44" i="5"/>
  <c r="X18" i="1"/>
  <c r="L18" i="1"/>
  <c r="K211" i="8" s="1"/>
  <c r="X40" i="4"/>
  <c r="X42" i="4"/>
  <c r="X15" i="4"/>
  <c r="X41" i="4"/>
  <c r="AY44" i="5"/>
  <c r="AY41" i="5"/>
  <c r="AY42" i="5"/>
  <c r="AY36" i="5"/>
  <c r="AY37" i="5"/>
  <c r="AY39" i="5"/>
  <c r="AY43" i="5"/>
  <c r="AY24" i="5"/>
  <c r="AY61" i="5" s="1"/>
  <c r="AY38" i="5"/>
  <c r="BC24" i="5"/>
  <c r="BC61" i="5" s="1"/>
  <c r="BC39" i="5"/>
  <c r="BC38" i="5"/>
  <c r="BC37" i="5"/>
  <c r="BC41" i="5"/>
  <c r="BC44" i="5"/>
  <c r="BC36" i="5"/>
  <c r="BC43" i="5"/>
  <c r="BC42" i="5"/>
  <c r="BG43" i="5"/>
  <c r="BG42" i="5"/>
  <c r="BG41" i="5"/>
  <c r="BG39" i="5"/>
  <c r="BG36" i="5"/>
  <c r="BG37" i="5"/>
  <c r="BG24" i="5"/>
  <c r="BG61" i="5" s="1"/>
  <c r="BG44" i="5"/>
  <c r="BG38" i="5"/>
  <c r="F40" i="1"/>
  <c r="I32" i="1"/>
  <c r="G37" i="1"/>
  <c r="H34" i="1"/>
  <c r="AV21" i="5"/>
  <c r="AZ37" i="5"/>
  <c r="AZ42" i="5"/>
  <c r="AZ43" i="5"/>
  <c r="AZ41" i="5"/>
  <c r="AZ36" i="5"/>
  <c r="AZ39" i="5"/>
  <c r="AZ38" i="5"/>
  <c r="AZ44" i="5"/>
  <c r="AZ24" i="5"/>
  <c r="AZ61" i="5" s="1"/>
  <c r="BD38" i="5"/>
  <c r="BD36" i="5"/>
  <c r="BD24" i="5"/>
  <c r="BD61" i="5" s="1"/>
  <c r="BD42" i="5"/>
  <c r="BD44" i="5"/>
  <c r="BD41" i="5"/>
  <c r="BD43" i="5"/>
  <c r="BD39" i="5"/>
  <c r="BD37" i="5"/>
  <c r="E40" i="1"/>
  <c r="AW24" i="5"/>
  <c r="AW61" i="5" s="1"/>
  <c r="AW37" i="5"/>
  <c r="AW36" i="5"/>
  <c r="AW39" i="5"/>
  <c r="AW43" i="5"/>
  <c r="AW42" i="5"/>
  <c r="AW38" i="5"/>
  <c r="AW41" i="5"/>
  <c r="AW44" i="5"/>
  <c r="BA41" i="5"/>
  <c r="BA43" i="5"/>
  <c r="BA39" i="5"/>
  <c r="BA42" i="5"/>
  <c r="BA44" i="5"/>
  <c r="BA38" i="5"/>
  <c r="BA24" i="5"/>
  <c r="BA61" i="5" s="1"/>
  <c r="BA37" i="5"/>
  <c r="BA36" i="5"/>
  <c r="BE36" i="5"/>
  <c r="BE39" i="5"/>
  <c r="BE24" i="5"/>
  <c r="BE61" i="5" s="1"/>
  <c r="BE38" i="5"/>
  <c r="BE37" i="5"/>
  <c r="BE44" i="5"/>
  <c r="BE42" i="5"/>
  <c r="BE41" i="5"/>
  <c r="BE43" i="5"/>
  <c r="DM23" i="6"/>
  <c r="BJ39" i="6"/>
  <c r="BI39" i="6"/>
  <c r="DQ23" i="6"/>
  <c r="DO23" i="6"/>
  <c r="DD23" i="6"/>
  <c r="CO33" i="6"/>
  <c r="CI33" i="6"/>
  <c r="DH23" i="6"/>
  <c r="BT37" i="6"/>
  <c r="CA37" i="6"/>
  <c r="AU42" i="6"/>
  <c r="DP23" i="6"/>
  <c r="DF23" i="6"/>
  <c r="CM33" i="6"/>
  <c r="CX24" i="6"/>
  <c r="BO39" i="6"/>
  <c r="DK23" i="6"/>
  <c r="CN33" i="6"/>
  <c r="CP33" i="6"/>
  <c r="CE33" i="6"/>
  <c r="CR24" i="6"/>
  <c r="BY37" i="6"/>
  <c r="BM39" i="6"/>
  <c r="CG33" i="6"/>
  <c r="CJ33" i="6"/>
  <c r="BP39" i="6"/>
  <c r="DG23" i="6"/>
  <c r="CU24" i="6"/>
  <c r="BW37" i="6"/>
  <c r="BN39" i="6"/>
  <c r="BS37" i="6"/>
  <c r="AC9" i="4"/>
  <c r="BF42" i="6"/>
  <c r="DB24" i="6"/>
  <c r="DL23" i="6"/>
  <c r="CV24" i="6"/>
  <c r="BD42" i="6"/>
  <c r="BC42" i="6"/>
  <c r="BR39" i="6"/>
  <c r="DS23" i="6"/>
  <c r="CY24" i="6"/>
  <c r="CT24" i="6"/>
  <c r="BZ37" i="6"/>
  <c r="BV37" i="6"/>
  <c r="BH39" i="6"/>
  <c r="DZ23" i="6"/>
  <c r="BX37" i="6"/>
  <c r="DN23" i="6"/>
  <c r="CS24" i="6"/>
  <c r="DR23" i="6"/>
  <c r="BQ39" i="6"/>
  <c r="CD37" i="6"/>
  <c r="CC37" i="6"/>
  <c r="CQ24" i="6"/>
  <c r="CK33" i="6"/>
  <c r="DE23" i="6"/>
  <c r="CH33" i="6"/>
  <c r="DT23" i="6"/>
  <c r="BA42" i="6"/>
  <c r="DX23" i="6"/>
  <c r="DC23" i="6"/>
  <c r="CW24" i="6"/>
  <c r="CF33" i="6"/>
  <c r="AY42" i="6"/>
  <c r="BK39" i="6"/>
  <c r="Z11" i="4"/>
  <c r="CL33" i="6"/>
  <c r="DV23" i="6"/>
  <c r="CZ24" i="6"/>
  <c r="BU37" i="6"/>
  <c r="AZ42" i="6"/>
  <c r="DY23" i="6"/>
  <c r="DU23" i="6"/>
  <c r="DA24" i="6"/>
  <c r="BG39" i="6"/>
  <c r="BB42" i="6"/>
  <c r="BL39" i="6"/>
  <c r="DI23" i="6"/>
  <c r="AX42" i="6"/>
  <c r="CB37" i="6"/>
  <c r="AW42" i="6"/>
  <c r="AV42" i="6"/>
  <c r="DJ23" i="6"/>
  <c r="BE42" i="6"/>
  <c r="DW23" i="6"/>
  <c r="D280" i="8" l="1"/>
  <c r="D279" i="8"/>
  <c r="D281" i="8"/>
  <c r="C280" i="8"/>
  <c r="C281" i="8"/>
  <c r="C279" i="8"/>
  <c r="F290" i="8"/>
  <c r="E290" i="8"/>
  <c r="E47" i="1"/>
  <c r="F288" i="8"/>
  <c r="E48" i="1"/>
  <c r="F289" i="8"/>
  <c r="D47" i="1"/>
  <c r="E288" i="8"/>
  <c r="D48" i="1"/>
  <c r="E289" i="8"/>
  <c r="F266" i="8"/>
  <c r="F236" i="8"/>
  <c r="F271" i="8" s="1"/>
  <c r="G263" i="8"/>
  <c r="G231" i="8"/>
  <c r="I259" i="8"/>
  <c r="I218" i="8"/>
  <c r="J243" i="8"/>
  <c r="H253" i="8"/>
  <c r="H228" i="8"/>
  <c r="K246" i="8"/>
  <c r="K208" i="8"/>
  <c r="K205" i="8" s="1"/>
  <c r="J205" i="8"/>
  <c r="I187" i="8"/>
  <c r="F189" i="8"/>
  <c r="W21" i="4"/>
  <c r="C193" i="8"/>
  <c r="X21" i="4"/>
  <c r="D193" i="8"/>
  <c r="Y38" i="4"/>
  <c r="E190" i="8"/>
  <c r="EA18" i="5"/>
  <c r="Y36" i="4"/>
  <c r="G300" i="8" s="1"/>
  <c r="Y37" i="4"/>
  <c r="G301" i="8" s="1"/>
  <c r="Y15" i="4"/>
  <c r="Y35" i="4"/>
  <c r="G299" i="8" s="1"/>
  <c r="Y40" i="4"/>
  <c r="Y42" i="4"/>
  <c r="Y43" i="4"/>
  <c r="Z12" i="4"/>
  <c r="F190" i="8" s="1"/>
  <c r="AC10" i="4"/>
  <c r="I188" i="8" s="1"/>
  <c r="Y41" i="4"/>
  <c r="DP18" i="5"/>
  <c r="DQ18" i="5"/>
  <c r="DR18" i="5"/>
  <c r="DS18" i="5"/>
  <c r="DT18" i="5"/>
  <c r="DU18" i="5"/>
  <c r="DV18" i="5"/>
  <c r="DW18" i="5"/>
  <c r="DX18" i="5"/>
  <c r="DY18" i="5"/>
  <c r="DZ18" i="5"/>
  <c r="J23" i="6"/>
  <c r="DC19" i="5"/>
  <c r="DB19" i="5"/>
  <c r="DA19" i="5"/>
  <c r="CZ19" i="5"/>
  <c r="CY19" i="5"/>
  <c r="CX19" i="5"/>
  <c r="CW19" i="5"/>
  <c r="CV19" i="5"/>
  <c r="CU19" i="5"/>
  <c r="CT19" i="5"/>
  <c r="CS19" i="5"/>
  <c r="CR19" i="5"/>
  <c r="CE20" i="5"/>
  <c r="CE21" i="5" s="1"/>
  <c r="CD20" i="5"/>
  <c r="CD21" i="5" s="1"/>
  <c r="CC20" i="5"/>
  <c r="CC21" i="5" s="1"/>
  <c r="CB20" i="5"/>
  <c r="CB21" i="5" s="1"/>
  <c r="CA20" i="5"/>
  <c r="CA21" i="5" s="1"/>
  <c r="BZ20" i="5"/>
  <c r="BZ21" i="5" s="1"/>
  <c r="BY20" i="5"/>
  <c r="BY21" i="5" s="1"/>
  <c r="BX20" i="5"/>
  <c r="BX21" i="5" s="1"/>
  <c r="BW20" i="5"/>
  <c r="BW21" i="5" s="1"/>
  <c r="BV20" i="5"/>
  <c r="BV21" i="5" s="1"/>
  <c r="BU20" i="5"/>
  <c r="BU21" i="5" s="1"/>
  <c r="BT20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AV38" i="5"/>
  <c r="AV37" i="5"/>
  <c r="AV41" i="5"/>
  <c r="AV24" i="5"/>
  <c r="AV61" i="5" s="1"/>
  <c r="AV42" i="5"/>
  <c r="AV36" i="5"/>
  <c r="AV39" i="5"/>
  <c r="AV43" i="5"/>
  <c r="AV44" i="5"/>
  <c r="L67" i="5"/>
  <c r="L26" i="5"/>
  <c r="L65" i="5"/>
  <c r="M62" i="5" s="1"/>
  <c r="M64" i="5" s="1"/>
  <c r="BK24" i="5"/>
  <c r="BK61" i="5" s="1"/>
  <c r="BK39" i="5"/>
  <c r="BK43" i="5"/>
  <c r="BK37" i="5"/>
  <c r="BK36" i="5"/>
  <c r="BK38" i="5"/>
  <c r="BK42" i="5"/>
  <c r="BK44" i="5"/>
  <c r="BK41" i="5"/>
  <c r="BO37" i="5"/>
  <c r="BO39" i="5"/>
  <c r="BO24" i="5"/>
  <c r="BO61" i="5" s="1"/>
  <c r="BO41" i="5"/>
  <c r="BO43" i="5"/>
  <c r="BO38" i="5"/>
  <c r="BO36" i="5"/>
  <c r="BO42" i="5"/>
  <c r="BO44" i="5"/>
  <c r="BS24" i="5"/>
  <c r="BS61" i="5" s="1"/>
  <c r="BS39" i="5"/>
  <c r="BS38" i="5"/>
  <c r="BS42" i="5"/>
  <c r="BS36" i="5"/>
  <c r="BS37" i="5"/>
  <c r="BS41" i="5"/>
  <c r="BS44" i="5"/>
  <c r="BS43" i="5"/>
  <c r="H37" i="1"/>
  <c r="K28" i="1"/>
  <c r="J224" i="8" s="1"/>
  <c r="BH21" i="5"/>
  <c r="BL39" i="5"/>
  <c r="BL37" i="5"/>
  <c r="BL24" i="5"/>
  <c r="BL61" i="5" s="1"/>
  <c r="BL43" i="5"/>
  <c r="BL36" i="5"/>
  <c r="BL38" i="5"/>
  <c r="BL42" i="5"/>
  <c r="BL41" i="5"/>
  <c r="BL44" i="5"/>
  <c r="BP38" i="5"/>
  <c r="BP37" i="5"/>
  <c r="BP36" i="5"/>
  <c r="BP44" i="5"/>
  <c r="BP39" i="5"/>
  <c r="BP24" i="5"/>
  <c r="BP61" i="5" s="1"/>
  <c r="BP42" i="5"/>
  <c r="BP41" i="5"/>
  <c r="BP43" i="5"/>
  <c r="G40" i="1"/>
  <c r="BI43" i="5"/>
  <c r="BI41" i="5"/>
  <c r="BI37" i="5"/>
  <c r="BI39" i="5"/>
  <c r="BI36" i="5"/>
  <c r="BI24" i="5"/>
  <c r="BI61" i="5" s="1"/>
  <c r="BI38" i="5"/>
  <c r="BI42" i="5"/>
  <c r="BI44" i="5"/>
  <c r="BM43" i="5"/>
  <c r="BM42" i="5"/>
  <c r="BM41" i="5"/>
  <c r="BM39" i="5"/>
  <c r="BM44" i="5"/>
  <c r="BM36" i="5"/>
  <c r="BM38" i="5"/>
  <c r="BM37" i="5"/>
  <c r="BM24" i="5"/>
  <c r="BM61" i="5" s="1"/>
  <c r="BQ44" i="5"/>
  <c r="BQ42" i="5"/>
  <c r="BQ24" i="5"/>
  <c r="BQ61" i="5" s="1"/>
  <c r="BQ38" i="5"/>
  <c r="BQ41" i="5"/>
  <c r="BQ43" i="5"/>
  <c r="BQ36" i="5"/>
  <c r="BQ39" i="5"/>
  <c r="BQ37" i="5"/>
  <c r="I34" i="1"/>
  <c r="L19" i="1"/>
  <c r="J32" i="1"/>
  <c r="BJ39" i="5"/>
  <c r="BJ37" i="5"/>
  <c r="BJ38" i="5"/>
  <c r="BJ36" i="5"/>
  <c r="BJ43" i="5"/>
  <c r="BJ41" i="5"/>
  <c r="BJ44" i="5"/>
  <c r="BJ24" i="5"/>
  <c r="BJ61" i="5" s="1"/>
  <c r="BJ42" i="5"/>
  <c r="BN36" i="5"/>
  <c r="BN44" i="5"/>
  <c r="BN24" i="5"/>
  <c r="BN61" i="5" s="1"/>
  <c r="BN38" i="5"/>
  <c r="BN42" i="5"/>
  <c r="BN43" i="5"/>
  <c r="BN37" i="5"/>
  <c r="BN41" i="5"/>
  <c r="BN39" i="5"/>
  <c r="BR36" i="5"/>
  <c r="BR38" i="5"/>
  <c r="BR37" i="5"/>
  <c r="BR39" i="5"/>
  <c r="BR44" i="5"/>
  <c r="BR24" i="5"/>
  <c r="BR61" i="5" s="1"/>
  <c r="BR42" i="5"/>
  <c r="BR41" i="5"/>
  <c r="BR43" i="5"/>
  <c r="DN24" i="6"/>
  <c r="DA33" i="6"/>
  <c r="DL24" i="6"/>
  <c r="BG42" i="6"/>
  <c r="AF9" i="4"/>
  <c r="BU39" i="6"/>
  <c r="CX33" i="6"/>
  <c r="BY39" i="6"/>
  <c r="CH37" i="6"/>
  <c r="DB33" i="6"/>
  <c r="CT33" i="6"/>
  <c r="BN42" i="6"/>
  <c r="BS39" i="6"/>
  <c r="BW39" i="6"/>
  <c r="BQ42" i="6"/>
  <c r="CR33" i="6"/>
  <c r="CK37" i="6"/>
  <c r="BI42" i="6"/>
  <c r="DI24" i="6"/>
  <c r="DK24" i="6"/>
  <c r="CB39" i="6"/>
  <c r="CJ37" i="6"/>
  <c r="BP42" i="6"/>
  <c r="BV39" i="6"/>
  <c r="BO42" i="6"/>
  <c r="DJ24" i="6"/>
  <c r="CU33" i="6"/>
  <c r="AA11" i="4"/>
  <c r="CP37" i="6"/>
  <c r="BJ42" i="6"/>
  <c r="CD39" i="6"/>
  <c r="CA39" i="6"/>
  <c r="DH24" i="6"/>
  <c r="BM42" i="6"/>
  <c r="BL42" i="6"/>
  <c r="AE9" i="4"/>
  <c r="CZ33" i="6"/>
  <c r="CS33" i="6"/>
  <c r="BX39" i="6"/>
  <c r="CG37" i="6"/>
  <c r="CE37" i="6"/>
  <c r="CQ33" i="6"/>
  <c r="DE24" i="6"/>
  <c r="CF37" i="6"/>
  <c r="DF24" i="6"/>
  <c r="BR42" i="6"/>
  <c r="DD24" i="6"/>
  <c r="DC24" i="6"/>
  <c r="CW33" i="6"/>
  <c r="BH42" i="6"/>
  <c r="BT39" i="6"/>
  <c r="BK42" i="6"/>
  <c r="CC39" i="6"/>
  <c r="CI37" i="6"/>
  <c r="CY33" i="6"/>
  <c r="BZ39" i="6"/>
  <c r="DM24" i="6"/>
  <c r="CL37" i="6"/>
  <c r="CO37" i="6"/>
  <c r="CN37" i="6"/>
  <c r="CV33" i="6"/>
  <c r="DG24" i="6"/>
  <c r="CM37" i="6"/>
  <c r="AD9" i="4"/>
  <c r="E281" i="8" l="1"/>
  <c r="E280" i="8"/>
  <c r="E279" i="8"/>
  <c r="G290" i="8"/>
  <c r="F48" i="1"/>
  <c r="G289" i="8"/>
  <c r="F47" i="1"/>
  <c r="G288" i="8"/>
  <c r="G266" i="8"/>
  <c r="G236" i="8"/>
  <c r="G271" i="8" s="1"/>
  <c r="J259" i="8"/>
  <c r="J218" i="8"/>
  <c r="H231" i="8"/>
  <c r="H263" i="8"/>
  <c r="I253" i="8"/>
  <c r="I228" i="8"/>
  <c r="K243" i="8"/>
  <c r="D199" i="8"/>
  <c r="D238" i="8"/>
  <c r="C199" i="8"/>
  <c r="C238" i="8"/>
  <c r="L187" i="8"/>
  <c r="J187" i="8"/>
  <c r="G189" i="8"/>
  <c r="K187" i="8"/>
  <c r="Y21" i="4"/>
  <c r="E193" i="8"/>
  <c r="Z37" i="4"/>
  <c r="H301" i="8" s="1"/>
  <c r="Z38" i="4"/>
  <c r="Z35" i="4"/>
  <c r="H299" i="8" s="1"/>
  <c r="Z36" i="4"/>
  <c r="H300" i="8" s="1"/>
  <c r="Z15" i="4"/>
  <c r="Z43" i="4"/>
  <c r="AD10" i="4"/>
  <c r="J188" i="8" s="1"/>
  <c r="AA12" i="4"/>
  <c r="G190" i="8" s="1"/>
  <c r="Z40" i="4"/>
  <c r="Z42" i="4"/>
  <c r="Z41" i="4"/>
  <c r="AE10" i="4"/>
  <c r="K188" i="8" s="1"/>
  <c r="CQ20" i="5"/>
  <c r="CQ21" i="5" s="1"/>
  <c r="CP20" i="5"/>
  <c r="CP21" i="5" s="1"/>
  <c r="CO20" i="5"/>
  <c r="CO21" i="5" s="1"/>
  <c r="CN20" i="5"/>
  <c r="CN21" i="5" s="1"/>
  <c r="CM20" i="5"/>
  <c r="CM21" i="5" s="1"/>
  <c r="CL20" i="5"/>
  <c r="CL21" i="5" s="1"/>
  <c r="CK20" i="5"/>
  <c r="CK21" i="5" s="1"/>
  <c r="CJ20" i="5"/>
  <c r="CJ21" i="5" s="1"/>
  <c r="CI20" i="5"/>
  <c r="CI21" i="5" s="1"/>
  <c r="CH20" i="5"/>
  <c r="CH21" i="5" s="1"/>
  <c r="CG20" i="5"/>
  <c r="CG21" i="5" s="1"/>
  <c r="CF20" i="5"/>
  <c r="DO19" i="5"/>
  <c r="J24" i="6"/>
  <c r="DN19" i="5"/>
  <c r="DM19" i="5"/>
  <c r="DL19" i="5"/>
  <c r="DK19" i="5"/>
  <c r="DJ19" i="5"/>
  <c r="DI19" i="5"/>
  <c r="DH19" i="5"/>
  <c r="DG19" i="5"/>
  <c r="DF19" i="5"/>
  <c r="DE19" i="5"/>
  <c r="DD19" i="5"/>
  <c r="AF10" i="4"/>
  <c r="L188" i="8" s="1"/>
  <c r="U9" i="4"/>
  <c r="I37" i="1"/>
  <c r="K32" i="1"/>
  <c r="BV42" i="5"/>
  <c r="BV36" i="5"/>
  <c r="BV44" i="5"/>
  <c r="BV38" i="5"/>
  <c r="BV24" i="5"/>
  <c r="BV61" i="5" s="1"/>
  <c r="BV43" i="5"/>
  <c r="BV37" i="5"/>
  <c r="BV39" i="5"/>
  <c r="BV41" i="5"/>
  <c r="BZ41" i="5"/>
  <c r="BZ43" i="5"/>
  <c r="BZ24" i="5"/>
  <c r="BZ61" i="5" s="1"/>
  <c r="BZ44" i="5"/>
  <c r="BZ42" i="5"/>
  <c r="BZ37" i="5"/>
  <c r="BZ36" i="5"/>
  <c r="BZ39" i="5"/>
  <c r="BZ38" i="5"/>
  <c r="CD43" i="5"/>
  <c r="CD37" i="5"/>
  <c r="CD42" i="5"/>
  <c r="CD38" i="5"/>
  <c r="CD44" i="5"/>
  <c r="CD41" i="5"/>
  <c r="CD39" i="5"/>
  <c r="CD24" i="5"/>
  <c r="CD61" i="5" s="1"/>
  <c r="CD36" i="5"/>
  <c r="J18" i="5"/>
  <c r="L70" i="5"/>
  <c r="L73" i="5" s="1"/>
  <c r="L76" i="5" s="1"/>
  <c r="BW24" i="5"/>
  <c r="BW61" i="5" s="1"/>
  <c r="BW39" i="5"/>
  <c r="BW38" i="5"/>
  <c r="BW37" i="5"/>
  <c r="BW41" i="5"/>
  <c r="BW36" i="5"/>
  <c r="BW42" i="5"/>
  <c r="BW44" i="5"/>
  <c r="BW43" i="5"/>
  <c r="CA43" i="5"/>
  <c r="CA42" i="5"/>
  <c r="CA41" i="5"/>
  <c r="CA44" i="5"/>
  <c r="CA37" i="5"/>
  <c r="CA38" i="5"/>
  <c r="CA24" i="5"/>
  <c r="CA61" i="5" s="1"/>
  <c r="CA36" i="5"/>
  <c r="CA39" i="5"/>
  <c r="CE44" i="5"/>
  <c r="CE41" i="5"/>
  <c r="CE24" i="5"/>
  <c r="CE61" i="5" s="1"/>
  <c r="CE38" i="5"/>
  <c r="CE37" i="5"/>
  <c r="CE43" i="5"/>
  <c r="CE36" i="5"/>
  <c r="CE39" i="5"/>
  <c r="CE42" i="5"/>
  <c r="J34" i="1"/>
  <c r="BH36" i="5"/>
  <c r="BH24" i="5"/>
  <c r="BH41" i="5"/>
  <c r="BH44" i="5"/>
  <c r="BH37" i="5"/>
  <c r="BH38" i="5"/>
  <c r="BH43" i="5"/>
  <c r="BH42" i="5"/>
  <c r="BH39" i="5"/>
  <c r="BT21" i="5"/>
  <c r="BX44" i="5"/>
  <c r="BX43" i="5"/>
  <c r="BX24" i="5"/>
  <c r="BX61" i="5" s="1"/>
  <c r="BX42" i="5"/>
  <c r="BX41" i="5"/>
  <c r="BX39" i="5"/>
  <c r="BX37" i="5"/>
  <c r="BX38" i="5"/>
  <c r="BX36" i="5"/>
  <c r="CB39" i="5"/>
  <c r="CB37" i="5"/>
  <c r="CB36" i="5"/>
  <c r="CB43" i="5"/>
  <c r="CB41" i="5"/>
  <c r="CB38" i="5"/>
  <c r="CB44" i="5"/>
  <c r="CB24" i="5"/>
  <c r="CB61" i="5" s="1"/>
  <c r="CB42" i="5"/>
  <c r="L28" i="1"/>
  <c r="K224" i="8" s="1"/>
  <c r="H40" i="1"/>
  <c r="M65" i="5"/>
  <c r="N62" i="5" s="1"/>
  <c r="M26" i="5"/>
  <c r="M67" i="5"/>
  <c r="BU39" i="5"/>
  <c r="BU37" i="5"/>
  <c r="BU38" i="5"/>
  <c r="BU36" i="5"/>
  <c r="BU24" i="5"/>
  <c r="BU61" i="5" s="1"/>
  <c r="BU44" i="5"/>
  <c r="BU43" i="5"/>
  <c r="BU42" i="5"/>
  <c r="BU41" i="5"/>
  <c r="BY39" i="5"/>
  <c r="BY38" i="5"/>
  <c r="BY24" i="5"/>
  <c r="BY61" i="5" s="1"/>
  <c r="BY37" i="5"/>
  <c r="BY36" i="5"/>
  <c r="BY44" i="5"/>
  <c r="BY42" i="5"/>
  <c r="BY43" i="5"/>
  <c r="BY41" i="5"/>
  <c r="CC36" i="5"/>
  <c r="CC38" i="5"/>
  <c r="CC37" i="5"/>
  <c r="CC44" i="5"/>
  <c r="CC41" i="5"/>
  <c r="CC39" i="5"/>
  <c r="CC43" i="5"/>
  <c r="CC24" i="5"/>
  <c r="CC61" i="5" s="1"/>
  <c r="CC42" i="5"/>
  <c r="BX42" i="6"/>
  <c r="CK39" i="6"/>
  <c r="CL39" i="6"/>
  <c r="CR37" i="6"/>
  <c r="CN39" i="6"/>
  <c r="AB11" i="4"/>
  <c r="CV37" i="6"/>
  <c r="BT42" i="6"/>
  <c r="DI33" i="6"/>
  <c r="BW42" i="6"/>
  <c r="CY37" i="6"/>
  <c r="CQ37" i="6"/>
  <c r="CD42" i="6"/>
  <c r="CO39" i="6"/>
  <c r="CP39" i="6"/>
  <c r="CF39" i="6"/>
  <c r="DF33" i="6"/>
  <c r="DK33" i="6"/>
  <c r="DE33" i="6"/>
  <c r="CT37" i="6"/>
  <c r="DA37" i="6"/>
  <c r="DN33" i="6"/>
  <c r="CB42" i="6"/>
  <c r="DC33" i="6"/>
  <c r="DB37" i="6"/>
  <c r="DJ33" i="6"/>
  <c r="CJ39" i="6"/>
  <c r="BZ42" i="6"/>
  <c r="CC42" i="6"/>
  <c r="BY42" i="6"/>
  <c r="CH39" i="6"/>
  <c r="DH33" i="6"/>
  <c r="BU42" i="6"/>
  <c r="CX37" i="6"/>
  <c r="CI39" i="6"/>
  <c r="CZ37" i="6"/>
  <c r="DM33" i="6"/>
  <c r="DG33" i="6"/>
  <c r="CA42" i="6"/>
  <c r="CG39" i="6"/>
  <c r="BV42" i="6"/>
  <c r="DL33" i="6"/>
  <c r="CU37" i="6"/>
  <c r="DD33" i="6"/>
  <c r="CE39" i="6"/>
  <c r="CM39" i="6"/>
  <c r="BS42" i="6"/>
  <c r="CW37" i="6"/>
  <c r="CS37" i="6"/>
  <c r="F280" i="8" l="1"/>
  <c r="F279" i="8"/>
  <c r="F281" i="8"/>
  <c r="H290" i="8"/>
  <c r="G47" i="1"/>
  <c r="H288" i="8"/>
  <c r="G48" i="1"/>
  <c r="H289" i="8"/>
  <c r="I231" i="8"/>
  <c r="I263" i="8"/>
  <c r="J253" i="8"/>
  <c r="J228" i="8"/>
  <c r="K259" i="8"/>
  <c r="K218" i="8"/>
  <c r="H266" i="8"/>
  <c r="H236" i="8"/>
  <c r="H271" i="8" s="1"/>
  <c r="C239" i="8"/>
  <c r="D239" i="8"/>
  <c r="E199" i="8"/>
  <c r="E238" i="8"/>
  <c r="H189" i="8"/>
  <c r="Z21" i="4"/>
  <c r="F193" i="8"/>
  <c r="AA37" i="4"/>
  <c r="I301" i="8" s="1"/>
  <c r="AA38" i="4"/>
  <c r="AA35" i="4"/>
  <c r="I299" i="8" s="1"/>
  <c r="AA36" i="4"/>
  <c r="I300" i="8" s="1"/>
  <c r="AA43" i="4"/>
  <c r="AA40" i="4"/>
  <c r="AA41" i="4"/>
  <c r="AA42" i="4"/>
  <c r="AA15" i="4"/>
  <c r="AB12" i="4"/>
  <c r="H190" i="8" s="1"/>
  <c r="U10" i="4"/>
  <c r="J33" i="6"/>
  <c r="DC20" i="5"/>
  <c r="DC21" i="5" s="1"/>
  <c r="DB20" i="5"/>
  <c r="DB21" i="5" s="1"/>
  <c r="DA20" i="5"/>
  <c r="DA21" i="5" s="1"/>
  <c r="CZ20" i="5"/>
  <c r="CZ21" i="5" s="1"/>
  <c r="CY20" i="5"/>
  <c r="CY21" i="5" s="1"/>
  <c r="CX20" i="5"/>
  <c r="CX21" i="5" s="1"/>
  <c r="CW20" i="5"/>
  <c r="CW21" i="5" s="1"/>
  <c r="CV20" i="5"/>
  <c r="CV21" i="5" s="1"/>
  <c r="CU20" i="5"/>
  <c r="CU21" i="5" s="1"/>
  <c r="CT20" i="5"/>
  <c r="CT21" i="5" s="1"/>
  <c r="CS20" i="5"/>
  <c r="CS21" i="5" s="1"/>
  <c r="CR20" i="5"/>
  <c r="L32" i="1"/>
  <c r="L79" i="5"/>
  <c r="L28" i="5"/>
  <c r="L77" i="5"/>
  <c r="M74" i="5" s="1"/>
  <c r="K34" i="1"/>
  <c r="CH43" i="5"/>
  <c r="CH39" i="5"/>
  <c r="CH24" i="5"/>
  <c r="CH61" i="5" s="1"/>
  <c r="CH38" i="5"/>
  <c r="CH44" i="5"/>
  <c r="CH41" i="5"/>
  <c r="CH42" i="5"/>
  <c r="CH37" i="5"/>
  <c r="CH36" i="5"/>
  <c r="CL41" i="5"/>
  <c r="CL42" i="5"/>
  <c r="CL36" i="5"/>
  <c r="CL37" i="5"/>
  <c r="CL24" i="5"/>
  <c r="CL61" i="5" s="1"/>
  <c r="CL38" i="5"/>
  <c r="CL44" i="5"/>
  <c r="CL43" i="5"/>
  <c r="CL39" i="5"/>
  <c r="CP24" i="5"/>
  <c r="CP61" i="5" s="1"/>
  <c r="CP44" i="5"/>
  <c r="CP43" i="5"/>
  <c r="CP39" i="5"/>
  <c r="CP38" i="5"/>
  <c r="CP36" i="5"/>
  <c r="CP37" i="5"/>
  <c r="CP41" i="5"/>
  <c r="CP42" i="5"/>
  <c r="N64" i="5"/>
  <c r="N65" i="5" s="1"/>
  <c r="O62" i="5" s="1"/>
  <c r="BT44" i="5"/>
  <c r="BT37" i="5"/>
  <c r="BT41" i="5"/>
  <c r="BT36" i="5"/>
  <c r="BT42" i="5"/>
  <c r="BT39" i="5"/>
  <c r="BT38" i="5"/>
  <c r="BT24" i="5"/>
  <c r="BT61" i="5" s="1"/>
  <c r="BT43" i="5"/>
  <c r="J37" i="1"/>
  <c r="L27" i="5"/>
  <c r="L97" i="5" s="1"/>
  <c r="L71" i="5"/>
  <c r="M68" i="5" s="1"/>
  <c r="CI24" i="5"/>
  <c r="CI61" i="5" s="1"/>
  <c r="CI37" i="5"/>
  <c r="CI38" i="5"/>
  <c r="CI44" i="5"/>
  <c r="CI39" i="5"/>
  <c r="CI43" i="5"/>
  <c r="CI41" i="5"/>
  <c r="CI36" i="5"/>
  <c r="CI42" i="5"/>
  <c r="CM41" i="5"/>
  <c r="CM44" i="5"/>
  <c r="CM37" i="5"/>
  <c r="CM43" i="5"/>
  <c r="CM39" i="5"/>
  <c r="CM36" i="5"/>
  <c r="CM24" i="5"/>
  <c r="CM61" i="5" s="1"/>
  <c r="CM38" i="5"/>
  <c r="CM42" i="5"/>
  <c r="CQ42" i="5"/>
  <c r="CQ38" i="5"/>
  <c r="CQ41" i="5"/>
  <c r="CQ44" i="5"/>
  <c r="CQ24" i="5"/>
  <c r="CQ61" i="5" s="1"/>
  <c r="CQ37" i="5"/>
  <c r="CQ43" i="5"/>
  <c r="CQ36" i="5"/>
  <c r="CQ39" i="5"/>
  <c r="I40" i="1"/>
  <c r="CF21" i="5"/>
  <c r="CJ43" i="5"/>
  <c r="CJ44" i="5"/>
  <c r="CJ38" i="5"/>
  <c r="CJ39" i="5"/>
  <c r="CJ37" i="5"/>
  <c r="CJ42" i="5"/>
  <c r="CJ36" i="5"/>
  <c r="CJ24" i="5"/>
  <c r="CJ61" i="5" s="1"/>
  <c r="CJ41" i="5"/>
  <c r="CN24" i="5"/>
  <c r="CN61" i="5" s="1"/>
  <c r="CN36" i="5"/>
  <c r="CN41" i="5"/>
  <c r="CN42" i="5"/>
  <c r="CN37" i="5"/>
  <c r="CN39" i="5"/>
  <c r="CN38" i="5"/>
  <c r="CN44" i="5"/>
  <c r="CN43" i="5"/>
  <c r="BH61" i="5"/>
  <c r="J19" i="5"/>
  <c r="CG44" i="5"/>
  <c r="CG39" i="5"/>
  <c r="CG24" i="5"/>
  <c r="CG61" i="5" s="1"/>
  <c r="CG38" i="5"/>
  <c r="CG41" i="5"/>
  <c r="CG43" i="5"/>
  <c r="CG37" i="5"/>
  <c r="CG42" i="5"/>
  <c r="CG36" i="5"/>
  <c r="CK36" i="5"/>
  <c r="CK43" i="5"/>
  <c r="CK37" i="5"/>
  <c r="CK39" i="5"/>
  <c r="CK41" i="5"/>
  <c r="CK44" i="5"/>
  <c r="CK38" i="5"/>
  <c r="CK24" i="5"/>
  <c r="CK61" i="5" s="1"/>
  <c r="CK42" i="5"/>
  <c r="CO24" i="5"/>
  <c r="CO61" i="5" s="1"/>
  <c r="CO39" i="5"/>
  <c r="CO36" i="5"/>
  <c r="CO41" i="5"/>
  <c r="CO44" i="5"/>
  <c r="CO38" i="5"/>
  <c r="CO37" i="5"/>
  <c r="CO42" i="5"/>
  <c r="CO43" i="5"/>
  <c r="CO42" i="6"/>
  <c r="DL37" i="6"/>
  <c r="DM37" i="6"/>
  <c r="AC11" i="4"/>
  <c r="DB39" i="6"/>
  <c r="CN42" i="6"/>
  <c r="DD37" i="6"/>
  <c r="DF37" i="6"/>
  <c r="CH42" i="6"/>
  <c r="CV39" i="6"/>
  <c r="CZ39" i="6"/>
  <c r="CG42" i="6"/>
  <c r="DE37" i="6"/>
  <c r="DG37" i="6"/>
  <c r="CX39" i="6"/>
  <c r="CS39" i="6"/>
  <c r="CM42" i="6"/>
  <c r="CK42" i="6"/>
  <c r="CF42" i="6"/>
  <c r="CR39" i="6"/>
  <c r="DK37" i="6"/>
  <c r="DJ37" i="6"/>
  <c r="CY39" i="6"/>
  <c r="DA39" i="6"/>
  <c r="DC37" i="6"/>
  <c r="CW39" i="6"/>
  <c r="CI42" i="6"/>
  <c r="CU39" i="6"/>
  <c r="CQ39" i="6"/>
  <c r="CJ42" i="6"/>
  <c r="CE42" i="6"/>
  <c r="DH37" i="6"/>
  <c r="DI37" i="6"/>
  <c r="DN37" i="6"/>
  <c r="CL42" i="6"/>
  <c r="CP42" i="6"/>
  <c r="CT39" i="6"/>
  <c r="G281" i="8" l="1"/>
  <c r="G280" i="8"/>
  <c r="G279" i="8"/>
  <c r="I290" i="8"/>
  <c r="H48" i="1"/>
  <c r="I289" i="8"/>
  <c r="H47" i="1"/>
  <c r="I288" i="8"/>
  <c r="J231" i="8"/>
  <c r="J263" i="8"/>
  <c r="K253" i="8"/>
  <c r="K228" i="8"/>
  <c r="I266" i="8"/>
  <c r="I236" i="8"/>
  <c r="I271" i="8" s="1"/>
  <c r="E239" i="8"/>
  <c r="F199" i="8"/>
  <c r="F238" i="8"/>
  <c r="I189" i="8"/>
  <c r="AA21" i="4"/>
  <c r="G193" i="8"/>
  <c r="AB37" i="4"/>
  <c r="J301" i="8" s="1"/>
  <c r="AB38" i="4"/>
  <c r="AB35" i="4"/>
  <c r="J299" i="8" s="1"/>
  <c r="AB36" i="4"/>
  <c r="J300" i="8" s="1"/>
  <c r="AB15" i="4"/>
  <c r="AB41" i="4"/>
  <c r="AB43" i="4"/>
  <c r="AC12" i="4"/>
  <c r="AB42" i="4"/>
  <c r="AB40" i="4"/>
  <c r="DO20" i="5"/>
  <c r="J37" i="6"/>
  <c r="DN20" i="5"/>
  <c r="DN21" i="5" s="1"/>
  <c r="DM20" i="5"/>
  <c r="DM21" i="5" s="1"/>
  <c r="DL20" i="5"/>
  <c r="DL21" i="5" s="1"/>
  <c r="DK20" i="5"/>
  <c r="DK21" i="5" s="1"/>
  <c r="DJ20" i="5"/>
  <c r="DJ21" i="5" s="1"/>
  <c r="DI20" i="5"/>
  <c r="DI21" i="5" s="1"/>
  <c r="DH20" i="5"/>
  <c r="DH21" i="5" s="1"/>
  <c r="DG20" i="5"/>
  <c r="DG21" i="5" s="1"/>
  <c r="DF20" i="5"/>
  <c r="DF21" i="5" s="1"/>
  <c r="DE20" i="5"/>
  <c r="DE21" i="5" s="1"/>
  <c r="DD20" i="5"/>
  <c r="O64" i="5"/>
  <c r="O65" i="5" s="1"/>
  <c r="P62" i="5" s="1"/>
  <c r="M70" i="5"/>
  <c r="M71" i="5" s="1"/>
  <c r="N68" i="5" s="1"/>
  <c r="CS37" i="5"/>
  <c r="CS38" i="5"/>
  <c r="CS42" i="5"/>
  <c r="CS43" i="5"/>
  <c r="CS24" i="5"/>
  <c r="CS61" i="5" s="1"/>
  <c r="CS39" i="5"/>
  <c r="CS36" i="5"/>
  <c r="CS41" i="5"/>
  <c r="CS44" i="5"/>
  <c r="CW36" i="5"/>
  <c r="CW41" i="5"/>
  <c r="CW24" i="5"/>
  <c r="CW61" i="5" s="1"/>
  <c r="CW44" i="5"/>
  <c r="CW39" i="5"/>
  <c r="CW37" i="5"/>
  <c r="CW38" i="5"/>
  <c r="CW42" i="5"/>
  <c r="CW43" i="5"/>
  <c r="DA44" i="5"/>
  <c r="DA38" i="5"/>
  <c r="DA37" i="5"/>
  <c r="DA41" i="5"/>
  <c r="DA36" i="5"/>
  <c r="DA42" i="5"/>
  <c r="DA43" i="5"/>
  <c r="DA24" i="5"/>
  <c r="DA61" i="5" s="1"/>
  <c r="DA39" i="5"/>
  <c r="L82" i="5"/>
  <c r="L85" i="5" s="1"/>
  <c r="L88" i="5" s="1"/>
  <c r="CT24" i="5"/>
  <c r="CT61" i="5" s="1"/>
  <c r="CT36" i="5"/>
  <c r="CT43" i="5"/>
  <c r="CT38" i="5"/>
  <c r="CT41" i="5"/>
  <c r="CT44" i="5"/>
  <c r="CT37" i="5"/>
  <c r="CT42" i="5"/>
  <c r="CT39" i="5"/>
  <c r="CX43" i="5"/>
  <c r="CX39" i="5"/>
  <c r="CX38" i="5"/>
  <c r="CX36" i="5"/>
  <c r="CX24" i="5"/>
  <c r="CX61" i="5" s="1"/>
  <c r="CX41" i="5"/>
  <c r="CX44" i="5"/>
  <c r="CX37" i="5"/>
  <c r="CX42" i="5"/>
  <c r="DB41" i="5"/>
  <c r="DB38" i="5"/>
  <c r="DB24" i="5"/>
  <c r="DB61" i="5" s="1"/>
  <c r="DB43" i="5"/>
  <c r="DB42" i="5"/>
  <c r="DB39" i="5"/>
  <c r="DB44" i="5"/>
  <c r="DB37" i="5"/>
  <c r="DB36" i="5"/>
  <c r="J40" i="1"/>
  <c r="N26" i="5"/>
  <c r="N67" i="5"/>
  <c r="K37" i="1"/>
  <c r="L34" i="1"/>
  <c r="CU24" i="5"/>
  <c r="CU61" i="5" s="1"/>
  <c r="CU36" i="5"/>
  <c r="CU44" i="5"/>
  <c r="CU39" i="5"/>
  <c r="CU43" i="5"/>
  <c r="CU37" i="5"/>
  <c r="CU41" i="5"/>
  <c r="CU42" i="5"/>
  <c r="CU38" i="5"/>
  <c r="CY41" i="5"/>
  <c r="CY38" i="5"/>
  <c r="CY44" i="5"/>
  <c r="CY36" i="5"/>
  <c r="CY24" i="5"/>
  <c r="CY61" i="5" s="1"/>
  <c r="CY43" i="5"/>
  <c r="CY37" i="5"/>
  <c r="CY42" i="5"/>
  <c r="CY39" i="5"/>
  <c r="DC37" i="5"/>
  <c r="DC43" i="5"/>
  <c r="DC24" i="5"/>
  <c r="DC61" i="5" s="1"/>
  <c r="DC41" i="5"/>
  <c r="DC44" i="5"/>
  <c r="DC39" i="5"/>
  <c r="DC38" i="5"/>
  <c r="DC36" i="5"/>
  <c r="DC42" i="5"/>
  <c r="CF42" i="5"/>
  <c r="CF38" i="5"/>
  <c r="CF39" i="5"/>
  <c r="CF37" i="5"/>
  <c r="CF24" i="5"/>
  <c r="CF44" i="5"/>
  <c r="CF41" i="5"/>
  <c r="CF43" i="5"/>
  <c r="CF36" i="5"/>
  <c r="CR21" i="5"/>
  <c r="CV37" i="5"/>
  <c r="CV44" i="5"/>
  <c r="CV24" i="5"/>
  <c r="CV61" i="5" s="1"/>
  <c r="CV39" i="5"/>
  <c r="CV43" i="5"/>
  <c r="CV42" i="5"/>
  <c r="CV36" i="5"/>
  <c r="CV38" i="5"/>
  <c r="CV41" i="5"/>
  <c r="CZ41" i="5"/>
  <c r="CZ37" i="5"/>
  <c r="CZ44" i="5"/>
  <c r="CZ36" i="5"/>
  <c r="CZ38" i="5"/>
  <c r="CZ24" i="5"/>
  <c r="CZ61" i="5" s="1"/>
  <c r="CZ43" i="5"/>
  <c r="CZ42" i="5"/>
  <c r="CZ39" i="5"/>
  <c r="DK39" i="6"/>
  <c r="DH39" i="6"/>
  <c r="CW42" i="6"/>
  <c r="V50" i="4"/>
  <c r="CX42" i="6"/>
  <c r="DA42" i="6"/>
  <c r="DI39" i="6"/>
  <c r="CQ42" i="6"/>
  <c r="CU42" i="6"/>
  <c r="DL39" i="6"/>
  <c r="CR42" i="6"/>
  <c r="DG39" i="6"/>
  <c r="CT42" i="6"/>
  <c r="DF39" i="6"/>
  <c r="DN39" i="6"/>
  <c r="AD11" i="4"/>
  <c r="DB42" i="6"/>
  <c r="CY42" i="6"/>
  <c r="DC39" i="6"/>
  <c r="DJ39" i="6"/>
  <c r="DM39" i="6"/>
  <c r="CV42" i="6"/>
  <c r="DE39" i="6"/>
  <c r="AE11" i="4"/>
  <c r="DD39" i="6"/>
  <c r="CZ42" i="6"/>
  <c r="CS42" i="6"/>
  <c r="AF11" i="4"/>
  <c r="H279" i="8" l="1"/>
  <c r="H281" i="8"/>
  <c r="H280" i="8"/>
  <c r="J290" i="8"/>
  <c r="I47" i="1"/>
  <c r="J288" i="8"/>
  <c r="I48" i="1"/>
  <c r="J289" i="8"/>
  <c r="J266" i="8"/>
  <c r="J236" i="8"/>
  <c r="J271" i="8" s="1"/>
  <c r="K231" i="8"/>
  <c r="K263" i="8"/>
  <c r="F239" i="8"/>
  <c r="G199" i="8"/>
  <c r="G238" i="8"/>
  <c r="J189" i="8"/>
  <c r="K189" i="8"/>
  <c r="L189" i="8"/>
  <c r="AB21" i="4"/>
  <c r="H193" i="8"/>
  <c r="AC38" i="4"/>
  <c r="I190" i="8"/>
  <c r="AF12" i="4"/>
  <c r="L190" i="8" s="1"/>
  <c r="DO21" i="5"/>
  <c r="DO41" i="5" s="1"/>
  <c r="AC36" i="4"/>
  <c r="K300" i="8" s="1"/>
  <c r="AC37" i="4"/>
  <c r="K301" i="8" s="1"/>
  <c r="AC43" i="4"/>
  <c r="AC35" i="4"/>
  <c r="K299" i="8" s="1"/>
  <c r="AC41" i="4"/>
  <c r="AC42" i="4"/>
  <c r="AC15" i="4"/>
  <c r="AD12" i="4"/>
  <c r="V49" i="4"/>
  <c r="AC40" i="4"/>
  <c r="L96" i="5"/>
  <c r="L108" i="5" s="1"/>
  <c r="J39" i="6"/>
  <c r="U11" i="4"/>
  <c r="AE12" i="4"/>
  <c r="N70" i="5"/>
  <c r="N27" i="5" s="1"/>
  <c r="N97" i="5" s="1"/>
  <c r="L83" i="5"/>
  <c r="M80" i="5" s="1"/>
  <c r="L29" i="5"/>
  <c r="L25" i="5" s="1"/>
  <c r="L30" i="5" s="1"/>
  <c r="O26" i="5"/>
  <c r="O67" i="5"/>
  <c r="DE24" i="5"/>
  <c r="DE61" i="5" s="1"/>
  <c r="DE41" i="5"/>
  <c r="DE44" i="5"/>
  <c r="DE36" i="5"/>
  <c r="DE39" i="5"/>
  <c r="DE42" i="5"/>
  <c r="DE38" i="5"/>
  <c r="DE43" i="5"/>
  <c r="DE37" i="5"/>
  <c r="DI38" i="5"/>
  <c r="DI37" i="5"/>
  <c r="DI43" i="5"/>
  <c r="DI42" i="5"/>
  <c r="DI39" i="5"/>
  <c r="DI36" i="5"/>
  <c r="DI24" i="5"/>
  <c r="DI61" i="5" s="1"/>
  <c r="DI41" i="5"/>
  <c r="DI44" i="5"/>
  <c r="DM41" i="5"/>
  <c r="DM36" i="5"/>
  <c r="DM24" i="5"/>
  <c r="DM61" i="5" s="1"/>
  <c r="DM39" i="5"/>
  <c r="DM44" i="5"/>
  <c r="DM37" i="5"/>
  <c r="DM38" i="5"/>
  <c r="DM42" i="5"/>
  <c r="DM43" i="5"/>
  <c r="L37" i="1"/>
  <c r="M73" i="5"/>
  <c r="M27" i="5"/>
  <c r="M97" i="5" s="1"/>
  <c r="DF24" i="5"/>
  <c r="DF61" i="5" s="1"/>
  <c r="DF38" i="5"/>
  <c r="DF39" i="5"/>
  <c r="DF44" i="5"/>
  <c r="DF43" i="5"/>
  <c r="DF37" i="5"/>
  <c r="DF42" i="5"/>
  <c r="DF36" i="5"/>
  <c r="DF41" i="5"/>
  <c r="DJ41" i="5"/>
  <c r="DJ43" i="5"/>
  <c r="DJ38" i="5"/>
  <c r="DJ39" i="5"/>
  <c r="DJ42" i="5"/>
  <c r="DJ36" i="5"/>
  <c r="DJ24" i="5"/>
  <c r="DJ61" i="5" s="1"/>
  <c r="DJ37" i="5"/>
  <c r="DJ44" i="5"/>
  <c r="DN44" i="5"/>
  <c r="DN38" i="5"/>
  <c r="DN24" i="5"/>
  <c r="DN61" i="5" s="1"/>
  <c r="DN43" i="5"/>
  <c r="DN39" i="5"/>
  <c r="DN42" i="5"/>
  <c r="DN36" i="5"/>
  <c r="DN41" i="5"/>
  <c r="DN37" i="5"/>
  <c r="CR42" i="5"/>
  <c r="CR43" i="5"/>
  <c r="CR36" i="5"/>
  <c r="CR24" i="5"/>
  <c r="CR61" i="5" s="1"/>
  <c r="CR39" i="5"/>
  <c r="CR37" i="5"/>
  <c r="CR41" i="5"/>
  <c r="CR38" i="5"/>
  <c r="CR44" i="5"/>
  <c r="CF61" i="5"/>
  <c r="K40" i="1"/>
  <c r="DG43" i="5"/>
  <c r="DG37" i="5"/>
  <c r="DG39" i="5"/>
  <c r="DG42" i="5"/>
  <c r="DG24" i="5"/>
  <c r="DG61" i="5" s="1"/>
  <c r="DG44" i="5"/>
  <c r="DG36" i="5"/>
  <c r="DG38" i="5"/>
  <c r="DG41" i="5"/>
  <c r="DK24" i="5"/>
  <c r="DK61" i="5" s="1"/>
  <c r="DK42" i="5"/>
  <c r="DK43" i="5"/>
  <c r="DK37" i="5"/>
  <c r="DK38" i="5"/>
  <c r="DK36" i="5"/>
  <c r="DK39" i="5"/>
  <c r="DK44" i="5"/>
  <c r="DK41" i="5"/>
  <c r="L89" i="5"/>
  <c r="M86" i="5" s="1"/>
  <c r="L31" i="5"/>
  <c r="P64" i="5"/>
  <c r="P65" i="5" s="1"/>
  <c r="Q62" i="5" s="1"/>
  <c r="DD21" i="5"/>
  <c r="J20" i="5"/>
  <c r="DH39" i="5"/>
  <c r="DH38" i="5"/>
  <c r="DH44" i="5"/>
  <c r="DH43" i="5"/>
  <c r="DH36" i="5"/>
  <c r="DH37" i="5"/>
  <c r="DH24" i="5"/>
  <c r="DH61" i="5" s="1"/>
  <c r="DH42" i="5"/>
  <c r="DH41" i="5"/>
  <c r="DL37" i="5"/>
  <c r="DL41" i="5"/>
  <c r="DL24" i="5"/>
  <c r="DL61" i="5" s="1"/>
  <c r="DL42" i="5"/>
  <c r="DL36" i="5"/>
  <c r="DL39" i="5"/>
  <c r="DL44" i="5"/>
  <c r="DL38" i="5"/>
  <c r="DL43" i="5"/>
  <c r="DC42" i="6"/>
  <c r="DI42" i="6"/>
  <c r="DJ42" i="6"/>
  <c r="DM42" i="6"/>
  <c r="DN42" i="6"/>
  <c r="DF42" i="6"/>
  <c r="DG42" i="6"/>
  <c r="DE42" i="6"/>
  <c r="DH42" i="6"/>
  <c r="DL42" i="6"/>
  <c r="DK42" i="6"/>
  <c r="DD42" i="6"/>
  <c r="I281" i="8" l="1"/>
  <c r="I280" i="8"/>
  <c r="I279" i="8"/>
  <c r="K290" i="8"/>
  <c r="J47" i="1"/>
  <c r="K288" i="8"/>
  <c r="J48" i="1"/>
  <c r="K289" i="8"/>
  <c r="K266" i="8"/>
  <c r="K236" i="8"/>
  <c r="K271" i="8" s="1"/>
  <c r="G239" i="8"/>
  <c r="H199" i="8"/>
  <c r="H238" i="8"/>
  <c r="AD38" i="4"/>
  <c r="J190" i="8"/>
  <c r="AC21" i="4"/>
  <c r="I193" i="8"/>
  <c r="AE38" i="4"/>
  <c r="K190" i="8"/>
  <c r="DO38" i="5"/>
  <c r="DO43" i="5"/>
  <c r="DO24" i="5"/>
  <c r="DO61" i="5" s="1"/>
  <c r="DO44" i="5"/>
  <c r="DO37" i="5"/>
  <c r="DO39" i="5"/>
  <c r="DO36" i="5"/>
  <c r="DO42" i="5"/>
  <c r="J21" i="5"/>
  <c r="AF36" i="4"/>
  <c r="N300" i="8" s="1"/>
  <c r="AF41" i="4"/>
  <c r="AF38" i="4"/>
  <c r="AF35" i="4"/>
  <c r="N299" i="8" s="1"/>
  <c r="AF37" i="4"/>
  <c r="N301" i="8" s="1"/>
  <c r="AF43" i="4"/>
  <c r="AF42" i="4"/>
  <c r="AF40" i="4"/>
  <c r="AF15" i="4"/>
  <c r="AE36" i="4"/>
  <c r="M300" i="8" s="1"/>
  <c r="AE37" i="4"/>
  <c r="M301" i="8" s="1"/>
  <c r="AD36" i="4"/>
  <c r="L300" i="8" s="1"/>
  <c r="AD37" i="4"/>
  <c r="L301" i="8" s="1"/>
  <c r="AE43" i="4"/>
  <c r="AE35" i="4"/>
  <c r="M299" i="8" s="1"/>
  <c r="AD42" i="4"/>
  <c r="AD35" i="4"/>
  <c r="L299" i="8" s="1"/>
  <c r="L101" i="5"/>
  <c r="AD15" i="4"/>
  <c r="AD43" i="4"/>
  <c r="AD41" i="4"/>
  <c r="AD40" i="4"/>
  <c r="U12" i="4"/>
  <c r="N71" i="5"/>
  <c r="O68" i="5" s="1"/>
  <c r="O70" i="5" s="1"/>
  <c r="O27" i="5" s="1"/>
  <c r="O97" i="5" s="1"/>
  <c r="J42" i="6"/>
  <c r="I24" i="5" s="1"/>
  <c r="P26" i="5"/>
  <c r="P67" i="5"/>
  <c r="L33" i="5"/>
  <c r="M76" i="5"/>
  <c r="M79" i="5" s="1"/>
  <c r="M82" i="5" s="1"/>
  <c r="AE15" i="4"/>
  <c r="AE41" i="4"/>
  <c r="AE42" i="4"/>
  <c r="AE40" i="4"/>
  <c r="DD41" i="5"/>
  <c r="DD42" i="5"/>
  <c r="DD38" i="5"/>
  <c r="DD39" i="5"/>
  <c r="DD24" i="5"/>
  <c r="DD37" i="5"/>
  <c r="DD36" i="5"/>
  <c r="DD44" i="5"/>
  <c r="DD43" i="5"/>
  <c r="L40" i="1"/>
  <c r="N73" i="5"/>
  <c r="Q64" i="5"/>
  <c r="Q65" i="5" s="1"/>
  <c r="R62" i="5" s="1"/>
  <c r="V54" i="4"/>
  <c r="J280" i="8" l="1"/>
  <c r="L279" i="8"/>
  <c r="K279" i="8"/>
  <c r="K281" i="8"/>
  <c r="K280" i="8"/>
  <c r="J279" i="8"/>
  <c r="J281" i="8"/>
  <c r="C301" i="8"/>
  <c r="L281" i="8"/>
  <c r="L280" i="8"/>
  <c r="D300" i="8"/>
  <c r="M290" i="8"/>
  <c r="L290" i="8"/>
  <c r="N290" i="8"/>
  <c r="M47" i="1"/>
  <c r="N288" i="8"/>
  <c r="L48" i="1"/>
  <c r="M289" i="8"/>
  <c r="K47" i="1"/>
  <c r="L288" i="8"/>
  <c r="M48" i="1"/>
  <c r="N289" i="8"/>
  <c r="L47" i="1"/>
  <c r="M288" i="8"/>
  <c r="K48" i="1"/>
  <c r="L289" i="8"/>
  <c r="H239" i="8"/>
  <c r="I199" i="8"/>
  <c r="I238" i="8"/>
  <c r="AF21" i="4"/>
  <c r="L193" i="8"/>
  <c r="AD21" i="4"/>
  <c r="J193" i="8"/>
  <c r="AE21" i="4"/>
  <c r="K193" i="8"/>
  <c r="P15" i="4"/>
  <c r="N15" i="4"/>
  <c r="U42" i="4"/>
  <c r="U43" i="4"/>
  <c r="U15" i="4"/>
  <c r="U36" i="4"/>
  <c r="N13" i="4"/>
  <c r="U38" i="4"/>
  <c r="U37" i="4"/>
  <c r="P13" i="4"/>
  <c r="P14" i="4"/>
  <c r="U40" i="4"/>
  <c r="M85" i="5"/>
  <c r="M88" i="5" s="1"/>
  <c r="M29" i="5"/>
  <c r="M83" i="5"/>
  <c r="N80" i="5" s="1"/>
  <c r="N14" i="4"/>
  <c r="O73" i="5"/>
  <c r="M28" i="5"/>
  <c r="M77" i="5"/>
  <c r="N74" i="5" s="1"/>
  <c r="U35" i="4"/>
  <c r="O71" i="5"/>
  <c r="P68" i="5" s="1"/>
  <c r="R64" i="5"/>
  <c r="DD61" i="5"/>
  <c r="J24" i="5"/>
  <c r="H24" i="5" s="1"/>
  <c r="U41" i="4"/>
  <c r="Q67" i="5"/>
  <c r="Q26" i="5"/>
  <c r="M96" i="5" l="1"/>
  <c r="M108" i="5" s="1"/>
  <c r="C300" i="8"/>
  <c r="D301" i="8"/>
  <c r="D299" i="8"/>
  <c r="C299" i="8"/>
  <c r="D290" i="8"/>
  <c r="D288" i="8"/>
  <c r="D289" i="8"/>
  <c r="C288" i="8"/>
  <c r="C289" i="8"/>
  <c r="C290" i="8"/>
  <c r="M14" i="4"/>
  <c r="O15" i="4"/>
  <c r="O14" i="4"/>
  <c r="M15" i="4"/>
  <c r="M13" i="4"/>
  <c r="O13" i="4"/>
  <c r="I239" i="8"/>
  <c r="K199" i="8"/>
  <c r="K238" i="8"/>
  <c r="L199" i="8"/>
  <c r="L238" i="8"/>
  <c r="J199" i="8"/>
  <c r="J238" i="8"/>
  <c r="U21" i="4"/>
  <c r="R26" i="5"/>
  <c r="R67" i="5"/>
  <c r="R65" i="5"/>
  <c r="S62" i="5" s="1"/>
  <c r="N76" i="5"/>
  <c r="N77" i="5" s="1"/>
  <c r="O74" i="5" s="1"/>
  <c r="M25" i="5"/>
  <c r="M30" i="5" s="1"/>
  <c r="P70" i="5"/>
  <c r="P71" i="5" s="1"/>
  <c r="Q68" i="5" s="1"/>
  <c r="M31" i="5"/>
  <c r="M89" i="5"/>
  <c r="N86" i="5" s="1"/>
  <c r="M101" i="5" l="1"/>
  <c r="J239" i="8"/>
  <c r="K239" i="8"/>
  <c r="L239" i="8"/>
  <c r="Q70" i="5"/>
  <c r="Q71" i="5" s="1"/>
  <c r="R68" i="5" s="1"/>
  <c r="S64" i="5"/>
  <c r="S65" i="5" s="1"/>
  <c r="T62" i="5" s="1"/>
  <c r="T64" i="5" s="1"/>
  <c r="P27" i="5"/>
  <c r="P97" i="5" s="1"/>
  <c r="P73" i="5"/>
  <c r="M33" i="5"/>
  <c r="O76" i="5"/>
  <c r="O77" i="5" s="1"/>
  <c r="P74" i="5" s="1"/>
  <c r="N79" i="5"/>
  <c r="N28" i="5"/>
  <c r="N96" i="5" l="1"/>
  <c r="N108" i="5" s="1"/>
  <c r="P76" i="5"/>
  <c r="P77" i="5" s="1"/>
  <c r="Q74" i="5" s="1"/>
  <c r="N82" i="5"/>
  <c r="N85" i="5" s="1"/>
  <c r="N88" i="5" s="1"/>
  <c r="T65" i="5"/>
  <c r="U62" i="5" s="1"/>
  <c r="T26" i="5"/>
  <c r="T67" i="5"/>
  <c r="S26" i="5"/>
  <c r="S67" i="5"/>
  <c r="R70" i="5"/>
  <c r="R71" i="5" s="1"/>
  <c r="S68" i="5" s="1"/>
  <c r="O28" i="5"/>
  <c r="O96" i="5" s="1"/>
  <c r="O79" i="5"/>
  <c r="Q27" i="5"/>
  <c r="Q97" i="5" s="1"/>
  <c r="Q73" i="5"/>
  <c r="N101" i="5" l="1"/>
  <c r="O108" i="5"/>
  <c r="O101" i="5"/>
  <c r="P79" i="5"/>
  <c r="S70" i="5"/>
  <c r="S71" i="5" s="1"/>
  <c r="T68" i="5" s="1"/>
  <c r="P28" i="5"/>
  <c r="P96" i="5" s="1"/>
  <c r="U64" i="5"/>
  <c r="U65" i="5" s="1"/>
  <c r="V62" i="5" s="1"/>
  <c r="V64" i="5" s="1"/>
  <c r="N31" i="5"/>
  <c r="N89" i="5"/>
  <c r="O86" i="5" s="1"/>
  <c r="R27" i="5"/>
  <c r="R97" i="5" s="1"/>
  <c r="R73" i="5"/>
  <c r="Q76" i="5"/>
  <c r="Q28" i="5" s="1"/>
  <c r="Q96" i="5" s="1"/>
  <c r="N29" i="5"/>
  <c r="N25" i="5" s="1"/>
  <c r="N30" i="5" s="1"/>
  <c r="N83" i="5"/>
  <c r="O80" i="5" s="1"/>
  <c r="O82" i="5" s="1"/>
  <c r="Q108" i="5" l="1"/>
  <c r="Q101" i="5"/>
  <c r="P101" i="5"/>
  <c r="P108" i="5"/>
  <c r="S73" i="5"/>
  <c r="S27" i="5"/>
  <c r="S97" i="5" s="1"/>
  <c r="N33" i="5"/>
  <c r="Q77" i="5"/>
  <c r="R74" i="5" s="1"/>
  <c r="R76" i="5" s="1"/>
  <c r="R28" i="5" s="1"/>
  <c r="R96" i="5" s="1"/>
  <c r="O85" i="5"/>
  <c r="O88" i="5" s="1"/>
  <c r="O29" i="5"/>
  <c r="O25" i="5" s="1"/>
  <c r="O30" i="5" s="1"/>
  <c r="O83" i="5"/>
  <c r="P80" i="5" s="1"/>
  <c r="Q79" i="5"/>
  <c r="U26" i="5"/>
  <c r="U67" i="5"/>
  <c r="V65" i="5"/>
  <c r="W62" i="5" s="1"/>
  <c r="V67" i="5"/>
  <c r="V26" i="5"/>
  <c r="T70" i="5"/>
  <c r="T71" i="5" s="1"/>
  <c r="U68" i="5" s="1"/>
  <c r="R101" i="5" l="1"/>
  <c r="R108" i="5"/>
  <c r="U70" i="5"/>
  <c r="U27" i="5" s="1"/>
  <c r="U97" i="5" s="1"/>
  <c r="T27" i="5"/>
  <c r="T97" i="5" s="1"/>
  <c r="T73" i="5"/>
  <c r="P82" i="5"/>
  <c r="P83" i="5" s="1"/>
  <c r="Q80" i="5" s="1"/>
  <c r="Q82" i="5" s="1"/>
  <c r="R77" i="5"/>
  <c r="S74" i="5" s="1"/>
  <c r="S76" i="5" s="1"/>
  <c r="W64" i="5"/>
  <c r="W65" i="5" s="1"/>
  <c r="X62" i="5" s="1"/>
  <c r="R79" i="5"/>
  <c r="O89" i="5"/>
  <c r="P86" i="5" s="1"/>
  <c r="O31" i="5"/>
  <c r="O33" i="5" s="1"/>
  <c r="U71" i="5" l="1"/>
  <c r="V68" i="5" s="1"/>
  <c r="V70" i="5" s="1"/>
  <c r="U73" i="5"/>
  <c r="Q83" i="5"/>
  <c r="R80" i="5" s="1"/>
  <c r="Q29" i="5"/>
  <c r="Q25" i="5" s="1"/>
  <c r="Q30" i="5" s="1"/>
  <c r="Q85" i="5"/>
  <c r="X64" i="5"/>
  <c r="W67" i="5"/>
  <c r="W26" i="5"/>
  <c r="S77" i="5"/>
  <c r="T74" i="5" s="1"/>
  <c r="T76" i="5" s="1"/>
  <c r="S28" i="5"/>
  <c r="S96" i="5" s="1"/>
  <c r="S79" i="5"/>
  <c r="P29" i="5"/>
  <c r="P25" i="5" s="1"/>
  <c r="P30" i="5" s="1"/>
  <c r="P85" i="5"/>
  <c r="P88" i="5" s="1"/>
  <c r="P31" i="5" s="1"/>
  <c r="S101" i="5" l="1"/>
  <c r="S108" i="5"/>
  <c r="V27" i="5"/>
  <c r="V97" i="5" s="1"/>
  <c r="V73" i="5"/>
  <c r="P33" i="5"/>
  <c r="X26" i="5"/>
  <c r="X67" i="5"/>
  <c r="P89" i="5"/>
  <c r="Q86" i="5" s="1"/>
  <c r="V71" i="5"/>
  <c r="W68" i="5" s="1"/>
  <c r="W70" i="5" s="1"/>
  <c r="T77" i="5"/>
  <c r="U74" i="5" s="1"/>
  <c r="T28" i="5"/>
  <c r="T96" i="5" s="1"/>
  <c r="T79" i="5"/>
  <c r="X65" i="5"/>
  <c r="Y62" i="5" s="1"/>
  <c r="R82" i="5"/>
  <c r="R83" i="5" s="1"/>
  <c r="S80" i="5" s="1"/>
  <c r="T108" i="5" l="1"/>
  <c r="T101" i="5"/>
  <c r="S82" i="5"/>
  <c r="S83" i="5" s="1"/>
  <c r="T80" i="5" s="1"/>
  <c r="R85" i="5"/>
  <c r="R29" i="5"/>
  <c r="R25" i="5" s="1"/>
  <c r="R30" i="5" s="1"/>
  <c r="U76" i="5"/>
  <c r="U77" i="5" s="1"/>
  <c r="V74" i="5" s="1"/>
  <c r="Q88" i="5"/>
  <c r="Q31" i="5" s="1"/>
  <c r="Q33" i="5" s="1"/>
  <c r="Y64" i="5"/>
  <c r="Y65" i="5" s="1"/>
  <c r="Z62" i="5" s="1"/>
  <c r="Z64" i="5" s="1"/>
  <c r="W71" i="5"/>
  <c r="X68" i="5" s="1"/>
  <c r="X70" i="5" s="1"/>
  <c r="W27" i="5"/>
  <c r="W97" i="5" s="1"/>
  <c r="W73" i="5"/>
  <c r="Z65" i="5" l="1"/>
  <c r="AA62" i="5" s="1"/>
  <c r="Z26" i="5"/>
  <c r="Z67" i="5"/>
  <c r="X71" i="5"/>
  <c r="Y68" i="5" s="1"/>
  <c r="X27" i="5"/>
  <c r="X97" i="5" s="1"/>
  <c r="V76" i="5"/>
  <c r="Q89" i="5"/>
  <c r="R86" i="5" s="1"/>
  <c r="U28" i="5"/>
  <c r="U96" i="5" s="1"/>
  <c r="U79" i="5"/>
  <c r="T82" i="5"/>
  <c r="T83" i="5" s="1"/>
  <c r="U80" i="5" s="1"/>
  <c r="X73" i="5"/>
  <c r="Y67" i="5"/>
  <c r="Y26" i="5"/>
  <c r="S85" i="5"/>
  <c r="S29" i="5"/>
  <c r="S25" i="5" s="1"/>
  <c r="S30" i="5" s="1"/>
  <c r="U108" i="5" l="1"/>
  <c r="U101" i="5"/>
  <c r="U82" i="5"/>
  <c r="U83" i="5" s="1"/>
  <c r="V80" i="5" s="1"/>
  <c r="V28" i="5"/>
  <c r="V79" i="5"/>
  <c r="R88" i="5"/>
  <c r="R31" i="5" s="1"/>
  <c r="R33" i="5" s="1"/>
  <c r="Y70" i="5"/>
  <c r="Y27" i="5" s="1"/>
  <c r="Y97" i="5" s="1"/>
  <c r="AA64" i="5"/>
  <c r="T29" i="5"/>
  <c r="T25" i="5" s="1"/>
  <c r="T30" i="5" s="1"/>
  <c r="T85" i="5"/>
  <c r="V77" i="5"/>
  <c r="W74" i="5" s="1"/>
  <c r="W76" i="5" s="1"/>
  <c r="V96" i="5" l="1"/>
  <c r="U85" i="5"/>
  <c r="U29" i="5"/>
  <c r="U25" i="5" s="1"/>
  <c r="U30" i="5" s="1"/>
  <c r="Y71" i="5"/>
  <c r="Z68" i="5" s="1"/>
  <c r="Z70" i="5" s="1"/>
  <c r="Z71" i="5" s="1"/>
  <c r="AA68" i="5" s="1"/>
  <c r="Y73" i="5"/>
  <c r="W77" i="5"/>
  <c r="X74" i="5" s="1"/>
  <c r="W28" i="5"/>
  <c r="W79" i="5"/>
  <c r="AA26" i="5"/>
  <c r="AA67" i="5"/>
  <c r="AA65" i="5"/>
  <c r="AB62" i="5" s="1"/>
  <c r="R89" i="5"/>
  <c r="S86" i="5" s="1"/>
  <c r="V82" i="5"/>
  <c r="V83" i="5" s="1"/>
  <c r="W80" i="5" s="1"/>
  <c r="V101" i="5" l="1"/>
  <c r="V108" i="5"/>
  <c r="W96" i="5"/>
  <c r="AA70" i="5"/>
  <c r="AA71" i="5" s="1"/>
  <c r="AB68" i="5" s="1"/>
  <c r="W82" i="5"/>
  <c r="W83" i="5" s="1"/>
  <c r="X80" i="5" s="1"/>
  <c r="AB64" i="5"/>
  <c r="AB65" i="5" s="1"/>
  <c r="AC62" i="5" s="1"/>
  <c r="AC64" i="5" s="1"/>
  <c r="Z27" i="5"/>
  <c r="Z97" i="5" s="1"/>
  <c r="Z73" i="5"/>
  <c r="V85" i="5"/>
  <c r="V29" i="5"/>
  <c r="V25" i="5" s="1"/>
  <c r="V30" i="5" s="1"/>
  <c r="X76" i="5"/>
  <c r="X77" i="5" s="1"/>
  <c r="Y74" i="5" s="1"/>
  <c r="S88" i="5"/>
  <c r="S31" i="5" s="1"/>
  <c r="S33" i="5" s="1"/>
  <c r="W108" i="5" l="1"/>
  <c r="W101" i="5"/>
  <c r="AA73" i="5"/>
  <c r="AA27" i="5"/>
  <c r="AA97" i="5" s="1"/>
  <c r="W85" i="5"/>
  <c r="W29" i="5"/>
  <c r="W25" i="5" s="1"/>
  <c r="W30" i="5" s="1"/>
  <c r="AC65" i="5"/>
  <c r="AD62" i="5" s="1"/>
  <c r="AD64" i="5" s="1"/>
  <c r="AC67" i="5"/>
  <c r="AC26" i="5"/>
  <c r="S89" i="5"/>
  <c r="T86" i="5" s="1"/>
  <c r="Y76" i="5"/>
  <c r="Y77" i="5" s="1"/>
  <c r="Z74" i="5" s="1"/>
  <c r="Z76" i="5" s="1"/>
  <c r="X28" i="5"/>
  <c r="X79" i="5"/>
  <c r="X82" i="5" s="1"/>
  <c r="X83" i="5" s="1"/>
  <c r="Y80" i="5" s="1"/>
  <c r="AB67" i="5"/>
  <c r="AB70" i="5" s="1"/>
  <c r="AB26" i="5"/>
  <c r="W50" i="4"/>
  <c r="W49" i="4" l="1"/>
  <c r="W55" i="4" s="1"/>
  <c r="X96" i="5"/>
  <c r="X108" i="5" s="1"/>
  <c r="X85" i="5"/>
  <c r="X29" i="5"/>
  <c r="X25" i="5" s="1"/>
  <c r="X30" i="5" s="1"/>
  <c r="Z77" i="5"/>
  <c r="AA74" i="5" s="1"/>
  <c r="Z28" i="5"/>
  <c r="Z96" i="5" s="1"/>
  <c r="Z79" i="5"/>
  <c r="T88" i="5"/>
  <c r="T31" i="5" s="1"/>
  <c r="AB73" i="5"/>
  <c r="Y28" i="5"/>
  <c r="Y96" i="5" s="1"/>
  <c r="Y79" i="5"/>
  <c r="Y82" i="5" s="1"/>
  <c r="Y83" i="5" s="1"/>
  <c r="Z80" i="5" s="1"/>
  <c r="AB71" i="5"/>
  <c r="AC68" i="5" s="1"/>
  <c r="AB27" i="5"/>
  <c r="AB97" i="5" s="1"/>
  <c r="AD65" i="5"/>
  <c r="AE62" i="5" s="1"/>
  <c r="AD67" i="5"/>
  <c r="AD26" i="5"/>
  <c r="X101" i="5" l="1"/>
  <c r="Z108" i="5"/>
  <c r="Z101" i="5"/>
  <c r="Y108" i="5"/>
  <c r="Y101" i="5"/>
  <c r="Z82" i="5"/>
  <c r="Z29" i="5" s="1"/>
  <c r="Z25" i="5" s="1"/>
  <c r="Z30" i="5" s="1"/>
  <c r="Y85" i="5"/>
  <c r="Y29" i="5"/>
  <c r="Y25" i="5" s="1"/>
  <c r="Y30" i="5" s="1"/>
  <c r="AC70" i="5"/>
  <c r="AC71" i="5" s="1"/>
  <c r="AD68" i="5" s="1"/>
  <c r="AD70" i="5" s="1"/>
  <c r="AD73" i="5" s="1"/>
  <c r="T89" i="5"/>
  <c r="U86" i="5" s="1"/>
  <c r="AE64" i="5"/>
  <c r="AE65" i="5" s="1"/>
  <c r="AF62" i="5" s="1"/>
  <c r="T33" i="5"/>
  <c r="AA76" i="5"/>
  <c r="AA77" i="5" s="1"/>
  <c r="AB74" i="5" s="1"/>
  <c r="W63" i="4"/>
  <c r="W54" i="4"/>
  <c r="Z83" i="5" l="1"/>
  <c r="AA80" i="5" s="1"/>
  <c r="Z85" i="5"/>
  <c r="AB76" i="5"/>
  <c r="AB77" i="5" s="1"/>
  <c r="AC74" i="5" s="1"/>
  <c r="U88" i="5"/>
  <c r="U31" i="5" s="1"/>
  <c r="AA79" i="5"/>
  <c r="AA28" i="5"/>
  <c r="AA96" i="5" s="1"/>
  <c r="AF64" i="5"/>
  <c r="AF65" i="5" s="1"/>
  <c r="AG62" i="5" s="1"/>
  <c r="AD71" i="5"/>
  <c r="AE68" i="5" s="1"/>
  <c r="AD27" i="5"/>
  <c r="AD97" i="5" s="1"/>
  <c r="AE26" i="5"/>
  <c r="AE67" i="5"/>
  <c r="AC27" i="5"/>
  <c r="AC97" i="5" s="1"/>
  <c r="AC73" i="5"/>
  <c r="AA108" i="5" l="1"/>
  <c r="AA101" i="5"/>
  <c r="AA82" i="5"/>
  <c r="AA83" i="5" s="1"/>
  <c r="AB80" i="5" s="1"/>
  <c r="AG64" i="5"/>
  <c r="AG65" i="5" s="1"/>
  <c r="AH62" i="5" s="1"/>
  <c r="AH64" i="5" s="1"/>
  <c r="U89" i="5"/>
  <c r="V86" i="5" s="1"/>
  <c r="AF26" i="5"/>
  <c r="AF67" i="5"/>
  <c r="U33" i="5"/>
  <c r="AC76" i="5"/>
  <c r="AE70" i="5"/>
  <c r="AB28" i="5"/>
  <c r="AB96" i="5" s="1"/>
  <c r="AB79" i="5"/>
  <c r="AB101" i="5" l="1"/>
  <c r="AB108" i="5"/>
  <c r="AA29" i="5"/>
  <c r="AA25" i="5" s="1"/>
  <c r="AA30" i="5" s="1"/>
  <c r="AB82" i="5"/>
  <c r="AB83" i="5" s="1"/>
  <c r="AC80" i="5" s="1"/>
  <c r="AA85" i="5"/>
  <c r="AH65" i="5"/>
  <c r="AI62" i="5" s="1"/>
  <c r="AI64" i="5" s="1"/>
  <c r="AH26" i="5"/>
  <c r="AH67" i="5"/>
  <c r="AC77" i="5"/>
  <c r="AD74" i="5" s="1"/>
  <c r="AC28" i="5"/>
  <c r="AC96" i="5" s="1"/>
  <c r="V88" i="5"/>
  <c r="V31" i="5" s="1"/>
  <c r="AE71" i="5"/>
  <c r="AF68" i="5" s="1"/>
  <c r="AE27" i="5"/>
  <c r="AE97" i="5" s="1"/>
  <c r="AG26" i="5"/>
  <c r="AG67" i="5"/>
  <c r="AE73" i="5"/>
  <c r="AC79" i="5"/>
  <c r="AC101" i="5" l="1"/>
  <c r="AC108" i="5"/>
  <c r="AC82" i="5"/>
  <c r="AC83" i="5" s="1"/>
  <c r="AD80" i="5" s="1"/>
  <c r="AB85" i="5"/>
  <c r="AB29" i="5"/>
  <c r="AB25" i="5" s="1"/>
  <c r="AB30" i="5" s="1"/>
  <c r="AF70" i="5"/>
  <c r="AF71" i="5" s="1"/>
  <c r="AG68" i="5" s="1"/>
  <c r="AD76" i="5"/>
  <c r="V89" i="5"/>
  <c r="W86" i="5" s="1"/>
  <c r="V33" i="5"/>
  <c r="AI65" i="5"/>
  <c r="AJ62" i="5" s="1"/>
  <c r="AI26" i="5"/>
  <c r="AI67" i="5"/>
  <c r="AC85" i="5" l="1"/>
  <c r="AC29" i="5"/>
  <c r="AC25" i="5" s="1"/>
  <c r="AC30" i="5" s="1"/>
  <c r="AG70" i="5"/>
  <c r="AG71" i="5" s="1"/>
  <c r="AH68" i="5" s="1"/>
  <c r="AJ64" i="5"/>
  <c r="AJ65" i="5" s="1"/>
  <c r="AK62" i="5" s="1"/>
  <c r="W88" i="5"/>
  <c r="W31" i="5" s="1"/>
  <c r="AD79" i="5"/>
  <c r="AD82" i="5" s="1"/>
  <c r="AD83" i="5" s="1"/>
  <c r="AE80" i="5" s="1"/>
  <c r="AD28" i="5"/>
  <c r="AD96" i="5" s="1"/>
  <c r="AF27" i="5"/>
  <c r="AF97" i="5" s="1"/>
  <c r="AF73" i="5"/>
  <c r="AD77" i="5"/>
  <c r="AE74" i="5" s="1"/>
  <c r="AD101" i="5" l="1"/>
  <c r="AD108" i="5"/>
  <c r="AD85" i="5"/>
  <c r="AD29" i="5"/>
  <c r="AD25" i="5" s="1"/>
  <c r="AD30" i="5" s="1"/>
  <c r="W89" i="5"/>
  <c r="X86" i="5" s="1"/>
  <c r="X88" i="5" s="1"/>
  <c r="X31" i="5" s="1"/>
  <c r="AK64" i="5"/>
  <c r="AK65" i="5" s="1"/>
  <c r="AL62" i="5" s="1"/>
  <c r="AL64" i="5" s="1"/>
  <c r="AH70" i="5"/>
  <c r="AH71" i="5" s="1"/>
  <c r="AI68" i="5" s="1"/>
  <c r="AI70" i="5" s="1"/>
  <c r="W33" i="5"/>
  <c r="AG27" i="5"/>
  <c r="AG97" i="5" s="1"/>
  <c r="AG73" i="5"/>
  <c r="AE76" i="5"/>
  <c r="AE77" i="5" s="1"/>
  <c r="AF74" i="5" s="1"/>
  <c r="AJ26" i="5"/>
  <c r="AJ67" i="5"/>
  <c r="W22" i="4"/>
  <c r="C200" i="8" l="1"/>
  <c r="W24" i="4"/>
  <c r="C202" i="8" s="1"/>
  <c r="X33" i="5"/>
  <c r="X89" i="5"/>
  <c r="Y86" i="5" s="1"/>
  <c r="Y88" i="5" s="1"/>
  <c r="Y31" i="5" s="1"/>
  <c r="AI71" i="5"/>
  <c r="AJ68" i="5" s="1"/>
  <c r="AJ70" i="5" s="1"/>
  <c r="AI27" i="5"/>
  <c r="AI97" i="5" s="1"/>
  <c r="AI73" i="5"/>
  <c r="AH73" i="5"/>
  <c r="AH27" i="5"/>
  <c r="AH97" i="5" s="1"/>
  <c r="AF76" i="5"/>
  <c r="AF77" i="5" s="1"/>
  <c r="AG74" i="5" s="1"/>
  <c r="AG76" i="5" s="1"/>
  <c r="AL65" i="5"/>
  <c r="AM62" i="5" s="1"/>
  <c r="AL26" i="5"/>
  <c r="AL67" i="5"/>
  <c r="AE28" i="5"/>
  <c r="AE96" i="5" s="1"/>
  <c r="AE79" i="5"/>
  <c r="AK26" i="5"/>
  <c r="AK67" i="5"/>
  <c r="AE108" i="5" l="1"/>
  <c r="AE101" i="5"/>
  <c r="Y33" i="5"/>
  <c r="AE82" i="5"/>
  <c r="AE85" i="5" s="1"/>
  <c r="AM64" i="5"/>
  <c r="AJ71" i="5"/>
  <c r="AK68" i="5" s="1"/>
  <c r="AK70" i="5" s="1"/>
  <c r="AK73" i="5" s="1"/>
  <c r="AJ27" i="5"/>
  <c r="AJ97" i="5" s="1"/>
  <c r="AF28" i="5"/>
  <c r="AF96" i="5" s="1"/>
  <c r="AF79" i="5"/>
  <c r="AJ73" i="5"/>
  <c r="Y89" i="5"/>
  <c r="Z86" i="5" s="1"/>
  <c r="AG77" i="5"/>
  <c r="AH74" i="5" s="1"/>
  <c r="AH76" i="5" s="1"/>
  <c r="AG79" i="5"/>
  <c r="AG28" i="5"/>
  <c r="AG96" i="5" s="1"/>
  <c r="AG108" i="5" s="1"/>
  <c r="AG101" i="5" l="1"/>
  <c r="AF108" i="5"/>
  <c r="AF101" i="5"/>
  <c r="AH77" i="5"/>
  <c r="AI74" i="5" s="1"/>
  <c r="AH28" i="5"/>
  <c r="AH79" i="5"/>
  <c r="AM26" i="5"/>
  <c r="AM67" i="5"/>
  <c r="AK71" i="5"/>
  <c r="AL68" i="5" s="1"/>
  <c r="AL70" i="5" s="1"/>
  <c r="AK27" i="5"/>
  <c r="AK97" i="5" s="1"/>
  <c r="AE29" i="5"/>
  <c r="AE25" i="5" s="1"/>
  <c r="AE30" i="5" s="1"/>
  <c r="AE83" i="5"/>
  <c r="AF80" i="5" s="1"/>
  <c r="Z88" i="5"/>
  <c r="Z31" i="5" s="1"/>
  <c r="AM65" i="5"/>
  <c r="AN62" i="5" s="1"/>
  <c r="AH96" i="5" l="1"/>
  <c r="Z33" i="5"/>
  <c r="Z89" i="5"/>
  <c r="AA86" i="5" s="1"/>
  <c r="AA88" i="5" s="1"/>
  <c r="AA31" i="5" s="1"/>
  <c r="AN64" i="5"/>
  <c r="AN65" i="5" s="1"/>
  <c r="AO62" i="5" s="1"/>
  <c r="AI76" i="5"/>
  <c r="AI77" i="5" s="1"/>
  <c r="AJ74" i="5" s="1"/>
  <c r="AF82" i="5"/>
  <c r="AF83" i="5" s="1"/>
  <c r="AG80" i="5" s="1"/>
  <c r="AL71" i="5"/>
  <c r="AM68" i="5" s="1"/>
  <c r="AM70" i="5" s="1"/>
  <c r="AM73" i="5" s="1"/>
  <c r="AL27" i="5"/>
  <c r="AL97" i="5" s="1"/>
  <c r="AL73" i="5"/>
  <c r="AH108" i="5" l="1"/>
  <c r="AH101" i="5"/>
  <c r="AA33" i="5"/>
  <c r="AI28" i="5"/>
  <c r="AI79" i="5"/>
  <c r="AG82" i="5"/>
  <c r="AG83" i="5" s="1"/>
  <c r="AH80" i="5" s="1"/>
  <c r="AO64" i="5"/>
  <c r="AO65" i="5" s="1"/>
  <c r="AP62" i="5" s="1"/>
  <c r="AP64" i="5" s="1"/>
  <c r="AM71" i="5"/>
  <c r="AN68" i="5" s="1"/>
  <c r="AM27" i="5"/>
  <c r="AM97" i="5" s="1"/>
  <c r="AA89" i="5"/>
  <c r="AB86" i="5" s="1"/>
  <c r="AF29" i="5"/>
  <c r="AF25" i="5" s="1"/>
  <c r="AF30" i="5" s="1"/>
  <c r="AF85" i="5"/>
  <c r="AN26" i="5"/>
  <c r="AN67" i="5"/>
  <c r="AJ76" i="5"/>
  <c r="AJ77" i="5" s="1"/>
  <c r="AK74" i="5" s="1"/>
  <c r="AK76" i="5" s="1"/>
  <c r="AI96" i="5" l="1"/>
  <c r="AH82" i="5"/>
  <c r="AH83" i="5" s="1"/>
  <c r="AI80" i="5" s="1"/>
  <c r="AP65" i="5"/>
  <c r="AQ62" i="5" s="1"/>
  <c r="AP26" i="5"/>
  <c r="AP67" i="5"/>
  <c r="AK77" i="5"/>
  <c r="AL74" i="5" s="1"/>
  <c r="AK28" i="5"/>
  <c r="AK96" i="5" s="1"/>
  <c r="AK79" i="5"/>
  <c r="AB88" i="5"/>
  <c r="AB31" i="5" s="1"/>
  <c r="AO26" i="5"/>
  <c r="AO67" i="5"/>
  <c r="AJ79" i="5"/>
  <c r="AJ28" i="5"/>
  <c r="AN70" i="5"/>
  <c r="AN27" i="5" s="1"/>
  <c r="AN97" i="5" s="1"/>
  <c r="AG29" i="5"/>
  <c r="AG25" i="5" s="1"/>
  <c r="AG30" i="5" s="1"/>
  <c r="AG85" i="5"/>
  <c r="X50" i="4"/>
  <c r="X49" i="4" l="1"/>
  <c r="X55" i="4" s="1"/>
  <c r="AJ96" i="5"/>
  <c r="AJ108" i="5" s="1"/>
  <c r="AI108" i="5"/>
  <c r="AI101" i="5"/>
  <c r="AK101" i="5"/>
  <c r="AK108" i="5"/>
  <c r="AB33" i="5"/>
  <c r="AI82" i="5"/>
  <c r="AI83" i="5" s="1"/>
  <c r="AJ80" i="5" s="1"/>
  <c r="AJ82" i="5" s="1"/>
  <c r="AJ83" i="5" s="1"/>
  <c r="AK80" i="5" s="1"/>
  <c r="AN73" i="5"/>
  <c r="AQ64" i="5"/>
  <c r="AQ65" i="5" s="1"/>
  <c r="AR62" i="5" s="1"/>
  <c r="AN71" i="5"/>
  <c r="AO68" i="5" s="1"/>
  <c r="AO70" i="5" s="1"/>
  <c r="AB89" i="5"/>
  <c r="AC86" i="5" s="1"/>
  <c r="AL76" i="5"/>
  <c r="AL77" i="5" s="1"/>
  <c r="AM74" i="5" s="1"/>
  <c r="AM76" i="5" s="1"/>
  <c r="AH29" i="5"/>
  <c r="AH25" i="5" s="1"/>
  <c r="AH30" i="5" s="1"/>
  <c r="AH85" i="5"/>
  <c r="X63" i="4"/>
  <c r="AJ101" i="5" l="1"/>
  <c r="AR64" i="5"/>
  <c r="AR65" i="5" s="1"/>
  <c r="AS62" i="5" s="1"/>
  <c r="AQ67" i="5"/>
  <c r="AQ26" i="5"/>
  <c r="AI85" i="5"/>
  <c r="AI29" i="5"/>
  <c r="AI25" i="5" s="1"/>
  <c r="AI30" i="5" s="1"/>
  <c r="AM77" i="5"/>
  <c r="AN74" i="5" s="1"/>
  <c r="AN76" i="5" s="1"/>
  <c r="AM79" i="5"/>
  <c r="AM28" i="5"/>
  <c r="AM96" i="5" s="1"/>
  <c r="AC88" i="5"/>
  <c r="AC31" i="5" s="1"/>
  <c r="AL28" i="5"/>
  <c r="AL96" i="5" s="1"/>
  <c r="AL79" i="5"/>
  <c r="AO71" i="5"/>
  <c r="AP68" i="5" s="1"/>
  <c r="AO27" i="5"/>
  <c r="AO97" i="5" s="1"/>
  <c r="AO73" i="5"/>
  <c r="AK82" i="5"/>
  <c r="AK83" i="5" s="1"/>
  <c r="AL80" i="5" s="1"/>
  <c r="AJ29" i="5"/>
  <c r="AJ85" i="5"/>
  <c r="X54" i="4"/>
  <c r="AM101" i="5" l="1"/>
  <c r="AM108" i="5"/>
  <c r="AL101" i="5"/>
  <c r="AL108" i="5"/>
  <c r="AC33" i="5"/>
  <c r="AP70" i="5"/>
  <c r="AP71" i="5" s="1"/>
  <c r="AQ68" i="5" s="1"/>
  <c r="AQ70" i="5" s="1"/>
  <c r="AQ73" i="5" s="1"/>
  <c r="AC89" i="5"/>
  <c r="AD86" i="5" s="1"/>
  <c r="AN77" i="5"/>
  <c r="AO74" i="5" s="1"/>
  <c r="AN28" i="5"/>
  <c r="AN96" i="5" s="1"/>
  <c r="AN79" i="5"/>
  <c r="AS64" i="5"/>
  <c r="AS65" i="5" s="1"/>
  <c r="AT62" i="5" s="1"/>
  <c r="AR26" i="5"/>
  <c r="AR67" i="5"/>
  <c r="AL82" i="5"/>
  <c r="AL83" i="5" s="1"/>
  <c r="AM80" i="5" s="1"/>
  <c r="AJ25" i="5"/>
  <c r="AK29" i="5"/>
  <c r="AK25" i="5" s="1"/>
  <c r="AK30" i="5" s="1"/>
  <c r="AK85" i="5"/>
  <c r="AN108" i="5" l="1"/>
  <c r="AN101" i="5"/>
  <c r="AT64" i="5"/>
  <c r="AT65" i="5" s="1"/>
  <c r="AU62" i="5" s="1"/>
  <c r="AQ71" i="5"/>
  <c r="AR68" i="5" s="1"/>
  <c r="AR70" i="5" s="1"/>
  <c r="AR73" i="5" s="1"/>
  <c r="AQ27" i="5"/>
  <c r="AQ97" i="5" s="1"/>
  <c r="AP27" i="5"/>
  <c r="AP97" i="5" s="1"/>
  <c r="AP73" i="5"/>
  <c r="AS67" i="5"/>
  <c r="AS26" i="5"/>
  <c r="AO76" i="5"/>
  <c r="AO77" i="5" s="1"/>
  <c r="AP74" i="5" s="1"/>
  <c r="AD88" i="5"/>
  <c r="AD31" i="5" s="1"/>
  <c r="AJ30" i="5"/>
  <c r="AM82" i="5"/>
  <c r="AM83" i="5" s="1"/>
  <c r="AN80" i="5" s="1"/>
  <c r="AN82" i="5" s="1"/>
  <c r="AL29" i="5"/>
  <c r="AL25" i="5" s="1"/>
  <c r="AL30" i="5" s="1"/>
  <c r="AL85" i="5"/>
  <c r="AD33" i="5" l="1"/>
  <c r="AP76" i="5"/>
  <c r="AP28" i="5" s="1"/>
  <c r="AP96" i="5" s="1"/>
  <c r="AD89" i="5"/>
  <c r="AE86" i="5" s="1"/>
  <c r="AR71" i="5"/>
  <c r="AS68" i="5" s="1"/>
  <c r="AR27" i="5"/>
  <c r="AR97" i="5" s="1"/>
  <c r="AU64" i="5"/>
  <c r="AU65" i="5" s="1"/>
  <c r="AV62" i="5" s="1"/>
  <c r="AO28" i="5"/>
  <c r="AO96" i="5" s="1"/>
  <c r="AO79" i="5"/>
  <c r="AT67" i="5"/>
  <c r="AT26" i="5"/>
  <c r="AN83" i="5"/>
  <c r="AO80" i="5" s="1"/>
  <c r="AN29" i="5"/>
  <c r="AN25" i="5" s="1"/>
  <c r="AN30" i="5" s="1"/>
  <c r="AN85" i="5"/>
  <c r="AM29" i="5"/>
  <c r="AM25" i="5" s="1"/>
  <c r="AM30" i="5" s="1"/>
  <c r="AM85" i="5"/>
  <c r="AO101" i="5" l="1"/>
  <c r="AO108" i="5"/>
  <c r="AP77" i="5"/>
  <c r="AQ74" i="5" s="1"/>
  <c r="AQ76" i="5" s="1"/>
  <c r="AQ28" i="5" s="1"/>
  <c r="AQ96" i="5" s="1"/>
  <c r="AP79" i="5"/>
  <c r="AV64" i="5"/>
  <c r="AP101" i="5"/>
  <c r="AP108" i="5"/>
  <c r="AE88" i="5"/>
  <c r="AE31" i="5" s="1"/>
  <c r="AU26" i="5"/>
  <c r="AU67" i="5"/>
  <c r="AS70" i="5"/>
  <c r="AS71" i="5" s="1"/>
  <c r="AT68" i="5" s="1"/>
  <c r="AO82" i="5"/>
  <c r="AO83" i="5" s="1"/>
  <c r="AP80" i="5" s="1"/>
  <c r="AQ108" i="5" l="1"/>
  <c r="AQ101" i="5"/>
  <c r="AE33" i="5"/>
  <c r="AP82" i="5"/>
  <c r="AP29" i="5" s="1"/>
  <c r="AP25" i="5" s="1"/>
  <c r="AP30" i="5" s="1"/>
  <c r="AQ79" i="5"/>
  <c r="AQ77" i="5"/>
  <c r="AR74" i="5" s="1"/>
  <c r="AR76" i="5" s="1"/>
  <c r="AR28" i="5" s="1"/>
  <c r="AR96" i="5" s="1"/>
  <c r="AR108" i="5" s="1"/>
  <c r="AE89" i="5"/>
  <c r="AF86" i="5" s="1"/>
  <c r="AF88" i="5" s="1"/>
  <c r="AF31" i="5" s="1"/>
  <c r="AV67" i="5"/>
  <c r="AV26" i="5"/>
  <c r="AT70" i="5"/>
  <c r="AT71" i="5" s="1"/>
  <c r="AU68" i="5" s="1"/>
  <c r="AS27" i="5"/>
  <c r="AS97" i="5" s="1"/>
  <c r="AS73" i="5"/>
  <c r="AV65" i="5"/>
  <c r="AW62" i="5" s="1"/>
  <c r="AO29" i="5"/>
  <c r="AO85" i="5"/>
  <c r="AR101" i="5" l="1"/>
  <c r="AF33" i="5"/>
  <c r="AP83" i="5"/>
  <c r="AQ80" i="5" s="1"/>
  <c r="AQ82" i="5" s="1"/>
  <c r="AQ83" i="5" s="1"/>
  <c r="AR80" i="5" s="1"/>
  <c r="AP85" i="5"/>
  <c r="AR79" i="5"/>
  <c r="AR77" i="5"/>
  <c r="AS74" i="5" s="1"/>
  <c r="AS76" i="5" s="1"/>
  <c r="AS79" i="5" s="1"/>
  <c r="AU70" i="5"/>
  <c r="AW64" i="5"/>
  <c r="AT73" i="5"/>
  <c r="AT27" i="5"/>
  <c r="AT97" i="5" s="1"/>
  <c r="AF89" i="5"/>
  <c r="AG86" i="5" s="1"/>
  <c r="AO25" i="5"/>
  <c r="AR82" i="5" l="1"/>
  <c r="AR29" i="5" s="1"/>
  <c r="AQ85" i="5"/>
  <c r="AQ29" i="5"/>
  <c r="AQ25" i="5" s="1"/>
  <c r="AQ30" i="5" s="1"/>
  <c r="AS28" i="5"/>
  <c r="AS96" i="5" s="1"/>
  <c r="AS108" i="5" s="1"/>
  <c r="AS77" i="5"/>
  <c r="AT74" i="5" s="1"/>
  <c r="AT76" i="5" s="1"/>
  <c r="AT28" i="5" s="1"/>
  <c r="AT96" i="5" s="1"/>
  <c r="AW26" i="5"/>
  <c r="AW67" i="5"/>
  <c r="AU73" i="5"/>
  <c r="AU27" i="5"/>
  <c r="AU97" i="5" s="1"/>
  <c r="AG88" i="5"/>
  <c r="AG31" i="5" s="1"/>
  <c r="AW65" i="5"/>
  <c r="AX62" i="5" s="1"/>
  <c r="AX64" i="5" s="1"/>
  <c r="AU71" i="5"/>
  <c r="AV68" i="5" s="1"/>
  <c r="AV70" i="5" s="1"/>
  <c r="AO30" i="5"/>
  <c r="AS101" i="5" l="1"/>
  <c r="AG33" i="5"/>
  <c r="AR83" i="5"/>
  <c r="AS80" i="5" s="1"/>
  <c r="AS82" i="5" s="1"/>
  <c r="AS83" i="5" s="1"/>
  <c r="AT80" i="5" s="1"/>
  <c r="AR85" i="5"/>
  <c r="AX65" i="5"/>
  <c r="AY62" i="5" s="1"/>
  <c r="AY64" i="5" s="1"/>
  <c r="J64" i="5" s="1"/>
  <c r="J65" i="5" s="1"/>
  <c r="AX26" i="5"/>
  <c r="AX67" i="5"/>
  <c r="AG89" i="5"/>
  <c r="AH86" i="5" s="1"/>
  <c r="AT79" i="5"/>
  <c r="AT101" i="5"/>
  <c r="AT108" i="5"/>
  <c r="AV71" i="5"/>
  <c r="AW68" i="5" s="1"/>
  <c r="AV27" i="5"/>
  <c r="AV97" i="5" s="1"/>
  <c r="AV73" i="5"/>
  <c r="AT77" i="5"/>
  <c r="AU74" i="5" s="1"/>
  <c r="AR25" i="5"/>
  <c r="AU76" i="5" l="1"/>
  <c r="AU77" i="5" s="1"/>
  <c r="AV74" i="5" s="1"/>
  <c r="AW70" i="5"/>
  <c r="AH88" i="5"/>
  <c r="AH31" i="5" s="1"/>
  <c r="AY65" i="5"/>
  <c r="AZ62" i="5" s="1"/>
  <c r="AY26" i="5"/>
  <c r="AY67" i="5"/>
  <c r="AS29" i="5"/>
  <c r="AS25" i="5" s="1"/>
  <c r="AS30" i="5" s="1"/>
  <c r="AS85" i="5"/>
  <c r="AT82" i="5"/>
  <c r="AR30" i="5"/>
  <c r="AH33" i="5" l="1"/>
  <c r="AW73" i="5"/>
  <c r="AW27" i="5"/>
  <c r="AW97" i="5" s="1"/>
  <c r="AV76" i="5"/>
  <c r="AV77" i="5" s="1"/>
  <c r="AW74" i="5" s="1"/>
  <c r="AU28" i="5"/>
  <c r="AU79" i="5"/>
  <c r="AZ64" i="5"/>
  <c r="AZ65" i="5" s="1"/>
  <c r="BA62" i="5" s="1"/>
  <c r="AH89" i="5"/>
  <c r="AI86" i="5" s="1"/>
  <c r="AW71" i="5"/>
  <c r="AX68" i="5" s="1"/>
  <c r="AX70" i="5" s="1"/>
  <c r="AT29" i="5"/>
  <c r="AT25" i="5" s="1"/>
  <c r="AT85" i="5"/>
  <c r="AT83" i="5"/>
  <c r="AU80" i="5" s="1"/>
  <c r="AU96" i="5" l="1"/>
  <c r="AW76" i="5"/>
  <c r="AW77" i="5" s="1"/>
  <c r="AX74" i="5" s="1"/>
  <c r="BA64" i="5"/>
  <c r="BA65" i="5" s="1"/>
  <c r="BB62" i="5" s="1"/>
  <c r="AI88" i="5"/>
  <c r="AI31" i="5" s="1"/>
  <c r="AZ26" i="5"/>
  <c r="AZ67" i="5"/>
  <c r="AV28" i="5"/>
  <c r="AV79" i="5"/>
  <c r="AX71" i="5"/>
  <c r="AY68" i="5" s="1"/>
  <c r="AX27" i="5"/>
  <c r="AX97" i="5" s="1"/>
  <c r="AX73" i="5"/>
  <c r="AU82" i="5"/>
  <c r="AU83" i="5" s="1"/>
  <c r="AV80" i="5" s="1"/>
  <c r="AT30" i="5"/>
  <c r="Y50" i="4"/>
  <c r="Y49" i="4" l="1"/>
  <c r="Y55" i="4" s="1"/>
  <c r="AV96" i="5"/>
  <c r="AV101" i="5" s="1"/>
  <c r="AU101" i="5"/>
  <c r="AU108" i="5"/>
  <c r="AI33" i="5"/>
  <c r="AW79" i="5"/>
  <c r="AI89" i="5"/>
  <c r="AJ86" i="5" s="1"/>
  <c r="AJ88" i="5" s="1"/>
  <c r="AJ31" i="5" s="1"/>
  <c r="BB64" i="5"/>
  <c r="BB65" i="5" s="1"/>
  <c r="BC62" i="5" s="1"/>
  <c r="AY70" i="5"/>
  <c r="AY71" i="5" s="1"/>
  <c r="AZ68" i="5" s="1"/>
  <c r="AZ70" i="5" s="1"/>
  <c r="BA26" i="5"/>
  <c r="BA67" i="5"/>
  <c r="AX76" i="5"/>
  <c r="AX28" i="5" s="1"/>
  <c r="AX96" i="5" s="1"/>
  <c r="AW28" i="5"/>
  <c r="AW96" i="5" s="1"/>
  <c r="AW101" i="5" s="1"/>
  <c r="AV82" i="5"/>
  <c r="AV83" i="5" s="1"/>
  <c r="AW80" i="5" s="1"/>
  <c r="AU29" i="5"/>
  <c r="AU25" i="5" s="1"/>
  <c r="AU30" i="5" s="1"/>
  <c r="AU85" i="5"/>
  <c r="X22" i="4"/>
  <c r="Y54" i="4"/>
  <c r="D200" i="8" l="1"/>
  <c r="AV108" i="5"/>
  <c r="X24" i="4"/>
  <c r="D202" i="8" s="1"/>
  <c r="AX108" i="5"/>
  <c r="AX101" i="5"/>
  <c r="AW108" i="5"/>
  <c r="AJ33" i="5"/>
  <c r="AZ71" i="5"/>
  <c r="BA68" i="5" s="1"/>
  <c r="AZ27" i="5"/>
  <c r="AZ97" i="5" s="1"/>
  <c r="AZ73" i="5"/>
  <c r="BC64" i="5"/>
  <c r="BC65" i="5" s="1"/>
  <c r="BD62" i="5" s="1"/>
  <c r="AX79" i="5"/>
  <c r="AJ89" i="5"/>
  <c r="AK86" i="5" s="1"/>
  <c r="AY73" i="5"/>
  <c r="AY27" i="5"/>
  <c r="AY97" i="5" s="1"/>
  <c r="J70" i="5"/>
  <c r="J71" i="5" s="1"/>
  <c r="BB26" i="5"/>
  <c r="BB67" i="5"/>
  <c r="AX77" i="5"/>
  <c r="AY74" i="5" s="1"/>
  <c r="AW82" i="5"/>
  <c r="AW83" i="5" s="1"/>
  <c r="AX80" i="5" s="1"/>
  <c r="AV29" i="5"/>
  <c r="AV25" i="5" s="1"/>
  <c r="AV30" i="5" s="1"/>
  <c r="AV85" i="5"/>
  <c r="Y63" i="4"/>
  <c r="BC26" i="5" l="1"/>
  <c r="BC67" i="5"/>
  <c r="AK88" i="5"/>
  <c r="AK31" i="5" s="1"/>
  <c r="AY76" i="5"/>
  <c r="AY79" i="5" s="1"/>
  <c r="BD64" i="5"/>
  <c r="BD65" i="5" s="1"/>
  <c r="BE62" i="5" s="1"/>
  <c r="BA70" i="5"/>
  <c r="BA71" i="5" s="1"/>
  <c r="BB68" i="5" s="1"/>
  <c r="AX82" i="5"/>
  <c r="AX83" i="5" s="1"/>
  <c r="AY80" i="5" s="1"/>
  <c r="AW29" i="5"/>
  <c r="AW25" i="5" s="1"/>
  <c r="AW30" i="5" s="1"/>
  <c r="AW85" i="5"/>
  <c r="AK33" i="5" l="1"/>
  <c r="AY77" i="5"/>
  <c r="AZ74" i="5" s="1"/>
  <c r="AZ76" i="5" s="1"/>
  <c r="AZ77" i="5" s="1"/>
  <c r="BA74" i="5" s="1"/>
  <c r="BD26" i="5"/>
  <c r="BD67" i="5"/>
  <c r="AK89" i="5"/>
  <c r="AL86" i="5" s="1"/>
  <c r="BB70" i="5"/>
  <c r="BB71" i="5" s="1"/>
  <c r="BC68" i="5" s="1"/>
  <c r="BA27" i="5"/>
  <c r="BA97" i="5" s="1"/>
  <c r="BA73" i="5"/>
  <c r="AY28" i="5"/>
  <c r="J76" i="5"/>
  <c r="J77" i="5" s="1"/>
  <c r="AY82" i="5"/>
  <c r="AY83" i="5" s="1"/>
  <c r="AZ80" i="5" s="1"/>
  <c r="BE64" i="5"/>
  <c r="BE65" i="5" s="1"/>
  <c r="BF62" i="5" s="1"/>
  <c r="BF64" i="5" s="1"/>
  <c r="AX29" i="5"/>
  <c r="AX25" i="5" s="1"/>
  <c r="AX30" i="5" s="1"/>
  <c r="AX85" i="5"/>
  <c r="AY96" i="5" l="1"/>
  <c r="AY85" i="5"/>
  <c r="J82" i="5"/>
  <c r="J83" i="5" s="1"/>
  <c r="AY29" i="5"/>
  <c r="AY25" i="5" s="1"/>
  <c r="AY30" i="5" s="1"/>
  <c r="BA76" i="5"/>
  <c r="BA28" i="5" s="1"/>
  <c r="BA96" i="5" s="1"/>
  <c r="AL88" i="5"/>
  <c r="AL31" i="5" s="1"/>
  <c r="AZ28" i="5"/>
  <c r="AZ96" i="5" s="1"/>
  <c r="AZ79" i="5"/>
  <c r="AZ82" i="5" s="1"/>
  <c r="AZ83" i="5" s="1"/>
  <c r="BA80" i="5" s="1"/>
  <c r="BF65" i="5"/>
  <c r="BG62" i="5" s="1"/>
  <c r="BG64" i="5" s="1"/>
  <c r="BF26" i="5"/>
  <c r="BF67" i="5"/>
  <c r="BE26" i="5"/>
  <c r="BE67" i="5"/>
  <c r="BC70" i="5"/>
  <c r="BB27" i="5"/>
  <c r="BB97" i="5" s="1"/>
  <c r="BB73" i="5"/>
  <c r="AY101" i="5" l="1"/>
  <c r="AY108" i="5"/>
  <c r="AZ101" i="5"/>
  <c r="AZ108" i="5"/>
  <c r="AL33" i="5"/>
  <c r="BA79" i="5"/>
  <c r="BA82" i="5" s="1"/>
  <c r="BA77" i="5"/>
  <c r="BB74" i="5" s="1"/>
  <c r="BB76" i="5" s="1"/>
  <c r="AL89" i="5"/>
  <c r="AM86" i="5" s="1"/>
  <c r="AM88" i="5" s="1"/>
  <c r="AM31" i="5" s="1"/>
  <c r="BC27" i="5"/>
  <c r="BC97" i="5" s="1"/>
  <c r="BC73" i="5"/>
  <c r="BG65" i="5"/>
  <c r="BH62" i="5" s="1"/>
  <c r="BG26" i="5"/>
  <c r="BG67" i="5"/>
  <c r="BA108" i="5"/>
  <c r="BA101" i="5"/>
  <c r="BC71" i="5"/>
  <c r="BD68" i="5" s="1"/>
  <c r="AZ29" i="5"/>
  <c r="AZ25" i="5" s="1"/>
  <c r="AZ30" i="5" s="1"/>
  <c r="AZ85" i="5"/>
  <c r="AM33" i="5" l="1"/>
  <c r="BA29" i="5"/>
  <c r="BA25" i="5" s="1"/>
  <c r="BA30" i="5" s="1"/>
  <c r="BA83" i="5"/>
  <c r="BB80" i="5" s="1"/>
  <c r="BA85" i="5"/>
  <c r="BB77" i="5"/>
  <c r="BC74" i="5" s="1"/>
  <c r="BB28" i="5"/>
  <c r="BB96" i="5" s="1"/>
  <c r="BB108" i="5" s="1"/>
  <c r="AM89" i="5"/>
  <c r="AN86" i="5" s="1"/>
  <c r="BH64" i="5"/>
  <c r="BD70" i="5"/>
  <c r="BD71" i="5" s="1"/>
  <c r="BE68" i="5" s="1"/>
  <c r="BB79" i="5"/>
  <c r="BB101" i="5" l="1"/>
  <c r="BB82" i="5"/>
  <c r="BB83" i="5" s="1"/>
  <c r="BC80" i="5" s="1"/>
  <c r="BH26" i="5"/>
  <c r="BH67" i="5"/>
  <c r="BE70" i="5"/>
  <c r="BE71" i="5" s="1"/>
  <c r="BF68" i="5" s="1"/>
  <c r="AN88" i="5"/>
  <c r="AN31" i="5" s="1"/>
  <c r="BD27" i="5"/>
  <c r="BD97" i="5" s="1"/>
  <c r="BD73" i="5"/>
  <c r="BH65" i="5"/>
  <c r="BI62" i="5" s="1"/>
  <c r="BC76" i="5"/>
  <c r="BC77" i="5" s="1"/>
  <c r="BD74" i="5" s="1"/>
  <c r="AN33" i="5" l="1"/>
  <c r="BB85" i="5"/>
  <c r="BB29" i="5"/>
  <c r="BB25" i="5" s="1"/>
  <c r="BB30" i="5" s="1"/>
  <c r="BD76" i="5"/>
  <c r="BD28" i="5" s="1"/>
  <c r="BD96" i="5" s="1"/>
  <c r="AN89" i="5"/>
  <c r="AO86" i="5" s="1"/>
  <c r="BC28" i="5"/>
  <c r="BC96" i="5" s="1"/>
  <c r="BC79" i="5"/>
  <c r="BC82" i="5" s="1"/>
  <c r="BI64" i="5"/>
  <c r="BI65" i="5" s="1"/>
  <c r="BJ62" i="5" s="1"/>
  <c r="BF70" i="5"/>
  <c r="BF71" i="5" s="1"/>
  <c r="BG68" i="5" s="1"/>
  <c r="BE27" i="5"/>
  <c r="BE97" i="5" s="1"/>
  <c r="BE73" i="5"/>
  <c r="BC101" i="5" l="1"/>
  <c r="BC108" i="5"/>
  <c r="BD79" i="5"/>
  <c r="BD77" i="5"/>
  <c r="BE74" i="5" s="1"/>
  <c r="BE76" i="5" s="1"/>
  <c r="BE28" i="5" s="1"/>
  <c r="BE96" i="5" s="1"/>
  <c r="BG70" i="5"/>
  <c r="BG71" i="5" s="1"/>
  <c r="BH68" i="5" s="1"/>
  <c r="BH70" i="5" s="1"/>
  <c r="AO88" i="5"/>
  <c r="AO31" i="5" s="1"/>
  <c r="BF27" i="5"/>
  <c r="BF97" i="5" s="1"/>
  <c r="BF73" i="5"/>
  <c r="BC85" i="5"/>
  <c r="BD101" i="5"/>
  <c r="BD108" i="5"/>
  <c r="BC29" i="5"/>
  <c r="BC25" i="5" s="1"/>
  <c r="BC30" i="5" s="1"/>
  <c r="BC83" i="5"/>
  <c r="BD80" i="5" s="1"/>
  <c r="BJ64" i="5"/>
  <c r="BJ65" i="5" s="1"/>
  <c r="BK62" i="5" s="1"/>
  <c r="BI26" i="5"/>
  <c r="BI67" i="5"/>
  <c r="AO33" i="5" l="1"/>
  <c r="BE79" i="5"/>
  <c r="AO89" i="5"/>
  <c r="AP86" i="5" s="1"/>
  <c r="AP88" i="5" s="1"/>
  <c r="AP31" i="5" s="1"/>
  <c r="BK64" i="5"/>
  <c r="BK65" i="5" s="1"/>
  <c r="BL62" i="5" s="1"/>
  <c r="BE101" i="5"/>
  <c r="BE108" i="5"/>
  <c r="BJ26" i="5"/>
  <c r="BJ67" i="5"/>
  <c r="BH71" i="5"/>
  <c r="BI68" i="5" s="1"/>
  <c r="BI70" i="5" s="1"/>
  <c r="BI73" i="5" s="1"/>
  <c r="BH27" i="5"/>
  <c r="BH97" i="5" s="1"/>
  <c r="BH73" i="5"/>
  <c r="BE77" i="5"/>
  <c r="BF74" i="5" s="1"/>
  <c r="BD82" i="5"/>
  <c r="BD83" i="5" s="1"/>
  <c r="BE80" i="5" s="1"/>
  <c r="BG27" i="5"/>
  <c r="BG97" i="5" s="1"/>
  <c r="BG73" i="5"/>
  <c r="AP33" i="5" l="1"/>
  <c r="BE82" i="5"/>
  <c r="BE83" i="5" s="1"/>
  <c r="BF80" i="5" s="1"/>
  <c r="BF76" i="5"/>
  <c r="AP89" i="5"/>
  <c r="AQ86" i="5" s="1"/>
  <c r="BL64" i="5"/>
  <c r="BL65" i="5" s="1"/>
  <c r="BM62" i="5" s="1"/>
  <c r="BD29" i="5"/>
  <c r="BD25" i="5" s="1"/>
  <c r="BD30" i="5" s="1"/>
  <c r="BD85" i="5"/>
  <c r="BI71" i="5"/>
  <c r="BJ68" i="5" s="1"/>
  <c r="BJ70" i="5" s="1"/>
  <c r="BJ73" i="5" s="1"/>
  <c r="BI27" i="5"/>
  <c r="BI97" i="5" s="1"/>
  <c r="BK26" i="5"/>
  <c r="BK67" i="5"/>
  <c r="BE29" i="5" l="1"/>
  <c r="BE25" i="5" s="1"/>
  <c r="BE30" i="5" s="1"/>
  <c r="BE85" i="5"/>
  <c r="BM64" i="5"/>
  <c r="BM65" i="5" s="1"/>
  <c r="BN62" i="5" s="1"/>
  <c r="BF28" i="5"/>
  <c r="BF79" i="5"/>
  <c r="AQ88" i="5"/>
  <c r="AQ31" i="5" s="1"/>
  <c r="BJ71" i="5"/>
  <c r="BK68" i="5" s="1"/>
  <c r="BJ27" i="5"/>
  <c r="BJ97" i="5" s="1"/>
  <c r="BL26" i="5"/>
  <c r="BL67" i="5"/>
  <c r="BF77" i="5"/>
  <c r="BG74" i="5" s="1"/>
  <c r="BF96" i="5" l="1"/>
  <c r="AQ33" i="5"/>
  <c r="AQ89" i="5"/>
  <c r="AR86" i="5" s="1"/>
  <c r="AR88" i="5" s="1"/>
  <c r="AR31" i="5" s="1"/>
  <c r="BG76" i="5"/>
  <c r="BG77" i="5" s="1"/>
  <c r="BH74" i="5" s="1"/>
  <c r="BF82" i="5"/>
  <c r="BF85" i="5" s="1"/>
  <c r="BN64" i="5"/>
  <c r="BN65" i="5" s="1"/>
  <c r="BO62" i="5" s="1"/>
  <c r="BK70" i="5"/>
  <c r="BK71" i="5" s="1"/>
  <c r="BL68" i="5" s="1"/>
  <c r="BL70" i="5" s="1"/>
  <c r="BM26" i="5"/>
  <c r="BM67" i="5"/>
  <c r="BF108" i="5" l="1"/>
  <c r="BF101" i="5"/>
  <c r="AR33" i="5"/>
  <c r="BO64" i="5"/>
  <c r="BO65" i="5" s="1"/>
  <c r="BP62" i="5" s="1"/>
  <c r="AR89" i="5"/>
  <c r="AS86" i="5" s="1"/>
  <c r="BL71" i="5"/>
  <c r="BM68" i="5" s="1"/>
  <c r="BL27" i="5"/>
  <c r="BL97" i="5" s="1"/>
  <c r="BN26" i="5"/>
  <c r="BN67" i="5"/>
  <c r="BF83" i="5"/>
  <c r="BG80" i="5" s="1"/>
  <c r="BF29" i="5"/>
  <c r="BF25" i="5" s="1"/>
  <c r="BF30" i="5" s="1"/>
  <c r="BK27" i="5"/>
  <c r="BK97" i="5" s="1"/>
  <c r="BK73" i="5"/>
  <c r="BH76" i="5"/>
  <c r="BH77" i="5" s="1"/>
  <c r="BI74" i="5" s="1"/>
  <c r="BI76" i="5" s="1"/>
  <c r="BL73" i="5"/>
  <c r="BG28" i="5"/>
  <c r="BG79" i="5"/>
  <c r="BG96" i="5" l="1"/>
  <c r="BI77" i="5"/>
  <c r="BJ74" i="5" s="1"/>
  <c r="BI28" i="5"/>
  <c r="BI96" i="5" s="1"/>
  <c r="BI79" i="5"/>
  <c r="BP64" i="5"/>
  <c r="BH28" i="5"/>
  <c r="BH79" i="5"/>
  <c r="BG82" i="5"/>
  <c r="BG29" i="5" s="1"/>
  <c r="BG25" i="5" s="1"/>
  <c r="BG30" i="5" s="1"/>
  <c r="BM70" i="5"/>
  <c r="AS88" i="5"/>
  <c r="AS31" i="5" s="1"/>
  <c r="BO26" i="5"/>
  <c r="BO67" i="5"/>
  <c r="Z50" i="4"/>
  <c r="Z49" i="4" l="1"/>
  <c r="Z55" i="4" s="1"/>
  <c r="BH96" i="5"/>
  <c r="BH101" i="5" s="1"/>
  <c r="BI101" i="5"/>
  <c r="BI108" i="5"/>
  <c r="BG101" i="5"/>
  <c r="BG108" i="5"/>
  <c r="AS33" i="5"/>
  <c r="BG83" i="5"/>
  <c r="BH80" i="5" s="1"/>
  <c r="BH82" i="5" s="1"/>
  <c r="BH29" i="5" s="1"/>
  <c r="BH25" i="5" s="1"/>
  <c r="BH30" i="5" s="1"/>
  <c r="BM27" i="5"/>
  <c r="BM97" i="5" s="1"/>
  <c r="BM73" i="5"/>
  <c r="BP26" i="5"/>
  <c r="BP67" i="5"/>
  <c r="AS89" i="5"/>
  <c r="AT86" i="5" s="1"/>
  <c r="BG85" i="5"/>
  <c r="BM71" i="5"/>
  <c r="BN68" i="5" s="1"/>
  <c r="BP65" i="5"/>
  <c r="BQ62" i="5" s="1"/>
  <c r="BQ64" i="5" s="1"/>
  <c r="BJ76" i="5"/>
  <c r="BJ77" i="5" s="1"/>
  <c r="BK74" i="5" s="1"/>
  <c r="Z54" i="4"/>
  <c r="BH108" i="5" l="1"/>
  <c r="BH83" i="5"/>
  <c r="BI80" i="5" s="1"/>
  <c r="BI82" i="5" s="1"/>
  <c r="BI85" i="5" s="1"/>
  <c r="BQ65" i="5"/>
  <c r="BR62" i="5" s="1"/>
  <c r="BR64" i="5" s="1"/>
  <c r="BQ26" i="5"/>
  <c r="BQ67" i="5"/>
  <c r="AT88" i="5"/>
  <c r="BN70" i="5"/>
  <c r="BN71" i="5" s="1"/>
  <c r="BO68" i="5" s="1"/>
  <c r="BK76" i="5"/>
  <c r="BK77" i="5" s="1"/>
  <c r="BL74" i="5" s="1"/>
  <c r="BJ28" i="5"/>
  <c r="BJ96" i="5" s="1"/>
  <c r="BJ79" i="5"/>
  <c r="BH85" i="5"/>
  <c r="Z63" i="4"/>
  <c r="BJ108" i="5" l="1"/>
  <c r="BJ101" i="5"/>
  <c r="BI29" i="5"/>
  <c r="BI25" i="5" s="1"/>
  <c r="BI30" i="5" s="1"/>
  <c r="BI83" i="5"/>
  <c r="BJ80" i="5" s="1"/>
  <c r="BJ82" i="5" s="1"/>
  <c r="BJ29" i="5" s="1"/>
  <c r="BJ25" i="5" s="1"/>
  <c r="BJ30" i="5" s="1"/>
  <c r="BL76" i="5"/>
  <c r="BL77" i="5" s="1"/>
  <c r="BM74" i="5" s="1"/>
  <c r="BM76" i="5" s="1"/>
  <c r="BO70" i="5"/>
  <c r="BO71" i="5" s="1"/>
  <c r="BP68" i="5" s="1"/>
  <c r="BP70" i="5" s="1"/>
  <c r="AT31" i="5"/>
  <c r="BN27" i="5"/>
  <c r="BN97" i="5" s="1"/>
  <c r="BN73" i="5"/>
  <c r="BK28" i="5"/>
  <c r="BK96" i="5" s="1"/>
  <c r="BK79" i="5"/>
  <c r="AT89" i="5"/>
  <c r="AU86" i="5" s="1"/>
  <c r="BR65" i="5"/>
  <c r="BS62" i="5" s="1"/>
  <c r="BR67" i="5"/>
  <c r="BR26" i="5"/>
  <c r="BK108" i="5" l="1"/>
  <c r="BK101" i="5"/>
  <c r="AT33" i="5"/>
  <c r="BP71" i="5"/>
  <c r="BQ68" i="5" s="1"/>
  <c r="BQ70" i="5" s="1"/>
  <c r="BP27" i="5"/>
  <c r="BP97" i="5" s="1"/>
  <c r="BP73" i="5"/>
  <c r="BJ83" i="5"/>
  <c r="BK80" i="5" s="1"/>
  <c r="BO27" i="5"/>
  <c r="BO97" i="5" s="1"/>
  <c r="BO73" i="5"/>
  <c r="BM77" i="5"/>
  <c r="BN74" i="5" s="1"/>
  <c r="BM28" i="5"/>
  <c r="BM96" i="5" s="1"/>
  <c r="BM79" i="5"/>
  <c r="BS64" i="5"/>
  <c r="BS65" i="5" s="1"/>
  <c r="BT62" i="5" s="1"/>
  <c r="BT64" i="5" s="1"/>
  <c r="AU88" i="5"/>
  <c r="BJ85" i="5"/>
  <c r="BL28" i="5"/>
  <c r="BL96" i="5" s="1"/>
  <c r="BL79" i="5"/>
  <c r="BL108" i="5" l="1"/>
  <c r="BL101" i="5"/>
  <c r="BM108" i="5"/>
  <c r="BM101" i="5"/>
  <c r="BT65" i="5"/>
  <c r="BU62" i="5" s="1"/>
  <c r="BU64" i="5" s="1"/>
  <c r="BT26" i="5"/>
  <c r="BT67" i="5"/>
  <c r="AU31" i="5"/>
  <c r="BN76" i="5"/>
  <c r="BN77" i="5" s="1"/>
  <c r="BO74" i="5" s="1"/>
  <c r="BK82" i="5"/>
  <c r="BK83" i="5" s="1"/>
  <c r="BL80" i="5" s="1"/>
  <c r="BS26" i="5"/>
  <c r="BS67" i="5"/>
  <c r="AU89" i="5"/>
  <c r="AV86" i="5" s="1"/>
  <c r="BQ71" i="5"/>
  <c r="BR68" i="5" s="1"/>
  <c r="BR70" i="5" s="1"/>
  <c r="BQ27" i="5"/>
  <c r="BQ97" i="5" s="1"/>
  <c r="BQ73" i="5"/>
  <c r="AU33" i="5" l="1"/>
  <c r="BO76" i="5"/>
  <c r="BO77" i="5" s="1"/>
  <c r="BP74" i="5" s="1"/>
  <c r="BL82" i="5"/>
  <c r="BL83" i="5" s="1"/>
  <c r="BM80" i="5" s="1"/>
  <c r="BM82" i="5" s="1"/>
  <c r="BN28" i="5"/>
  <c r="BN96" i="5" s="1"/>
  <c r="BN79" i="5"/>
  <c r="BR71" i="5"/>
  <c r="BS68" i="5" s="1"/>
  <c r="BR27" i="5"/>
  <c r="BR97" i="5" s="1"/>
  <c r="BR73" i="5"/>
  <c r="AV88" i="5"/>
  <c r="AV89" i="5" s="1"/>
  <c r="AW86" i="5" s="1"/>
  <c r="BK29" i="5"/>
  <c r="BK25" i="5" s="1"/>
  <c r="BK30" i="5" s="1"/>
  <c r="BK85" i="5"/>
  <c r="BU65" i="5"/>
  <c r="BV62" i="5" s="1"/>
  <c r="BV64" i="5" s="1"/>
  <c r="BU26" i="5"/>
  <c r="BU67" i="5"/>
  <c r="BN108" i="5" l="1"/>
  <c r="BN101" i="5"/>
  <c r="BM83" i="5"/>
  <c r="BN80" i="5" s="1"/>
  <c r="BM29" i="5"/>
  <c r="BM25" i="5" s="1"/>
  <c r="BM30" i="5" s="1"/>
  <c r="BM85" i="5"/>
  <c r="BS70" i="5"/>
  <c r="BS71" i="5" s="1"/>
  <c r="BT68" i="5" s="1"/>
  <c r="BT70" i="5" s="1"/>
  <c r="BV65" i="5"/>
  <c r="BW62" i="5" s="1"/>
  <c r="BW64" i="5" s="1"/>
  <c r="BV26" i="5"/>
  <c r="BV67" i="5"/>
  <c r="AW88" i="5"/>
  <c r="AW31" i="5" s="1"/>
  <c r="AW33" i="5" s="1"/>
  <c r="BL29" i="5"/>
  <c r="BL25" i="5" s="1"/>
  <c r="BL30" i="5" s="1"/>
  <c r="BL85" i="5"/>
  <c r="AV31" i="5"/>
  <c r="BP76" i="5"/>
  <c r="BP77" i="5" s="1"/>
  <c r="BQ74" i="5" s="1"/>
  <c r="BQ76" i="5" s="1"/>
  <c r="BO28" i="5"/>
  <c r="BO96" i="5" s="1"/>
  <c r="BO79" i="5"/>
  <c r="Y22" i="4"/>
  <c r="E200" i="8" l="1"/>
  <c r="Y24" i="4"/>
  <c r="E202" i="8" s="1"/>
  <c r="BO101" i="5"/>
  <c r="BO108" i="5"/>
  <c r="AV33" i="5"/>
  <c r="BQ77" i="5"/>
  <c r="BR74" i="5" s="1"/>
  <c r="BR76" i="5" s="1"/>
  <c r="BQ28" i="5"/>
  <c r="BQ96" i="5" s="1"/>
  <c r="BQ79" i="5"/>
  <c r="BP28" i="5"/>
  <c r="BP96" i="5" s="1"/>
  <c r="BP79" i="5"/>
  <c r="AW89" i="5"/>
  <c r="AX86" i="5" s="1"/>
  <c r="BW65" i="5"/>
  <c r="BX62" i="5" s="1"/>
  <c r="BX64" i="5" s="1"/>
  <c r="BW26" i="5"/>
  <c r="BW67" i="5"/>
  <c r="BT71" i="5"/>
  <c r="BU68" i="5" s="1"/>
  <c r="BU70" i="5" s="1"/>
  <c r="BT27" i="5"/>
  <c r="BT97" i="5" s="1"/>
  <c r="BT73" i="5"/>
  <c r="BS27" i="5"/>
  <c r="BS97" i="5" s="1"/>
  <c r="BS73" i="5"/>
  <c r="BN82" i="5"/>
  <c r="BN83" i="5" s="1"/>
  <c r="BO80" i="5" s="1"/>
  <c r="BP101" i="5" l="1"/>
  <c r="BP108" i="5"/>
  <c r="BQ101" i="5"/>
  <c r="BQ108" i="5"/>
  <c r="BO82" i="5"/>
  <c r="BO83" i="5" s="1"/>
  <c r="BP80" i="5" s="1"/>
  <c r="BP82" i="5" s="1"/>
  <c r="BP85" i="5" s="1"/>
  <c r="BR77" i="5"/>
  <c r="BS74" i="5" s="1"/>
  <c r="BS76" i="5" s="1"/>
  <c r="BS79" i="5" s="1"/>
  <c r="BR28" i="5"/>
  <c r="BR79" i="5"/>
  <c r="BU71" i="5"/>
  <c r="BV68" i="5" s="1"/>
  <c r="BV70" i="5" s="1"/>
  <c r="BU27" i="5"/>
  <c r="BU97" i="5" s="1"/>
  <c r="BU73" i="5"/>
  <c r="BX65" i="5"/>
  <c r="BY62" i="5" s="1"/>
  <c r="BX26" i="5"/>
  <c r="BX67" i="5"/>
  <c r="BN29" i="5"/>
  <c r="BN25" i="5" s="1"/>
  <c r="BN30" i="5" s="1"/>
  <c r="BN85" i="5"/>
  <c r="AX88" i="5"/>
  <c r="AX89" i="5" s="1"/>
  <c r="AY86" i="5" s="1"/>
  <c r="BR96" i="5" l="1"/>
  <c r="AY88" i="5"/>
  <c r="AY31" i="5" s="1"/>
  <c r="AY33" i="5" s="1"/>
  <c r="BV71" i="5"/>
  <c r="BW68" i="5" s="1"/>
  <c r="BW70" i="5" s="1"/>
  <c r="BV27" i="5"/>
  <c r="BV97" i="5" s="1"/>
  <c r="BV73" i="5"/>
  <c r="AX31" i="5"/>
  <c r="BY64" i="5"/>
  <c r="BY65" i="5" s="1"/>
  <c r="BZ62" i="5" s="1"/>
  <c r="BP83" i="5"/>
  <c r="BQ80" i="5" s="1"/>
  <c r="BQ82" i="5" s="1"/>
  <c r="BP29" i="5"/>
  <c r="BP25" i="5" s="1"/>
  <c r="BP30" i="5" s="1"/>
  <c r="BO29" i="5"/>
  <c r="BO25" i="5" s="1"/>
  <c r="BO30" i="5" s="1"/>
  <c r="BO85" i="5"/>
  <c r="BS77" i="5"/>
  <c r="BT74" i="5" s="1"/>
  <c r="BT76" i="5" s="1"/>
  <c r="BS28" i="5"/>
  <c r="BS96" i="5" l="1"/>
  <c r="BR108" i="5"/>
  <c r="BR101" i="5"/>
  <c r="AX33" i="5"/>
  <c r="J88" i="5"/>
  <c r="J89" i="5" s="1"/>
  <c r="AY89" i="5"/>
  <c r="AZ86" i="5" s="1"/>
  <c r="AZ88" i="5" s="1"/>
  <c r="AZ31" i="5" s="1"/>
  <c r="BT77" i="5"/>
  <c r="BU74" i="5" s="1"/>
  <c r="BU76" i="5" s="1"/>
  <c r="BT28" i="5"/>
  <c r="BT79" i="5"/>
  <c r="BQ83" i="5"/>
  <c r="BR80" i="5" s="1"/>
  <c r="BQ29" i="5"/>
  <c r="BQ25" i="5" s="1"/>
  <c r="BQ30" i="5" s="1"/>
  <c r="BQ85" i="5"/>
  <c r="BZ64" i="5"/>
  <c r="BZ65" i="5" s="1"/>
  <c r="CA62" i="5" s="1"/>
  <c r="BW71" i="5"/>
  <c r="BX68" i="5" s="1"/>
  <c r="BX70" i="5" s="1"/>
  <c r="BW27" i="5"/>
  <c r="BW97" i="5" s="1"/>
  <c r="BW73" i="5"/>
  <c r="BY26" i="5"/>
  <c r="BY67" i="5"/>
  <c r="AA50" i="4"/>
  <c r="AA49" i="4" l="1"/>
  <c r="AA55" i="4" s="1"/>
  <c r="BT96" i="5"/>
  <c r="BT101" i="5" s="1"/>
  <c r="BS101" i="5"/>
  <c r="BS108" i="5"/>
  <c r="AZ33" i="5"/>
  <c r="CA64" i="5"/>
  <c r="CA65" i="5" s="1"/>
  <c r="CB62" i="5" s="1"/>
  <c r="AZ89" i="5"/>
  <c r="BA86" i="5" s="1"/>
  <c r="BZ67" i="5"/>
  <c r="BZ26" i="5"/>
  <c r="BX71" i="5"/>
  <c r="BY68" i="5" s="1"/>
  <c r="BX27" i="5"/>
  <c r="BX97" i="5" s="1"/>
  <c r="BX73" i="5"/>
  <c r="BU77" i="5"/>
  <c r="BV74" i="5" s="1"/>
  <c r="BV76" i="5" s="1"/>
  <c r="BU28" i="5"/>
  <c r="BU96" i="5" s="1"/>
  <c r="BU79" i="5"/>
  <c r="BR82" i="5"/>
  <c r="BR83" i="5" s="1"/>
  <c r="BS80" i="5" s="1"/>
  <c r="BS82" i="5" s="1"/>
  <c r="AA54" i="4"/>
  <c r="BT108" i="5" l="1"/>
  <c r="BU101" i="5"/>
  <c r="BU108" i="5"/>
  <c r="BS83" i="5"/>
  <c r="BT80" i="5" s="1"/>
  <c r="BT82" i="5" s="1"/>
  <c r="BS29" i="5"/>
  <c r="BS25" i="5" s="1"/>
  <c r="BS30" i="5" s="1"/>
  <c r="BS85" i="5"/>
  <c r="BR29" i="5"/>
  <c r="BR25" i="5" s="1"/>
  <c r="BR30" i="5" s="1"/>
  <c r="BR85" i="5"/>
  <c r="BA88" i="5"/>
  <c r="BA31" i="5" s="1"/>
  <c r="BY70" i="5"/>
  <c r="BY71" i="5" s="1"/>
  <c r="BZ68" i="5" s="1"/>
  <c r="BZ70" i="5" s="1"/>
  <c r="CB64" i="5"/>
  <c r="BV77" i="5"/>
  <c r="BW74" i="5" s="1"/>
  <c r="BW76" i="5" s="1"/>
  <c r="BV28" i="5"/>
  <c r="BV96" i="5" s="1"/>
  <c r="BV79" i="5"/>
  <c r="CA67" i="5"/>
  <c r="CA26" i="5"/>
  <c r="AA63" i="4"/>
  <c r="BV101" i="5" l="1"/>
  <c r="BV108" i="5"/>
  <c r="BA33" i="5"/>
  <c r="BA89" i="5"/>
  <c r="BB86" i="5" s="1"/>
  <c r="BB88" i="5" s="1"/>
  <c r="BB31" i="5" s="1"/>
  <c r="BZ71" i="5"/>
  <c r="CA68" i="5" s="1"/>
  <c r="BZ27" i="5"/>
  <c r="BZ97" i="5" s="1"/>
  <c r="BZ73" i="5"/>
  <c r="CB67" i="5"/>
  <c r="CB26" i="5"/>
  <c r="BW77" i="5"/>
  <c r="BX74" i="5" s="1"/>
  <c r="BW28" i="5"/>
  <c r="BW96" i="5" s="1"/>
  <c r="BW79" i="5"/>
  <c r="BY27" i="5"/>
  <c r="BY97" i="5" s="1"/>
  <c r="BY73" i="5"/>
  <c r="CB65" i="5"/>
  <c r="CC62" i="5" s="1"/>
  <c r="BT83" i="5"/>
  <c r="BU80" i="5" s="1"/>
  <c r="BU82" i="5" s="1"/>
  <c r="BT29" i="5"/>
  <c r="BT25" i="5" s="1"/>
  <c r="BT30" i="5" s="1"/>
  <c r="BT85" i="5"/>
  <c r="BW108" i="5" l="1"/>
  <c r="BW101" i="5"/>
  <c r="BB33" i="5"/>
  <c r="BU83" i="5"/>
  <c r="BV80" i="5" s="1"/>
  <c r="BV82" i="5" s="1"/>
  <c r="BU85" i="5"/>
  <c r="BU29" i="5"/>
  <c r="BU25" i="5" s="1"/>
  <c r="BU30" i="5" s="1"/>
  <c r="BB89" i="5"/>
  <c r="BC86" i="5" s="1"/>
  <c r="CC64" i="5"/>
  <c r="CC65" i="5" s="1"/>
  <c r="CD62" i="5" s="1"/>
  <c r="CD64" i="5" s="1"/>
  <c r="BX76" i="5"/>
  <c r="BX77" i="5" s="1"/>
  <c r="BY74" i="5" s="1"/>
  <c r="BY76" i="5" s="1"/>
  <c r="BY79" i="5" s="1"/>
  <c r="CA70" i="5"/>
  <c r="CA71" i="5" s="1"/>
  <c r="CB68" i="5" s="1"/>
  <c r="CB70" i="5" l="1"/>
  <c r="CB71" i="5" s="1"/>
  <c r="CC68" i="5" s="1"/>
  <c r="CD65" i="5"/>
  <c r="CE62" i="5" s="1"/>
  <c r="CD26" i="5"/>
  <c r="CD67" i="5"/>
  <c r="CA27" i="5"/>
  <c r="CA97" i="5" s="1"/>
  <c r="CA73" i="5"/>
  <c r="CC26" i="5"/>
  <c r="CC67" i="5"/>
  <c r="BY77" i="5"/>
  <c r="BZ74" i="5" s="1"/>
  <c r="BY28" i="5"/>
  <c r="BY96" i="5" s="1"/>
  <c r="BY101" i="5" s="1"/>
  <c r="BX28" i="5"/>
  <c r="BX96" i="5" s="1"/>
  <c r="BX79" i="5"/>
  <c r="BC88" i="5"/>
  <c r="BC31" i="5" s="1"/>
  <c r="BV83" i="5"/>
  <c r="BW80" i="5" s="1"/>
  <c r="BW82" i="5" s="1"/>
  <c r="BV29" i="5"/>
  <c r="BV25" i="5" s="1"/>
  <c r="BV30" i="5" s="1"/>
  <c r="BV85" i="5"/>
  <c r="BY108" i="5" l="1"/>
  <c r="BX108" i="5"/>
  <c r="BX101" i="5"/>
  <c r="BC33" i="5"/>
  <c r="BZ76" i="5"/>
  <c r="BZ77" i="5" s="1"/>
  <c r="CA74" i="5" s="1"/>
  <c r="CA76" i="5" s="1"/>
  <c r="CA79" i="5" s="1"/>
  <c r="CE64" i="5"/>
  <c r="CE65" i="5" s="1"/>
  <c r="CF62" i="5" s="1"/>
  <c r="BW83" i="5"/>
  <c r="BX80" i="5" s="1"/>
  <c r="BW29" i="5"/>
  <c r="BW25" i="5" s="1"/>
  <c r="BW30" i="5" s="1"/>
  <c r="BW85" i="5"/>
  <c r="CC70" i="5"/>
  <c r="BC89" i="5"/>
  <c r="BD86" i="5" s="1"/>
  <c r="CB27" i="5"/>
  <c r="CB97" i="5" s="1"/>
  <c r="CB73" i="5"/>
  <c r="CF64" i="5" l="1"/>
  <c r="CF65" i="5" s="1"/>
  <c r="CG62" i="5" s="1"/>
  <c r="CC71" i="5"/>
  <c r="CD68" i="5" s="1"/>
  <c r="CC27" i="5"/>
  <c r="CC97" i="5" s="1"/>
  <c r="CE26" i="5"/>
  <c r="CE67" i="5"/>
  <c r="CA77" i="5"/>
  <c r="CB74" i="5" s="1"/>
  <c r="CA28" i="5"/>
  <c r="CA96" i="5" s="1"/>
  <c r="CA108" i="5" s="1"/>
  <c r="BD88" i="5"/>
  <c r="BD31" i="5" s="1"/>
  <c r="BX82" i="5"/>
  <c r="BX83" i="5" s="1"/>
  <c r="BY80" i="5" s="1"/>
  <c r="CC73" i="5"/>
  <c r="BZ28" i="5"/>
  <c r="BZ96" i="5" s="1"/>
  <c r="BZ79" i="5"/>
  <c r="CA101" i="5" l="1"/>
  <c r="BZ108" i="5"/>
  <c r="BZ101" i="5"/>
  <c r="BD33" i="5"/>
  <c r="CG64" i="5"/>
  <c r="CG65" i="5" s="1"/>
  <c r="CH62" i="5" s="1"/>
  <c r="CH64" i="5" s="1"/>
  <c r="BY82" i="5"/>
  <c r="BY83" i="5" s="1"/>
  <c r="BZ80" i="5" s="1"/>
  <c r="BX29" i="5"/>
  <c r="BX25" i="5" s="1"/>
  <c r="BX30" i="5" s="1"/>
  <c r="BX85" i="5"/>
  <c r="CF26" i="5"/>
  <c r="CF67" i="5"/>
  <c r="BD89" i="5"/>
  <c r="BE86" i="5" s="1"/>
  <c r="CB76" i="5"/>
  <c r="CB77" i="5" s="1"/>
  <c r="CC74" i="5" s="1"/>
  <c r="CD70" i="5"/>
  <c r="BZ82" i="5" l="1"/>
  <c r="BZ83" i="5" s="1"/>
  <c r="CA80" i="5" s="1"/>
  <c r="CD27" i="5"/>
  <c r="CD97" i="5" s="1"/>
  <c r="CD73" i="5"/>
  <c r="BE88" i="5"/>
  <c r="BE31" i="5" s="1"/>
  <c r="BY29" i="5"/>
  <c r="BY25" i="5" s="1"/>
  <c r="BY30" i="5" s="1"/>
  <c r="BY85" i="5"/>
  <c r="CC76" i="5"/>
  <c r="CC77" i="5" s="1"/>
  <c r="CD74" i="5" s="1"/>
  <c r="CH65" i="5"/>
  <c r="CI62" i="5" s="1"/>
  <c r="CH26" i="5"/>
  <c r="CH67" i="5"/>
  <c r="CD71" i="5"/>
  <c r="CE68" i="5" s="1"/>
  <c r="CB28" i="5"/>
  <c r="CB96" i="5" s="1"/>
  <c r="CB79" i="5"/>
  <c r="CG26" i="5"/>
  <c r="CG67" i="5"/>
  <c r="CB101" i="5" l="1"/>
  <c r="CB108" i="5"/>
  <c r="BE33" i="5"/>
  <c r="BE89" i="5"/>
  <c r="BF86" i="5" s="1"/>
  <c r="BF88" i="5" s="1"/>
  <c r="BF31" i="5" s="1"/>
  <c r="CD76" i="5"/>
  <c r="CD28" i="5" s="1"/>
  <c r="CD96" i="5" s="1"/>
  <c r="CI64" i="5"/>
  <c r="CI65" i="5" s="1"/>
  <c r="CJ62" i="5" s="1"/>
  <c r="CJ64" i="5" s="1"/>
  <c r="CE70" i="5"/>
  <c r="CE71" i="5" s="1"/>
  <c r="CF68" i="5" s="1"/>
  <c r="CF70" i="5" s="1"/>
  <c r="CC28" i="5"/>
  <c r="CC96" i="5" s="1"/>
  <c r="CC79" i="5"/>
  <c r="CA82" i="5"/>
  <c r="CA83" i="5" s="1"/>
  <c r="CB80" i="5" s="1"/>
  <c r="CB82" i="5" s="1"/>
  <c r="BZ29" i="5"/>
  <c r="BZ25" i="5" s="1"/>
  <c r="BZ30" i="5" s="1"/>
  <c r="BZ85" i="5"/>
  <c r="CC101" i="5" l="1"/>
  <c r="CC108" i="5"/>
  <c r="BF33" i="5"/>
  <c r="CD79" i="5"/>
  <c r="CF71" i="5"/>
  <c r="CG68" i="5" s="1"/>
  <c r="CF27" i="5"/>
  <c r="CF97" i="5" s="1"/>
  <c r="CF73" i="5"/>
  <c r="CB83" i="5"/>
  <c r="CC80" i="5" s="1"/>
  <c r="CC82" i="5" s="1"/>
  <c r="CC83" i="5" s="1"/>
  <c r="CD80" i="5" s="1"/>
  <c r="CD82" i="5" s="1"/>
  <c r="CD83" i="5" s="1"/>
  <c r="CE80" i="5" s="1"/>
  <c r="CB29" i="5"/>
  <c r="CB25" i="5" s="1"/>
  <c r="CB30" i="5" s="1"/>
  <c r="CB85" i="5"/>
  <c r="CJ65" i="5"/>
  <c r="CK62" i="5" s="1"/>
  <c r="CJ67" i="5"/>
  <c r="CJ26" i="5"/>
  <c r="CD101" i="5"/>
  <c r="CD108" i="5"/>
  <c r="CD77" i="5"/>
  <c r="CE74" i="5" s="1"/>
  <c r="CA29" i="5"/>
  <c r="CA25" i="5" s="1"/>
  <c r="CA30" i="5" s="1"/>
  <c r="CA85" i="5"/>
  <c r="CE27" i="5"/>
  <c r="CE97" i="5" s="1"/>
  <c r="CE73" i="5"/>
  <c r="CI26" i="5"/>
  <c r="CI67" i="5"/>
  <c r="BF89" i="5"/>
  <c r="BG86" i="5" s="1"/>
  <c r="CC85" i="5" l="1"/>
  <c r="CC29" i="5"/>
  <c r="CC25" i="5" s="1"/>
  <c r="CC30" i="5" s="1"/>
  <c r="CD85" i="5"/>
  <c r="CD29" i="5"/>
  <c r="CD25" i="5" s="1"/>
  <c r="CD30" i="5" s="1"/>
  <c r="CE76" i="5"/>
  <c r="CE79" i="5" s="1"/>
  <c r="BG88" i="5"/>
  <c r="BG31" i="5" s="1"/>
  <c r="CK64" i="5"/>
  <c r="CK65" i="5" s="1"/>
  <c r="CL62" i="5" s="1"/>
  <c r="CG70" i="5"/>
  <c r="CG71" i="5" s="1"/>
  <c r="CH68" i="5" s="1"/>
  <c r="BG33" i="5" l="1"/>
  <c r="CL64" i="5"/>
  <c r="CL65" i="5" s="1"/>
  <c r="CM62" i="5" s="1"/>
  <c r="CE82" i="5"/>
  <c r="CE85" i="5" s="1"/>
  <c r="BG89" i="5"/>
  <c r="BH86" i="5" s="1"/>
  <c r="CK26" i="5"/>
  <c r="CK67" i="5"/>
  <c r="CH70" i="5"/>
  <c r="CH71" i="5" s="1"/>
  <c r="CI68" i="5" s="1"/>
  <c r="CG27" i="5"/>
  <c r="CG97" i="5" s="1"/>
  <c r="CG73" i="5"/>
  <c r="CE77" i="5"/>
  <c r="CF74" i="5" s="1"/>
  <c r="CE28" i="5"/>
  <c r="CE96" i="5" l="1"/>
  <c r="CF76" i="5"/>
  <c r="CE29" i="5"/>
  <c r="CE25" i="5" s="1"/>
  <c r="CE30" i="5" s="1"/>
  <c r="CE83" i="5"/>
  <c r="CF80" i="5" s="1"/>
  <c r="CI70" i="5"/>
  <c r="CI71" i="5" s="1"/>
  <c r="CJ68" i="5" s="1"/>
  <c r="BH88" i="5"/>
  <c r="BH31" i="5" s="1"/>
  <c r="CM64" i="5"/>
  <c r="CM65" i="5" s="1"/>
  <c r="CN62" i="5" s="1"/>
  <c r="CN64" i="5" s="1"/>
  <c r="CH27" i="5"/>
  <c r="CH97" i="5" s="1"/>
  <c r="CH73" i="5"/>
  <c r="CL67" i="5"/>
  <c r="CL26" i="5"/>
  <c r="Z22" i="4"/>
  <c r="F200" i="8" l="1"/>
  <c r="Z24" i="4"/>
  <c r="F202" i="8" s="1"/>
  <c r="CE101" i="5"/>
  <c r="CE108" i="5"/>
  <c r="BH33" i="5"/>
  <c r="BH89" i="5"/>
  <c r="BI86" i="5" s="1"/>
  <c r="BI88" i="5" s="1"/>
  <c r="BI31" i="5" s="1"/>
  <c r="CN65" i="5"/>
  <c r="CO62" i="5" s="1"/>
  <c r="CN26" i="5"/>
  <c r="CN67" i="5"/>
  <c r="CJ70" i="5"/>
  <c r="CJ71" i="5" s="1"/>
  <c r="CK68" i="5" s="1"/>
  <c r="CF28" i="5"/>
  <c r="CF79" i="5"/>
  <c r="CF82" i="5" s="1"/>
  <c r="CM26" i="5"/>
  <c r="CM67" i="5"/>
  <c r="CI27" i="5"/>
  <c r="CI97" i="5" s="1"/>
  <c r="CI73" i="5"/>
  <c r="CF77" i="5"/>
  <c r="CG74" i="5" s="1"/>
  <c r="AB50" i="4"/>
  <c r="AB49" i="4" l="1"/>
  <c r="AB55" i="4" s="1"/>
  <c r="CF96" i="5"/>
  <c r="CF108" i="5" s="1"/>
  <c r="BI33" i="5"/>
  <c r="CF85" i="5"/>
  <c r="CG76" i="5"/>
  <c r="CG77" i="5" s="1"/>
  <c r="CH74" i="5" s="1"/>
  <c r="BI89" i="5"/>
  <c r="BJ86" i="5" s="1"/>
  <c r="CF83" i="5"/>
  <c r="CG80" i="5" s="1"/>
  <c r="CF29" i="5"/>
  <c r="CF25" i="5" s="1"/>
  <c r="CF30" i="5" s="1"/>
  <c r="CK70" i="5"/>
  <c r="CK71" i="5" s="1"/>
  <c r="CL68" i="5" s="1"/>
  <c r="CO64" i="5"/>
  <c r="CJ27" i="5"/>
  <c r="CJ97" i="5" s="1"/>
  <c r="CJ73" i="5"/>
  <c r="CF101" i="5" l="1"/>
  <c r="CH76" i="5"/>
  <c r="CH77" i="5" s="1"/>
  <c r="CI74" i="5" s="1"/>
  <c r="CI76" i="5" s="1"/>
  <c r="CO26" i="5"/>
  <c r="CO67" i="5"/>
  <c r="CL70" i="5"/>
  <c r="CL71" i="5" s="1"/>
  <c r="CM68" i="5" s="1"/>
  <c r="CM70" i="5" s="1"/>
  <c r="BJ88" i="5"/>
  <c r="BJ31" i="5" s="1"/>
  <c r="CO65" i="5"/>
  <c r="CP62" i="5" s="1"/>
  <c r="CG28" i="5"/>
  <c r="CG96" i="5" s="1"/>
  <c r="CG79" i="5"/>
  <c r="CG82" i="5" s="1"/>
  <c r="CK27" i="5"/>
  <c r="CK97" i="5" s="1"/>
  <c r="CK73" i="5"/>
  <c r="AB54" i="4"/>
  <c r="CG108" i="5" l="1"/>
  <c r="CG101" i="5"/>
  <c r="BJ33" i="5"/>
  <c r="CG29" i="5"/>
  <c r="CG25" i="5" s="1"/>
  <c r="CG30" i="5" s="1"/>
  <c r="CG83" i="5"/>
  <c r="CH80" i="5" s="1"/>
  <c r="BJ89" i="5"/>
  <c r="BK86" i="5" s="1"/>
  <c r="CG85" i="5"/>
  <c r="CM71" i="5"/>
  <c r="CN68" i="5" s="1"/>
  <c r="CM27" i="5"/>
  <c r="CM97" i="5" s="1"/>
  <c r="CM73" i="5"/>
  <c r="CI77" i="5"/>
  <c r="CJ74" i="5" s="1"/>
  <c r="CJ76" i="5" s="1"/>
  <c r="CI28" i="5"/>
  <c r="CI96" i="5" s="1"/>
  <c r="CI79" i="5"/>
  <c r="CP64" i="5"/>
  <c r="CP65" i="5" s="1"/>
  <c r="CQ62" i="5" s="1"/>
  <c r="CL27" i="5"/>
  <c r="CL97" i="5" s="1"/>
  <c r="CL73" i="5"/>
  <c r="CH28" i="5"/>
  <c r="CH96" i="5" s="1"/>
  <c r="CH79" i="5"/>
  <c r="AB63" i="4"/>
  <c r="CH101" i="5" l="1"/>
  <c r="CH108" i="5"/>
  <c r="CI101" i="5"/>
  <c r="CI108" i="5"/>
  <c r="BK88" i="5"/>
  <c r="BK31" i="5" s="1"/>
  <c r="CN70" i="5"/>
  <c r="CN71" i="5" s="1"/>
  <c r="CO68" i="5" s="1"/>
  <c r="CQ64" i="5"/>
  <c r="CJ77" i="5"/>
  <c r="CK74" i="5" s="1"/>
  <c r="CK76" i="5" s="1"/>
  <c r="CJ28" i="5"/>
  <c r="CJ96" i="5" s="1"/>
  <c r="CJ79" i="5"/>
  <c r="CH82" i="5"/>
  <c r="CP26" i="5"/>
  <c r="CP67" i="5"/>
  <c r="CJ108" i="5" l="1"/>
  <c r="CJ101" i="5"/>
  <c r="BK33" i="5"/>
  <c r="BK89" i="5"/>
  <c r="BL86" i="5" s="1"/>
  <c r="BL88" i="5" s="1"/>
  <c r="BL31" i="5" s="1"/>
  <c r="CH83" i="5"/>
  <c r="CI80" i="5" s="1"/>
  <c r="CI82" i="5" s="1"/>
  <c r="CH29" i="5"/>
  <c r="CH25" i="5" s="1"/>
  <c r="CH30" i="5" s="1"/>
  <c r="CQ26" i="5"/>
  <c r="CQ67" i="5"/>
  <c r="CO70" i="5"/>
  <c r="CO71" i="5" s="1"/>
  <c r="CP68" i="5" s="1"/>
  <c r="CK77" i="5"/>
  <c r="CL74" i="5" s="1"/>
  <c r="CK28" i="5"/>
  <c r="CK96" i="5" s="1"/>
  <c r="CK79" i="5"/>
  <c r="CN27" i="5"/>
  <c r="CN97" i="5" s="1"/>
  <c r="CN73" i="5"/>
  <c r="CQ65" i="5"/>
  <c r="CR62" i="5" s="1"/>
  <c r="CH85" i="5"/>
  <c r="CK101" i="5" l="1"/>
  <c r="CK108" i="5"/>
  <c r="BL33" i="5"/>
  <c r="CP70" i="5"/>
  <c r="CP71" i="5" s="1"/>
  <c r="CQ68" i="5" s="1"/>
  <c r="CL76" i="5"/>
  <c r="CL77" i="5" s="1"/>
  <c r="CM74" i="5" s="1"/>
  <c r="BL89" i="5"/>
  <c r="BM86" i="5" s="1"/>
  <c r="CR64" i="5"/>
  <c r="CR65" i="5" s="1"/>
  <c r="CS62" i="5" s="1"/>
  <c r="CS64" i="5" s="1"/>
  <c r="CO27" i="5"/>
  <c r="CO97" i="5" s="1"/>
  <c r="CO73" i="5"/>
  <c r="CI83" i="5"/>
  <c r="CJ80" i="5" s="1"/>
  <c r="CI29" i="5"/>
  <c r="CI25" i="5" s="1"/>
  <c r="CI30" i="5" s="1"/>
  <c r="CI85" i="5"/>
  <c r="CS65" i="5" l="1"/>
  <c r="CT62" i="5" s="1"/>
  <c r="CT64" i="5" s="1"/>
  <c r="CS67" i="5"/>
  <c r="CS26" i="5"/>
  <c r="CQ70" i="5"/>
  <c r="CQ71" i="5" s="1"/>
  <c r="CR68" i="5" s="1"/>
  <c r="CR67" i="5"/>
  <c r="CR26" i="5"/>
  <c r="CJ82" i="5"/>
  <c r="CJ83" i="5" s="1"/>
  <c r="CK80" i="5" s="1"/>
  <c r="BM88" i="5"/>
  <c r="BM31" i="5" s="1"/>
  <c r="CM76" i="5"/>
  <c r="CM77" i="5" s="1"/>
  <c r="CN74" i="5" s="1"/>
  <c r="CP27" i="5"/>
  <c r="CP97" i="5" s="1"/>
  <c r="CP73" i="5"/>
  <c r="CL28" i="5"/>
  <c r="CL96" i="5" s="1"/>
  <c r="CL79" i="5"/>
  <c r="CL108" i="5" l="1"/>
  <c r="CL101" i="5"/>
  <c r="BM33" i="5"/>
  <c r="CR70" i="5"/>
  <c r="CR71" i="5" s="1"/>
  <c r="CS68" i="5" s="1"/>
  <c r="CS70" i="5" s="1"/>
  <c r="BM89" i="5"/>
  <c r="BN86" i="5" s="1"/>
  <c r="BN88" i="5" s="1"/>
  <c r="BN31" i="5" s="1"/>
  <c r="CK82" i="5"/>
  <c r="CK83" i="5" s="1"/>
  <c r="CL80" i="5" s="1"/>
  <c r="CL82" i="5" s="1"/>
  <c r="CN76" i="5"/>
  <c r="CN77" i="5" s="1"/>
  <c r="CO74" i="5" s="1"/>
  <c r="CQ27" i="5"/>
  <c r="CQ97" i="5" s="1"/>
  <c r="CQ73" i="5"/>
  <c r="CM28" i="5"/>
  <c r="CM96" i="5" s="1"/>
  <c r="CM79" i="5"/>
  <c r="CJ29" i="5"/>
  <c r="CJ25" i="5" s="1"/>
  <c r="CJ30" i="5" s="1"/>
  <c r="CJ85" i="5"/>
  <c r="CT65" i="5"/>
  <c r="CU62" i="5" s="1"/>
  <c r="CT26" i="5"/>
  <c r="CT67" i="5"/>
  <c r="CM101" i="5" l="1"/>
  <c r="CM108" i="5"/>
  <c r="BN33" i="5"/>
  <c r="CR73" i="5"/>
  <c r="CR27" i="5"/>
  <c r="CR97" i="5" s="1"/>
  <c r="CO76" i="5"/>
  <c r="CO77" i="5" s="1"/>
  <c r="CP74" i="5" s="1"/>
  <c r="CL83" i="5"/>
  <c r="CM80" i="5" s="1"/>
  <c r="CL29" i="5"/>
  <c r="CL25" i="5" s="1"/>
  <c r="CL30" i="5" s="1"/>
  <c r="CL85" i="5"/>
  <c r="CS71" i="5"/>
  <c r="CT68" i="5" s="1"/>
  <c r="CS27" i="5"/>
  <c r="CS97" i="5" s="1"/>
  <c r="CU64" i="5"/>
  <c r="CU65" i="5" s="1"/>
  <c r="CV62" i="5" s="1"/>
  <c r="CN28" i="5"/>
  <c r="CN96" i="5" s="1"/>
  <c r="CN79" i="5"/>
  <c r="CS73" i="5"/>
  <c r="BN89" i="5"/>
  <c r="BO86" i="5" s="1"/>
  <c r="CK29" i="5"/>
  <c r="CK25" i="5" s="1"/>
  <c r="CK30" i="5" s="1"/>
  <c r="CK85" i="5"/>
  <c r="CN108" i="5" l="1"/>
  <c r="CN101" i="5"/>
  <c r="CP76" i="5"/>
  <c r="CP77" i="5" s="1"/>
  <c r="CQ74" i="5" s="1"/>
  <c r="CT70" i="5"/>
  <c r="CO28" i="5"/>
  <c r="CO79" i="5"/>
  <c r="BO88" i="5"/>
  <c r="BO31" i="5" s="1"/>
  <c r="CV64" i="5"/>
  <c r="CV65" i="5" s="1"/>
  <c r="CW62" i="5" s="1"/>
  <c r="CU26" i="5"/>
  <c r="CU67" i="5"/>
  <c r="CM82" i="5"/>
  <c r="CM83" i="5" s="1"/>
  <c r="CN80" i="5" s="1"/>
  <c r="CO96" i="5" l="1"/>
  <c r="BO33" i="5"/>
  <c r="BO89" i="5"/>
  <c r="BP86" i="5" s="1"/>
  <c r="CT27" i="5"/>
  <c r="CT97" i="5" s="1"/>
  <c r="CT73" i="5"/>
  <c r="CN82" i="5"/>
  <c r="CN83" i="5" s="1"/>
  <c r="CO80" i="5" s="1"/>
  <c r="CW64" i="5"/>
  <c r="CW65" i="5" s="1"/>
  <c r="CX62" i="5" s="1"/>
  <c r="CX64" i="5" s="1"/>
  <c r="CM29" i="5"/>
  <c r="CM25" i="5" s="1"/>
  <c r="CM30" i="5" s="1"/>
  <c r="CM85" i="5"/>
  <c r="CV26" i="5"/>
  <c r="CV67" i="5"/>
  <c r="CQ76" i="5"/>
  <c r="CQ77" i="5" s="1"/>
  <c r="CR74" i="5" s="1"/>
  <c r="CR76" i="5" s="1"/>
  <c r="CT71" i="5"/>
  <c r="CU68" i="5" s="1"/>
  <c r="CP28" i="5"/>
  <c r="CP79" i="5"/>
  <c r="CP96" i="5" l="1"/>
  <c r="CO101" i="5"/>
  <c r="CO108" i="5"/>
  <c r="CO82" i="5"/>
  <c r="CO83" i="5" s="1"/>
  <c r="CP80" i="5" s="1"/>
  <c r="CU70" i="5"/>
  <c r="BP88" i="5"/>
  <c r="BP31" i="5" s="1"/>
  <c r="CR77" i="5"/>
  <c r="CS74" i="5" s="1"/>
  <c r="CR28" i="5"/>
  <c r="CR96" i="5" s="1"/>
  <c r="CR79" i="5"/>
  <c r="CX65" i="5"/>
  <c r="CY62" i="5" s="1"/>
  <c r="CX26" i="5"/>
  <c r="CX67" i="5"/>
  <c r="CN29" i="5"/>
  <c r="CN25" i="5" s="1"/>
  <c r="CN30" i="5" s="1"/>
  <c r="CN85" i="5"/>
  <c r="CQ28" i="5"/>
  <c r="CQ79" i="5"/>
  <c r="CW67" i="5"/>
  <c r="CW26" i="5"/>
  <c r="AC50" i="4"/>
  <c r="AC49" i="4" l="1"/>
  <c r="AC55" i="4" s="1"/>
  <c r="CR101" i="5"/>
  <c r="CR108" i="5"/>
  <c r="CQ96" i="5"/>
  <c r="CP108" i="5"/>
  <c r="CP101" i="5"/>
  <c r="BP33" i="5"/>
  <c r="BP89" i="5"/>
  <c r="BQ86" i="5" s="1"/>
  <c r="BQ88" i="5" s="1"/>
  <c r="BQ31" i="5" s="1"/>
  <c r="CP82" i="5"/>
  <c r="CP83" i="5" s="1"/>
  <c r="CQ80" i="5" s="1"/>
  <c r="CY64" i="5"/>
  <c r="CY65" i="5" s="1"/>
  <c r="CZ62" i="5" s="1"/>
  <c r="CS76" i="5"/>
  <c r="CU27" i="5"/>
  <c r="CU97" i="5" s="1"/>
  <c r="CU73" i="5"/>
  <c r="CO29" i="5"/>
  <c r="CO25" i="5" s="1"/>
  <c r="CO30" i="5" s="1"/>
  <c r="CO85" i="5"/>
  <c r="CU71" i="5"/>
  <c r="CV68" i="5" s="1"/>
  <c r="CV70" i="5" s="1"/>
  <c r="CQ108" i="5" l="1"/>
  <c r="CQ101" i="5"/>
  <c r="BQ33" i="5"/>
  <c r="CZ64" i="5"/>
  <c r="CZ65" i="5" s="1"/>
  <c r="DA62" i="5" s="1"/>
  <c r="CQ82" i="5"/>
  <c r="CQ83" i="5" s="1"/>
  <c r="CR80" i="5" s="1"/>
  <c r="CV71" i="5"/>
  <c r="CW68" i="5" s="1"/>
  <c r="CW70" i="5" s="1"/>
  <c r="CV27" i="5"/>
  <c r="CV97" i="5" s="1"/>
  <c r="CV73" i="5"/>
  <c r="CS28" i="5"/>
  <c r="CS96" i="5" s="1"/>
  <c r="CS79" i="5"/>
  <c r="CP29" i="5"/>
  <c r="CP25" i="5" s="1"/>
  <c r="CP30" i="5" s="1"/>
  <c r="CP85" i="5"/>
  <c r="CY26" i="5"/>
  <c r="CY67" i="5"/>
  <c r="BQ89" i="5"/>
  <c r="BR86" i="5" s="1"/>
  <c r="CS77" i="5"/>
  <c r="CT74" i="5" s="1"/>
  <c r="AC54" i="4"/>
  <c r="CS108" i="5" l="1"/>
  <c r="CS101" i="5"/>
  <c r="CR82" i="5"/>
  <c r="CR83" i="5" s="1"/>
  <c r="CS80" i="5" s="1"/>
  <c r="DA64" i="5"/>
  <c r="DA65" i="5" s="1"/>
  <c r="DB62" i="5" s="1"/>
  <c r="CQ29" i="5"/>
  <c r="CQ25" i="5" s="1"/>
  <c r="CQ30" i="5" s="1"/>
  <c r="CQ85" i="5"/>
  <c r="CT76" i="5"/>
  <c r="CT77" i="5" s="1"/>
  <c r="CU74" i="5" s="1"/>
  <c r="CU76" i="5" s="1"/>
  <c r="BR88" i="5"/>
  <c r="BR31" i="5" s="1"/>
  <c r="CW71" i="5"/>
  <c r="CX68" i="5" s="1"/>
  <c r="CW27" i="5"/>
  <c r="CW97" i="5" s="1"/>
  <c r="CW73" i="5"/>
  <c r="CZ26" i="5"/>
  <c r="CZ67" i="5"/>
  <c r="AC63" i="4"/>
  <c r="BR33" i="5" l="1"/>
  <c r="DB64" i="5"/>
  <c r="DB65" i="5" s="1"/>
  <c r="DC62" i="5" s="1"/>
  <c r="BR89" i="5"/>
  <c r="BS86" i="5" s="1"/>
  <c r="DA26" i="5"/>
  <c r="DA67" i="5"/>
  <c r="CU77" i="5"/>
  <c r="CV74" i="5" s="1"/>
  <c r="CU28" i="5"/>
  <c r="CU96" i="5" s="1"/>
  <c r="CU79" i="5"/>
  <c r="CS82" i="5"/>
  <c r="CS83" i="5" s="1"/>
  <c r="CT80" i="5" s="1"/>
  <c r="CX70" i="5"/>
  <c r="CX71" i="5" s="1"/>
  <c r="CY68" i="5" s="1"/>
  <c r="CT28" i="5"/>
  <c r="CT96" i="5" s="1"/>
  <c r="CT79" i="5"/>
  <c r="CR29" i="5"/>
  <c r="CR25" i="5" s="1"/>
  <c r="CR30" i="5" s="1"/>
  <c r="CR85" i="5"/>
  <c r="CU101" i="5" l="1"/>
  <c r="CU108" i="5"/>
  <c r="CT108" i="5"/>
  <c r="CT101" i="5"/>
  <c r="CY70" i="5"/>
  <c r="CY71" i="5" s="1"/>
  <c r="CZ68" i="5" s="1"/>
  <c r="CT82" i="5"/>
  <c r="CT29" i="5" s="1"/>
  <c r="CT25" i="5" s="1"/>
  <c r="CT30" i="5" s="1"/>
  <c r="CV76" i="5"/>
  <c r="CV77" i="5" s="1"/>
  <c r="CW74" i="5" s="1"/>
  <c r="BS88" i="5"/>
  <c r="BS31" i="5" s="1"/>
  <c r="CX27" i="5"/>
  <c r="CX97" i="5" s="1"/>
  <c r="CX73" i="5"/>
  <c r="CS29" i="5"/>
  <c r="CS25" i="5" s="1"/>
  <c r="CS30" i="5" s="1"/>
  <c r="CS85" i="5"/>
  <c r="DC64" i="5"/>
  <c r="DB26" i="5"/>
  <c r="DB67" i="5"/>
  <c r="BS33" i="5" l="1"/>
  <c r="DC26" i="5"/>
  <c r="DC67" i="5"/>
  <c r="CT83" i="5"/>
  <c r="CU80" i="5" s="1"/>
  <c r="CW76" i="5"/>
  <c r="CW77" i="5" s="1"/>
  <c r="CX74" i="5" s="1"/>
  <c r="CV28" i="5"/>
  <c r="CV96" i="5" s="1"/>
  <c r="CV79" i="5"/>
  <c r="CZ70" i="5"/>
  <c r="CZ71" i="5" s="1"/>
  <c r="DA68" i="5" s="1"/>
  <c r="DC65" i="5"/>
  <c r="DD62" i="5" s="1"/>
  <c r="BS89" i="5"/>
  <c r="BT86" i="5" s="1"/>
  <c r="CT85" i="5"/>
  <c r="CY27" i="5"/>
  <c r="CY97" i="5" s="1"/>
  <c r="CY73" i="5"/>
  <c r="CV101" i="5" l="1"/>
  <c r="CV108" i="5"/>
  <c r="DA70" i="5"/>
  <c r="DA71" i="5" s="1"/>
  <c r="DB68" i="5" s="1"/>
  <c r="CX76" i="5"/>
  <c r="CU82" i="5"/>
  <c r="BT88" i="5"/>
  <c r="BT31" i="5" s="1"/>
  <c r="CZ27" i="5"/>
  <c r="CZ97" i="5" s="1"/>
  <c r="CZ73" i="5"/>
  <c r="DD64" i="5"/>
  <c r="CW28" i="5"/>
  <c r="CW96" i="5" s="1"/>
  <c r="CW79" i="5"/>
  <c r="AA22" i="4"/>
  <c r="G200" i="8" l="1"/>
  <c r="AA24" i="4"/>
  <c r="G202" i="8" s="1"/>
  <c r="CW108" i="5"/>
  <c r="CW101" i="5"/>
  <c r="BT33" i="5"/>
  <c r="DB70" i="5"/>
  <c r="DB71" i="5" s="1"/>
  <c r="DC68" i="5" s="1"/>
  <c r="DD67" i="5"/>
  <c r="DD26" i="5"/>
  <c r="CU29" i="5"/>
  <c r="CU25" i="5" s="1"/>
  <c r="CU30" i="5" s="1"/>
  <c r="CU85" i="5"/>
  <c r="CX28" i="5"/>
  <c r="CX96" i="5" s="1"/>
  <c r="CX79" i="5"/>
  <c r="BT89" i="5"/>
  <c r="BU86" i="5" s="1"/>
  <c r="DA27" i="5"/>
  <c r="DA97" i="5" s="1"/>
  <c r="DA73" i="5"/>
  <c r="DD65" i="5"/>
  <c r="DE62" i="5" s="1"/>
  <c r="CU83" i="5"/>
  <c r="CV80" i="5" s="1"/>
  <c r="CX77" i="5"/>
  <c r="CY74" i="5" s="1"/>
  <c r="CX108" i="5" l="1"/>
  <c r="CX101" i="5"/>
  <c r="DC70" i="5"/>
  <c r="DC71" i="5" s="1"/>
  <c r="DD68" i="5" s="1"/>
  <c r="DD70" i="5" s="1"/>
  <c r="CV82" i="5"/>
  <c r="BU88" i="5"/>
  <c r="BU31" i="5" s="1"/>
  <c r="DE64" i="5"/>
  <c r="DE65" i="5" s="1"/>
  <c r="DF62" i="5" s="1"/>
  <c r="CY76" i="5"/>
  <c r="CY77" i="5" s="1"/>
  <c r="CZ74" i="5" s="1"/>
  <c r="CZ76" i="5" s="1"/>
  <c r="DB27" i="5"/>
  <c r="DB97" i="5" s="1"/>
  <c r="DB73" i="5"/>
  <c r="BU33" i="5" l="1"/>
  <c r="BU89" i="5"/>
  <c r="BV86" i="5" s="1"/>
  <c r="BV88" i="5" s="1"/>
  <c r="BV31" i="5" s="1"/>
  <c r="DF64" i="5"/>
  <c r="DF65" i="5" s="1"/>
  <c r="DG62" i="5" s="1"/>
  <c r="DD71" i="5"/>
  <c r="DE68" i="5" s="1"/>
  <c r="DD27" i="5"/>
  <c r="DD97" i="5" s="1"/>
  <c r="DD73" i="5"/>
  <c r="CV29" i="5"/>
  <c r="CV25" i="5" s="1"/>
  <c r="CV30" i="5" s="1"/>
  <c r="CV85" i="5"/>
  <c r="DE26" i="5"/>
  <c r="DE67" i="5"/>
  <c r="CZ77" i="5"/>
  <c r="DA74" i="5" s="1"/>
  <c r="DA76" i="5" s="1"/>
  <c r="CZ28" i="5"/>
  <c r="CZ96" i="5" s="1"/>
  <c r="CZ79" i="5"/>
  <c r="DC27" i="5"/>
  <c r="DC97" i="5" s="1"/>
  <c r="DC73" i="5"/>
  <c r="CY28" i="5"/>
  <c r="CY96" i="5" s="1"/>
  <c r="CY79" i="5"/>
  <c r="CV83" i="5"/>
  <c r="CW80" i="5" s="1"/>
  <c r="CY101" i="5" l="1"/>
  <c r="CY108" i="5"/>
  <c r="CZ108" i="5"/>
  <c r="CZ101" i="5"/>
  <c r="BV33" i="5"/>
  <c r="BV89" i="5"/>
  <c r="BW86" i="5" s="1"/>
  <c r="BW88" i="5" s="1"/>
  <c r="BW31" i="5" s="1"/>
  <c r="DE70" i="5"/>
  <c r="DE71" i="5" s="1"/>
  <c r="DF68" i="5" s="1"/>
  <c r="CW82" i="5"/>
  <c r="CW83" i="5" s="1"/>
  <c r="CX80" i="5" s="1"/>
  <c r="DG64" i="5"/>
  <c r="DA77" i="5"/>
  <c r="DB74" i="5" s="1"/>
  <c r="DA28" i="5"/>
  <c r="DA79" i="5"/>
  <c r="DF26" i="5"/>
  <c r="DF67" i="5"/>
  <c r="DA96" i="5" l="1"/>
  <c r="DE73" i="5"/>
  <c r="DE27" i="5"/>
  <c r="DE97" i="5" s="1"/>
  <c r="CX82" i="5"/>
  <c r="CX83" i="5" s="1"/>
  <c r="CY80" i="5" s="1"/>
  <c r="CY82" i="5" s="1"/>
  <c r="BW89" i="5"/>
  <c r="BX86" i="5" s="1"/>
  <c r="DG26" i="5"/>
  <c r="DG67" i="5"/>
  <c r="BW33" i="5"/>
  <c r="CW29" i="5"/>
  <c r="CW25" i="5" s="1"/>
  <c r="CW30" i="5" s="1"/>
  <c r="CW85" i="5"/>
  <c r="DF70" i="5"/>
  <c r="DF27" i="5" s="1"/>
  <c r="DF97" i="5" s="1"/>
  <c r="DB76" i="5"/>
  <c r="DB77" i="5" s="1"/>
  <c r="DC74" i="5" s="1"/>
  <c r="DC76" i="5" s="1"/>
  <c r="DG65" i="5"/>
  <c r="DH62" i="5" s="1"/>
  <c r="DA108" i="5" l="1"/>
  <c r="DA101" i="5"/>
  <c r="BX88" i="5"/>
  <c r="BX31" i="5" s="1"/>
  <c r="DH64" i="5"/>
  <c r="DF71" i="5"/>
  <c r="DG68" i="5" s="1"/>
  <c r="DF73" i="5"/>
  <c r="DC77" i="5"/>
  <c r="DD74" i="5" s="1"/>
  <c r="DC28" i="5"/>
  <c r="DC96" i="5" s="1"/>
  <c r="DC79" i="5"/>
  <c r="CY83" i="5"/>
  <c r="CZ80" i="5" s="1"/>
  <c r="CY29" i="5"/>
  <c r="CY25" i="5" s="1"/>
  <c r="CY30" i="5" s="1"/>
  <c r="CY85" i="5"/>
  <c r="DB28" i="5"/>
  <c r="DB79" i="5"/>
  <c r="CX29" i="5"/>
  <c r="CX25" i="5" s="1"/>
  <c r="CX30" i="5" s="1"/>
  <c r="CX85" i="5"/>
  <c r="DC101" i="5" l="1"/>
  <c r="DC108" i="5"/>
  <c r="DB96" i="5"/>
  <c r="DD76" i="5"/>
  <c r="DD77" i="5" s="1"/>
  <c r="DE74" i="5" s="1"/>
  <c r="DH26" i="5"/>
  <c r="DH67" i="5"/>
  <c r="BX89" i="5"/>
  <c r="BY86" i="5" s="1"/>
  <c r="CZ82" i="5"/>
  <c r="CZ83" i="5" s="1"/>
  <c r="DA80" i="5" s="1"/>
  <c r="DA82" i="5" s="1"/>
  <c r="DG70" i="5"/>
  <c r="DG71" i="5" s="1"/>
  <c r="DH68" i="5" s="1"/>
  <c r="BX33" i="5"/>
  <c r="DH65" i="5"/>
  <c r="DI62" i="5" s="1"/>
  <c r="DI64" i="5" s="1"/>
  <c r="DB101" i="5" l="1"/>
  <c r="DB108" i="5"/>
  <c r="DA83" i="5"/>
  <c r="DB80" i="5" s="1"/>
  <c r="DB82" i="5" s="1"/>
  <c r="DA29" i="5"/>
  <c r="DA25" i="5" s="1"/>
  <c r="DA30" i="5" s="1"/>
  <c r="DA85" i="5"/>
  <c r="DE76" i="5"/>
  <c r="DE77" i="5" s="1"/>
  <c r="DF74" i="5" s="1"/>
  <c r="DD28" i="5"/>
  <c r="DD79" i="5"/>
  <c r="DI65" i="5"/>
  <c r="DJ62" i="5" s="1"/>
  <c r="DI67" i="5"/>
  <c r="DI26" i="5"/>
  <c r="DH70" i="5"/>
  <c r="DH27" i="5" s="1"/>
  <c r="DH97" i="5" s="1"/>
  <c r="CZ29" i="5"/>
  <c r="CZ25" i="5" s="1"/>
  <c r="CZ30" i="5" s="1"/>
  <c r="CZ85" i="5"/>
  <c r="DG27" i="5"/>
  <c r="DG97" i="5" s="1"/>
  <c r="DG73" i="5"/>
  <c r="BY88" i="5"/>
  <c r="BY31" i="5" s="1"/>
  <c r="AD50" i="4"/>
  <c r="AD49" i="4" l="1"/>
  <c r="AD55" i="4" s="1"/>
  <c r="DD96" i="5"/>
  <c r="DD101" i="5" s="1"/>
  <c r="BY89" i="5"/>
  <c r="BZ86" i="5" s="1"/>
  <c r="BZ88" i="5" s="1"/>
  <c r="BZ31" i="5" s="1"/>
  <c r="DH73" i="5"/>
  <c r="DF76" i="5"/>
  <c r="DF77" i="5" s="1"/>
  <c r="DG74" i="5" s="1"/>
  <c r="DH71" i="5"/>
  <c r="DI68" i="5" s="1"/>
  <c r="DJ64" i="5"/>
  <c r="DJ65" i="5" s="1"/>
  <c r="DK62" i="5" s="1"/>
  <c r="DE28" i="5"/>
  <c r="DE96" i="5" s="1"/>
  <c r="DE79" i="5"/>
  <c r="DB83" i="5"/>
  <c r="DC80" i="5" s="1"/>
  <c r="DB29" i="5"/>
  <c r="DB25" i="5" s="1"/>
  <c r="DB30" i="5" s="1"/>
  <c r="DB85" i="5"/>
  <c r="BY33" i="5"/>
  <c r="AD54" i="4"/>
  <c r="DD108" i="5" l="1"/>
  <c r="DE108" i="5"/>
  <c r="DE101" i="5"/>
  <c r="BZ89" i="5"/>
  <c r="CA86" i="5" s="1"/>
  <c r="CA88" i="5" s="1"/>
  <c r="CA31" i="5" s="1"/>
  <c r="DG76" i="5"/>
  <c r="DG77" i="5" s="1"/>
  <c r="DH74" i="5" s="1"/>
  <c r="DF28" i="5"/>
  <c r="DF96" i="5" s="1"/>
  <c r="DF79" i="5"/>
  <c r="BZ33" i="5"/>
  <c r="DJ26" i="5"/>
  <c r="DJ67" i="5"/>
  <c r="DC82" i="5"/>
  <c r="DC83" i="5" s="1"/>
  <c r="DD80" i="5" s="1"/>
  <c r="DD82" i="5" s="1"/>
  <c r="DK64" i="5"/>
  <c r="DK65" i="5" s="1"/>
  <c r="DL62" i="5" s="1"/>
  <c r="DI70" i="5"/>
  <c r="DI71" i="5" s="1"/>
  <c r="DJ68" i="5" s="1"/>
  <c r="AD63" i="4"/>
  <c r="DF101" i="5" l="1"/>
  <c r="DF108" i="5"/>
  <c r="DJ70" i="5"/>
  <c r="DJ27" i="5" s="1"/>
  <c r="DJ97" i="5" s="1"/>
  <c r="DH76" i="5"/>
  <c r="DH77" i="5" s="1"/>
  <c r="DI74" i="5" s="1"/>
  <c r="DC29" i="5"/>
  <c r="DC25" i="5" s="1"/>
  <c r="DC30" i="5" s="1"/>
  <c r="DC85" i="5"/>
  <c r="CA89" i="5"/>
  <c r="CB86" i="5" s="1"/>
  <c r="DL64" i="5"/>
  <c r="DL65" i="5" s="1"/>
  <c r="DM62" i="5" s="1"/>
  <c r="CA33" i="5"/>
  <c r="DK67" i="5"/>
  <c r="DK26" i="5"/>
  <c r="DI27" i="5"/>
  <c r="DI97" i="5" s="1"/>
  <c r="DI73" i="5"/>
  <c r="DD83" i="5"/>
  <c r="DE80" i="5" s="1"/>
  <c r="DD29" i="5"/>
  <c r="DD25" i="5" s="1"/>
  <c r="DD30" i="5" s="1"/>
  <c r="DD85" i="5"/>
  <c r="DG28" i="5"/>
  <c r="DG96" i="5" s="1"/>
  <c r="DG79" i="5"/>
  <c r="DG108" i="5" l="1"/>
  <c r="DG101" i="5"/>
  <c r="DJ73" i="5"/>
  <c r="DI76" i="5"/>
  <c r="DI28" i="5" s="1"/>
  <c r="DI96" i="5" s="1"/>
  <c r="DL67" i="5"/>
  <c r="DL26" i="5"/>
  <c r="CB88" i="5"/>
  <c r="CB31" i="5" s="1"/>
  <c r="DH28" i="5"/>
  <c r="DH96" i="5" s="1"/>
  <c r="DH79" i="5"/>
  <c r="DE82" i="5"/>
  <c r="DE83" i="5" s="1"/>
  <c r="DF80" i="5" s="1"/>
  <c r="DJ71" i="5"/>
  <c r="DK68" i="5" s="1"/>
  <c r="DM64" i="5"/>
  <c r="DM65" i="5" s="1"/>
  <c r="DN62" i="5" s="1"/>
  <c r="DN64" i="5" s="1"/>
  <c r="DH108" i="5" l="1"/>
  <c r="DH101" i="5"/>
  <c r="DI77" i="5"/>
  <c r="DJ74" i="5" s="1"/>
  <c r="DJ76" i="5" s="1"/>
  <c r="DJ77" i="5" s="1"/>
  <c r="DK74" i="5" s="1"/>
  <c r="DF82" i="5"/>
  <c r="DF83" i="5" s="1"/>
  <c r="DG80" i="5" s="1"/>
  <c r="DG82" i="5" s="1"/>
  <c r="DM26" i="5"/>
  <c r="DM67" i="5"/>
  <c r="DI79" i="5"/>
  <c r="DK70" i="5"/>
  <c r="DK71" i="5" s="1"/>
  <c r="DL68" i="5" s="1"/>
  <c r="DL70" i="5" s="1"/>
  <c r="DI108" i="5"/>
  <c r="DI101" i="5"/>
  <c r="CB89" i="5"/>
  <c r="CC86" i="5" s="1"/>
  <c r="DN65" i="5"/>
  <c r="DO62" i="5" s="1"/>
  <c r="DO64" i="5" s="1"/>
  <c r="DN26" i="5"/>
  <c r="DN67" i="5"/>
  <c r="DE29" i="5"/>
  <c r="DE25" i="5" s="1"/>
  <c r="DE30" i="5" s="1"/>
  <c r="DE85" i="5"/>
  <c r="CB33" i="5"/>
  <c r="DL71" i="5" l="1"/>
  <c r="DM68" i="5" s="1"/>
  <c r="DM70" i="5" s="1"/>
  <c r="DM73" i="5" s="1"/>
  <c r="DL27" i="5"/>
  <c r="DL97" i="5" s="1"/>
  <c r="DL73" i="5"/>
  <c r="DG83" i="5"/>
  <c r="DH80" i="5" s="1"/>
  <c r="DH82" i="5" s="1"/>
  <c r="DG85" i="5"/>
  <c r="DG29" i="5"/>
  <c r="DG25" i="5" s="1"/>
  <c r="DG30" i="5" s="1"/>
  <c r="DJ28" i="5"/>
  <c r="DJ96" i="5" s="1"/>
  <c r="DJ79" i="5"/>
  <c r="CC88" i="5"/>
  <c r="CC31" i="5" s="1"/>
  <c r="DK27" i="5"/>
  <c r="DK97" i="5" s="1"/>
  <c r="DK73" i="5"/>
  <c r="DO65" i="5"/>
  <c r="DP62" i="5" s="1"/>
  <c r="DP64" i="5" s="1"/>
  <c r="DO26" i="5"/>
  <c r="DO67" i="5"/>
  <c r="DF29" i="5"/>
  <c r="DF25" i="5" s="1"/>
  <c r="DF30" i="5" s="1"/>
  <c r="DF85" i="5"/>
  <c r="DJ108" i="5" l="1"/>
  <c r="DJ101" i="5"/>
  <c r="CC89" i="5"/>
  <c r="CD86" i="5" s="1"/>
  <c r="CD88" i="5" s="1"/>
  <c r="CD31" i="5" s="1"/>
  <c r="DH83" i="5"/>
  <c r="DI80" i="5" s="1"/>
  <c r="DH85" i="5"/>
  <c r="DH29" i="5"/>
  <c r="DH25" i="5" s="1"/>
  <c r="DH30" i="5" s="1"/>
  <c r="DK76" i="5"/>
  <c r="DP65" i="5"/>
  <c r="DQ62" i="5" s="1"/>
  <c r="DP67" i="5"/>
  <c r="DP26" i="5"/>
  <c r="CC33" i="5"/>
  <c r="DM71" i="5"/>
  <c r="DN68" i="5" s="1"/>
  <c r="DM27" i="5"/>
  <c r="DM97" i="5" s="1"/>
  <c r="DK77" i="5" l="1"/>
  <c r="DL74" i="5" s="1"/>
  <c r="DL76" i="5" s="1"/>
  <c r="DK28" i="5"/>
  <c r="DK96" i="5" s="1"/>
  <c r="DK101" i="5" s="1"/>
  <c r="DN70" i="5"/>
  <c r="DN71" i="5" s="1"/>
  <c r="DO68" i="5" s="1"/>
  <c r="CD89" i="5"/>
  <c r="CE86" i="5" s="1"/>
  <c r="DI82" i="5"/>
  <c r="DI83" i="5" s="1"/>
  <c r="DJ80" i="5" s="1"/>
  <c r="DK79" i="5"/>
  <c r="DQ64" i="5"/>
  <c r="DQ65" i="5" s="1"/>
  <c r="DR62" i="5" s="1"/>
  <c r="CD33" i="5"/>
  <c r="DK108" i="5" l="1"/>
  <c r="DR64" i="5"/>
  <c r="DR65" i="5" s="1"/>
  <c r="DS62" i="5" s="1"/>
  <c r="DJ82" i="5"/>
  <c r="DJ83" i="5" s="1"/>
  <c r="DK80" i="5" s="1"/>
  <c r="CE88" i="5"/>
  <c r="CE31" i="5" s="1"/>
  <c r="DI29" i="5"/>
  <c r="DI25" i="5" s="1"/>
  <c r="DI30" i="5" s="1"/>
  <c r="DI85" i="5"/>
  <c r="DL77" i="5"/>
  <c r="DM74" i="5" s="1"/>
  <c r="DM76" i="5" s="1"/>
  <c r="DL28" i="5"/>
  <c r="DL96" i="5" s="1"/>
  <c r="DL79" i="5"/>
  <c r="DQ26" i="5"/>
  <c r="DQ67" i="5"/>
  <c r="DO70" i="5"/>
  <c r="DO71" i="5" s="1"/>
  <c r="DP68" i="5" s="1"/>
  <c r="DP70" i="5" s="1"/>
  <c r="DN27" i="5"/>
  <c r="DN97" i="5" s="1"/>
  <c r="DN73" i="5"/>
  <c r="DL108" i="5" l="1"/>
  <c r="DL101" i="5"/>
  <c r="DP71" i="5"/>
  <c r="DQ68" i="5" s="1"/>
  <c r="DQ70" i="5" s="1"/>
  <c r="DQ73" i="5" s="1"/>
  <c r="DP27" i="5"/>
  <c r="DP97" i="5" s="1"/>
  <c r="DP73" i="5"/>
  <c r="DS64" i="5"/>
  <c r="DS65" i="5" s="1"/>
  <c r="DT62" i="5" s="1"/>
  <c r="DK82" i="5"/>
  <c r="DK83" i="5" s="1"/>
  <c r="DL80" i="5" s="1"/>
  <c r="DO27" i="5"/>
  <c r="DO97" i="5" s="1"/>
  <c r="DO73" i="5"/>
  <c r="DJ29" i="5"/>
  <c r="DJ25" i="5" s="1"/>
  <c r="DJ30" i="5" s="1"/>
  <c r="DJ85" i="5"/>
  <c r="CE89" i="5"/>
  <c r="CF86" i="5" s="1"/>
  <c r="DM77" i="5"/>
  <c r="DN74" i="5" s="1"/>
  <c r="DM28" i="5"/>
  <c r="DM96" i="5" s="1"/>
  <c r="DM79" i="5"/>
  <c r="CE33" i="5"/>
  <c r="DR67" i="5"/>
  <c r="DR26" i="5"/>
  <c r="DM108" i="5" l="1"/>
  <c r="DM101" i="5"/>
  <c r="DT64" i="5"/>
  <c r="DT65" i="5" s="1"/>
  <c r="DU62" i="5" s="1"/>
  <c r="DK29" i="5"/>
  <c r="DK25" i="5" s="1"/>
  <c r="DK30" i="5" s="1"/>
  <c r="DK85" i="5"/>
  <c r="CF88" i="5"/>
  <c r="CF31" i="5" s="1"/>
  <c r="DQ71" i="5"/>
  <c r="DR68" i="5" s="1"/>
  <c r="DQ27" i="5"/>
  <c r="DQ97" i="5" s="1"/>
  <c r="DN76" i="5"/>
  <c r="DN77" i="5" s="1"/>
  <c r="DO74" i="5" s="1"/>
  <c r="DO76" i="5" s="1"/>
  <c r="DS26" i="5"/>
  <c r="DS67" i="5"/>
  <c r="DL82" i="5"/>
  <c r="DL83" i="5" s="1"/>
  <c r="DM80" i="5" s="1"/>
  <c r="AB22" i="4"/>
  <c r="H200" i="8" l="1"/>
  <c r="AB24" i="4"/>
  <c r="H202" i="8" s="1"/>
  <c r="CF33" i="5"/>
  <c r="CF89" i="5"/>
  <c r="CG86" i="5" s="1"/>
  <c r="CG88" i="5" s="1"/>
  <c r="CG31" i="5" s="1"/>
  <c r="CG33" i="5" s="1"/>
  <c r="DO77" i="5"/>
  <c r="DP74" i="5" s="1"/>
  <c r="DP76" i="5" s="1"/>
  <c r="DO28" i="5"/>
  <c r="DO96" i="5" s="1"/>
  <c r="DO108" i="5" s="1"/>
  <c r="DO79" i="5"/>
  <c r="DL29" i="5"/>
  <c r="DL25" i="5" s="1"/>
  <c r="DL30" i="5" s="1"/>
  <c r="DL85" i="5"/>
  <c r="DR70" i="5"/>
  <c r="DR71" i="5" s="1"/>
  <c r="DS68" i="5" s="1"/>
  <c r="DM82" i="5"/>
  <c r="DM83" i="5" s="1"/>
  <c r="DN80" i="5" s="1"/>
  <c r="DN28" i="5"/>
  <c r="DN79" i="5"/>
  <c r="DU64" i="5"/>
  <c r="DU65" i="5" s="1"/>
  <c r="DV62" i="5" s="1"/>
  <c r="DT26" i="5"/>
  <c r="DT67" i="5"/>
  <c r="DO101" i="5" l="1"/>
  <c r="DN96" i="5"/>
  <c r="DN82" i="5"/>
  <c r="DN29" i="5" s="1"/>
  <c r="DN25" i="5" s="1"/>
  <c r="DN30" i="5" s="1"/>
  <c r="CG89" i="5"/>
  <c r="CH86" i="5" s="1"/>
  <c r="CH88" i="5" s="1"/>
  <c r="CH31" i="5" s="1"/>
  <c r="CH33" i="5" s="1"/>
  <c r="DU26" i="5"/>
  <c r="DU67" i="5"/>
  <c r="DR27" i="5"/>
  <c r="DR97" i="5" s="1"/>
  <c r="DR73" i="5"/>
  <c r="DM29" i="5"/>
  <c r="DM25" i="5" s="1"/>
  <c r="DM30" i="5" s="1"/>
  <c r="DM85" i="5"/>
  <c r="DV64" i="5"/>
  <c r="DS70" i="5"/>
  <c r="DS71" i="5" s="1"/>
  <c r="DT68" i="5" s="1"/>
  <c r="DP77" i="5"/>
  <c r="DQ74" i="5" s="1"/>
  <c r="DP28" i="5"/>
  <c r="DP79" i="5"/>
  <c r="AE50" i="4"/>
  <c r="AE49" i="4" l="1"/>
  <c r="AE55" i="4" s="1"/>
  <c r="DP96" i="5"/>
  <c r="DP101" i="5" s="1"/>
  <c r="DN101" i="5"/>
  <c r="DN108" i="5"/>
  <c r="DN83" i="5"/>
  <c r="DO80" i="5" s="1"/>
  <c r="DO82" i="5" s="1"/>
  <c r="DO83" i="5" s="1"/>
  <c r="DP80" i="5" s="1"/>
  <c r="DP82" i="5" s="1"/>
  <c r="DN85" i="5"/>
  <c r="CH89" i="5"/>
  <c r="CI86" i="5" s="1"/>
  <c r="CI88" i="5" s="1"/>
  <c r="CI31" i="5" s="1"/>
  <c r="CI33" i="5" s="1"/>
  <c r="DT70" i="5"/>
  <c r="DT71" i="5" s="1"/>
  <c r="DU68" i="5" s="1"/>
  <c r="DU70" i="5" s="1"/>
  <c r="DV67" i="5"/>
  <c r="DV26" i="5"/>
  <c r="DS27" i="5"/>
  <c r="DS97" i="5" s="1"/>
  <c r="DS73" i="5"/>
  <c r="DQ76" i="5"/>
  <c r="DQ77" i="5" s="1"/>
  <c r="DR74" i="5" s="1"/>
  <c r="DV65" i="5"/>
  <c r="DW62" i="5" s="1"/>
  <c r="AE54" i="4"/>
  <c r="DP108" i="5" l="1"/>
  <c r="CI89" i="5"/>
  <c r="CJ86" i="5" s="1"/>
  <c r="CJ88" i="5" s="1"/>
  <c r="CJ31" i="5" s="1"/>
  <c r="CJ33" i="5" s="1"/>
  <c r="DU71" i="5"/>
  <c r="DV68" i="5" s="1"/>
  <c r="DU27" i="5"/>
  <c r="DU97" i="5" s="1"/>
  <c r="DU73" i="5"/>
  <c r="DP83" i="5"/>
  <c r="DQ80" i="5" s="1"/>
  <c r="DP29" i="5"/>
  <c r="DP25" i="5" s="1"/>
  <c r="DP30" i="5" s="1"/>
  <c r="DP85" i="5"/>
  <c r="DR76" i="5"/>
  <c r="DR77" i="5" s="1"/>
  <c r="DS74" i="5" s="1"/>
  <c r="DQ28" i="5"/>
  <c r="DQ96" i="5" s="1"/>
  <c r="DQ79" i="5"/>
  <c r="DW64" i="5"/>
  <c r="DW65" i="5" s="1"/>
  <c r="DX62" i="5" s="1"/>
  <c r="DO29" i="5"/>
  <c r="DO25" i="5" s="1"/>
  <c r="DO30" i="5" s="1"/>
  <c r="DO85" i="5"/>
  <c r="DT27" i="5"/>
  <c r="DT97" i="5" s="1"/>
  <c r="DT73" i="5"/>
  <c r="DQ108" i="5" l="1"/>
  <c r="DQ101" i="5"/>
  <c r="CJ89" i="5"/>
  <c r="CK86" i="5" s="1"/>
  <c r="CK88" i="5" s="1"/>
  <c r="CK31" i="5" s="1"/>
  <c r="CK33" i="5" s="1"/>
  <c r="DS76" i="5"/>
  <c r="DS77" i="5" s="1"/>
  <c r="DT74" i="5" s="1"/>
  <c r="DT76" i="5" s="1"/>
  <c r="DX64" i="5"/>
  <c r="DX65" i="5" s="1"/>
  <c r="DY62" i="5" s="1"/>
  <c r="DQ82" i="5"/>
  <c r="DQ29" i="5" s="1"/>
  <c r="DQ25" i="5" s="1"/>
  <c r="DQ30" i="5" s="1"/>
  <c r="DW67" i="5"/>
  <c r="DW26" i="5"/>
  <c r="DR28" i="5"/>
  <c r="DR96" i="5" s="1"/>
  <c r="DR79" i="5"/>
  <c r="DV70" i="5"/>
  <c r="DV71" i="5" s="1"/>
  <c r="DW68" i="5" s="1"/>
  <c r="AE63" i="4"/>
  <c r="DR101" i="5" l="1"/>
  <c r="DR108" i="5"/>
  <c r="DQ85" i="5"/>
  <c r="DY64" i="5"/>
  <c r="DY65" i="5" s="1"/>
  <c r="DZ62" i="5" s="1"/>
  <c r="DT77" i="5"/>
  <c r="DU74" i="5" s="1"/>
  <c r="DU76" i="5" s="1"/>
  <c r="DT28" i="5"/>
  <c r="DT96" i="5" s="1"/>
  <c r="DT101" i="5" s="1"/>
  <c r="DT79" i="5"/>
  <c r="CK89" i="5"/>
  <c r="CL86" i="5" s="1"/>
  <c r="DW70" i="5"/>
  <c r="DW27" i="5" s="1"/>
  <c r="DW97" i="5" s="1"/>
  <c r="DX26" i="5"/>
  <c r="DX67" i="5"/>
  <c r="DV27" i="5"/>
  <c r="DV97" i="5" s="1"/>
  <c r="DV73" i="5"/>
  <c r="DQ83" i="5"/>
  <c r="DR80" i="5" s="1"/>
  <c r="DS28" i="5"/>
  <c r="DS96" i="5" s="1"/>
  <c r="DS79" i="5"/>
  <c r="DT108" i="5" l="1"/>
  <c r="DS108" i="5"/>
  <c r="DS101" i="5"/>
  <c r="DW71" i="5"/>
  <c r="DX68" i="5" s="1"/>
  <c r="DX70" i="5" s="1"/>
  <c r="DW73" i="5"/>
  <c r="DZ64" i="5"/>
  <c r="DZ65" i="5" s="1"/>
  <c r="EA62" i="5" s="1"/>
  <c r="DR82" i="5"/>
  <c r="DR83" i="5" s="1"/>
  <c r="DS80" i="5" s="1"/>
  <c r="DS82" i="5" s="1"/>
  <c r="CL88" i="5"/>
  <c r="CL31" i="5" s="1"/>
  <c r="DU77" i="5"/>
  <c r="DV74" i="5" s="1"/>
  <c r="DV76" i="5" s="1"/>
  <c r="DV79" i="5" s="1"/>
  <c r="DU28" i="5"/>
  <c r="DU96" i="5" s="1"/>
  <c r="DU79" i="5"/>
  <c r="DY26" i="5"/>
  <c r="DY67" i="5"/>
  <c r="DU101" i="5" l="1"/>
  <c r="DU108" i="5"/>
  <c r="DX27" i="5"/>
  <c r="DX97" i="5" s="1"/>
  <c r="DX73" i="5"/>
  <c r="DS83" i="5"/>
  <c r="DT80" i="5" s="1"/>
  <c r="DT82" i="5" s="1"/>
  <c r="DT83" i="5" s="1"/>
  <c r="DU80" i="5" s="1"/>
  <c r="DU82" i="5" s="1"/>
  <c r="DU83" i="5" s="1"/>
  <c r="DV80" i="5" s="1"/>
  <c r="DS85" i="5"/>
  <c r="DS29" i="5"/>
  <c r="DS25" i="5" s="1"/>
  <c r="DS30" i="5" s="1"/>
  <c r="DX71" i="5"/>
  <c r="DY68" i="5" s="1"/>
  <c r="DY70" i="5" s="1"/>
  <c r="DY27" i="5" s="1"/>
  <c r="DY97" i="5" s="1"/>
  <c r="EA64" i="5"/>
  <c r="DV77" i="5"/>
  <c r="DW74" i="5" s="1"/>
  <c r="DV28" i="5"/>
  <c r="DV96" i="5" s="1"/>
  <c r="DR85" i="5"/>
  <c r="DR29" i="5"/>
  <c r="DR25" i="5" s="1"/>
  <c r="DR30" i="5" s="1"/>
  <c r="CL89" i="5"/>
  <c r="CM86" i="5" s="1"/>
  <c r="CL33" i="5"/>
  <c r="DZ67" i="5"/>
  <c r="DZ26" i="5"/>
  <c r="EA65" i="5" l="1"/>
  <c r="EB62" i="5" s="1"/>
  <c r="EB64" i="5" s="1"/>
  <c r="EB65" i="5" s="1"/>
  <c r="EC62" i="5" s="1"/>
  <c r="EA26" i="5"/>
  <c r="DT85" i="5"/>
  <c r="DT29" i="5"/>
  <c r="DT25" i="5" s="1"/>
  <c r="DT30" i="5" s="1"/>
  <c r="DY71" i="5"/>
  <c r="DZ68" i="5" s="1"/>
  <c r="DY73" i="5"/>
  <c r="CM88" i="5"/>
  <c r="CM31" i="5" s="1"/>
  <c r="DW76" i="5"/>
  <c r="DW77" i="5" s="1"/>
  <c r="DX74" i="5" s="1"/>
  <c r="DX76" i="5" s="1"/>
  <c r="DV108" i="5"/>
  <c r="DV101" i="5"/>
  <c r="EA67" i="5"/>
  <c r="DV82" i="5"/>
  <c r="DV83" i="5" s="1"/>
  <c r="DW80" i="5" s="1"/>
  <c r="DU29" i="5"/>
  <c r="DU25" i="5" s="1"/>
  <c r="DU30" i="5" s="1"/>
  <c r="DU85" i="5"/>
  <c r="EC64" i="5" l="1"/>
  <c r="EC65" i="5" s="1"/>
  <c r="ED62" i="5" s="1"/>
  <c r="DX77" i="5"/>
  <c r="DY74" i="5" s="1"/>
  <c r="DX28" i="5"/>
  <c r="DX96" i="5" s="1"/>
  <c r="DX79" i="5"/>
  <c r="CM89" i="5"/>
  <c r="CN86" i="5" s="1"/>
  <c r="EB26" i="5"/>
  <c r="EB67" i="5"/>
  <c r="CM33" i="5"/>
  <c r="DZ70" i="5"/>
  <c r="DZ71" i="5" s="1"/>
  <c r="EA68" i="5" s="1"/>
  <c r="DW28" i="5"/>
  <c r="DW96" i="5" s="1"/>
  <c r="DW79" i="5"/>
  <c r="DW82" i="5" s="1"/>
  <c r="DW83" i="5" s="1"/>
  <c r="DX80" i="5" s="1"/>
  <c r="DV29" i="5"/>
  <c r="DV25" i="5" s="1"/>
  <c r="DV30" i="5" s="1"/>
  <c r="DV85" i="5"/>
  <c r="DX108" i="5" l="1"/>
  <c r="DX101" i="5"/>
  <c r="DW108" i="5"/>
  <c r="DW101" i="5"/>
  <c r="DX82" i="5"/>
  <c r="DX29" i="5" s="1"/>
  <c r="DX25" i="5" s="1"/>
  <c r="DX30" i="5" s="1"/>
  <c r="EA70" i="5"/>
  <c r="CN88" i="5"/>
  <c r="CN31" i="5" s="1"/>
  <c r="DY76" i="5"/>
  <c r="DY77" i="5" s="1"/>
  <c r="DZ74" i="5" s="1"/>
  <c r="DZ27" i="5"/>
  <c r="DZ97" i="5" s="1"/>
  <c r="DZ73" i="5"/>
  <c r="ED64" i="5"/>
  <c r="ED65" i="5" s="1"/>
  <c r="EC67" i="5"/>
  <c r="EC26" i="5"/>
  <c r="DW85" i="5"/>
  <c r="DW29" i="5"/>
  <c r="DW25" i="5" s="1"/>
  <c r="DW30" i="5" s="1"/>
  <c r="EA71" i="5" l="1"/>
  <c r="EB68" i="5" s="1"/>
  <c r="EB70" i="5" s="1"/>
  <c r="EB71" i="5" s="1"/>
  <c r="EC68" i="5" s="1"/>
  <c r="EA27" i="5"/>
  <c r="EA97" i="5" s="1"/>
  <c r="DX83" i="5"/>
  <c r="DY80" i="5" s="1"/>
  <c r="DX85" i="5"/>
  <c r="CN89" i="5"/>
  <c r="CO86" i="5" s="1"/>
  <c r="CN33" i="5"/>
  <c r="EA73" i="5"/>
  <c r="DZ76" i="5"/>
  <c r="DZ28" i="5" s="1"/>
  <c r="ED26" i="5"/>
  <c r="J26" i="5" s="1"/>
  <c r="ED67" i="5"/>
  <c r="DY28" i="5"/>
  <c r="DY96" i="5" s="1"/>
  <c r="DY79" i="5"/>
  <c r="DY101" i="5" l="1"/>
  <c r="DY108" i="5"/>
  <c r="DY82" i="5"/>
  <c r="DY83" i="5" s="1"/>
  <c r="DZ80" i="5" s="1"/>
  <c r="DZ77" i="5"/>
  <c r="EA74" i="5" s="1"/>
  <c r="EA76" i="5" s="1"/>
  <c r="EA28" i="5" s="1"/>
  <c r="EA96" i="5" s="1"/>
  <c r="CO88" i="5"/>
  <c r="CO31" i="5" s="1"/>
  <c r="DZ79" i="5"/>
  <c r="DZ96" i="5"/>
  <c r="EC70" i="5"/>
  <c r="EB27" i="5"/>
  <c r="EB97" i="5" s="1"/>
  <c r="EB73" i="5"/>
  <c r="EA108" i="5" l="1"/>
  <c r="EA101" i="5"/>
  <c r="DY29" i="5"/>
  <c r="DY25" i="5" s="1"/>
  <c r="DY30" i="5" s="1"/>
  <c r="DY85" i="5"/>
  <c r="CO89" i="5"/>
  <c r="CP86" i="5" s="1"/>
  <c r="CP88" i="5" s="1"/>
  <c r="EC27" i="5"/>
  <c r="EC97" i="5" s="1"/>
  <c r="EC73" i="5"/>
  <c r="EA77" i="5"/>
  <c r="EB74" i="5" s="1"/>
  <c r="DZ101" i="5"/>
  <c r="DZ108" i="5"/>
  <c r="EA79" i="5"/>
  <c r="EC71" i="5"/>
  <c r="ED68" i="5" s="1"/>
  <c r="CO33" i="5"/>
  <c r="DZ82" i="5"/>
  <c r="DZ83" i="5" s="1"/>
  <c r="EA80" i="5" s="1"/>
  <c r="EA82" i="5" l="1"/>
  <c r="CP31" i="5"/>
  <c r="CP33" i="5" s="1"/>
  <c r="CP89" i="5"/>
  <c r="CQ86" i="5" s="1"/>
  <c r="CQ88" i="5" s="1"/>
  <c r="CQ31" i="5" s="1"/>
  <c r="EB76" i="5"/>
  <c r="EB77" i="5" s="1"/>
  <c r="EC74" i="5" s="1"/>
  <c r="ED70" i="5"/>
  <c r="DZ29" i="5"/>
  <c r="DZ25" i="5" s="1"/>
  <c r="DZ30" i="5" s="1"/>
  <c r="DZ85" i="5"/>
  <c r="EA83" i="5" l="1"/>
  <c r="EB80" i="5" s="1"/>
  <c r="EA29" i="5"/>
  <c r="EA25" i="5" s="1"/>
  <c r="EA30" i="5" s="1"/>
  <c r="EA85" i="5"/>
  <c r="CQ89" i="5"/>
  <c r="CR86" i="5" s="1"/>
  <c r="CR88" i="5" s="1"/>
  <c r="CR31" i="5" s="1"/>
  <c r="ED27" i="5"/>
  <c r="ED97" i="5" s="1"/>
  <c r="ED73" i="5"/>
  <c r="EC76" i="5"/>
  <c r="EC77" i="5" s="1"/>
  <c r="ED74" i="5" s="1"/>
  <c r="EB28" i="5"/>
  <c r="EB79" i="5"/>
  <c r="CQ33" i="5"/>
  <c r="ED71" i="5"/>
  <c r="AC22" i="4"/>
  <c r="AF50" i="4"/>
  <c r="I200" i="8" l="1"/>
  <c r="AF49" i="4"/>
  <c r="U50" i="4"/>
  <c r="N74" i="4" s="1"/>
  <c r="EB96" i="5"/>
  <c r="EB101" i="5" s="1"/>
  <c r="EB82" i="5"/>
  <c r="EB83" i="5" s="1"/>
  <c r="EC80" i="5" s="1"/>
  <c r="AC24" i="4"/>
  <c r="I202" i="8" s="1"/>
  <c r="CR33" i="5"/>
  <c r="CR89" i="5"/>
  <c r="CS86" i="5" s="1"/>
  <c r="CS88" i="5" s="1"/>
  <c r="CS31" i="5" s="1"/>
  <c r="CS33" i="5" s="1"/>
  <c r="ED76" i="5"/>
  <c r="ED28" i="5" s="1"/>
  <c r="EC28" i="5"/>
  <c r="EC96" i="5" s="1"/>
  <c r="EC79" i="5"/>
  <c r="J27" i="5"/>
  <c r="AF54" i="4"/>
  <c r="ED96" i="5" l="1"/>
  <c r="J96" i="5" s="1"/>
  <c r="J3" i="12" s="1"/>
  <c r="K3" i="12" s="1"/>
  <c r="J97" i="5"/>
  <c r="U54" i="4"/>
  <c r="O7" i="4" s="1"/>
  <c r="EB108" i="5"/>
  <c r="U49" i="4"/>
  <c r="U55" i="4" s="1"/>
  <c r="N7" i="4" s="1"/>
  <c r="C102" i="8" s="1"/>
  <c r="AF55" i="4"/>
  <c r="EB85" i="5"/>
  <c r="EB29" i="5"/>
  <c r="EB25" i="5" s="1"/>
  <c r="EB30" i="5" s="1"/>
  <c r="EC82" i="5"/>
  <c r="EC83" i="5" s="1"/>
  <c r="ED80" i="5" s="1"/>
  <c r="EC101" i="5"/>
  <c r="EC108" i="5"/>
  <c r="J28" i="5"/>
  <c r="ED79" i="5"/>
  <c r="CS89" i="5"/>
  <c r="CT86" i="5" s="1"/>
  <c r="ED77" i="5"/>
  <c r="AF63" i="4"/>
  <c r="ED101" i="5" l="1"/>
  <c r="J101" i="5" s="1"/>
  <c r="ED108" i="5"/>
  <c r="J108" i="5" s="1"/>
  <c r="U63" i="4"/>
  <c r="EC29" i="5"/>
  <c r="EC25" i="5" s="1"/>
  <c r="EC30" i="5" s="1"/>
  <c r="EC85" i="5"/>
  <c r="ED82" i="5"/>
  <c r="ED85" i="5" s="1"/>
  <c r="CT88" i="5"/>
  <c r="CT31" i="5" s="1"/>
  <c r="CT33" i="5" s="1"/>
  <c r="J103" i="5" l="1"/>
  <c r="U56" i="4" s="1"/>
  <c r="P7" i="4" s="1"/>
  <c r="D102" i="8" s="1"/>
  <c r="N75" i="4"/>
  <c r="ED83" i="5"/>
  <c r="ED29" i="5"/>
  <c r="ED25" i="5" s="1"/>
  <c r="ED30" i="5" s="1"/>
  <c r="CT89" i="5"/>
  <c r="CU86" i="5" s="1"/>
  <c r="J29" i="5" l="1"/>
  <c r="J25" i="5"/>
  <c r="CU88" i="5"/>
  <c r="CU31" i="5" s="1"/>
  <c r="CU33" i="5" s="1"/>
  <c r="J30" i="5"/>
  <c r="CU89" i="5" l="1"/>
  <c r="CV86" i="5" s="1"/>
  <c r="CV88" i="5" l="1"/>
  <c r="CV31" i="5" s="1"/>
  <c r="CV33" i="5" s="1"/>
  <c r="CV89" i="5" l="1"/>
  <c r="CW86" i="5" s="1"/>
  <c r="CW88" i="5" l="1"/>
  <c r="CW31" i="5" s="1"/>
  <c r="CW33" i="5" s="1"/>
  <c r="CW89" i="5" l="1"/>
  <c r="CX86" i="5" s="1"/>
  <c r="CX88" i="5" s="1"/>
  <c r="CX31" i="5" l="1"/>
  <c r="CX33" i="5" s="1"/>
  <c r="CX89" i="5"/>
  <c r="CY86" i="5" s="1"/>
  <c r="CY88" i="5" s="1"/>
  <c r="CY31" i="5" s="1"/>
  <c r="CY33" i="5" s="1"/>
  <c r="CY89" i="5" l="1"/>
  <c r="CZ86" i="5" s="1"/>
  <c r="CZ88" i="5" s="1"/>
  <c r="CZ31" i="5" s="1"/>
  <c r="CZ33" i="5" s="1"/>
  <c r="CZ89" i="5" l="1"/>
  <c r="DA86" i="5" s="1"/>
  <c r="DA88" i="5" s="1"/>
  <c r="DA31" i="5" s="1"/>
  <c r="DA33" i="5" l="1"/>
  <c r="DA89" i="5"/>
  <c r="DB86" i="5" s="1"/>
  <c r="DB88" i="5" l="1"/>
  <c r="DB31" i="5" s="1"/>
  <c r="DB89" i="5" l="1"/>
  <c r="DC86" i="5" s="1"/>
  <c r="DB33" i="5"/>
  <c r="DC88" i="5" l="1"/>
  <c r="DC31" i="5" s="1"/>
  <c r="DC89" i="5" l="1"/>
  <c r="DD86" i="5" s="1"/>
  <c r="DD88" i="5" s="1"/>
  <c r="DD31" i="5" s="1"/>
  <c r="DC33" i="5"/>
  <c r="AD22" i="4"/>
  <c r="J200" i="8" l="1"/>
  <c r="AD24" i="4"/>
  <c r="J202" i="8" s="1"/>
  <c r="DD33" i="5"/>
  <c r="DD89" i="5"/>
  <c r="DE86" i="5" s="1"/>
  <c r="DE88" i="5" s="1"/>
  <c r="DE31" i="5" l="1"/>
  <c r="DE33" i="5" s="1"/>
  <c r="DE89" i="5"/>
  <c r="DF86" i="5" s="1"/>
  <c r="DF88" i="5" s="1"/>
  <c r="DF31" i="5" s="1"/>
  <c r="DF33" i="5" s="1"/>
  <c r="DF89" i="5" l="1"/>
  <c r="DG86" i="5" s="1"/>
  <c r="DG88" i="5" s="1"/>
  <c r="DG31" i="5" s="1"/>
  <c r="DG33" i="5" s="1"/>
  <c r="DG89" i="5" l="1"/>
  <c r="DH86" i="5" s="1"/>
  <c r="DH88" i="5" s="1"/>
  <c r="DH31" i="5" s="1"/>
  <c r="DH33" i="5" s="1"/>
  <c r="DH89" i="5" l="1"/>
  <c r="DI86" i="5" s="1"/>
  <c r="DI88" i="5" s="1"/>
  <c r="DI31" i="5" s="1"/>
  <c r="DI33" i="5" s="1"/>
  <c r="DI89" i="5" l="1"/>
  <c r="DJ86" i="5" s="1"/>
  <c r="DJ88" i="5" s="1"/>
  <c r="DJ31" i="5" s="1"/>
  <c r="DJ33" i="5" s="1"/>
  <c r="DJ89" i="5" l="1"/>
  <c r="DK86" i="5" s="1"/>
  <c r="DK88" i="5" s="1"/>
  <c r="DK31" i="5" s="1"/>
  <c r="DK33" i="5" s="1"/>
  <c r="DK89" i="5" l="1"/>
  <c r="DL86" i="5" s="1"/>
  <c r="DL88" i="5" s="1"/>
  <c r="DL31" i="5" s="1"/>
  <c r="DL89" i="5" l="1"/>
  <c r="DM86" i="5" s="1"/>
  <c r="DM88" i="5" s="1"/>
  <c r="DM31" i="5" s="1"/>
  <c r="DL33" i="5"/>
  <c r="DM89" i="5" l="1"/>
  <c r="DN86" i="5" s="1"/>
  <c r="DN88" i="5" s="1"/>
  <c r="DN31" i="5" s="1"/>
  <c r="DM33" i="5"/>
  <c r="DN89" i="5" l="1"/>
  <c r="DO86" i="5" s="1"/>
  <c r="DO88" i="5" s="1"/>
  <c r="DO31" i="5" s="1"/>
  <c r="DN33" i="5"/>
  <c r="DO89" i="5" l="1"/>
  <c r="DP86" i="5" s="1"/>
  <c r="DP88" i="5" s="1"/>
  <c r="DP31" i="5" s="1"/>
  <c r="DO33" i="5"/>
  <c r="AE22" i="4"/>
  <c r="K200" i="8" l="1"/>
  <c r="AE24" i="4"/>
  <c r="K202" i="8" s="1"/>
  <c r="DP33" i="5"/>
  <c r="DP89" i="5"/>
  <c r="DQ86" i="5" s="1"/>
  <c r="DQ88" i="5" l="1"/>
  <c r="DQ31" i="5" s="1"/>
  <c r="DQ33" i="5" s="1"/>
  <c r="DQ89" i="5" l="1"/>
  <c r="DR86" i="5" s="1"/>
  <c r="DR88" i="5" s="1"/>
  <c r="DR31" i="5" s="1"/>
  <c r="DR33" i="5" s="1"/>
  <c r="DR89" i="5" l="1"/>
  <c r="DS86" i="5" s="1"/>
  <c r="DS88" i="5" s="1"/>
  <c r="DS31" i="5" s="1"/>
  <c r="DS33" i="5" s="1"/>
  <c r="DS89" i="5" l="1"/>
  <c r="DT86" i="5" s="1"/>
  <c r="DT88" i="5" s="1"/>
  <c r="DT31" i="5" s="1"/>
  <c r="DT33" i="5" s="1"/>
  <c r="DT89" i="5" l="1"/>
  <c r="DU86" i="5" s="1"/>
  <c r="DU88" i="5" s="1"/>
  <c r="DU31" i="5" s="1"/>
  <c r="DU33" i="5" s="1"/>
  <c r="DU89" i="5" l="1"/>
  <c r="DV86" i="5" s="1"/>
  <c r="DV88" i="5" l="1"/>
  <c r="DV31" i="5" s="1"/>
  <c r="DV33" i="5" s="1"/>
  <c r="DV89" i="5" l="1"/>
  <c r="DW86" i="5" s="1"/>
  <c r="DW88" i="5" s="1"/>
  <c r="DW31" i="5" s="1"/>
  <c r="DW33" i="5" s="1"/>
  <c r="DW89" i="5" l="1"/>
  <c r="DX86" i="5" s="1"/>
  <c r="DX88" i="5" s="1"/>
  <c r="DX31" i="5" s="1"/>
  <c r="DX33" i="5" s="1"/>
  <c r="DX89" i="5" l="1"/>
  <c r="DY86" i="5" s="1"/>
  <c r="DY88" i="5" s="1"/>
  <c r="DY31" i="5" s="1"/>
  <c r="DY89" i="5" l="1"/>
  <c r="DZ86" i="5" s="1"/>
  <c r="DZ88" i="5" s="1"/>
  <c r="DZ31" i="5" s="1"/>
  <c r="DY33" i="5"/>
  <c r="DZ89" i="5" l="1"/>
  <c r="EA86" i="5" s="1"/>
  <c r="DZ33" i="5"/>
  <c r="EA88" i="5" l="1"/>
  <c r="EA89" i="5" l="1"/>
  <c r="EB86" i="5" s="1"/>
  <c r="EB88" i="5" l="1"/>
  <c r="EB31" i="5" s="1"/>
  <c r="AF22" i="4"/>
  <c r="L200" i="8" l="1"/>
  <c r="AF24" i="4"/>
  <c r="U22" i="4"/>
  <c r="EB89" i="5"/>
  <c r="EC86" i="5" s="1"/>
  <c r="EB33" i="5"/>
  <c r="U24" i="4" l="1"/>
  <c r="L202" i="8"/>
  <c r="EC88" i="5"/>
  <c r="EC31" i="5" s="1"/>
  <c r="EC89" i="5" l="1"/>
  <c r="ED86" i="5" s="1"/>
  <c r="ED88" i="5" s="1"/>
  <c r="ED31" i="5" s="1"/>
  <c r="EC33" i="5"/>
  <c r="ED33" i="5" l="1"/>
  <c r="J33" i="5" s="1"/>
  <c r="J31" i="5"/>
  <c r="ED89" i="5"/>
  <c r="N63" i="4" l="1"/>
  <c r="O63" i="4" s="1"/>
  <c r="N62" i="4"/>
  <c r="H63" i="4"/>
  <c r="G117" i="5"/>
  <c r="G122" i="5" l="1"/>
  <c r="K117" i="5"/>
  <c r="J117" i="5" s="1"/>
  <c r="N61" i="4"/>
  <c r="O62" i="4"/>
  <c r="M77" i="4" l="1"/>
  <c r="O61" i="4"/>
  <c r="F112" i="5"/>
  <c r="K116" i="5"/>
  <c r="J116" i="5" s="1"/>
  <c r="K122" i="5"/>
  <c r="J122" i="5" s="1"/>
  <c r="G121" i="5"/>
  <c r="V67" i="4"/>
  <c r="D53" i="8" l="1"/>
  <c r="U67" i="4"/>
  <c r="M71" i="4"/>
  <c r="K119" i="5"/>
  <c r="K124" i="5" s="1"/>
  <c r="EA123" i="5"/>
  <c r="DO123" i="5"/>
  <c r="DB123" i="5"/>
  <c r="CO123" i="5"/>
  <c r="CB123" i="5"/>
  <c r="BP123" i="5"/>
  <c r="BC123" i="5"/>
  <c r="AP123" i="5"/>
  <c r="AC123" i="5"/>
  <c r="O123" i="5"/>
  <c r="DU123" i="5"/>
  <c r="DH123" i="5"/>
  <c r="CU123" i="5"/>
  <c r="CH121" i="5"/>
  <c r="BV123" i="5"/>
  <c r="BI123" i="5"/>
  <c r="AU123" i="5"/>
  <c r="AI123" i="5"/>
  <c r="V123" i="5"/>
  <c r="DZ123" i="5"/>
  <c r="DM123" i="5"/>
  <c r="CZ123" i="5"/>
  <c r="CN121" i="5"/>
  <c r="CA123" i="5"/>
  <c r="BN123" i="5"/>
  <c r="BA121" i="5"/>
  <c r="AO121" i="5"/>
  <c r="AB123" i="5"/>
  <c r="M123" i="5"/>
  <c r="DV123" i="5"/>
  <c r="DI123" i="5"/>
  <c r="CW123" i="5"/>
  <c r="CJ123" i="5"/>
  <c r="BW123" i="5"/>
  <c r="BJ123" i="5"/>
  <c r="N121" i="5"/>
  <c r="DX123" i="5"/>
  <c r="DL121" i="5"/>
  <c r="CY123" i="5"/>
  <c r="CL123" i="5"/>
  <c r="BY123" i="5"/>
  <c r="BM123" i="5"/>
  <c r="AZ123" i="5"/>
  <c r="AM123" i="5"/>
  <c r="Z123" i="5"/>
  <c r="R123" i="5"/>
  <c r="DR123" i="5"/>
  <c r="DE123" i="5"/>
  <c r="CQ121" i="5"/>
  <c r="CE123" i="5"/>
  <c r="BR123" i="5"/>
  <c r="BE123" i="5"/>
  <c r="AR121" i="5"/>
  <c r="AF123" i="5"/>
  <c r="Q123" i="5"/>
  <c r="DW123" i="5"/>
  <c r="DJ123" i="5"/>
  <c r="CW121" i="5"/>
  <c r="CK123" i="5"/>
  <c r="BX123" i="5"/>
  <c r="BK123" i="5"/>
  <c r="AX121" i="5"/>
  <c r="AL121" i="5"/>
  <c r="Y123" i="5"/>
  <c r="ED123" i="5"/>
  <c r="DS123" i="5"/>
  <c r="DF121" i="5"/>
  <c r="CT121" i="5"/>
  <c r="CG123" i="5"/>
  <c r="BS121" i="5"/>
  <c r="BG123" i="5"/>
  <c r="AT123" i="5"/>
  <c r="AG123" i="5"/>
  <c r="T121" i="5"/>
  <c r="AK123" i="5"/>
  <c r="EB121" i="5"/>
  <c r="DU121" i="5"/>
  <c r="DI121" i="5"/>
  <c r="CV123" i="5"/>
  <c r="CI123" i="5"/>
  <c r="BV121" i="5"/>
  <c r="BJ121" i="5"/>
  <c r="AW123" i="5"/>
  <c r="AI121" i="5"/>
  <c r="W121" i="5"/>
  <c r="EA121" i="5"/>
  <c r="DN123" i="5"/>
  <c r="DA123" i="5"/>
  <c r="CN123" i="5"/>
  <c r="CB121" i="5"/>
  <c r="BO123" i="5"/>
  <c r="BB123" i="5"/>
  <c r="AO123" i="5"/>
  <c r="AC121" i="5"/>
  <c r="S123" i="5"/>
  <c r="DT123" i="5"/>
  <c r="DG123" i="5"/>
  <c r="CT123" i="5"/>
  <c r="CH123" i="5"/>
  <c r="BU123" i="5"/>
  <c r="BG121" i="5"/>
  <c r="AU121" i="5"/>
  <c r="AH123" i="5"/>
  <c r="U123" i="5"/>
  <c r="EB123" i="5"/>
  <c r="DO121" i="5"/>
  <c r="DC121" i="5"/>
  <c r="CP123" i="5"/>
  <c r="CD123" i="5"/>
  <c r="BP121" i="5"/>
  <c r="BD121" i="5"/>
  <c r="AQ123" i="5"/>
  <c r="AD123" i="5"/>
  <c r="Q121" i="5"/>
  <c r="W123" i="5"/>
  <c r="ED121" i="5"/>
  <c r="DR121" i="5"/>
  <c r="DF123" i="5"/>
  <c r="CS123" i="5"/>
  <c r="CE121" i="5"/>
  <c r="BS123" i="5"/>
  <c r="BF123" i="5"/>
  <c r="AS123" i="5"/>
  <c r="AF121" i="5"/>
  <c r="T123" i="5"/>
  <c r="DX121" i="5"/>
  <c r="DK123" i="5"/>
  <c r="CX123" i="5"/>
  <c r="CK121" i="5"/>
  <c r="BY121" i="5"/>
  <c r="BL123" i="5"/>
  <c r="AY123" i="5"/>
  <c r="AL123" i="5"/>
  <c r="Z121" i="5"/>
  <c r="EC123" i="5"/>
  <c r="DQ123" i="5"/>
  <c r="DC123" i="5"/>
  <c r="CQ123" i="5"/>
  <c r="CC123" i="5"/>
  <c r="BQ123" i="5"/>
  <c r="BD123" i="5"/>
  <c r="AR123" i="5"/>
  <c r="AE123" i="5"/>
  <c r="P123" i="5"/>
  <c r="DY123" i="5"/>
  <c r="DL123" i="5"/>
  <c r="CZ121" i="5"/>
  <c r="CM123" i="5"/>
  <c r="BZ123" i="5"/>
  <c r="BM121" i="5"/>
  <c r="BA123" i="5"/>
  <c r="AN123" i="5"/>
  <c r="AA123" i="5"/>
  <c r="N123" i="5"/>
  <c r="AX123" i="5"/>
  <c r="DY121" i="5"/>
  <c r="DZ121" i="5"/>
  <c r="EC121" i="5"/>
  <c r="DV121" i="5"/>
  <c r="DS121" i="5"/>
  <c r="DT121" i="5"/>
  <c r="DW121" i="5"/>
  <c r="DM121" i="5"/>
  <c r="DQ121" i="5"/>
  <c r="DN121" i="5"/>
  <c r="DJ121" i="5"/>
  <c r="DK121" i="5"/>
  <c r="DG121" i="5"/>
  <c r="DH121" i="5"/>
  <c r="DE121" i="5"/>
  <c r="DA121" i="5"/>
  <c r="DB121" i="5"/>
  <c r="CX121" i="5"/>
  <c r="CY121" i="5"/>
  <c r="CU121" i="5"/>
  <c r="CV121" i="5"/>
  <c r="CO121" i="5"/>
  <c r="CP121" i="5"/>
  <c r="CS121" i="5"/>
  <c r="CL121" i="5"/>
  <c r="CI121" i="5"/>
  <c r="CM121" i="5"/>
  <c r="CJ121" i="5"/>
  <c r="CD121" i="5"/>
  <c r="CG121" i="5"/>
  <c r="CC121" i="5"/>
  <c r="CA121" i="5"/>
  <c r="BW121" i="5"/>
  <c r="BZ121" i="5"/>
  <c r="BX121" i="5"/>
  <c r="BK121" i="5"/>
  <c r="BN121" i="5"/>
  <c r="BU121" i="5"/>
  <c r="BO121" i="5"/>
  <c r="BR121" i="5"/>
  <c r="BQ121" i="5"/>
  <c r="BL121" i="5"/>
  <c r="BE121" i="5"/>
  <c r="BB121" i="5"/>
  <c r="BI121" i="5"/>
  <c r="BC121" i="5"/>
  <c r="BF121" i="5"/>
  <c r="AW121" i="5"/>
  <c r="AZ121" i="5"/>
  <c r="AY121" i="5"/>
  <c r="AT121" i="5"/>
  <c r="AS121" i="5"/>
  <c r="AP121" i="5"/>
  <c r="AQ121" i="5"/>
  <c r="AK121" i="5"/>
  <c r="AN121" i="5"/>
  <c r="AM121" i="5"/>
  <c r="AH121" i="5"/>
  <c r="AG121" i="5"/>
  <c r="S121" i="5"/>
  <c r="AA121" i="5"/>
  <c r="AE121" i="5"/>
  <c r="O121" i="5"/>
  <c r="U121" i="5"/>
  <c r="AB121" i="5"/>
  <c r="AD121" i="5"/>
  <c r="R121" i="5"/>
  <c r="Y121" i="5"/>
  <c r="V121" i="5"/>
  <c r="P121" i="5"/>
  <c r="M121" i="5"/>
  <c r="L123" i="5"/>
  <c r="DD123" i="5"/>
  <c r="AV121" i="5"/>
  <c r="DP121" i="5"/>
  <c r="BH121" i="5"/>
  <c r="CR121" i="5"/>
  <c r="BT121" i="5"/>
  <c r="CF121" i="5"/>
  <c r="AJ121" i="5"/>
  <c r="AV123" i="5"/>
  <c r="BH123" i="5"/>
  <c r="CR123" i="5"/>
  <c r="AJ123" i="5"/>
  <c r="BT123" i="5"/>
  <c r="DP123" i="5"/>
  <c r="CF123" i="5"/>
  <c r="X123" i="5"/>
  <c r="L121" i="5"/>
  <c r="DD121" i="5"/>
  <c r="X121" i="5"/>
  <c r="DZ112" i="5"/>
  <c r="DJ112" i="5"/>
  <c r="CT112" i="5"/>
  <c r="CD112" i="5"/>
  <c r="BN112" i="5"/>
  <c r="AX112" i="5"/>
  <c r="DU112" i="5"/>
  <c r="DE112" i="5"/>
  <c r="CO112" i="5"/>
  <c r="BZ112" i="5"/>
  <c r="BI112" i="5"/>
  <c r="AS112" i="5"/>
  <c r="DQ112" i="5"/>
  <c r="CY112" i="5"/>
  <c r="CJ112" i="5"/>
  <c r="BT112" i="5"/>
  <c r="BE112" i="5"/>
  <c r="EA112" i="5"/>
  <c r="DK112" i="5"/>
  <c r="CU112" i="5"/>
  <c r="CE112" i="5"/>
  <c r="BO112" i="5"/>
  <c r="AY112" i="5"/>
  <c r="AK112" i="5"/>
  <c r="U112" i="5"/>
  <c r="AL112" i="5"/>
  <c r="V112" i="5"/>
  <c r="AE112" i="5"/>
  <c r="N112" i="5"/>
  <c r="AF112" i="5"/>
  <c r="P112" i="5"/>
  <c r="DV112" i="5"/>
  <c r="DF112" i="5"/>
  <c r="CP112" i="5"/>
  <c r="BY112" i="5"/>
  <c r="BJ112" i="5"/>
  <c r="AT112" i="5"/>
  <c r="DP112" i="5"/>
  <c r="DA112" i="5"/>
  <c r="CL112" i="5"/>
  <c r="BU112" i="5"/>
  <c r="BD112" i="5"/>
  <c r="EB112" i="5"/>
  <c r="DL112" i="5"/>
  <c r="CV112" i="5"/>
  <c r="CF112" i="5"/>
  <c r="BP112" i="5"/>
  <c r="AZ112" i="5"/>
  <c r="DW112" i="5"/>
  <c r="DG112" i="5"/>
  <c r="CQ112" i="5"/>
  <c r="CA112" i="5"/>
  <c r="BK112" i="5"/>
  <c r="AU112" i="5"/>
  <c r="AH112" i="5"/>
  <c r="R112" i="5"/>
  <c r="AG112" i="5"/>
  <c r="Q112" i="5"/>
  <c r="AB112" i="5"/>
  <c r="M112" i="5"/>
  <c r="AA112" i="5"/>
  <c r="DR112" i="5"/>
  <c r="DB112" i="5"/>
  <c r="CK112" i="5"/>
  <c r="BV112" i="5"/>
  <c r="BF112" i="5"/>
  <c r="EC112" i="5"/>
  <c r="DN112" i="5"/>
  <c r="CW112" i="5"/>
  <c r="CG112" i="5"/>
  <c r="BQ112" i="5"/>
  <c r="BA112" i="5"/>
  <c r="DX112" i="5"/>
  <c r="DH112" i="5"/>
  <c r="CR112" i="5"/>
  <c r="CB112" i="5"/>
  <c r="BL112" i="5"/>
  <c r="AV112" i="5"/>
  <c r="DS112" i="5"/>
  <c r="DC112" i="5"/>
  <c r="CN112" i="5"/>
  <c r="BW112" i="5"/>
  <c r="BG112" i="5"/>
  <c r="AQ112" i="5"/>
  <c r="AD112" i="5"/>
  <c r="O112" i="5"/>
  <c r="AC112" i="5"/>
  <c r="AN112" i="5"/>
  <c r="X112" i="5"/>
  <c r="AM112" i="5"/>
  <c r="W112" i="5"/>
  <c r="ED112" i="5"/>
  <c r="DM112" i="5"/>
  <c r="CX112" i="5"/>
  <c r="CH112" i="5"/>
  <c r="BR112" i="5"/>
  <c r="BB112" i="5"/>
  <c r="DY112" i="5"/>
  <c r="DI112" i="5"/>
  <c r="CS112" i="5"/>
  <c r="CC112" i="5"/>
  <c r="BM112" i="5"/>
  <c r="AW112" i="5"/>
  <c r="DT112" i="5"/>
  <c r="DD112" i="5"/>
  <c r="CM112" i="5"/>
  <c r="BX112" i="5"/>
  <c r="BH112" i="5"/>
  <c r="AR112" i="5"/>
  <c r="DO112" i="5"/>
  <c r="CZ112" i="5"/>
  <c r="CI112" i="5"/>
  <c r="BS112" i="5"/>
  <c r="BC112" i="5"/>
  <c r="AP112" i="5"/>
  <c r="Z112" i="5"/>
  <c r="AO112" i="5"/>
  <c r="Y112" i="5"/>
  <c r="AJ112" i="5"/>
  <c r="T112" i="5"/>
  <c r="AI112" i="5"/>
  <c r="S112" i="5"/>
  <c r="L112" i="5"/>
  <c r="AK15" i="4"/>
  <c r="AK22" i="4"/>
  <c r="AK21" i="4"/>
  <c r="AK12" i="4"/>
  <c r="AK29" i="4"/>
  <c r="AK31" i="4"/>
  <c r="AK37" i="4"/>
  <c r="AK20" i="4"/>
  <c r="AK41" i="4"/>
  <c r="AE68" i="4"/>
  <c r="Y66" i="4"/>
  <c r="AB66" i="4"/>
  <c r="AD66" i="4"/>
  <c r="AF68" i="4"/>
  <c r="V68" i="4"/>
  <c r="AK43" i="4"/>
  <c r="AK9" i="4"/>
  <c r="AK13" i="4"/>
  <c r="AK36" i="4"/>
  <c r="X68" i="4"/>
  <c r="AK30" i="4"/>
  <c r="AK32" i="4"/>
  <c r="AK16" i="4"/>
  <c r="AK40" i="4"/>
  <c r="AK26" i="4"/>
  <c r="AK35" i="4"/>
  <c r="AK10" i="4"/>
  <c r="AK11" i="4"/>
  <c r="AK27" i="4"/>
  <c r="AK25" i="4"/>
  <c r="Z68" i="4"/>
  <c r="W68" i="4"/>
  <c r="AA66" i="4"/>
  <c r="AB68" i="4"/>
  <c r="Z66" i="4"/>
  <c r="AA68" i="4"/>
  <c r="AK18" i="4"/>
  <c r="AK45" i="4"/>
  <c r="AK44" i="4"/>
  <c r="AD68" i="4"/>
  <c r="AE66" i="4"/>
  <c r="AK28" i="4"/>
  <c r="AK34" i="4"/>
  <c r="AK8" i="4"/>
  <c r="AK42" i="4"/>
  <c r="AK39" i="4"/>
  <c r="AK14" i="4"/>
  <c r="AK47" i="4"/>
  <c r="AK17" i="4"/>
  <c r="AK23" i="4"/>
  <c r="AK24" i="4"/>
  <c r="W66" i="4"/>
  <c r="AC68" i="4"/>
  <c r="X66" i="4"/>
  <c r="Y68" i="4"/>
  <c r="AK38" i="4"/>
  <c r="AK19" i="4"/>
  <c r="AK33" i="4"/>
  <c r="AF66" i="4"/>
  <c r="AC66" i="4"/>
  <c r="AK48" i="4" l="1"/>
  <c r="J121" i="5"/>
  <c r="J123" i="5"/>
  <c r="L109" i="5"/>
  <c r="J112" i="5"/>
  <c r="E94" i="8"/>
  <c r="E95" i="8" s="1"/>
  <c r="U66" i="4"/>
  <c r="U68" i="4"/>
  <c r="M73" i="4" s="1"/>
  <c r="K125" i="5"/>
  <c r="G53" i="8"/>
  <c r="D94" i="8"/>
  <c r="D95" i="8" l="1"/>
  <c r="L114" i="5"/>
  <c r="V69" i="4"/>
  <c r="L107" i="5"/>
  <c r="M111" i="5" l="1"/>
  <c r="M109" i="5"/>
  <c r="L127" i="5" l="1"/>
  <c r="L119" i="5"/>
  <c r="M107" i="5"/>
  <c r="M127" i="5"/>
  <c r="M114" i="5"/>
  <c r="N111" i="5" l="1"/>
  <c r="L124" i="5"/>
  <c r="M119" i="5"/>
  <c r="M124" i="5" s="1"/>
  <c r="N113" i="5" l="1"/>
  <c r="N109" i="5" s="1"/>
  <c r="N107" i="5" s="1"/>
  <c r="L125" i="5"/>
  <c r="M125" i="5" s="1"/>
  <c r="P109" i="5"/>
  <c r="P107" i="5" s="1"/>
  <c r="N120" i="5" l="1"/>
  <c r="N127" i="5" s="1"/>
  <c r="N114" i="5"/>
  <c r="O111" i="5" s="1"/>
  <c r="AJ8" i="4"/>
  <c r="N119" i="5" l="1"/>
  <c r="N124" i="5" s="1"/>
  <c r="N125" i="5" s="1"/>
  <c r="AL8" i="4"/>
  <c r="AM8" i="4" s="1"/>
  <c r="O109" i="5"/>
  <c r="O107" i="5" s="1"/>
  <c r="O114" i="5"/>
  <c r="O127" i="5" l="1"/>
  <c r="P111" i="5"/>
  <c r="P114" i="5" s="1"/>
  <c r="Q111" i="5" s="1"/>
  <c r="Q113" i="5" l="1"/>
  <c r="Q109" i="5" s="1"/>
  <c r="Q107" i="5" s="1"/>
  <c r="O119" i="5"/>
  <c r="O124" i="5" s="1"/>
  <c r="R109" i="5"/>
  <c r="P127" i="5"/>
  <c r="P119" i="5"/>
  <c r="P124" i="5" s="1"/>
  <c r="Q114" i="5" l="1"/>
  <c r="R111" i="5" s="1"/>
  <c r="R114" i="5" s="1"/>
  <c r="S111" i="5" s="1"/>
  <c r="O125" i="5"/>
  <c r="P125" i="5" s="1"/>
  <c r="Q120" i="5" s="1"/>
  <c r="R107" i="5"/>
  <c r="AJ9" i="4"/>
  <c r="AL9" i="4" l="1"/>
  <c r="AM9" i="4" s="1"/>
  <c r="Q119" i="5"/>
  <c r="Q124" i="5" s="1"/>
  <c r="Q125" i="5" s="1"/>
  <c r="Q127" i="5"/>
  <c r="S109" i="5"/>
  <c r="R119" i="5" l="1"/>
  <c r="R127" i="5"/>
  <c r="S107" i="5"/>
  <c r="S114" i="5"/>
  <c r="T111" i="5" s="1"/>
  <c r="T113" i="5" s="1"/>
  <c r="R124" i="5" l="1"/>
  <c r="R125" i="5" s="1"/>
  <c r="T109" i="5"/>
  <c r="V109" i="5"/>
  <c r="S119" i="5"/>
  <c r="S124" i="5" s="1"/>
  <c r="S127" i="5"/>
  <c r="S125" i="5" l="1"/>
  <c r="V107" i="5"/>
  <c r="T107" i="5"/>
  <c r="T120" i="5" s="1"/>
  <c r="T114" i="5"/>
  <c r="U111" i="5" s="1"/>
  <c r="AJ10" i="4"/>
  <c r="AL10" i="4" l="1"/>
  <c r="AM10" i="4" s="1"/>
  <c r="T127" i="5"/>
  <c r="T119" i="5"/>
  <c r="T124" i="5" s="1"/>
  <c r="T125" i="5" s="1"/>
  <c r="U109" i="5"/>
  <c r="U107" i="5" l="1"/>
  <c r="U114" i="5"/>
  <c r="V111" i="5" s="1"/>
  <c r="V114" i="5" s="1"/>
  <c r="W111" i="5" s="1"/>
  <c r="W113" i="5" l="1"/>
  <c r="W109" i="5" s="1"/>
  <c r="U119" i="5"/>
  <c r="U124" i="5" s="1"/>
  <c r="U125" i="5" s="1"/>
  <c r="U127" i="5"/>
  <c r="X109" i="5"/>
  <c r="Y109" i="5"/>
  <c r="Y107" i="5" s="1"/>
  <c r="V119" i="5"/>
  <c r="V127" i="5"/>
  <c r="W64" i="4"/>
  <c r="W62" i="4" l="1"/>
  <c r="W107" i="5"/>
  <c r="W114" i="5"/>
  <c r="X111" i="5" s="1"/>
  <c r="X114" i="5" s="1"/>
  <c r="Y111" i="5" s="1"/>
  <c r="Y114" i="5" s="1"/>
  <c r="Z111" i="5" s="1"/>
  <c r="Z113" i="5" s="1"/>
  <c r="X107" i="5"/>
  <c r="V124" i="5"/>
  <c r="V125" i="5" s="1"/>
  <c r="W120" i="5" l="1"/>
  <c r="W127" i="5" s="1"/>
  <c r="W70" i="4"/>
  <c r="W69" i="4"/>
  <c r="Z109" i="5"/>
  <c r="AJ11" i="4"/>
  <c r="AL11" i="4" l="1"/>
  <c r="AM11" i="4" s="1"/>
  <c r="W119" i="5"/>
  <c r="W124" i="5" s="1"/>
  <c r="W125" i="5" s="1"/>
  <c r="Z107" i="5"/>
  <c r="X119" i="5"/>
  <c r="X124" i="5" s="1"/>
  <c r="X127" i="5"/>
  <c r="Z114" i="5"/>
  <c r="AA111" i="5" s="1"/>
  <c r="AB109" i="5"/>
  <c r="AB107" i="5" s="1"/>
  <c r="X125" i="5" l="1"/>
  <c r="AA109" i="5"/>
  <c r="Y127" i="5"/>
  <c r="Y119" i="5"/>
  <c r="Y124" i="5" s="1"/>
  <c r="Y125" i="5" l="1"/>
  <c r="Z120" i="5" s="1"/>
  <c r="Z119" i="5" s="1"/>
  <c r="Z124" i="5" s="1"/>
  <c r="Z125" i="5" s="1"/>
  <c r="AA107" i="5"/>
  <c r="AA114" i="5"/>
  <c r="AB111" i="5" s="1"/>
  <c r="AB114" i="5" s="1"/>
  <c r="AC111" i="5" s="1"/>
  <c r="AJ12" i="4"/>
  <c r="AL12" i="4" l="1"/>
  <c r="AM12" i="4" s="1"/>
  <c r="Z127" i="5"/>
  <c r="AC113" i="5"/>
  <c r="AC109" i="5" s="1"/>
  <c r="AC107" i="5" s="1"/>
  <c r="AA119" i="5"/>
  <c r="AA124" i="5" s="1"/>
  <c r="AA125" i="5" s="1"/>
  <c r="F54" i="8"/>
  <c r="G54" i="8" s="1"/>
  <c r="H54" i="8"/>
  <c r="AC114" i="5" l="1"/>
  <c r="AD111" i="5" s="1"/>
  <c r="AA127" i="5"/>
  <c r="AD109" i="5"/>
  <c r="AE109" i="5"/>
  <c r="AD107" i="5" l="1"/>
  <c r="AD114" i="5"/>
  <c r="AE111" i="5" s="1"/>
  <c r="AE114" i="5" s="1"/>
  <c r="AF111" i="5" s="1"/>
  <c r="AF113" i="5" s="1"/>
  <c r="AB127" i="5"/>
  <c r="AB119" i="5"/>
  <c r="AB124" i="5" s="1"/>
  <c r="AB125" i="5" s="1"/>
  <c r="AC120" i="5" s="1"/>
  <c r="AE107" i="5"/>
  <c r="AJ13" i="4"/>
  <c r="AL13" i="4" l="1"/>
  <c r="AM13" i="4" s="1"/>
  <c r="AF109" i="5"/>
  <c r="AC127" i="5"/>
  <c r="AC119" i="5"/>
  <c r="AC124" i="5" s="1"/>
  <c r="AC125" i="5" s="1"/>
  <c r="AF107" i="5" l="1"/>
  <c r="AF114" i="5"/>
  <c r="AG111" i="5" s="1"/>
  <c r="AH109" i="5"/>
  <c r="AD119" i="5"/>
  <c r="AD124" i="5" s="1"/>
  <c r="AD125" i="5" s="1"/>
  <c r="AD127" i="5"/>
  <c r="AH107" i="5" l="1"/>
  <c r="AG109" i="5"/>
  <c r="AG107" i="5" l="1"/>
  <c r="AG114" i="5"/>
  <c r="AH111" i="5" s="1"/>
  <c r="AH114" i="5" s="1"/>
  <c r="AI111" i="5" s="1"/>
  <c r="AI113" i="5" s="1"/>
  <c r="AI109" i="5" s="1"/>
  <c r="AE119" i="5"/>
  <c r="AE124" i="5" s="1"/>
  <c r="AE125" i="5" s="1"/>
  <c r="AF120" i="5" s="1"/>
  <c r="AE127" i="5"/>
  <c r="AJ14" i="4"/>
  <c r="X64" i="4"/>
  <c r="AL14" i="4" l="1"/>
  <c r="AM14" i="4" s="1"/>
  <c r="X62" i="4"/>
  <c r="AI107" i="5"/>
  <c r="AF127" i="5"/>
  <c r="AF119" i="5"/>
  <c r="AF124" i="5" s="1"/>
  <c r="AF125" i="5" s="1"/>
  <c r="AI114" i="5"/>
  <c r="AJ111" i="5" s="1"/>
  <c r="F55" i="8" l="1"/>
  <c r="G55" i="8" s="1"/>
  <c r="H55" i="8"/>
  <c r="AJ109" i="5"/>
  <c r="AG127" i="5"/>
  <c r="AG119" i="5"/>
  <c r="AK109" i="5"/>
  <c r="AK107" i="5" s="1"/>
  <c r="AJ107" i="5" l="1"/>
  <c r="AG124" i="5"/>
  <c r="AG125" i="5" s="1"/>
  <c r="AJ114" i="5"/>
  <c r="AK111" i="5" s="1"/>
  <c r="AK114" i="5" s="1"/>
  <c r="AL111" i="5" s="1"/>
  <c r="AL113" i="5" s="1"/>
  <c r="AL109" i="5" l="1"/>
  <c r="AH127" i="5"/>
  <c r="AH119" i="5"/>
  <c r="AH124" i="5" l="1"/>
  <c r="AH125" i="5" s="1"/>
  <c r="AI120" i="5" s="1"/>
  <c r="AL114" i="5"/>
  <c r="AM111" i="5" s="1"/>
  <c r="AL107" i="5"/>
  <c r="AJ15" i="4"/>
  <c r="AL15" i="4" l="1"/>
  <c r="AM15" i="4" s="1"/>
  <c r="AI127" i="5"/>
  <c r="AI119" i="5"/>
  <c r="AI124" i="5" s="1"/>
  <c r="AI125" i="5" s="1"/>
  <c r="X70" i="4"/>
  <c r="X69" i="4"/>
  <c r="AM109" i="5"/>
  <c r="AM107" i="5" l="1"/>
  <c r="AJ127" i="5"/>
  <c r="AJ119" i="5"/>
  <c r="AJ124" i="5" s="1"/>
  <c r="AJ125" i="5" s="1"/>
  <c r="AM114" i="5"/>
  <c r="AN111" i="5" s="1"/>
  <c r="AN109" i="5"/>
  <c r="AN107" i="5" l="1"/>
  <c r="AN114" i="5"/>
  <c r="AO111" i="5" s="1"/>
  <c r="AO113" i="5" s="1"/>
  <c r="AK127" i="5"/>
  <c r="AK119" i="5"/>
  <c r="AK124" i="5" s="1"/>
  <c r="AK125" i="5" s="1"/>
  <c r="AL120" i="5" s="1"/>
  <c r="AJ16" i="4"/>
  <c r="AL16" i="4" l="1"/>
  <c r="AM16" i="4" s="1"/>
  <c r="AO109" i="5"/>
  <c r="AL119" i="5"/>
  <c r="AL124" i="5" s="1"/>
  <c r="AL125" i="5" s="1"/>
  <c r="AL127" i="5"/>
  <c r="AQ109" i="5"/>
  <c r="AO107" i="5" l="1"/>
  <c r="AO114" i="5"/>
  <c r="AP111" i="5" s="1"/>
  <c r="AQ107" i="5"/>
  <c r="AM127" i="5"/>
  <c r="AM119" i="5"/>
  <c r="AM124" i="5" s="1"/>
  <c r="AM125" i="5" s="1"/>
  <c r="AP109" i="5" l="1"/>
  <c r="AT109" i="5"/>
  <c r="AT107" i="5" l="1"/>
  <c r="AP107" i="5"/>
  <c r="AP114" i="5"/>
  <c r="AQ111" i="5" s="1"/>
  <c r="AQ114" i="5" s="1"/>
  <c r="AR111" i="5" s="1"/>
  <c r="AN119" i="5"/>
  <c r="AN124" i="5" s="1"/>
  <c r="AN125" i="5" s="1"/>
  <c r="AO120" i="5" s="1"/>
  <c r="AN127" i="5"/>
  <c r="AJ17" i="4"/>
  <c r="AL17" i="4" l="1"/>
  <c r="AM17" i="4" s="1"/>
  <c r="AR113" i="5"/>
  <c r="AR109" i="5" s="1"/>
  <c r="AR107" i="5" s="1"/>
  <c r="AS109" i="5"/>
  <c r="AO119" i="5"/>
  <c r="AO124" i="5" s="1"/>
  <c r="AO125" i="5" s="1"/>
  <c r="AO127" i="5"/>
  <c r="AW109" i="5"/>
  <c r="AW107" i="5" s="1"/>
  <c r="AR114" i="5" l="1"/>
  <c r="AS111" i="5" s="1"/>
  <c r="AS114" i="5" s="1"/>
  <c r="AT111" i="5" s="1"/>
  <c r="AT114" i="5" s="1"/>
  <c r="AU111" i="5" s="1"/>
  <c r="AS107" i="5"/>
  <c r="AP119" i="5"/>
  <c r="AP124" i="5" s="1"/>
  <c r="AP125" i="5" s="1"/>
  <c r="AP127" i="5"/>
  <c r="AU113" i="5" l="1"/>
  <c r="AU109" i="5" s="1"/>
  <c r="AV109" i="5"/>
  <c r="AZ109" i="5"/>
  <c r="AZ107" i="5" s="1"/>
  <c r="Y64" i="4"/>
  <c r="Y62" i="4" l="1"/>
  <c r="AU107" i="5"/>
  <c r="AU114" i="5"/>
  <c r="AV111" i="5" s="1"/>
  <c r="AV114" i="5" s="1"/>
  <c r="AW111" i="5" s="1"/>
  <c r="AW114" i="5" s="1"/>
  <c r="AX111" i="5" s="1"/>
  <c r="AV107" i="5"/>
  <c r="AQ127" i="5"/>
  <c r="AQ119" i="5"/>
  <c r="AQ124" i="5" s="1"/>
  <c r="AQ125" i="5" s="1"/>
  <c r="AR120" i="5" s="1"/>
  <c r="AJ18" i="4"/>
  <c r="AL18" i="4" l="1"/>
  <c r="AM18" i="4" s="1"/>
  <c r="AX113" i="5"/>
  <c r="AX109" i="5" s="1"/>
  <c r="AX107" i="5" s="1"/>
  <c r="AY109" i="5"/>
  <c r="AR119" i="5"/>
  <c r="AR124" i="5" s="1"/>
  <c r="AR125" i="5" s="1"/>
  <c r="AR127" i="5"/>
  <c r="BC109" i="5"/>
  <c r="BC107" i="5" s="1"/>
  <c r="AX114" i="5" l="1"/>
  <c r="AY111" i="5" s="1"/>
  <c r="AY114" i="5" s="1"/>
  <c r="AZ111" i="5" s="1"/>
  <c r="AZ114" i="5" s="1"/>
  <c r="BA111" i="5" s="1"/>
  <c r="AY107" i="5"/>
  <c r="F56" i="8"/>
  <c r="G56" i="8" s="1"/>
  <c r="H56" i="8"/>
  <c r="AS119" i="5"/>
  <c r="AS127" i="5"/>
  <c r="BA113" i="5" l="1"/>
  <c r="BA109" i="5" s="1"/>
  <c r="BA107" i="5" s="1"/>
  <c r="AS124" i="5"/>
  <c r="AS125" i="5" s="1"/>
  <c r="BB109" i="5"/>
  <c r="BF109" i="5"/>
  <c r="BA114" i="5" l="1"/>
  <c r="BB111" i="5" s="1"/>
  <c r="BB114" i="5" s="1"/>
  <c r="BC111" i="5" s="1"/>
  <c r="BC114" i="5" s="1"/>
  <c r="BD111" i="5" s="1"/>
  <c r="BF107" i="5"/>
  <c r="BB107" i="5"/>
  <c r="AT127" i="5"/>
  <c r="AT119" i="5"/>
  <c r="BD113" i="5" l="1"/>
  <c r="BD109" i="5" s="1"/>
  <c r="BD107" i="5" s="1"/>
  <c r="AT124" i="5"/>
  <c r="AT125" i="5" s="1"/>
  <c r="AU120" i="5" s="1"/>
  <c r="AJ19" i="4"/>
  <c r="AL19" i="4" l="1"/>
  <c r="AM19" i="4" s="1"/>
  <c r="AU119" i="5"/>
  <c r="AU124" i="5" s="1"/>
  <c r="AU125" i="5" s="1"/>
  <c r="AU127" i="5"/>
  <c r="BD114" i="5"/>
  <c r="BE111" i="5" s="1"/>
  <c r="Y69" i="4"/>
  <c r="Y70" i="4"/>
  <c r="BE109" i="5" l="1"/>
  <c r="BE114" i="5"/>
  <c r="BF111" i="5" s="1"/>
  <c r="BF114" i="5" s="1"/>
  <c r="BG111" i="5" s="1"/>
  <c r="H65" i="8"/>
  <c r="F65" i="8"/>
  <c r="G65" i="8" s="1"/>
  <c r="BH109" i="5"/>
  <c r="AV127" i="5"/>
  <c r="AV119" i="5"/>
  <c r="AV124" i="5" s="1"/>
  <c r="AV125" i="5" s="1"/>
  <c r="BI109" i="5"/>
  <c r="BI107" i="5" s="1"/>
  <c r="AW127" i="5"/>
  <c r="AW119" i="5"/>
  <c r="AW124" i="5" s="1"/>
  <c r="BG113" i="5" l="1"/>
  <c r="BG109" i="5" s="1"/>
  <c r="BE107" i="5"/>
  <c r="BH107" i="5"/>
  <c r="AW125" i="5"/>
  <c r="Z64" i="4"/>
  <c r="AX120" i="5" l="1"/>
  <c r="Z62" i="4"/>
  <c r="BG114" i="5"/>
  <c r="BH111" i="5" s="1"/>
  <c r="BH114" i="5" s="1"/>
  <c r="BI111" i="5" s="1"/>
  <c r="BI114" i="5" s="1"/>
  <c r="BJ111" i="5" s="1"/>
  <c r="BG107" i="5"/>
  <c r="AJ20" i="4"/>
  <c r="AL20" i="4" l="1"/>
  <c r="AM20" i="4" s="1"/>
  <c r="AX119" i="5"/>
  <c r="AX124" i="5" s="1"/>
  <c r="AX125" i="5" s="1"/>
  <c r="AX127" i="5"/>
  <c r="BJ113" i="5"/>
  <c r="BJ114" i="5" s="1"/>
  <c r="BK111" i="5" s="1"/>
  <c r="BK109" i="5"/>
  <c r="BJ109" i="5" l="1"/>
  <c r="BJ107" i="5" s="1"/>
  <c r="H66" i="8"/>
  <c r="F66" i="8"/>
  <c r="G66" i="8" s="1"/>
  <c r="BK107" i="5"/>
  <c r="AY127" i="5"/>
  <c r="BK114" i="5"/>
  <c r="BL111" i="5" s="1"/>
  <c r="AY119" i="5"/>
  <c r="AY124" i="5" s="1"/>
  <c r="AY125" i="5" s="1"/>
  <c r="AZ119" i="5"/>
  <c r="AZ124" i="5" s="1"/>
  <c r="AZ127" i="5"/>
  <c r="BL109" i="5"/>
  <c r="BL107" i="5" l="1"/>
  <c r="AZ125" i="5"/>
  <c r="BA120" i="5" s="1"/>
  <c r="BL114" i="5"/>
  <c r="BM111" i="5" s="1"/>
  <c r="BM113" i="5" s="1"/>
  <c r="BO109" i="5"/>
  <c r="BO107" i="5" s="1"/>
  <c r="AJ21" i="4"/>
  <c r="AL21" i="4" l="1"/>
  <c r="AM21" i="4" s="1"/>
  <c r="BM109" i="5"/>
  <c r="BA119" i="5"/>
  <c r="BA124" i="5" s="1"/>
  <c r="BA125" i="5" s="1"/>
  <c r="BA127" i="5"/>
  <c r="H67" i="8" l="1"/>
  <c r="F67" i="8"/>
  <c r="G67" i="8" s="1"/>
  <c r="BM107" i="5"/>
  <c r="BM114" i="5"/>
  <c r="BN111" i="5" s="1"/>
  <c r="BN109" i="5" s="1"/>
  <c r="BB127" i="5"/>
  <c r="BB119" i="5"/>
  <c r="BB124" i="5" s="1"/>
  <c r="BB125" i="5" s="1"/>
  <c r="BC119" i="5"/>
  <c r="BC124" i="5" s="1"/>
  <c r="BC127" i="5"/>
  <c r="BN107" i="5" l="1"/>
  <c r="BN114" i="5"/>
  <c r="BO111" i="5" s="1"/>
  <c r="BO114" i="5" s="1"/>
  <c r="BP111" i="5" s="1"/>
  <c r="BP113" i="5" s="1"/>
  <c r="BP109" i="5" s="1"/>
  <c r="BC125" i="5"/>
  <c r="BD120" i="5" s="1"/>
  <c r="BR109" i="5"/>
  <c r="AJ22" i="4"/>
  <c r="AL22" i="4" l="1"/>
  <c r="AM22" i="4" s="1"/>
  <c r="BD127" i="5"/>
  <c r="BD119" i="5"/>
  <c r="BD124" i="5" s="1"/>
  <c r="BD125" i="5" s="1"/>
  <c r="BR107" i="5"/>
  <c r="BP107" i="5"/>
  <c r="BP114" i="5"/>
  <c r="BQ111" i="5" s="1"/>
  <c r="H68" i="8" l="1"/>
  <c r="F68" i="8"/>
  <c r="G68" i="8" s="1"/>
  <c r="H57" i="8"/>
  <c r="F57" i="8"/>
  <c r="G57" i="8" s="1"/>
  <c r="BE119" i="5"/>
  <c r="BE127" i="5"/>
  <c r="BQ109" i="5"/>
  <c r="BE124" i="5" l="1"/>
  <c r="BE125" i="5" s="1"/>
  <c r="BQ114" i="5"/>
  <c r="BR111" i="5" s="1"/>
  <c r="BR114" i="5" s="1"/>
  <c r="BS111" i="5" s="1"/>
  <c r="BS113" i="5" s="1"/>
  <c r="BQ107" i="5"/>
  <c r="BF119" i="5"/>
  <c r="BF127" i="5"/>
  <c r="BF124" i="5" l="1"/>
  <c r="BF125" i="5" s="1"/>
  <c r="BG120" i="5" s="1"/>
  <c r="BS109" i="5"/>
  <c r="BU109" i="5"/>
  <c r="BU107" i="5" s="1"/>
  <c r="AJ23" i="4"/>
  <c r="AA64" i="4"/>
  <c r="AL23" i="4" l="1"/>
  <c r="AM23" i="4" s="1"/>
  <c r="AA62" i="4"/>
  <c r="BS107" i="5"/>
  <c r="BS114" i="5"/>
  <c r="BT111" i="5" s="1"/>
  <c r="BG127" i="5"/>
  <c r="BG119" i="5"/>
  <c r="Z69" i="4" l="1"/>
  <c r="Z70" i="4"/>
  <c r="BG124" i="5"/>
  <c r="BG125" i="5" s="1"/>
  <c r="BT109" i="5"/>
  <c r="BI127" i="5"/>
  <c r="BI119" i="5"/>
  <c r="BI124" i="5" s="1"/>
  <c r="H69" i="8" l="1"/>
  <c r="F69" i="8"/>
  <c r="G69" i="8" s="1"/>
  <c r="BT107" i="5"/>
  <c r="BH119" i="5"/>
  <c r="BH124" i="5" s="1"/>
  <c r="BH125" i="5" s="1"/>
  <c r="BI125" i="5" s="1"/>
  <c r="BJ120" i="5" s="1"/>
  <c r="BH127" i="5"/>
  <c r="BT114" i="5"/>
  <c r="BU111" i="5" s="1"/>
  <c r="BU114" i="5" s="1"/>
  <c r="BV111" i="5" s="1"/>
  <c r="BV113" i="5" s="1"/>
  <c r="AJ24" i="4"/>
  <c r="AL24" i="4" l="1"/>
  <c r="AM24" i="4" s="1"/>
  <c r="BV109" i="5"/>
  <c r="BJ127" i="5"/>
  <c r="BJ119" i="5"/>
  <c r="BJ124" i="5" s="1"/>
  <c r="BJ125" i="5" s="1"/>
  <c r="BX109" i="5"/>
  <c r="BX107" i="5" s="1"/>
  <c r="H70" i="8" l="1"/>
  <c r="F70" i="8"/>
  <c r="G70" i="8" s="1"/>
  <c r="BV107" i="5"/>
  <c r="BK119" i="5"/>
  <c r="BK124" i="5" s="1"/>
  <c r="BK125" i="5" s="1"/>
  <c r="BK127" i="5"/>
  <c r="BV114" i="5"/>
  <c r="BW111" i="5" s="1"/>
  <c r="BL127" i="5"/>
  <c r="BL119" i="5"/>
  <c r="BL124" i="5" s="1"/>
  <c r="BL125" i="5" l="1"/>
  <c r="BM120" i="5" s="1"/>
  <c r="BW109" i="5"/>
  <c r="AJ25" i="4"/>
  <c r="AL25" i="4" l="1"/>
  <c r="AM25" i="4" s="1"/>
  <c r="BW107" i="5"/>
  <c r="BM119" i="5"/>
  <c r="BM124" i="5" s="1"/>
  <c r="BM125" i="5" s="1"/>
  <c r="BM127" i="5"/>
  <c r="BW114" i="5"/>
  <c r="BX111" i="5" s="1"/>
  <c r="BX114" i="5" s="1"/>
  <c r="BY111" i="5" s="1"/>
  <c r="BY113" i="5" s="1"/>
  <c r="H71" i="8" l="1"/>
  <c r="F71" i="8"/>
  <c r="G71" i="8" s="1"/>
  <c r="BN127" i="5"/>
  <c r="BN119" i="5"/>
  <c r="BN124" i="5" s="1"/>
  <c r="BN125" i="5" s="1"/>
  <c r="BY109" i="5"/>
  <c r="BO119" i="5"/>
  <c r="BO124" i="5" s="1"/>
  <c r="BO127" i="5"/>
  <c r="CA109" i="5"/>
  <c r="CA107" i="5" s="1"/>
  <c r="BY107" i="5" l="1"/>
  <c r="BO125" i="5"/>
  <c r="BP120" i="5" s="1"/>
  <c r="BY114" i="5"/>
  <c r="BZ111" i="5" s="1"/>
  <c r="AJ26" i="4"/>
  <c r="AL26" i="4" l="1"/>
  <c r="AM26" i="4" s="1"/>
  <c r="BP127" i="5"/>
  <c r="BP119" i="5"/>
  <c r="BP124" i="5" s="1"/>
  <c r="BP125" i="5" s="1"/>
  <c r="BZ109" i="5"/>
  <c r="H72" i="8" l="1"/>
  <c r="F72" i="8"/>
  <c r="G72" i="8" s="1"/>
  <c r="BZ107" i="5"/>
  <c r="H58" i="8"/>
  <c r="F58" i="8"/>
  <c r="G58" i="8" s="1"/>
  <c r="BQ119" i="5"/>
  <c r="BQ127" i="5"/>
  <c r="BZ114" i="5"/>
  <c r="CA111" i="5" s="1"/>
  <c r="CA114" i="5" s="1"/>
  <c r="CB111" i="5" s="1"/>
  <c r="CB113" i="5" s="1"/>
  <c r="BQ124" i="5" l="1"/>
  <c r="BQ125" i="5" s="1"/>
  <c r="CB109" i="5"/>
  <c r="BR127" i="5"/>
  <c r="BR119" i="5"/>
  <c r="CD109" i="5"/>
  <c r="CD107" i="5" l="1"/>
  <c r="BR124" i="5"/>
  <c r="BR125" i="5" s="1"/>
  <c r="BS120" i="5" s="1"/>
  <c r="CB107" i="5"/>
  <c r="CB114" i="5"/>
  <c r="CC111" i="5" s="1"/>
  <c r="AJ27" i="4"/>
  <c r="AL27" i="4" l="1"/>
  <c r="AM27" i="4" s="1"/>
  <c r="CC109" i="5"/>
  <c r="BS127" i="5"/>
  <c r="BS119" i="5"/>
  <c r="BU119" i="5"/>
  <c r="BU124" i="5" s="1"/>
  <c r="BU127" i="5"/>
  <c r="AA70" i="4" l="1"/>
  <c r="AA69" i="4"/>
  <c r="BS124" i="5"/>
  <c r="BS125" i="5" s="1"/>
  <c r="CC114" i="5"/>
  <c r="CD111" i="5" s="1"/>
  <c r="CD114" i="5" s="1"/>
  <c r="CE111" i="5" s="1"/>
  <c r="CE113" i="5" s="1"/>
  <c r="CC107" i="5"/>
  <c r="F73" i="8" l="1"/>
  <c r="G73" i="8" s="1"/>
  <c r="H73" i="8"/>
  <c r="BT127" i="5"/>
  <c r="BT119" i="5"/>
  <c r="BT124" i="5" s="1"/>
  <c r="BT125" i="5" s="1"/>
  <c r="BU125" i="5" s="1"/>
  <c r="BV120" i="5" s="1"/>
  <c r="CE109" i="5"/>
  <c r="CG109" i="5"/>
  <c r="CG107" i="5" s="1"/>
  <c r="AJ28" i="4"/>
  <c r="AB64" i="4"/>
  <c r="AL28" i="4" l="1"/>
  <c r="AM28" i="4" s="1"/>
  <c r="AB62" i="4"/>
  <c r="CE107" i="5"/>
  <c r="CE114" i="5"/>
  <c r="CF111" i="5" s="1"/>
  <c r="BV119" i="5"/>
  <c r="BV124" i="5" s="1"/>
  <c r="BV125" i="5" s="1"/>
  <c r="BV127" i="5"/>
  <c r="BX119" i="5"/>
  <c r="BX124" i="5" s="1"/>
  <c r="BX127" i="5"/>
  <c r="H74" i="8" l="1"/>
  <c r="F74" i="8"/>
  <c r="G74" i="8" s="1"/>
  <c r="BW119" i="5"/>
  <c r="BW124" i="5" s="1"/>
  <c r="BW125" i="5" s="1"/>
  <c r="BX125" i="5" s="1"/>
  <c r="BY120" i="5" s="1"/>
  <c r="BW127" i="5"/>
  <c r="CF109" i="5"/>
  <c r="CJ109" i="5"/>
  <c r="CJ107" i="5" s="1"/>
  <c r="AJ29" i="4"/>
  <c r="AL29" i="4" l="1"/>
  <c r="AM29" i="4" s="1"/>
  <c r="CF107" i="5"/>
  <c r="CF114" i="5"/>
  <c r="CG111" i="5" s="1"/>
  <c r="CG114" i="5" s="1"/>
  <c r="CH111" i="5" s="1"/>
  <c r="CH113" i="5" s="1"/>
  <c r="CH109" i="5" l="1"/>
  <c r="BY119" i="5"/>
  <c r="BY124" i="5" s="1"/>
  <c r="BY125" i="5" s="1"/>
  <c r="BY127" i="5"/>
  <c r="CM109" i="5"/>
  <c r="CM107" i="5" s="1"/>
  <c r="CA119" i="5"/>
  <c r="CA124" i="5" s="1"/>
  <c r="CA127" i="5"/>
  <c r="F75" i="8" l="1"/>
  <c r="G75" i="8" s="1"/>
  <c r="H75" i="8"/>
  <c r="CH107" i="5"/>
  <c r="CH114" i="5"/>
  <c r="CI111" i="5" s="1"/>
  <c r="BZ127" i="5"/>
  <c r="BZ119" i="5"/>
  <c r="BZ124" i="5" s="1"/>
  <c r="BZ125" i="5" s="1"/>
  <c r="CA125" i="5" s="1"/>
  <c r="CB120" i="5" s="1"/>
  <c r="AJ30" i="4"/>
  <c r="AL30" i="4" l="1"/>
  <c r="AM30" i="4" s="1"/>
  <c r="CI109" i="5"/>
  <c r="CP109" i="5"/>
  <c r="CD127" i="5"/>
  <c r="CD119" i="5"/>
  <c r="CD124" i="5" s="1"/>
  <c r="CP107" i="5" l="1"/>
  <c r="CI107" i="5"/>
  <c r="CI114" i="5"/>
  <c r="CJ111" i="5" s="1"/>
  <c r="CJ114" i="5" s="1"/>
  <c r="CK111" i="5" s="1"/>
  <c r="CB119" i="5"/>
  <c r="CB124" i="5" s="1"/>
  <c r="CB125" i="5" s="1"/>
  <c r="CB127" i="5"/>
  <c r="CK113" i="5" l="1"/>
  <c r="CK109" i="5" s="1"/>
  <c r="CK107" i="5" s="1"/>
  <c r="CL109" i="5"/>
  <c r="CS109" i="5"/>
  <c r="CS107" i="5" s="1"/>
  <c r="CG119" i="5"/>
  <c r="CG124" i="5" s="1"/>
  <c r="CG127" i="5"/>
  <c r="CK114" i="5" l="1"/>
  <c r="CL111" i="5" s="1"/>
  <c r="F76" i="8"/>
  <c r="G76" i="8" s="1"/>
  <c r="H76" i="8"/>
  <c r="CL107" i="5"/>
  <c r="F59" i="8"/>
  <c r="G59" i="8" s="1"/>
  <c r="H59" i="8"/>
  <c r="CL114" i="5"/>
  <c r="CM111" i="5" s="1"/>
  <c r="CM114" i="5" s="1"/>
  <c r="CN111" i="5" s="1"/>
  <c r="CC127" i="5"/>
  <c r="CC119" i="5"/>
  <c r="CN113" i="5" l="1"/>
  <c r="CN109" i="5" s="1"/>
  <c r="CN107" i="5" s="1"/>
  <c r="AB69" i="4"/>
  <c r="AB70" i="4"/>
  <c r="CC124" i="5"/>
  <c r="CC125" i="5" s="1"/>
  <c r="CD125" i="5" s="1"/>
  <c r="CO109" i="5"/>
  <c r="CV109" i="5"/>
  <c r="CV107" i="5" s="1"/>
  <c r="CJ119" i="5"/>
  <c r="CJ124" i="5" s="1"/>
  <c r="CJ127" i="5"/>
  <c r="CE120" i="5" l="1"/>
  <c r="CN114" i="5"/>
  <c r="CO111" i="5" s="1"/>
  <c r="CO114" i="5" s="1"/>
  <c r="CP111" i="5" s="1"/>
  <c r="CP114" i="5" s="1"/>
  <c r="CQ111" i="5" s="1"/>
  <c r="CO107" i="5"/>
  <c r="CF127" i="5"/>
  <c r="CF119" i="5"/>
  <c r="CF124" i="5" s="1"/>
  <c r="AJ31" i="4"/>
  <c r="AL31" i="4" l="1"/>
  <c r="AM31" i="4" s="1"/>
  <c r="H77" i="8" s="1"/>
  <c r="F77" i="8"/>
  <c r="G77" i="8" s="1"/>
  <c r="CE127" i="5"/>
  <c r="CE119" i="5"/>
  <c r="CE124" i="5" s="1"/>
  <c r="CE125" i="5" s="1"/>
  <c r="CF125" i="5" s="1"/>
  <c r="CG125" i="5" s="1"/>
  <c r="CQ113" i="5"/>
  <c r="CQ109" i="5" s="1"/>
  <c r="CR109" i="5"/>
  <c r="CY109" i="5"/>
  <c r="CM127" i="5"/>
  <c r="CM119" i="5"/>
  <c r="CM124" i="5" s="1"/>
  <c r="AC64" i="4"/>
  <c r="CH120" i="5" l="1"/>
  <c r="AC62" i="4"/>
  <c r="CQ107" i="5"/>
  <c r="CQ114" i="5"/>
  <c r="CR111" i="5" s="1"/>
  <c r="CR114" i="5" s="1"/>
  <c r="CS111" i="5" s="1"/>
  <c r="CS114" i="5" s="1"/>
  <c r="CT111" i="5" s="1"/>
  <c r="CR107" i="5"/>
  <c r="CI119" i="5"/>
  <c r="CI124" i="5" s="1"/>
  <c r="CI127" i="5"/>
  <c r="CY107" i="5"/>
  <c r="AJ32" i="4"/>
  <c r="AL32" i="4" l="1"/>
  <c r="AM32" i="4" s="1"/>
  <c r="H78" i="8" s="1"/>
  <c r="F78" i="8"/>
  <c r="G78" i="8" s="1"/>
  <c r="CH127" i="5"/>
  <c r="CH119" i="5"/>
  <c r="CH124" i="5" s="1"/>
  <c r="CH125" i="5" s="1"/>
  <c r="CI125" i="5" s="1"/>
  <c r="CJ125" i="5" s="1"/>
  <c r="CT113" i="5"/>
  <c r="CT109" i="5" s="1"/>
  <c r="CT107" i="5" s="1"/>
  <c r="CU109" i="5"/>
  <c r="DB109" i="5"/>
  <c r="CP127" i="5"/>
  <c r="CP119" i="5"/>
  <c r="CP124" i="5" s="1"/>
  <c r="CK120" i="5" l="1"/>
  <c r="CT114" i="5"/>
  <c r="CU111" i="5" s="1"/>
  <c r="CU114" i="5" s="1"/>
  <c r="CV111" i="5" s="1"/>
  <c r="CV114" i="5" s="1"/>
  <c r="CW111" i="5" s="1"/>
  <c r="DB107" i="5"/>
  <c r="CU107" i="5"/>
  <c r="CL127" i="5"/>
  <c r="CL119" i="5"/>
  <c r="CL124" i="5" s="1"/>
  <c r="AJ33" i="4"/>
  <c r="AL33" i="4" l="1"/>
  <c r="AM33" i="4" s="1"/>
  <c r="H79" i="8" s="1"/>
  <c r="F79" i="8"/>
  <c r="G79" i="8" s="1"/>
  <c r="CK127" i="5"/>
  <c r="CK119" i="5"/>
  <c r="CK124" i="5" s="1"/>
  <c r="CK125" i="5" s="1"/>
  <c r="CL125" i="5" s="1"/>
  <c r="CM125" i="5" s="1"/>
  <c r="CW113" i="5"/>
  <c r="CW109" i="5" s="1"/>
  <c r="CW107" i="5" s="1"/>
  <c r="CX109" i="5"/>
  <c r="CS119" i="5"/>
  <c r="CS124" i="5" s="1"/>
  <c r="CS127" i="5"/>
  <c r="DE109" i="5"/>
  <c r="DE107" i="5" s="1"/>
  <c r="CN120" i="5" l="1"/>
  <c r="CW114" i="5"/>
  <c r="CX111" i="5" s="1"/>
  <c r="CX114" i="5" s="1"/>
  <c r="CY111" i="5" s="1"/>
  <c r="CY114" i="5" s="1"/>
  <c r="CZ111" i="5" s="1"/>
  <c r="CX107" i="5"/>
  <c r="F60" i="8"/>
  <c r="G60" i="8" s="1"/>
  <c r="H60" i="8"/>
  <c r="CO119" i="5"/>
  <c r="CO124" i="5" s="1"/>
  <c r="CO127" i="5"/>
  <c r="AJ34" i="4"/>
  <c r="AL34" i="4" l="1"/>
  <c r="AM34" i="4" s="1"/>
  <c r="H80" i="8" s="1"/>
  <c r="F80" i="8"/>
  <c r="G80" i="8" s="1"/>
  <c r="CN127" i="5"/>
  <c r="CN119" i="5"/>
  <c r="CN124" i="5" s="1"/>
  <c r="CN125" i="5" s="1"/>
  <c r="CO125" i="5" s="1"/>
  <c r="CP125" i="5" s="1"/>
  <c r="CQ120" i="5" s="1"/>
  <c r="CZ113" i="5"/>
  <c r="CZ109" i="5" s="1"/>
  <c r="CZ107" i="5" s="1"/>
  <c r="AC69" i="4"/>
  <c r="AC70" i="4"/>
  <c r="DA109" i="5"/>
  <c r="DH109" i="5"/>
  <c r="DH107" i="5" s="1"/>
  <c r="CV119" i="5"/>
  <c r="CV124" i="5" s="1"/>
  <c r="CV127" i="5"/>
  <c r="AJ35" i="4"/>
  <c r="AL35" i="4" l="1"/>
  <c r="AM35" i="4" s="1"/>
  <c r="CQ119" i="5"/>
  <c r="CQ124" i="5" s="1"/>
  <c r="CQ125" i="5" s="1"/>
  <c r="CQ127" i="5"/>
  <c r="CZ114" i="5"/>
  <c r="DA111" i="5" s="1"/>
  <c r="DA114" i="5" s="1"/>
  <c r="DB111" i="5" s="1"/>
  <c r="DB114" i="5" s="1"/>
  <c r="DC111" i="5" s="1"/>
  <c r="F81" i="8"/>
  <c r="G81" i="8" s="1"/>
  <c r="H81" i="8"/>
  <c r="DA107" i="5"/>
  <c r="CR127" i="5"/>
  <c r="CR119" i="5"/>
  <c r="CR124" i="5" s="1"/>
  <c r="CR125" i="5" l="1"/>
  <c r="CS125" i="5" s="1"/>
  <c r="CT120" i="5" s="1"/>
  <c r="DC113" i="5"/>
  <c r="DC109" i="5" s="1"/>
  <c r="DD109" i="5"/>
  <c r="CY127" i="5"/>
  <c r="CY119" i="5"/>
  <c r="CY124" i="5" s="1"/>
  <c r="DK109" i="5"/>
  <c r="AD64" i="4"/>
  <c r="AJ36" i="4"/>
  <c r="AL36" i="4" l="1"/>
  <c r="AM36" i="4" s="1"/>
  <c r="H82" i="8" s="1"/>
  <c r="CT119" i="5"/>
  <c r="CT124" i="5" s="1"/>
  <c r="CT125" i="5" s="1"/>
  <c r="CT127" i="5"/>
  <c r="AD62" i="4"/>
  <c r="DC107" i="5"/>
  <c r="DC114" i="5"/>
  <c r="DD111" i="5" s="1"/>
  <c r="DD114" i="5" s="1"/>
  <c r="DE111" i="5" s="1"/>
  <c r="DE114" i="5" s="1"/>
  <c r="DF111" i="5" s="1"/>
  <c r="F82" i="8"/>
  <c r="G82" i="8" s="1"/>
  <c r="DD107" i="5"/>
  <c r="CU119" i="5"/>
  <c r="CU124" i="5" s="1"/>
  <c r="CU127" i="5"/>
  <c r="DK107" i="5"/>
  <c r="CU125" i="5" l="1"/>
  <c r="CV125" i="5" s="1"/>
  <c r="CW120" i="5" s="1"/>
  <c r="CW119" i="5" s="1"/>
  <c r="CW124" i="5" s="1"/>
  <c r="CW125" i="5" s="1"/>
  <c r="DF113" i="5"/>
  <c r="DF109" i="5" s="1"/>
  <c r="DF107" i="5" s="1"/>
  <c r="DG109" i="5"/>
  <c r="DN109" i="5"/>
  <c r="DB119" i="5"/>
  <c r="DB124" i="5" s="1"/>
  <c r="DB127" i="5"/>
  <c r="AJ37" i="4"/>
  <c r="AL37" i="4" l="1"/>
  <c r="AM37" i="4" s="1"/>
  <c r="H83" i="8" s="1"/>
  <c r="CW127" i="5"/>
  <c r="DF114" i="5"/>
  <c r="DG111" i="5" s="1"/>
  <c r="F83" i="8"/>
  <c r="G83" i="8" s="1"/>
  <c r="DN107" i="5"/>
  <c r="DG107" i="5"/>
  <c r="CX119" i="5"/>
  <c r="CX124" i="5" s="1"/>
  <c r="CX125" i="5" s="1"/>
  <c r="CY125" i="5" s="1"/>
  <c r="CZ120" i="5" s="1"/>
  <c r="CX127" i="5"/>
  <c r="DG114" i="5"/>
  <c r="DH111" i="5" s="1"/>
  <c r="DH114" i="5" s="1"/>
  <c r="DI111" i="5" s="1"/>
  <c r="AJ38" i="4"/>
  <c r="AL38" i="4" l="1"/>
  <c r="AM38" i="4" s="1"/>
  <c r="CZ119" i="5"/>
  <c r="CZ124" i="5" s="1"/>
  <c r="CZ125" i="5" s="1"/>
  <c r="CZ127" i="5"/>
  <c r="DI113" i="5"/>
  <c r="DI109" i="5" s="1"/>
  <c r="DI107" i="5" s="1"/>
  <c r="DJ109" i="5"/>
  <c r="DE127" i="5"/>
  <c r="DE119" i="5"/>
  <c r="DE124" i="5" s="1"/>
  <c r="DQ109" i="5"/>
  <c r="DQ107" i="5" s="1"/>
  <c r="DI114" i="5" l="1"/>
  <c r="DJ111" i="5" s="1"/>
  <c r="F84" i="8"/>
  <c r="G84" i="8" s="1"/>
  <c r="H84" i="8"/>
  <c r="DA119" i="5"/>
  <c r="DA124" i="5" s="1"/>
  <c r="DA125" i="5" s="1"/>
  <c r="DB125" i="5" s="1"/>
  <c r="DC120" i="5" s="1"/>
  <c r="DJ107" i="5"/>
  <c r="H61" i="8"/>
  <c r="F61" i="8"/>
  <c r="G61" i="8" s="1"/>
  <c r="DA127" i="5"/>
  <c r="DJ114" i="5"/>
  <c r="DK111" i="5" s="1"/>
  <c r="DK114" i="5" s="1"/>
  <c r="DL111" i="5" s="1"/>
  <c r="AJ39" i="4"/>
  <c r="AL39" i="4" l="1"/>
  <c r="AM39" i="4" s="1"/>
  <c r="DC119" i="5"/>
  <c r="DC124" i="5" s="1"/>
  <c r="DC125" i="5" s="1"/>
  <c r="DC127" i="5"/>
  <c r="DL113" i="5"/>
  <c r="DL109" i="5" s="1"/>
  <c r="DL107" i="5" s="1"/>
  <c r="AD70" i="4"/>
  <c r="AD69" i="4"/>
  <c r="DM109" i="5"/>
  <c r="DH127" i="5"/>
  <c r="DH119" i="5"/>
  <c r="DH124" i="5" s="1"/>
  <c r="DL114" i="5" l="1"/>
  <c r="DM111" i="5" s="1"/>
  <c r="H85" i="8"/>
  <c r="F85" i="8"/>
  <c r="G85" i="8" s="1"/>
  <c r="DD119" i="5"/>
  <c r="DD124" i="5" s="1"/>
  <c r="DD125" i="5" s="1"/>
  <c r="DE125" i="5" s="1"/>
  <c r="DF120" i="5" s="1"/>
  <c r="DD127" i="5"/>
  <c r="DM107" i="5"/>
  <c r="DM114" i="5"/>
  <c r="DN111" i="5" s="1"/>
  <c r="DN114" i="5" s="1"/>
  <c r="DO111" i="5" s="1"/>
  <c r="AJ40" i="4"/>
  <c r="AL40" i="4" l="1"/>
  <c r="AM40" i="4" s="1"/>
  <c r="DF127" i="5"/>
  <c r="DF119" i="5"/>
  <c r="DF124" i="5" s="1"/>
  <c r="DF125" i="5" s="1"/>
  <c r="DO113" i="5"/>
  <c r="DO109" i="5" s="1"/>
  <c r="DP109" i="5"/>
  <c r="DK119" i="5"/>
  <c r="DK124" i="5" s="1"/>
  <c r="DK127" i="5"/>
  <c r="DT109" i="5"/>
  <c r="DT107" i="5" s="1"/>
  <c r="AE64" i="4"/>
  <c r="AE62" i="4" l="1"/>
  <c r="DO107" i="5"/>
  <c r="DO114" i="5"/>
  <c r="DP111" i="5" s="1"/>
  <c r="DP114" i="5" s="1"/>
  <c r="DQ111" i="5" s="1"/>
  <c r="DQ114" i="5" s="1"/>
  <c r="DR111" i="5" s="1"/>
  <c r="F86" i="8"/>
  <c r="G86" i="8" s="1"/>
  <c r="H86" i="8"/>
  <c r="DP107" i="5"/>
  <c r="DG127" i="5"/>
  <c r="DG119" i="5"/>
  <c r="DG124" i="5" s="1"/>
  <c r="DG125" i="5" s="1"/>
  <c r="DH125" i="5" s="1"/>
  <c r="DI120" i="5" s="1"/>
  <c r="AJ41" i="4"/>
  <c r="AL41" i="4" l="1"/>
  <c r="AM41" i="4" s="1"/>
  <c r="DI127" i="5"/>
  <c r="DI119" i="5"/>
  <c r="DI124" i="5" s="1"/>
  <c r="DI125" i="5" s="1"/>
  <c r="DR113" i="5"/>
  <c r="DR109" i="5" s="1"/>
  <c r="DR107" i="5" s="1"/>
  <c r="DW109" i="5"/>
  <c r="DW107" i="5" s="1"/>
  <c r="DN119" i="5"/>
  <c r="DN124" i="5" s="1"/>
  <c r="DN127" i="5"/>
  <c r="DR114" i="5" l="1"/>
  <c r="DS111" i="5" s="1"/>
  <c r="H87" i="8"/>
  <c r="F87" i="8"/>
  <c r="G87" i="8" s="1"/>
  <c r="DJ119" i="5"/>
  <c r="DJ124" i="5" s="1"/>
  <c r="DJ125" i="5" s="1"/>
  <c r="DK125" i="5" s="1"/>
  <c r="DL120" i="5" s="1"/>
  <c r="DJ127" i="5"/>
  <c r="AJ42" i="4"/>
  <c r="AL42" i="4" l="1"/>
  <c r="AM42" i="4" s="1"/>
  <c r="DL127" i="5"/>
  <c r="DL119" i="5"/>
  <c r="DL124" i="5" s="1"/>
  <c r="DL125" i="5" s="1"/>
  <c r="DS109" i="5"/>
  <c r="DS107" i="5" s="1"/>
  <c r="DS114" i="5"/>
  <c r="DT111" i="5" s="1"/>
  <c r="DT114" i="5" s="1"/>
  <c r="DU111" i="5" s="1"/>
  <c r="DV109" i="5"/>
  <c r="DQ119" i="5"/>
  <c r="DQ124" i="5" s="1"/>
  <c r="DQ127" i="5"/>
  <c r="DU113" i="5" l="1"/>
  <c r="DU109" i="5" s="1"/>
  <c r="DU107" i="5" s="1"/>
  <c r="H88" i="8"/>
  <c r="F88" i="8"/>
  <c r="G88" i="8" s="1"/>
  <c r="DM127" i="5"/>
  <c r="DV107" i="5"/>
  <c r="F62" i="8"/>
  <c r="G62" i="8" s="1"/>
  <c r="H62" i="8"/>
  <c r="DM119" i="5"/>
  <c r="DM124" i="5" s="1"/>
  <c r="DM125" i="5" s="1"/>
  <c r="DN125" i="5" s="1"/>
  <c r="DO120" i="5" s="1"/>
  <c r="AJ43" i="4"/>
  <c r="AL43" i="4" l="1"/>
  <c r="AM43" i="4" s="1"/>
  <c r="DO119" i="5"/>
  <c r="DO124" i="5" s="1"/>
  <c r="DO125" i="5" s="1"/>
  <c r="DO127" i="5"/>
  <c r="DU114" i="5"/>
  <c r="DV111" i="5" s="1"/>
  <c r="DV114" i="5" s="1"/>
  <c r="DW111" i="5" s="1"/>
  <c r="DW114" i="5" s="1"/>
  <c r="DX111" i="5" s="1"/>
  <c r="AE70" i="4"/>
  <c r="AE69" i="4"/>
  <c r="DT119" i="5"/>
  <c r="DT124" i="5" s="1"/>
  <c r="DT127" i="5"/>
  <c r="DX113" i="5" l="1"/>
  <c r="DX109" i="5" s="1"/>
  <c r="DX107" i="5" s="1"/>
  <c r="H89" i="8"/>
  <c r="F89" i="8"/>
  <c r="G89" i="8" s="1"/>
  <c r="DZ109" i="5"/>
  <c r="DP127" i="5"/>
  <c r="DP119" i="5"/>
  <c r="DP124" i="5" s="1"/>
  <c r="DP125" i="5" s="1"/>
  <c r="DQ125" i="5" s="1"/>
  <c r="DR120" i="5" s="1"/>
  <c r="AJ44" i="4"/>
  <c r="AL44" i="4" l="1"/>
  <c r="AM44" i="4" s="1"/>
  <c r="DX114" i="5"/>
  <c r="DY111" i="5" s="1"/>
  <c r="DZ107" i="5"/>
  <c r="DR127" i="5"/>
  <c r="DR119" i="5"/>
  <c r="DR124" i="5" s="1"/>
  <c r="DR125" i="5" s="1"/>
  <c r="EC109" i="5"/>
  <c r="EC107" i="5" s="1"/>
  <c r="DY109" i="5" l="1"/>
  <c r="DY107" i="5" s="1"/>
  <c r="DY114" i="5"/>
  <c r="DZ111" i="5" s="1"/>
  <c r="DZ114" i="5" s="1"/>
  <c r="EA111" i="5" s="1"/>
  <c r="EA113" i="5" s="1"/>
  <c r="EA109" i="5" s="1"/>
  <c r="DW119" i="5"/>
  <c r="DW124" i="5" s="1"/>
  <c r="DW127" i="5"/>
  <c r="AF64" i="4"/>
  <c r="F90" i="8" l="1"/>
  <c r="G90" i="8" s="1"/>
  <c r="H90" i="8"/>
  <c r="U64" i="4"/>
  <c r="N77" i="4" s="1"/>
  <c r="AF62" i="4"/>
  <c r="EA114" i="5"/>
  <c r="EB111" i="5" s="1"/>
  <c r="EA107" i="5"/>
  <c r="DS127" i="5"/>
  <c r="DS119" i="5"/>
  <c r="DS124" i="5" s="1"/>
  <c r="DS125" i="5" s="1"/>
  <c r="DT125" i="5" s="1"/>
  <c r="DU120" i="5" s="1"/>
  <c r="AJ45" i="4"/>
  <c r="AL45" i="4" l="1"/>
  <c r="AM45" i="4" s="1"/>
  <c r="DU119" i="5"/>
  <c r="DU124" i="5" s="1"/>
  <c r="DU125" i="5" s="1"/>
  <c r="DU127" i="5"/>
  <c r="EB114" i="5"/>
  <c r="EC111" i="5" s="1"/>
  <c r="H91" i="8" l="1"/>
  <c r="F91" i="8"/>
  <c r="G91" i="8" s="1"/>
  <c r="EC114" i="5"/>
  <c r="ED111" i="5" s="1"/>
  <c r="J111" i="5"/>
  <c r="EB109" i="5"/>
  <c r="DV119" i="5"/>
  <c r="DV124" i="5" s="1"/>
  <c r="DV125" i="5" s="1"/>
  <c r="DW125" i="5" s="1"/>
  <c r="DX120" i="5" s="1"/>
  <c r="DV127" i="5"/>
  <c r="AJ46" i="4"/>
  <c r="AL46" i="4" l="1"/>
  <c r="AM46" i="4" s="1"/>
  <c r="DX119" i="5"/>
  <c r="DX124" i="5" s="1"/>
  <c r="DX125" i="5" s="1"/>
  <c r="DX127" i="5"/>
  <c r="ED113" i="5"/>
  <c r="ED114" i="5" s="1"/>
  <c r="J114" i="5" s="1"/>
  <c r="EB107" i="5"/>
  <c r="ED109" i="5" l="1"/>
  <c r="J113" i="5"/>
  <c r="H92" i="8"/>
  <c r="F92" i="8"/>
  <c r="G92" i="8" s="1"/>
  <c r="DY127" i="5"/>
  <c r="DY119" i="5"/>
  <c r="DY124" i="5" s="1"/>
  <c r="DY125" i="5" s="1"/>
  <c r="ED107" i="5" l="1"/>
  <c r="J109" i="5"/>
  <c r="H63" i="8"/>
  <c r="F63" i="8"/>
  <c r="G63" i="8" s="1"/>
  <c r="F64" i="8"/>
  <c r="G64" i="8" s="1"/>
  <c r="H64" i="8"/>
  <c r="J107" i="5" l="1"/>
  <c r="DZ119" i="5"/>
  <c r="DZ124" i="5" s="1"/>
  <c r="DZ125" i="5" s="1"/>
  <c r="EA120" i="5" s="1"/>
  <c r="DZ127" i="5"/>
  <c r="AF70" i="4"/>
  <c r="AF69" i="4"/>
  <c r="U69" i="4" s="1"/>
  <c r="O8" i="4" s="1"/>
  <c r="U62" i="4"/>
  <c r="AJ47" i="4"/>
  <c r="AL47" i="4" l="1"/>
  <c r="EA119" i="5"/>
  <c r="EA124" i="5" s="1"/>
  <c r="EA125" i="5" s="1"/>
  <c r="EA127" i="5"/>
  <c r="U70" i="4"/>
  <c r="N8" i="4" s="1"/>
  <c r="E102" i="8" s="1"/>
  <c r="EC119" i="5"/>
  <c r="EC124" i="5" s="1"/>
  <c r="EC127" i="5"/>
  <c r="AL48" i="4" l="1"/>
  <c r="AM47" i="4"/>
  <c r="H93" i="8" s="1"/>
  <c r="AJ48" i="4"/>
  <c r="F93" i="8"/>
  <c r="G93" i="8" s="1"/>
  <c r="H94" i="8"/>
  <c r="F94" i="8"/>
  <c r="G94" i="8" s="1"/>
  <c r="EB119" i="5"/>
  <c r="EB124" i="5" s="1"/>
  <c r="EB125" i="5" s="1"/>
  <c r="EC125" i="5" s="1"/>
  <c r="EB127" i="5"/>
  <c r="AM48" i="4"/>
  <c r="H95" i="8" s="1"/>
  <c r="G95" i="8" l="1"/>
  <c r="ED120" i="5"/>
  <c r="F95" i="8"/>
  <c r="ED127" i="5" l="1"/>
  <c r="J120" i="5"/>
  <c r="K127" i="5" s="1"/>
  <c r="ED119" i="5"/>
  <c r="J119" i="5" l="1"/>
  <c r="K128" i="5"/>
  <c r="U71" i="4" s="1"/>
  <c r="P8" i="4" s="1"/>
  <c r="F102" i="8" s="1"/>
  <c r="ED124" i="5"/>
  <c r="J124" i="5" l="1"/>
  <c r="ED125" i="5"/>
  <c r="J125" i="5" s="1"/>
</calcChain>
</file>

<file path=xl/comments1.xml><?xml version="1.0" encoding="utf-8"?>
<comments xmlns="http://schemas.openxmlformats.org/spreadsheetml/2006/main">
  <authors>
    <author>Kyungtaek Lee</author>
  </authors>
  <commentList>
    <comment ref="D15" authorId="0" shapeId="0">
      <text>
        <r>
          <rPr>
            <b/>
            <sz val="9"/>
            <color indexed="81"/>
            <rFont val="Tahoma"/>
            <family val="2"/>
          </rPr>
          <t>Kyungtaek Lee:</t>
        </r>
        <r>
          <rPr>
            <sz val="9"/>
            <color indexed="81"/>
            <rFont val="Tahoma"/>
            <family val="2"/>
          </rPr>
          <t xml:space="preserve">
Act/360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Kyungtaek Lee:</t>
        </r>
        <r>
          <rPr>
            <sz val="9"/>
            <color indexed="81"/>
            <rFont val="Tahoma"/>
            <family val="2"/>
          </rPr>
          <t xml:space="preserve">
spoonser </t>
        </r>
        <r>
          <rPr>
            <sz val="9"/>
            <color indexed="81"/>
            <rFont val="돋움"/>
            <family val="3"/>
            <charset val="129"/>
          </rPr>
          <t>제공</t>
        </r>
        <r>
          <rPr>
            <sz val="9"/>
            <color indexed="81"/>
            <rFont val="Tahoma"/>
            <family val="2"/>
          </rPr>
          <t xml:space="preserve"> NOI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</commentList>
</comments>
</file>

<file path=xl/comments2.xml><?xml version="1.0" encoding="utf-8"?>
<comments xmlns="http://schemas.openxmlformats.org/spreadsheetml/2006/main">
  <authors>
    <author>Kyungtaek Lee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Kyungtaek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운영배당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투자원금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Kyungtaek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투자자</t>
        </r>
        <r>
          <rPr>
            <sz val="9"/>
            <color indexed="81"/>
            <rFont val="Tahoma"/>
            <family val="2"/>
          </rPr>
          <t>CF</t>
        </r>
        <r>
          <rPr>
            <sz val="9"/>
            <color indexed="81"/>
            <rFont val="돋움"/>
            <family val="3"/>
            <charset val="129"/>
          </rPr>
          <t>총액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투자원금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Kyungtaek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투자자</t>
        </r>
        <r>
          <rPr>
            <sz val="9"/>
            <color indexed="81"/>
            <rFont val="Tahoma"/>
            <family val="2"/>
          </rPr>
          <t xml:space="preserve">CF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Kyungtaek Lee:</t>
        </r>
        <r>
          <rPr>
            <sz val="9"/>
            <color indexed="81"/>
            <rFont val="Tahoma"/>
            <family val="2"/>
          </rPr>
          <t xml:space="preserve">
18.02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Kyungtaek Lee:</t>
        </r>
        <r>
          <rPr>
            <sz val="9"/>
            <color indexed="81"/>
            <rFont val="Tahoma"/>
            <family val="2"/>
          </rPr>
          <t xml:space="preserve">
Act/360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Kyungtaek Lee:</t>
        </r>
        <r>
          <rPr>
            <sz val="9"/>
            <color indexed="81"/>
            <rFont val="Tahoma"/>
            <family val="2"/>
          </rPr>
          <t xml:space="preserve">
spoonser </t>
        </r>
        <r>
          <rPr>
            <sz val="9"/>
            <color indexed="81"/>
            <rFont val="돋움"/>
            <family val="3"/>
            <charset val="129"/>
          </rPr>
          <t>제공</t>
        </r>
        <r>
          <rPr>
            <sz val="9"/>
            <color indexed="81"/>
            <rFont val="Tahoma"/>
            <family val="2"/>
          </rPr>
          <t xml:space="preserve"> NOI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Kyungtaek Lee:</t>
        </r>
        <r>
          <rPr>
            <sz val="9"/>
            <color indexed="81"/>
            <rFont val="Tahoma"/>
            <family val="2"/>
          </rPr>
          <t xml:space="preserve">
service fee </t>
        </r>
        <r>
          <rPr>
            <sz val="9"/>
            <color indexed="81"/>
            <rFont val="돋움"/>
            <family val="3"/>
            <charset val="129"/>
          </rPr>
          <t>반영</t>
        </r>
      </text>
    </comment>
  </commentList>
</comments>
</file>

<file path=xl/comments3.xml><?xml version="1.0" encoding="utf-8"?>
<comments xmlns="http://schemas.openxmlformats.org/spreadsheetml/2006/main">
  <authors>
    <author>Kyungtaek Lee</author>
    <author>LKT</author>
  </authors>
  <commentList>
    <comment ref="I13" authorId="0" shapeId="0">
      <text>
        <r>
          <rPr>
            <b/>
            <sz val="9"/>
            <color indexed="81"/>
            <rFont val="Tahoma"/>
            <family val="2"/>
          </rPr>
          <t>Kyungtaek Lee: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초일산입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불산입</t>
        </r>
      </text>
    </comment>
    <comment ref="L54" authorId="1" shapeId="0">
      <text>
        <r>
          <rPr>
            <b/>
            <sz val="9"/>
            <color indexed="81"/>
            <rFont val="Tahoma"/>
            <family val="2"/>
          </rPr>
          <t>LKT: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초일산입</t>
        </r>
      </text>
    </comment>
  </commentList>
</comments>
</file>

<file path=xl/comments4.xml><?xml version="1.0" encoding="utf-8"?>
<comments xmlns="http://schemas.openxmlformats.org/spreadsheetml/2006/main">
  <authors>
    <author>Kyungtaek Lee</author>
  </authors>
  <commentList>
    <comment ref="AK40" authorId="0" shapeId="0">
      <text>
        <r>
          <rPr>
            <b/>
            <sz val="9"/>
            <color indexed="81"/>
            <rFont val="Tahoma"/>
            <family val="2"/>
          </rPr>
          <t>Kyungtaek Lee:</t>
        </r>
        <r>
          <rPr>
            <sz val="9"/>
            <color indexed="81"/>
            <rFont val="Tahoma"/>
            <family val="2"/>
          </rPr>
          <t xml:space="preserve">
market rent conclusions </t>
        </r>
        <r>
          <rPr>
            <sz val="9"/>
            <color indexed="81"/>
            <rFont val="돋움"/>
            <family val="3"/>
            <charset val="129"/>
          </rPr>
          <t>기준에서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개월치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물가상승분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반영된듯</t>
        </r>
      </text>
    </comment>
  </commentList>
</comments>
</file>

<file path=xl/comments5.xml><?xml version="1.0" encoding="utf-8"?>
<comments xmlns="http://schemas.openxmlformats.org/spreadsheetml/2006/main">
  <authors>
    <author>Baik, Minjung</author>
  </authors>
  <commentList>
    <comment ref="F20" authorId="0" shapeId="0">
      <text>
        <r>
          <rPr>
            <sz val="9"/>
            <color indexed="81"/>
            <rFont val="Tahoma"/>
            <family val="2"/>
          </rPr>
          <t>- Net of  Servicing Fee
- Net Interest wired to K Trust</t>
        </r>
      </text>
    </comment>
  </commentList>
</comments>
</file>

<file path=xl/sharedStrings.xml><?xml version="1.0" encoding="utf-8"?>
<sst xmlns="http://schemas.openxmlformats.org/spreadsheetml/2006/main" count="1684" uniqueCount="564">
  <si>
    <t>Potential Gross Revenue</t>
    <phoneticPr fontId="1" type="noConversion"/>
  </si>
  <si>
    <t>Potential Market Rent</t>
    <phoneticPr fontId="1" type="noConversion"/>
  </si>
  <si>
    <t>Loss to Lease</t>
    <phoneticPr fontId="1" type="noConversion"/>
  </si>
  <si>
    <t>Gross Potential Income</t>
    <phoneticPr fontId="1" type="noConversion"/>
  </si>
  <si>
    <t>Absorption &amp; Turnover Vacancy</t>
    <phoneticPr fontId="1" type="noConversion"/>
  </si>
  <si>
    <t>Scheduled Base Rental Revenue</t>
    <phoneticPr fontId="1" type="noConversion"/>
  </si>
  <si>
    <t>Parking Income</t>
    <phoneticPr fontId="1" type="noConversion"/>
  </si>
  <si>
    <t>Other Income</t>
    <phoneticPr fontId="1" type="noConversion"/>
  </si>
  <si>
    <t>Other Vacancy</t>
    <phoneticPr fontId="1" type="noConversion"/>
  </si>
  <si>
    <t>Retail Income</t>
    <phoneticPr fontId="1" type="noConversion"/>
  </si>
  <si>
    <t>Retail Reimbursement</t>
    <phoneticPr fontId="1" type="noConversion"/>
  </si>
  <si>
    <t>Retail Collection Loss</t>
    <phoneticPr fontId="1" type="noConversion"/>
  </si>
  <si>
    <t>General Vacancy</t>
    <phoneticPr fontId="1" type="noConversion"/>
  </si>
  <si>
    <t>Effective Gross Revenue</t>
    <phoneticPr fontId="1" type="noConversion"/>
  </si>
  <si>
    <t>Operating Expenses</t>
  </si>
  <si>
    <t>Operating Expenses</t>
    <phoneticPr fontId="1" type="noConversion"/>
  </si>
  <si>
    <t>Real Estate Taxes - Resi</t>
    <phoneticPr fontId="1" type="noConversion"/>
  </si>
  <si>
    <t>Real Estate Taxes - Retail</t>
    <phoneticPr fontId="1" type="noConversion"/>
  </si>
  <si>
    <t>Property Insurance</t>
    <phoneticPr fontId="1" type="noConversion"/>
  </si>
  <si>
    <t>Utilities</t>
    <phoneticPr fontId="1" type="noConversion"/>
  </si>
  <si>
    <t>Adminstrative &amp; General</t>
    <phoneticPr fontId="1" type="noConversion"/>
  </si>
  <si>
    <t>Repairs &amp; Maintenance</t>
    <phoneticPr fontId="1" type="noConversion"/>
  </si>
  <si>
    <t>Management Fees</t>
    <phoneticPr fontId="1" type="noConversion"/>
  </si>
  <si>
    <t>Payroll</t>
    <phoneticPr fontId="1" type="noConversion"/>
  </si>
  <si>
    <t>Non Revenue</t>
    <phoneticPr fontId="1" type="noConversion"/>
  </si>
  <si>
    <t>Advertising &amp; Other</t>
    <phoneticPr fontId="1" type="noConversion"/>
  </si>
  <si>
    <t>Revenue</t>
    <phoneticPr fontId="1" type="noConversion"/>
  </si>
  <si>
    <t>Net Operating Income</t>
    <phoneticPr fontId="1" type="noConversion"/>
  </si>
  <si>
    <t>Capital Reserves</t>
    <phoneticPr fontId="1" type="noConversion"/>
  </si>
  <si>
    <t>Cycle TI</t>
    <phoneticPr fontId="1" type="noConversion"/>
  </si>
  <si>
    <t>Cash Flow Before Debt Service</t>
    <phoneticPr fontId="1" type="noConversion"/>
  </si>
  <si>
    <t>(단위: $)</t>
    <phoneticPr fontId="1" type="noConversion"/>
  </si>
  <si>
    <t>Order #</t>
  </si>
  <si>
    <t>Tenants</t>
  </si>
  <si>
    <t xml:space="preserve">Rent Roll Date: </t>
  </si>
  <si>
    <t>Per Unit / Month</t>
  </si>
  <si>
    <t>Gross Potential Rent</t>
  </si>
  <si>
    <t>Unit Description</t>
  </si>
  <si>
    <t>Unit Type</t>
  </si>
  <si>
    <t>Tenant Status</t>
  </si>
  <si>
    <t>Underwritten 
# Units</t>
  </si>
  <si>
    <t>Average SF</t>
  </si>
  <si>
    <t>Total SF</t>
  </si>
  <si>
    <t>Contract Rent</t>
  </si>
  <si>
    <t>Market Rent</t>
  </si>
  <si>
    <t>Underwritten Rent</t>
  </si>
  <si>
    <t>/ Year</t>
  </si>
  <si>
    <t>/ Month</t>
  </si>
  <si>
    <t>Unit / YR</t>
  </si>
  <si>
    <t>PSF / Month</t>
  </si>
  <si>
    <t>In Place</t>
  </si>
  <si>
    <t>One Bedroom</t>
  </si>
  <si>
    <t>Two Bedroom</t>
  </si>
  <si>
    <t>Studio</t>
  </si>
  <si>
    <t>PH5004</t>
  </si>
  <si>
    <t>PH5104</t>
  </si>
  <si>
    <t>PH5003</t>
  </si>
  <si>
    <t>PH5002</t>
  </si>
  <si>
    <t>PH5103</t>
  </si>
  <si>
    <t>PH5005</t>
  </si>
  <si>
    <t>PH5007</t>
  </si>
  <si>
    <t>PH5107</t>
  </si>
  <si>
    <t>31-03</t>
  </si>
  <si>
    <t>Vacant</t>
  </si>
  <si>
    <t>4302 - Model</t>
  </si>
  <si>
    <t>Management</t>
  </si>
  <si>
    <t>4303 - Model</t>
  </si>
  <si>
    <t>4305 - Model</t>
  </si>
  <si>
    <t>4309 - Model</t>
  </si>
  <si>
    <t>PH5001</t>
  </si>
  <si>
    <t>PH5006</t>
  </si>
  <si>
    <t>PH5101</t>
  </si>
  <si>
    <t>PH5102</t>
  </si>
  <si>
    <t>PH5105</t>
  </si>
  <si>
    <t>PH5106</t>
  </si>
  <si>
    <t>Order #</t>
    <phoneticPr fontId="1" type="noConversion"/>
  </si>
  <si>
    <t>Grand Total</t>
  </si>
  <si>
    <t>One Bedroom Total</t>
  </si>
  <si>
    <t>Studio Total</t>
  </si>
  <si>
    <t>Two Bedroom Total</t>
  </si>
  <si>
    <t>Sum of Total SF</t>
  </si>
  <si>
    <t>Values</t>
  </si>
  <si>
    <t>Sum of Contract Rent</t>
  </si>
  <si>
    <t>Sum of Market Rent</t>
  </si>
  <si>
    <t>One Bed</t>
    <phoneticPr fontId="1" type="noConversion"/>
  </si>
  <si>
    <t>Studio</t>
    <phoneticPr fontId="1" type="noConversion"/>
  </si>
  <si>
    <t>Two Bed</t>
    <phoneticPr fontId="1" type="noConversion"/>
  </si>
  <si>
    <t>Total SF</t>
    <phoneticPr fontId="1" type="noConversion"/>
  </si>
  <si>
    <t>Market Rent / SF</t>
    <phoneticPr fontId="1" type="noConversion"/>
  </si>
  <si>
    <t>Market Rent / Month</t>
    <phoneticPr fontId="1" type="noConversion"/>
  </si>
  <si>
    <t>CBRE 감정평가서 CF</t>
    <phoneticPr fontId="1" type="noConversion"/>
  </si>
  <si>
    <t>Key-in</t>
    <phoneticPr fontId="1" type="noConversion"/>
  </si>
  <si>
    <t>Studio</t>
    <phoneticPr fontId="1" type="noConversion"/>
  </si>
  <si>
    <t>Unit</t>
    <phoneticPr fontId="1" type="noConversion"/>
  </si>
  <si>
    <t>Total SF</t>
    <phoneticPr fontId="1" type="noConversion"/>
  </si>
  <si>
    <t>SF / Unit</t>
    <phoneticPr fontId="1" type="noConversion"/>
  </si>
  <si>
    <t>Unit Occ.</t>
    <phoneticPr fontId="1" type="noConversion"/>
  </si>
  <si>
    <t>Count of Total SF2</t>
  </si>
  <si>
    <t>Occ Unit</t>
    <phoneticPr fontId="1" type="noConversion"/>
  </si>
  <si>
    <t>MTM Rent</t>
    <phoneticPr fontId="1" type="noConversion"/>
  </si>
  <si>
    <t>Vacancy</t>
    <phoneticPr fontId="1" type="noConversion"/>
  </si>
  <si>
    <t>Occupied</t>
    <phoneticPr fontId="1" type="noConversion"/>
  </si>
  <si>
    <t>Annual</t>
    <phoneticPr fontId="1" type="noConversion"/>
  </si>
  <si>
    <t>MTM Rent</t>
    <phoneticPr fontId="1" type="noConversion"/>
  </si>
  <si>
    <t>/Unit/M</t>
    <phoneticPr fontId="1" type="noConversion"/>
  </si>
  <si>
    <t>Rent</t>
    <phoneticPr fontId="1" type="noConversion"/>
  </si>
  <si>
    <t>Rent / Unit</t>
    <phoneticPr fontId="1" type="noConversion"/>
  </si>
  <si>
    <t>Average Annaul</t>
    <phoneticPr fontId="1" type="noConversion"/>
  </si>
  <si>
    <t>Rent -&gt; 감평서 CF</t>
    <phoneticPr fontId="1" type="noConversion"/>
  </si>
  <si>
    <t>Rent 감평서 Rentroll Analysis</t>
    <phoneticPr fontId="1" type="noConversion"/>
  </si>
  <si>
    <t>Rent 감평서 Market Rent Conclusions</t>
    <phoneticPr fontId="1" type="noConversion"/>
  </si>
  <si>
    <t>Potential Rent</t>
    <phoneticPr fontId="1" type="noConversion"/>
  </si>
  <si>
    <t>Red Text: Key-in</t>
    <phoneticPr fontId="25" type="noConversion"/>
  </si>
  <si>
    <t>기본 가정</t>
    <phoneticPr fontId="25" type="noConversion"/>
  </si>
  <si>
    <t>추정 결과</t>
    <phoneticPr fontId="25" type="noConversion"/>
  </si>
  <si>
    <t>현금흐름 요약</t>
    <phoneticPr fontId="25" type="noConversion"/>
  </si>
  <si>
    <t>국내투자일</t>
    <phoneticPr fontId="25" type="noConversion"/>
  </si>
  <si>
    <t>1. 수익 지표</t>
    <phoneticPr fontId="25" type="noConversion"/>
  </si>
  <si>
    <t>운영 CoC</t>
    <phoneticPr fontId="25" type="noConversion"/>
  </si>
  <si>
    <t>총 CoC</t>
    <phoneticPr fontId="25" type="noConversion"/>
  </si>
  <si>
    <t>IRR</t>
    <phoneticPr fontId="25" type="noConversion"/>
  </si>
  <si>
    <t>1. Property CF</t>
    <phoneticPr fontId="25" type="noConversion"/>
  </si>
  <si>
    <t>'CF(M)'!</t>
    <phoneticPr fontId="25" type="noConversion"/>
  </si>
  <si>
    <t>현지매입일</t>
    <phoneticPr fontId="25" type="noConversion"/>
  </si>
  <si>
    <t>Fund A</t>
    <phoneticPr fontId="25" type="noConversion"/>
  </si>
  <si>
    <t>US 현지</t>
    <phoneticPr fontId="25" type="noConversion"/>
  </si>
  <si>
    <t>투자기간</t>
    <phoneticPr fontId="25" type="noConversion"/>
  </si>
  <si>
    <t>KOR REF</t>
    <phoneticPr fontId="25" type="noConversion"/>
  </si>
  <si>
    <t>합계</t>
    <phoneticPr fontId="25" type="noConversion"/>
  </si>
  <si>
    <t>투자종료</t>
    <phoneticPr fontId="25" type="noConversion"/>
  </si>
  <si>
    <t>배당지급주기</t>
    <phoneticPr fontId="25" type="noConversion"/>
  </si>
  <si>
    <t>대미환율</t>
    <phoneticPr fontId="25" type="noConversion"/>
  </si>
  <si>
    <t>담보자산 가정</t>
    <phoneticPr fontId="25" type="noConversion"/>
  </si>
  <si>
    <t>단위:</t>
    <phoneticPr fontId="25" type="noConversion"/>
  </si>
  <si>
    <t>2. 안정성 지표</t>
    <phoneticPr fontId="25" type="noConversion"/>
  </si>
  <si>
    <t>Debt Yield</t>
    <phoneticPr fontId="25" type="noConversion"/>
  </si>
  <si>
    <t>DSCR</t>
    <phoneticPr fontId="25" type="noConversion"/>
  </si>
  <si>
    <t>평균</t>
    <phoneticPr fontId="25" type="noConversion"/>
  </si>
  <si>
    <t>최저</t>
    <phoneticPr fontId="25" type="noConversion"/>
  </si>
  <si>
    <t>최저</t>
    <phoneticPr fontId="25" type="noConversion"/>
  </si>
  <si>
    <t>명칭</t>
    <phoneticPr fontId="25" type="noConversion"/>
  </si>
  <si>
    <t>타입</t>
    <phoneticPr fontId="25" type="noConversion"/>
  </si>
  <si>
    <t>Multifamily</t>
    <phoneticPr fontId="25" type="noConversion"/>
  </si>
  <si>
    <t>Interest Expense</t>
    <phoneticPr fontId="25" type="noConversion"/>
  </si>
  <si>
    <t>규모</t>
    <phoneticPr fontId="25" type="noConversion"/>
  </si>
  <si>
    <t>KRW(\000)</t>
    <phoneticPr fontId="25" type="noConversion"/>
  </si>
  <si>
    <t>CoC</t>
    <phoneticPr fontId="25" type="noConversion"/>
  </si>
  <si>
    <t>Cash Flow After Debt Service</t>
    <phoneticPr fontId="25" type="noConversion"/>
  </si>
  <si>
    <t>Capital Reserve</t>
  </si>
  <si>
    <t>Cash Sweep</t>
  </si>
  <si>
    <t>면적기준</t>
    <phoneticPr fontId="25" type="noConversion"/>
  </si>
  <si>
    <t>수입기준</t>
    <phoneticPr fontId="25" type="noConversion"/>
  </si>
  <si>
    <t>Free Cash Flow</t>
    <phoneticPr fontId="25" type="noConversion"/>
  </si>
  <si>
    <t>Property Debt Yield &amp; DSCR</t>
    <phoneticPr fontId="25" type="noConversion"/>
  </si>
  <si>
    <t>합계/평균</t>
    <phoneticPr fontId="25" type="noConversion"/>
  </si>
  <si>
    <t>대출채권 가정</t>
    <phoneticPr fontId="25" type="noConversion"/>
  </si>
  <si>
    <t>Interest</t>
    <phoneticPr fontId="25" type="noConversion"/>
  </si>
  <si>
    <t>대출일</t>
    <phoneticPr fontId="25" type="noConversion"/>
  </si>
  <si>
    <t>대출기간</t>
    <phoneticPr fontId="25" type="noConversion"/>
  </si>
  <si>
    <t>만기일</t>
    <phoneticPr fontId="25" type="noConversion"/>
  </si>
  <si>
    <t>이자지급일</t>
    <phoneticPr fontId="25" type="noConversion"/>
  </si>
  <si>
    <t>Debt Yield</t>
    <phoneticPr fontId="25" type="noConversion"/>
  </si>
  <si>
    <t>국내정산기간</t>
    <phoneticPr fontId="25" type="noConversion"/>
  </si>
  <si>
    <t>담보자산운영 가정</t>
    <phoneticPr fontId="25" type="noConversion"/>
  </si>
  <si>
    <t>시나리오</t>
    <phoneticPr fontId="25" type="noConversion"/>
  </si>
  <si>
    <t>단위:</t>
    <phoneticPr fontId="25" type="noConversion"/>
  </si>
  <si>
    <t>본펀드이자기산 시작일</t>
    <phoneticPr fontId="25" type="noConversion"/>
  </si>
  <si>
    <t>원금</t>
    <phoneticPr fontId="25" type="noConversion"/>
  </si>
  <si>
    <t>이자율</t>
    <phoneticPr fontId="25" type="noConversion"/>
  </si>
  <si>
    <t>연이자</t>
    <phoneticPr fontId="25" type="noConversion"/>
  </si>
  <si>
    <t>LTP</t>
    <phoneticPr fontId="25" type="noConversion"/>
  </si>
  <si>
    <t>(Year 1)</t>
    <phoneticPr fontId="25" type="noConversion"/>
  </si>
  <si>
    <t>DSCR</t>
    <phoneticPr fontId="25" type="noConversion"/>
  </si>
  <si>
    <t>Rent Increase Rate</t>
    <phoneticPr fontId="25" type="noConversion"/>
  </si>
  <si>
    <t>2.1 Fund A - US 현지</t>
    <phoneticPr fontId="25" type="noConversion"/>
  </si>
  <si>
    <t>현지투자일</t>
    <phoneticPr fontId="25" type="noConversion"/>
  </si>
  <si>
    <t>Loan</t>
    <phoneticPr fontId="25" type="noConversion"/>
  </si>
  <si>
    <t>Vacancy Rate</t>
    <phoneticPr fontId="25" type="noConversion"/>
  </si>
  <si>
    <t>Equity</t>
  </si>
  <si>
    <t>(Economic base)</t>
    <phoneticPr fontId="25" type="noConversion"/>
  </si>
  <si>
    <t>Other</t>
    <phoneticPr fontId="25" type="noConversion"/>
  </si>
  <si>
    <t>운영배당</t>
    <phoneticPr fontId="25" type="noConversion"/>
  </si>
  <si>
    <t>합계</t>
    <phoneticPr fontId="25" type="noConversion"/>
  </si>
  <si>
    <t>이자수입</t>
    <phoneticPr fontId="25" type="noConversion"/>
  </si>
  <si>
    <t>Other Costs (US)</t>
  </si>
  <si>
    <t>Expense Increase Rate</t>
  </si>
  <si>
    <t>투자원금</t>
    <phoneticPr fontId="25" type="noConversion"/>
  </si>
  <si>
    <t>투자 가정</t>
    <phoneticPr fontId="25" type="noConversion"/>
  </si>
  <si>
    <t>(Year 1)</t>
    <phoneticPr fontId="25" type="noConversion"/>
  </si>
  <si>
    <t>US 현지 현금흐름</t>
    <phoneticPr fontId="25" type="noConversion"/>
  </si>
  <si>
    <t>운영배당 CoC</t>
    <phoneticPr fontId="25" type="noConversion"/>
  </si>
  <si>
    <t>USD($)</t>
    <phoneticPr fontId="25" type="noConversion"/>
  </si>
  <si>
    <t>KRW(\000)</t>
    <phoneticPr fontId="25" type="noConversion"/>
  </si>
  <si>
    <t>투자 IRR</t>
    <phoneticPr fontId="25" type="noConversion"/>
  </si>
  <si>
    <t>Debt Investment</t>
  </si>
  <si>
    <t>Accrued Interest</t>
  </si>
  <si>
    <t>적수</t>
    <phoneticPr fontId="25" type="noConversion"/>
  </si>
  <si>
    <t>Legal Fees (ICA)</t>
  </si>
  <si>
    <t>2.2 Fund A - KOR REF</t>
    <phoneticPr fontId="25" type="noConversion"/>
  </si>
  <si>
    <t xml:space="preserve">Brokerage Fee </t>
  </si>
  <si>
    <t>대출원금의</t>
    <phoneticPr fontId="25" type="noConversion"/>
  </si>
  <si>
    <t>Misc (US)</t>
  </si>
  <si>
    <t>US 현지 투자원금</t>
    <phoneticPr fontId="25" type="noConversion"/>
  </si>
  <si>
    <t>Legal Fees (Korea)</t>
  </si>
  <si>
    <t>이자수입</t>
    <phoneticPr fontId="25" type="noConversion"/>
  </si>
  <si>
    <t>Accounting+Rating</t>
  </si>
  <si>
    <t>KOR Fund Fee</t>
  </si>
  <si>
    <r>
      <t>Other Costs (</t>
    </r>
    <r>
      <rPr>
        <sz val="9"/>
        <color theme="1"/>
        <rFont val="맑은 고딕"/>
        <family val="2"/>
        <charset val="129"/>
      </rPr>
      <t>KOR</t>
    </r>
    <r>
      <rPr>
        <sz val="9"/>
        <color theme="1"/>
        <rFont val="맑은 고딕"/>
        <family val="2"/>
        <charset val="129"/>
      </rPr>
      <t>)</t>
    </r>
    <phoneticPr fontId="25" type="noConversion"/>
  </si>
  <si>
    <t>Contingency</t>
    <phoneticPr fontId="25" type="noConversion"/>
  </si>
  <si>
    <t>청산손익</t>
    <phoneticPr fontId="25" type="noConversion"/>
  </si>
  <si>
    <t>투자원금</t>
    <phoneticPr fontId="25" type="noConversion"/>
  </si>
  <si>
    <t>KOR REF 투자원금</t>
    <phoneticPr fontId="25" type="noConversion"/>
  </si>
  <si>
    <t>원금회수</t>
    <phoneticPr fontId="25" type="noConversion"/>
  </si>
  <si>
    <t>KOR REF 현금흐름</t>
    <phoneticPr fontId="25" type="noConversion"/>
  </si>
  <si>
    <t>펀드 운영비용</t>
    <phoneticPr fontId="25" type="noConversion"/>
  </si>
  <si>
    <t>운영배당 CoC</t>
    <phoneticPr fontId="25" type="noConversion"/>
  </si>
  <si>
    <t>연간</t>
    <phoneticPr fontId="25" type="noConversion"/>
  </si>
  <si>
    <t>비용</t>
    <phoneticPr fontId="25" type="noConversion"/>
  </si>
  <si>
    <t>산출기준</t>
    <phoneticPr fontId="25" type="noConversion"/>
  </si>
  <si>
    <t>1. US 현지</t>
    <phoneticPr fontId="25" type="noConversion"/>
  </si>
  <si>
    <t>-Operation</t>
    <phoneticPr fontId="25" type="noConversion"/>
  </si>
  <si>
    <t>Act/360</t>
    <phoneticPr fontId="25" type="noConversion"/>
  </si>
  <si>
    <t>-Loan Service</t>
    <phoneticPr fontId="25" type="noConversion"/>
  </si>
  <si>
    <t>2. KOR REF</t>
    <phoneticPr fontId="25" type="noConversion"/>
  </si>
  <si>
    <t>KOR Fund Fee</t>
    <phoneticPr fontId="25" type="noConversion"/>
  </si>
  <si>
    <t>-AM Fee</t>
    <phoneticPr fontId="25" type="noConversion"/>
  </si>
  <si>
    <t>REF 투자금의</t>
    <phoneticPr fontId="25" type="noConversion"/>
  </si>
  <si>
    <t>Act/365</t>
    <phoneticPr fontId="25" type="noConversion"/>
  </si>
  <si>
    <t>-Other Fee</t>
    <phoneticPr fontId="25" type="noConversion"/>
  </si>
  <si>
    <t>Other Costs (KOR)</t>
  </si>
  <si>
    <t>검증</t>
    <phoneticPr fontId="25" type="noConversion"/>
  </si>
  <si>
    <t>현지 투자원금</t>
    <phoneticPr fontId="25" type="noConversion"/>
  </si>
  <si>
    <t>국내 투자원금</t>
    <phoneticPr fontId="25" type="noConversion"/>
  </si>
  <si>
    <t>현지 원금회수</t>
    <phoneticPr fontId="25" type="noConversion"/>
  </si>
  <si>
    <t>국내 원금회수</t>
    <phoneticPr fontId="25" type="noConversion"/>
  </si>
  <si>
    <t>현지 이자</t>
    <phoneticPr fontId="25" type="noConversion"/>
  </si>
  <si>
    <t>국내 이자 = (현지 이자 - 현지 비용)* 환율</t>
    <phoneticPr fontId="25" type="noConversion"/>
  </si>
  <si>
    <t>현지 Other Cost</t>
    <phoneticPr fontId="25" type="noConversion"/>
  </si>
  <si>
    <t>KOR Other Cost</t>
    <phoneticPr fontId="25" type="noConversion"/>
  </si>
  <si>
    <t>국내투자일</t>
    <phoneticPr fontId="25" type="noConversion"/>
  </si>
  <si>
    <t>현지투자일</t>
    <phoneticPr fontId="25" type="noConversion"/>
  </si>
  <si>
    <t>투자종료일</t>
    <phoneticPr fontId="25" type="noConversion"/>
  </si>
  <si>
    <t>현지투자종료일</t>
    <phoneticPr fontId="25" type="noConversion"/>
  </si>
  <si>
    <t>합계</t>
    <phoneticPr fontId="25" type="noConversion"/>
  </si>
  <si>
    <t>투자기간여부</t>
    <phoneticPr fontId="25" type="noConversion"/>
  </si>
  <si>
    <t>현지이자지급일</t>
    <phoneticPr fontId="25" type="noConversion"/>
  </si>
  <si>
    <t>US 결산일</t>
    <phoneticPr fontId="25" type="noConversion"/>
  </si>
  <si>
    <t>현지이자기산일</t>
    <phoneticPr fontId="25" type="noConversion"/>
  </si>
  <si>
    <t>US 이자기산일</t>
    <phoneticPr fontId="25" type="noConversion"/>
  </si>
  <si>
    <t>국내 결산일</t>
    <phoneticPr fontId="25" type="noConversion"/>
  </si>
  <si>
    <t>KOR 결산일</t>
    <phoneticPr fontId="25" type="noConversion"/>
  </si>
  <si>
    <t>1. Property CF</t>
    <phoneticPr fontId="25" type="noConversion"/>
  </si>
  <si>
    <t>NOI</t>
  </si>
  <si>
    <t>Cash Flow Before Debt Service</t>
  </si>
  <si>
    <t>이자비용</t>
    <phoneticPr fontId="25" type="noConversion"/>
  </si>
  <si>
    <t>이자지급 후 현금흐름</t>
    <phoneticPr fontId="25" type="noConversion"/>
  </si>
  <si>
    <t>Capital Reserve</t>
    <phoneticPr fontId="25" type="noConversion"/>
  </si>
  <si>
    <t>Cash Sweep</t>
    <phoneticPr fontId="25" type="noConversion"/>
  </si>
  <si>
    <t>배당가능 현금흐름</t>
    <phoneticPr fontId="25" type="noConversion"/>
  </si>
  <si>
    <t>Debt Yield</t>
    <phoneticPr fontId="25" type="noConversion"/>
  </si>
  <si>
    <t>DSCR</t>
    <phoneticPr fontId="25" type="noConversion"/>
  </si>
  <si>
    <t>DSCR/Debt Yield 산정용 적수</t>
    <phoneticPr fontId="25" type="noConversion"/>
  </si>
  <si>
    <t>DSCR/Debt Yield 산정용 이자비용</t>
    <phoneticPr fontId="25" type="noConversion"/>
  </si>
  <si>
    <t>펀드귀속이자기산일</t>
    <phoneticPr fontId="25" type="noConversion"/>
  </si>
  <si>
    <t>펀드용 적수</t>
    <phoneticPr fontId="25" type="noConversion"/>
  </si>
  <si>
    <r>
      <t>A</t>
    </r>
    <r>
      <rPr>
        <sz val="9"/>
        <color theme="1"/>
        <rFont val="맑은 고딕"/>
        <family val="2"/>
        <charset val="129"/>
      </rPr>
      <t>ct/360</t>
    </r>
    <phoneticPr fontId="25" type="noConversion"/>
  </si>
  <si>
    <t>기초미지급</t>
    <phoneticPr fontId="25" type="noConversion"/>
  </si>
  <si>
    <t>기중발생</t>
    <phoneticPr fontId="25" type="noConversion"/>
  </si>
  <si>
    <t>기중지급</t>
    <phoneticPr fontId="25" type="noConversion"/>
  </si>
  <si>
    <t>기말미지급</t>
    <phoneticPr fontId="25" type="noConversion"/>
  </si>
  <si>
    <t>기초미지급</t>
    <phoneticPr fontId="25" type="noConversion"/>
  </si>
  <si>
    <t>기중발생</t>
    <phoneticPr fontId="25" type="noConversion"/>
  </si>
  <si>
    <t>기말미지급</t>
    <phoneticPr fontId="25" type="noConversion"/>
  </si>
  <si>
    <t>Capital Reverse 전 CF</t>
    <phoneticPr fontId="25" type="noConversion"/>
  </si>
  <si>
    <t>기초미지급</t>
    <phoneticPr fontId="25" type="noConversion"/>
  </si>
  <si>
    <t>연간</t>
    <phoneticPr fontId="25" type="noConversion"/>
  </si>
  <si>
    <t>기중지급</t>
    <phoneticPr fontId="25" type="noConversion"/>
  </si>
  <si>
    <t>cost Index</t>
    <phoneticPr fontId="25" type="noConversion"/>
  </si>
  <si>
    <t>운영배당</t>
    <phoneticPr fontId="25" type="noConversion"/>
  </si>
  <si>
    <r>
      <t>I</t>
    </r>
    <r>
      <rPr>
        <sz val="9"/>
        <color theme="1"/>
        <rFont val="맑은 고딕"/>
        <family val="2"/>
        <charset val="129"/>
      </rPr>
      <t>RR</t>
    </r>
    <phoneticPr fontId="25" type="noConversion"/>
  </si>
  <si>
    <t>환산환율</t>
    <phoneticPr fontId="25" type="noConversion"/>
  </si>
  <si>
    <t>영업현금흐름</t>
    <phoneticPr fontId="25" type="noConversion"/>
  </si>
  <si>
    <t>이자수입</t>
    <phoneticPr fontId="25" type="noConversion"/>
  </si>
  <si>
    <t>지급주기</t>
    <phoneticPr fontId="25" type="noConversion"/>
  </si>
  <si>
    <r>
      <t>Other Costs (</t>
    </r>
    <r>
      <rPr>
        <sz val="9"/>
        <color theme="1"/>
        <rFont val="맑은 고딕"/>
        <family val="2"/>
        <charset val="129"/>
      </rPr>
      <t>KOR</t>
    </r>
    <r>
      <rPr>
        <sz val="9"/>
        <color theme="1"/>
        <rFont val="맑은 고딕"/>
        <family val="2"/>
        <charset val="129"/>
      </rPr>
      <t>)</t>
    </r>
    <phoneticPr fontId="25" type="noConversion"/>
  </si>
  <si>
    <t>투자현금흐름</t>
    <phoneticPr fontId="25" type="noConversion"/>
  </si>
  <si>
    <t>지분취득</t>
    <phoneticPr fontId="25" type="noConversion"/>
  </si>
  <si>
    <t>지분회수</t>
    <phoneticPr fontId="25" type="noConversion"/>
  </si>
  <si>
    <t>재무현금흐름</t>
    <phoneticPr fontId="25" type="noConversion"/>
  </si>
  <si>
    <t>운영배당</t>
    <phoneticPr fontId="25" type="noConversion"/>
  </si>
  <si>
    <t>청산배당</t>
    <phoneticPr fontId="25" type="noConversion"/>
  </si>
  <si>
    <t>현금의 변동</t>
    <phoneticPr fontId="25" type="noConversion"/>
  </si>
  <si>
    <t>기말의 현금</t>
    <phoneticPr fontId="25" type="noConversion"/>
  </si>
  <si>
    <t>CoC</t>
    <phoneticPr fontId="25" type="noConversion"/>
  </si>
  <si>
    <t>IRR</t>
    <phoneticPr fontId="25" type="noConversion"/>
  </si>
  <si>
    <t>Property 개시일</t>
    <phoneticPr fontId="25" type="noConversion"/>
  </si>
  <si>
    <t>'Property(Y)'!</t>
    <phoneticPr fontId="25" type="noConversion"/>
  </si>
  <si>
    <t>General Vacancy</t>
  </si>
  <si>
    <t>Effective Gross Revenue</t>
  </si>
  <si>
    <t>Potential Gross Revenue</t>
  </si>
  <si>
    <t>Capital Reserves</t>
  </si>
  <si>
    <t>Cycle TI</t>
  </si>
  <si>
    <t>주거</t>
    <phoneticPr fontId="25" type="noConversion"/>
  </si>
  <si>
    <t>리테일</t>
    <phoneticPr fontId="25" type="noConversion"/>
  </si>
  <si>
    <t>A-Note</t>
    <phoneticPr fontId="1" type="noConversion"/>
  </si>
  <si>
    <t>B-Note</t>
    <phoneticPr fontId="25" type="noConversion"/>
  </si>
  <si>
    <t>USD($)</t>
    <phoneticPr fontId="1" type="noConversion"/>
  </si>
  <si>
    <t>1 Room</t>
  </si>
  <si>
    <t>2 Room</t>
  </si>
  <si>
    <t>total sf</t>
    <phoneticPr fontId="1" type="noConversion"/>
  </si>
  <si>
    <t>unit</t>
    <phoneticPr fontId="1" type="noConversion"/>
  </si>
  <si>
    <t>rent /sf</t>
    <phoneticPr fontId="1" type="noConversion"/>
  </si>
  <si>
    <t>a rent/unit</t>
    <phoneticPr fontId="1" type="noConversion"/>
  </si>
  <si>
    <t>Annual Rent/SF</t>
    <phoneticPr fontId="25" type="noConversion"/>
  </si>
  <si>
    <t>Residential:</t>
    <phoneticPr fontId="25" type="noConversion"/>
  </si>
  <si>
    <t>Other:</t>
    <phoneticPr fontId="1" type="noConversion"/>
  </si>
  <si>
    <t>Property Insurance/SF</t>
    <phoneticPr fontId="1" type="noConversion"/>
  </si>
  <si>
    <t>Utilities/SF</t>
    <phoneticPr fontId="1" type="noConversion"/>
  </si>
  <si>
    <t>Adminstrative &amp; General/SF</t>
    <phoneticPr fontId="1" type="noConversion"/>
  </si>
  <si>
    <t>Repairs &amp; Maintenance/SF</t>
    <phoneticPr fontId="1" type="noConversion"/>
  </si>
  <si>
    <t>Payroll/SF</t>
    <phoneticPr fontId="1" type="noConversion"/>
  </si>
  <si>
    <t>Non Revenue/SF</t>
    <phoneticPr fontId="1" type="noConversion"/>
  </si>
  <si>
    <t>Advertising &amp; Other/SF</t>
    <phoneticPr fontId="1" type="noConversion"/>
  </si>
  <si>
    <t>Management Fees</t>
  </si>
  <si>
    <t>(Year 1)</t>
    <phoneticPr fontId="1" type="noConversion"/>
  </si>
  <si>
    <t>(Year 2)</t>
    <phoneticPr fontId="1" type="noConversion"/>
  </si>
  <si>
    <t>(Year 3~)</t>
    <phoneticPr fontId="1" type="noConversion"/>
  </si>
  <si>
    <t>(All Year)</t>
    <phoneticPr fontId="1" type="noConversion"/>
  </si>
  <si>
    <t>EGI x</t>
    <phoneticPr fontId="1" type="noConversion"/>
  </si>
  <si>
    <t>avg sf /unit</t>
    <phoneticPr fontId="1" type="noConversion"/>
  </si>
  <si>
    <t>annual rent</t>
    <phoneticPr fontId="1" type="noConversion"/>
  </si>
  <si>
    <t>2.1 US 현지</t>
    <phoneticPr fontId="25" type="noConversion"/>
  </si>
  <si>
    <t>2.2 KOR REF</t>
    <phoneticPr fontId="25" type="noConversion"/>
  </si>
  <si>
    <t>대출상환</t>
    <phoneticPr fontId="25" type="noConversion"/>
  </si>
  <si>
    <t>Upfront</t>
    <phoneticPr fontId="1" type="noConversion"/>
  </si>
  <si>
    <t>회기별 배당</t>
    <phoneticPr fontId="25" type="noConversion"/>
  </si>
  <si>
    <t>감정평가서 상 추정 현금흐름 (기본안)</t>
    <phoneticPr fontId="25" type="noConversion"/>
  </si>
  <si>
    <t>기본안 CF</t>
    <phoneticPr fontId="1" type="noConversion"/>
  </si>
  <si>
    <t>Diff</t>
    <phoneticPr fontId="1" type="noConversion"/>
  </si>
  <si>
    <t>`</t>
    <phoneticPr fontId="1" type="noConversion"/>
  </si>
  <si>
    <t>1안에서 As-Is 공실률 상태 지속 가정</t>
    <phoneticPr fontId="25" type="noConversion"/>
  </si>
  <si>
    <t>As-Is Rent (2017.12)</t>
    <phoneticPr fontId="1" type="noConversion"/>
  </si>
  <si>
    <t>unit occ</t>
    <phoneticPr fontId="1" type="noConversion"/>
  </si>
  <si>
    <t>avg rent</t>
    <phoneticPr fontId="1" type="noConversion"/>
  </si>
  <si>
    <t>rent p m</t>
    <phoneticPr fontId="1" type="noConversion"/>
  </si>
  <si>
    <t>rent annum</t>
    <phoneticPr fontId="1" type="noConversion"/>
  </si>
  <si>
    <t>As-Is Economic Occ. (17.12)</t>
    <phoneticPr fontId="1" type="noConversion"/>
  </si>
  <si>
    <t>합계</t>
    <phoneticPr fontId="1" type="noConversion"/>
  </si>
  <si>
    <t>임대율 (As-Is, 17.12)</t>
    <phoneticPr fontId="25" type="noConversion"/>
  </si>
  <si>
    <t>Stabilized</t>
    <phoneticPr fontId="25" type="noConversion"/>
  </si>
  <si>
    <t>As-Is Occ.</t>
    <phoneticPr fontId="25" type="noConversion"/>
  </si>
  <si>
    <t>감정평가액</t>
    <phoneticPr fontId="25" type="noConversion"/>
  </si>
  <si>
    <t>Custom</t>
    <phoneticPr fontId="1" type="noConversion"/>
  </si>
  <si>
    <t>영업이익 (Year 1 NOI)</t>
    <phoneticPr fontId="25" type="noConversion"/>
  </si>
  <si>
    <t>Trump Bay Street</t>
    <phoneticPr fontId="25" type="noConversion"/>
  </si>
  <si>
    <t>As-Is Rent (2017.09)</t>
    <phoneticPr fontId="1" type="noConversion"/>
  </si>
  <si>
    <t>As-Is Economic Occ. (17.09)</t>
    <phoneticPr fontId="1" type="noConversion"/>
  </si>
  <si>
    <t>Interest</t>
    <phoneticPr fontId="1" type="noConversion"/>
  </si>
  <si>
    <t>DSCR</t>
    <phoneticPr fontId="1" type="noConversion"/>
  </si>
  <si>
    <t>(CBRE 17.11.02)</t>
    <phoneticPr fontId="1" type="noConversion"/>
  </si>
  <si>
    <t>기본안유지</t>
    <phoneticPr fontId="1" type="noConversion"/>
  </si>
  <si>
    <t>from A&amp;R</t>
    <phoneticPr fontId="1" type="noConversion"/>
  </si>
  <si>
    <t>변경가능</t>
    <phoneticPr fontId="1" type="noConversion"/>
  </si>
  <si>
    <t>세대수</t>
    <phoneticPr fontId="25" type="noConversion"/>
  </si>
  <si>
    <t>합계</t>
    <phoneticPr fontId="25" type="noConversion"/>
  </si>
  <si>
    <t>(단위: $)</t>
    <phoneticPr fontId="25" type="noConversion"/>
  </si>
  <si>
    <t>이자율(Act/360)</t>
    <phoneticPr fontId="25" type="noConversion"/>
  </si>
  <si>
    <t>Mezz B</t>
    <phoneticPr fontId="25" type="noConversion"/>
  </si>
  <si>
    <t>구분</t>
  </si>
  <si>
    <t>내용</t>
  </si>
  <si>
    <t>펀드명</t>
  </si>
  <si>
    <t>펀드유형</t>
  </si>
  <si>
    <t>전문투자형사모부동산집합투자신탁, 폐쇄형, 단위형, 사모형</t>
  </si>
  <si>
    <t>투자대상</t>
  </si>
  <si>
    <t>설정일</t>
  </si>
  <si>
    <t>설정기간</t>
  </si>
  <si>
    <t>(단위: $)</t>
    <phoneticPr fontId="25" type="noConversion"/>
  </si>
  <si>
    <t>합계 (\000)</t>
    <phoneticPr fontId="25" type="noConversion"/>
  </si>
  <si>
    <t>비고</t>
    <phoneticPr fontId="25" type="noConversion"/>
  </si>
  <si>
    <t>채권매입액</t>
    <phoneticPr fontId="25" type="noConversion"/>
  </si>
  <si>
    <t>미수이자</t>
    <phoneticPr fontId="25" type="noConversion"/>
  </si>
  <si>
    <t>법률실사</t>
    <phoneticPr fontId="25" type="noConversion"/>
  </si>
  <si>
    <t>기타비용</t>
    <phoneticPr fontId="25" type="noConversion"/>
  </si>
  <si>
    <t>대출원금의 0.2%</t>
    <phoneticPr fontId="25" type="noConversion"/>
  </si>
  <si>
    <t>재무실사 등</t>
    <phoneticPr fontId="25" type="noConversion"/>
  </si>
  <si>
    <t>AMC 매입보수</t>
    <phoneticPr fontId="25" type="noConversion"/>
  </si>
  <si>
    <t>대출원금의 0.2%</t>
    <phoneticPr fontId="25" type="noConversion"/>
  </si>
  <si>
    <t>(단위: \000)</t>
    <phoneticPr fontId="25" type="noConversion"/>
  </si>
  <si>
    <t>투자금 납입/상환</t>
    <phoneticPr fontId="25" type="noConversion"/>
  </si>
  <si>
    <t>현금의 변동</t>
    <phoneticPr fontId="25" type="noConversion"/>
  </si>
  <si>
    <t>투자일</t>
  </si>
  <si>
    <t>합계　</t>
  </si>
  <si>
    <t>현지</t>
  </si>
  <si>
    <t>국내</t>
  </si>
  <si>
    <t>내부수익률</t>
  </si>
  <si>
    <t>(IRR)</t>
  </si>
  <si>
    <t>소계</t>
    <phoneticPr fontId="25" type="noConversion"/>
  </si>
  <si>
    <t>(단위: $)</t>
  </si>
  <si>
    <t>원금</t>
  </si>
  <si>
    <t>이자율 (Act/360)</t>
    <phoneticPr fontId="25" type="noConversion"/>
  </si>
  <si>
    <t>연간 이자비용</t>
    <phoneticPr fontId="25" type="noConversion"/>
  </si>
  <si>
    <t>1기</t>
    <phoneticPr fontId="25" type="noConversion"/>
  </si>
  <si>
    <t>3기</t>
    <phoneticPr fontId="25" type="noConversion"/>
  </si>
  <si>
    <t>4기</t>
    <phoneticPr fontId="25" type="noConversion"/>
  </si>
  <si>
    <t>5기</t>
    <phoneticPr fontId="25" type="noConversion"/>
  </si>
  <si>
    <t>Mezz A</t>
    <phoneticPr fontId="25" type="noConversion"/>
  </si>
  <si>
    <t>최저</t>
    <phoneticPr fontId="25" type="noConversion"/>
  </si>
  <si>
    <t>평균</t>
    <phoneticPr fontId="25" type="noConversion"/>
  </si>
  <si>
    <t>2기</t>
    <phoneticPr fontId="25" type="noConversion"/>
  </si>
  <si>
    <t>시나리오1 (기본안)</t>
    <phoneticPr fontId="25" type="noConversion"/>
  </si>
  <si>
    <t>시나리오2</t>
    <phoneticPr fontId="25" type="noConversion"/>
  </si>
  <si>
    <t>공실세대</t>
    <phoneticPr fontId="25" type="noConversion"/>
  </si>
  <si>
    <t>임대율</t>
    <phoneticPr fontId="25" type="noConversion"/>
  </si>
  <si>
    <t>평균면적(SF)</t>
    <phoneticPr fontId="25" type="noConversion"/>
  </si>
  <si>
    <t>As-Is
연임대료</t>
    <phoneticPr fontId="25" type="noConversion"/>
  </si>
  <si>
    <t>이지스미국전문투자형사모부동산투자신탁169호</t>
    <phoneticPr fontId="1" type="noConversion"/>
  </si>
  <si>
    <t>미국 뉴저지 Jersey City 소재 Multifamily 빌딩(Trump Bay Street) 담보부 선순위 B-Note 대출채권</t>
    <phoneticPr fontId="1" type="noConversion"/>
  </si>
  <si>
    <t>펀드설정일로부터 10년 3개월</t>
    <phoneticPr fontId="1" type="noConversion"/>
  </si>
  <si>
    <t>이익분배주기</t>
    <phoneticPr fontId="1" type="noConversion"/>
  </si>
  <si>
    <t>매 3개월</t>
    <phoneticPr fontId="1" type="noConversion"/>
  </si>
  <si>
    <t>설정금액</t>
    <phoneticPr fontId="1" type="noConversion"/>
  </si>
  <si>
    <t>약 440억원 / $ 40.0M</t>
    <phoneticPr fontId="1" type="noConversion"/>
  </si>
  <si>
    <t>수정</t>
    <phoneticPr fontId="1" type="noConversion"/>
  </si>
  <si>
    <t>운영이익
분배율 (CoC)</t>
    <phoneticPr fontId="1" type="noConversion"/>
  </si>
  <si>
    <t>구분</t>
    <phoneticPr fontId="1" type="noConversion"/>
  </si>
  <si>
    <t>투자신탁 169호</t>
    <phoneticPr fontId="25" type="noConversion"/>
  </si>
  <si>
    <t>이익분배율</t>
    <phoneticPr fontId="25" type="noConversion"/>
  </si>
  <si>
    <t>1 BedRoom</t>
    <phoneticPr fontId="1" type="noConversion"/>
  </si>
  <si>
    <t>2 BedRoom</t>
    <phoneticPr fontId="1" type="noConversion"/>
  </si>
  <si>
    <t>합계</t>
    <phoneticPr fontId="25" type="noConversion"/>
  </si>
  <si>
    <t>US 현지 투자원금</t>
  </si>
  <si>
    <t>KOR REF 투자원금</t>
  </si>
  <si>
    <t>LTP</t>
  </si>
  <si>
    <t>Debt Yield</t>
  </si>
  <si>
    <t>DSCR</t>
  </si>
  <si>
    <t>(*1) 감정평가 기준일(17.11) 기준 세대구성 및 면적을 사용하였음</t>
    <phoneticPr fontId="1" type="noConversion"/>
  </si>
  <si>
    <t>면적당
연임대료</t>
    <phoneticPr fontId="25" type="noConversion"/>
  </si>
  <si>
    <t>세대수</t>
    <phoneticPr fontId="25" type="noConversion"/>
  </si>
  <si>
    <t>평균 면적 (SF)</t>
    <phoneticPr fontId="25" type="noConversion"/>
  </si>
  <si>
    <t>시장임대료/SF</t>
    <phoneticPr fontId="25" type="noConversion"/>
  </si>
  <si>
    <t>연임대료
(As-Is)</t>
    <phoneticPr fontId="25" type="noConversion"/>
  </si>
  <si>
    <t>Potential Rent (Market)</t>
    <phoneticPr fontId="1" type="noConversion"/>
  </si>
  <si>
    <t>As-Is Rent
(Contract)</t>
    <phoneticPr fontId="1" type="noConversion"/>
  </si>
  <si>
    <t>현지 B-Note($39,600,000) 수취 이자율: 5.30%</t>
  </si>
  <si>
    <t>현지 Whole Loan($200,000,000) 이자율: 4.71% (금주 중으로 확정 예정)</t>
  </si>
  <si>
    <t>현지 Loan Servicer 수수료: 대출금액의 연 0.5bps (금주 중으로 확정 예정)</t>
  </si>
  <si>
    <t xml:space="preserve">국내신탁 자문수수료 비용 </t>
  </si>
  <si>
    <t>현지법률: US 50,000 (VAT별도)</t>
  </si>
  <si>
    <t>국내법률: 8천만원 (VAT별도)</t>
  </si>
  <si>
    <t>재무실사: 3천만원 (VAT별도)</t>
  </si>
  <si>
    <t xml:space="preserve">자문 수수료 비용의 경우 국내신탁 운용기간 동안 자산화하여 회계처리 부탁 드립니다. </t>
  </si>
  <si>
    <t>국내신탁 설정 규모: 440억원</t>
  </si>
  <si>
    <t>국내신탁 운용수수료: 설정금액의 연 25bps (집합투자업자, 신탁업자, 일반사무, 판매사 포함)</t>
  </si>
  <si>
    <t xml:space="preserve">국내 신탁 초기비용 </t>
  </si>
  <si>
    <t>매입수수료: 대출금액의 30bps (설정시 최초 1회 발생)</t>
  </si>
  <si>
    <t xml:space="preserve">B-Note 이연이자지급: B-Note 1개월 이자 금액 </t>
  </si>
  <si>
    <t xml:space="preserve">현재 Whole Loan 대출계약은 2월 6일 또는 7일에 체결 예정입니다. </t>
  </si>
  <si>
    <t xml:space="preserve">국내 신탁의 경우 3월 5일에 설정, 현지송금은 3월 6일 쯤으로 예정되고 있습니다. </t>
  </si>
  <si>
    <t>O</t>
    <phoneticPr fontId="1" type="noConversion"/>
  </si>
  <si>
    <t>환율 1100원으로 수정</t>
    <phoneticPr fontId="1" type="noConversion"/>
  </si>
  <si>
    <t>NJ 부가세 적용</t>
    <phoneticPr fontId="1" type="noConversion"/>
  </si>
  <si>
    <t>A1-Note</t>
    <phoneticPr fontId="1" type="noConversion"/>
  </si>
  <si>
    <t>A2-Note</t>
    <phoneticPr fontId="25" type="noConversion"/>
  </si>
  <si>
    <t>회계기간</t>
    <phoneticPr fontId="1" type="noConversion"/>
  </si>
  <si>
    <t>회기</t>
    <phoneticPr fontId="1" type="noConversion"/>
  </si>
  <si>
    <t>연도</t>
    <phoneticPr fontId="1" type="noConversion"/>
  </si>
  <si>
    <t>회계연차</t>
    <phoneticPr fontId="1" type="noConversion"/>
  </si>
  <si>
    <t>예비비</t>
    <phoneticPr fontId="1" type="noConversion"/>
  </si>
  <si>
    <t>주거부문</t>
    <phoneticPr fontId="1" type="noConversion"/>
  </si>
  <si>
    <t>기타부문</t>
    <phoneticPr fontId="1" type="noConversion"/>
  </si>
  <si>
    <t>공실률</t>
    <phoneticPr fontId="1" type="noConversion"/>
  </si>
  <si>
    <t>임대료 상승률</t>
    <phoneticPr fontId="1" type="noConversion"/>
  </si>
  <si>
    <t>1기</t>
    <phoneticPr fontId="1" type="noConversion"/>
  </si>
  <si>
    <t>2기</t>
    <phoneticPr fontId="1" type="noConversion"/>
  </si>
  <si>
    <t>3~10기</t>
    <phoneticPr fontId="1" type="noConversion"/>
  </si>
  <si>
    <t>Property Insurance/SF</t>
  </si>
  <si>
    <t>Utilities/SF</t>
  </si>
  <si>
    <t>Adminstrative &amp; General/SF</t>
  </si>
  <si>
    <t>Repairs &amp; Maintenance/SF</t>
  </si>
  <si>
    <t>Payroll/SF</t>
  </si>
  <si>
    <t>Non Revenue/SF</t>
  </si>
  <si>
    <t>Advertising &amp; Other/SF</t>
  </si>
  <si>
    <t>Vacancy Rate
(Economic base)</t>
    <phoneticPr fontId="1" type="noConversion"/>
  </si>
  <si>
    <t>Other</t>
    <phoneticPr fontId="1" type="noConversion"/>
  </si>
  <si>
    <t>Residential</t>
    <phoneticPr fontId="1" type="noConversion"/>
  </si>
  <si>
    <t>3-10기</t>
    <phoneticPr fontId="1" type="noConversion"/>
  </si>
  <si>
    <t>Management Fees (EGI x Rate)</t>
    <phoneticPr fontId="1" type="noConversion"/>
  </si>
  <si>
    <t>Annual Rent/SF</t>
  </si>
  <si>
    <t>Revenues</t>
    <phoneticPr fontId="1" type="noConversion"/>
  </si>
  <si>
    <t>Potential Market Rent</t>
  </si>
  <si>
    <t>Loss to Lease</t>
  </si>
  <si>
    <t>Parking Income</t>
  </si>
  <si>
    <t>Other Income</t>
  </si>
  <si>
    <t>Other Vacancy</t>
  </si>
  <si>
    <t>Retail Income</t>
  </si>
  <si>
    <t>Retail Reimbursement</t>
  </si>
  <si>
    <t>Retail Collection Loss</t>
  </si>
  <si>
    <t>Property Insurance</t>
  </si>
  <si>
    <t>Utilities</t>
  </si>
  <si>
    <t>Adminstrative &amp; General</t>
  </si>
  <si>
    <t>Repairs &amp; Maintenance</t>
  </si>
  <si>
    <t>Payroll</t>
  </si>
  <si>
    <t>Non Revenue</t>
  </si>
  <si>
    <t>Advertising &amp; Other</t>
  </si>
  <si>
    <t>Real Estate Taxes</t>
    <phoneticPr fontId="1" type="noConversion"/>
  </si>
  <si>
    <t>(단위: $000)</t>
    <phoneticPr fontId="1" type="noConversion"/>
  </si>
  <si>
    <t>18.05-19.04</t>
    <phoneticPr fontId="1" type="noConversion"/>
  </si>
  <si>
    <t>19.05-20.04</t>
    <phoneticPr fontId="1" type="noConversion"/>
  </si>
  <si>
    <t>20.05-21.04</t>
    <phoneticPr fontId="1" type="noConversion"/>
  </si>
  <si>
    <t>21.05-22.04</t>
    <phoneticPr fontId="1" type="noConversion"/>
  </si>
  <si>
    <t>22.05-23.04</t>
    <phoneticPr fontId="1" type="noConversion"/>
  </si>
  <si>
    <t>23.05-24.04</t>
    <phoneticPr fontId="1" type="noConversion"/>
  </si>
  <si>
    <t>24.05-25.04</t>
    <phoneticPr fontId="1" type="noConversion"/>
  </si>
  <si>
    <t>25.05-26.04</t>
    <phoneticPr fontId="1" type="noConversion"/>
  </si>
  <si>
    <t>26.05-27.04</t>
    <phoneticPr fontId="1" type="noConversion"/>
  </si>
  <si>
    <t>27.05-28.04</t>
    <phoneticPr fontId="1" type="noConversion"/>
  </si>
  <si>
    <t>시나리오1(기본안)</t>
  </si>
  <si>
    <t>시나리오1(기본안)</t>
    <phoneticPr fontId="1" type="noConversion"/>
  </si>
  <si>
    <t>시나리오2</t>
  </si>
  <si>
    <t>시나리오2</t>
    <phoneticPr fontId="1" type="noConversion"/>
  </si>
  <si>
    <t>최저</t>
    <phoneticPr fontId="1" type="noConversion"/>
  </si>
  <si>
    <t>평균</t>
    <phoneticPr fontId="1" type="noConversion"/>
  </si>
  <si>
    <t>A1-Note</t>
  </si>
  <si>
    <t>A2-Note</t>
  </si>
  <si>
    <t>B-Note</t>
  </si>
  <si>
    <t>면적당
연임대료(계약)</t>
    <phoneticPr fontId="25" type="noConversion"/>
  </si>
  <si>
    <t>2018년 3월</t>
    <phoneticPr fontId="1" type="noConversion"/>
  </si>
  <si>
    <t>Loan and Servicing Fee Payment Schedule</t>
  </si>
  <si>
    <t>Loan Terms</t>
  </si>
  <si>
    <t>Loan Amount:</t>
  </si>
  <si>
    <t>Coupon Rate:</t>
  </si>
  <si>
    <t>Servicing Fee:</t>
  </si>
  <si>
    <t>* This fee may change after securitization of the A-1 note, but will likely remain in the same context.</t>
  </si>
  <si>
    <t>Interest Rate Remitted to Trust:</t>
  </si>
  <si>
    <t>Interest Remitted Per Diem:</t>
  </si>
  <si>
    <t>* I am not sure what this means.</t>
  </si>
  <si>
    <t>Loan Closing Date</t>
  </si>
  <si>
    <t>Investor Purchase Date:</t>
  </si>
  <si>
    <t>Maturity:</t>
  </si>
  <si>
    <t>Amortization:</t>
  </si>
  <si>
    <t>Interest Calculation:</t>
  </si>
  <si>
    <t>Actual/360</t>
  </si>
  <si>
    <t>* If some of the below dates are holidays, the actual Payment Date will be the immediately preceding business day. The Remittance Date will change accordingly.</t>
  </si>
  <si>
    <t>Interest Period End Date</t>
  </si>
  <si>
    <t>Payment Date*</t>
  </si>
  <si>
    <t>Remittance Date</t>
  </si>
  <si>
    <t>BOP Balance</t>
  </si>
  <si>
    <t>Interest Paid</t>
  </si>
  <si>
    <t>Amortization Paid</t>
  </si>
  <si>
    <t>EOP Balance</t>
  </si>
  <si>
    <t>Total Servicing Fee Paid</t>
  </si>
  <si>
    <t>Average Daily Outstanding Principal Balance</t>
  </si>
  <si>
    <t xml:space="preserve">65 Bay Street </t>
    <phoneticPr fontId="55" type="noConversion"/>
  </si>
  <si>
    <t>자료</t>
    <phoneticPr fontId="1" type="noConversion"/>
  </si>
  <si>
    <t>모델</t>
    <phoneticPr fontId="1" type="noConversion"/>
  </si>
  <si>
    <t>차이</t>
    <phoneticPr fontId="1" type="noConversion"/>
  </si>
  <si>
    <t>총이자</t>
    <phoneticPr fontId="1" type="noConversion"/>
  </si>
  <si>
    <t>최초정산이자</t>
    <phoneticPr fontId="1" type="noConversion"/>
  </si>
  <si>
    <t>K Trust Drawdown Date:</t>
    <phoneticPr fontId="55" type="noConversion"/>
  </si>
  <si>
    <t>Interest Only</t>
    <phoneticPr fontId="55" type="noConversion"/>
  </si>
  <si>
    <t>Days Count</t>
    <phoneticPr fontId="55" type="noConversion"/>
  </si>
  <si>
    <t>청산정산</t>
    <phoneticPr fontId="1" type="noConversion"/>
  </si>
  <si>
    <t>총배당</t>
    <phoneticPr fontId="1" type="noConversion"/>
  </si>
  <si>
    <t>Project Trump A2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</si>
</sst>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6">
    <numFmt numFmtId="6" formatCode="&quot;₩&quot;#,##0;[Red]\-&quot;₩&quot;#,##0"/>
    <numFmt numFmtId="44" formatCode="_-&quot;₩&quot;* #,##0.00_-;\-&quot;₩&quot;* #,##0.00_-;_-&quot;₩&quot;* &quot;-&quot;??_-;_-@_-"/>
    <numFmt numFmtId="43" formatCode="_-* #,##0.00_-;\-* #,##0.00_-;_-* &quot;-&quot;??_-;_-@_-"/>
    <numFmt numFmtId="26" formatCode="\$#,##0.00_);[Red]\(\$#,##0.00\)"/>
    <numFmt numFmtId="176" formatCode="0.0%\ "/>
    <numFmt numFmtId="177" formatCode="#,##0_);[Red]\(#,##0\);\-_)"/>
    <numFmt numFmtId="178" formatCode="#,##0&quot;년차&quot;_);[Red]\-#,##0&quot;년차&quot;_)"/>
    <numFmt numFmtId="179" formatCode="yyyy\-mm\-dd"/>
    <numFmt numFmtId="180" formatCode="0.00%\ "/>
    <numFmt numFmtId="181" formatCode="0.000%\ "/>
    <numFmt numFmtId="182" formatCode="0.0000%\ "/>
    <numFmt numFmtId="183" formatCode="0.00000%\ "/>
    <numFmt numFmtId="184" formatCode="#,##0.00_);[Red]\(#,##0.00\);\-_)\ "/>
    <numFmt numFmtId="185" formatCode="_(&quot;$&quot;* #,##0.00_);_(&quot;$&quot;* \(#,##0.00\);_(&quot;$&quot;* &quot;-&quot;??_);_(@_)"/>
    <numFmt numFmtId="186" formatCode="_(* #,##0_);_(* \(#,##0\);_(* &quot;-&quot;??_);_(@_)"/>
    <numFmt numFmtId="187" formatCode="0.0%"/>
    <numFmt numFmtId="188" formatCode="0.000%"/>
    <numFmt numFmtId="189" formatCode="_(* #,##0_);_(* \(#,##0\);_(* &quot;-&quot;?_);_(@_)"/>
    <numFmt numFmtId="190" formatCode="_(* #,##0.0_);_(* \(#,##0.0\);_(* &quot;-&quot;?_);_(@_)"/>
    <numFmt numFmtId="191" formatCode="_(* #,##0.00_);_(* \(#,##0.00\);_(* &quot;-&quot;?_);_(@_)"/>
    <numFmt numFmtId="192" formatCode="00000"/>
    <numFmt numFmtId="193" formatCode="0\ &quot; Loan Term (Years)&quot;"/>
    <numFmt numFmtId="194" formatCode="_(* #,##0.0000_);_(* \(#,##0.0000\);_(* &quot;-&quot;?_);_(@_)"/>
    <numFmt numFmtId="195" formatCode="#"/>
    <numFmt numFmtId="196" formatCode="General\K"/>
    <numFmt numFmtId="197" formatCode="_-* #,##0.00\ [$€-1]_-;\-* #,##0.00\ [$€-1]_-;_-* &quot;-&quot;??\ [$€-1]_-"/>
    <numFmt numFmtId="198" formatCode="0.000000%\ "/>
    <numFmt numFmtId="199" formatCode="#,##0.000_);[Red]\(#,##0.000\);\-_)"/>
    <numFmt numFmtId="200" formatCode="_-[$£-809]* #,##0.00_-;\-[$£-809]* #,##0.00_-;_-[$£-809]* &quot;-&quot;??_-;_-@_-"/>
    <numFmt numFmtId="201" formatCode="_-[$$-409]* #,##0.00_ ;_-[$$-409]* \-#,##0.00\ ;_-[$$-409]* &quot;-&quot;??_ ;_-@_ "/>
    <numFmt numFmtId="202" formatCode="#,##0&quot;년&quot;_);[Red]\-#,##0&quot;년&quot;_)"/>
    <numFmt numFmtId="203" formatCode="#,##0&quot;개월&quot;_);[Red]\-#,##0&quot;개월&quot;_)"/>
    <numFmt numFmtId="204" formatCode="#,##0&quot;원&quot;_);[Red]\-#,##0&quot;원&quot;_)"/>
    <numFmt numFmtId="205" formatCode="###0&quot;년&quot;_)"/>
    <numFmt numFmtId="206" formatCode="#,##0&quot;실&quot;_);[Red]\-#,##0&quot;실&quot;_)"/>
    <numFmt numFmtId="207" formatCode="#,##0&quot;sf&quot;_);[Red]\-#,##0&quot;sf&quot;_)"/>
    <numFmt numFmtId="208" formatCode="#,##0&quot;기&quot;_);[Red]\-#,##0&quot;기&quot;_)"/>
    <numFmt numFmtId="209" formatCode="#,##0&quot;일&quot;_);[Red]\-#,##0&quot;일&quot;_)"/>
    <numFmt numFmtId="210" formatCode="#,##0&quot;안&quot;_);[Red]\-#,##0&quot;안&quot;_)"/>
    <numFmt numFmtId="211" formatCode="#,##0&quot;월&quot;_);[Red]\-#,##0&quot;월&quot;_)"/>
    <numFmt numFmtId="212" formatCode="#,##0&quot;반기&quot;_);[Red]\-#,##0&quot;반기&quot;_)"/>
    <numFmt numFmtId="213" formatCode="#,##0&quot;분기&quot;_);[Red]\-#,##0&quot;분기&quot;_)"/>
    <numFmt numFmtId="214" formatCode="_-[$₩-412]* #,##0_-;\-[$₩-412]* #,##0_-;_-[$₩-412]* &quot;-&quot;??_-;_-@_-"/>
    <numFmt numFmtId="215" formatCode="0.00000000000000%"/>
    <numFmt numFmtId="216" formatCode="yy\.mm\.dd"/>
    <numFmt numFmtId="217" formatCode="#,##0_);\(#,##0\);\-_)"/>
    <numFmt numFmtId="218" formatCode="_-@"/>
    <numFmt numFmtId="219" formatCode="#,##0_);[Red]\(#,##0\);\-_)\ "/>
    <numFmt numFmtId="220" formatCode="#,##0.00_);[Red]\(#,##0.00\);\-_)"/>
    <numFmt numFmtId="221" formatCode="0.000"/>
    <numFmt numFmtId="222" formatCode="0.00000000000000000%"/>
    <numFmt numFmtId="223" formatCode="_(&quot;$&quot;* #,##0_);_(&quot;$&quot;* \(#,##0\);_(&quot;$&quot;* &quot;-&quot;??_);_(@_)"/>
    <numFmt numFmtId="224" formatCode="0.00000%"/>
    <numFmt numFmtId="225" formatCode="0.0000000%"/>
    <numFmt numFmtId="226" formatCode="0.000000000%"/>
    <numFmt numFmtId="227" formatCode="_-\$* #,##0.00_ ;_-\$* \-#,##0.00\ ;_-\$* &quot;-&quot;??_ ;_-@_ "/>
  </numFmts>
  <fonts count="65" x14ac:knownFonts="1"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u val="double"/>
      <sz val="12"/>
      <name val="Arial"/>
      <family val="2"/>
    </font>
    <font>
      <b/>
      <i/>
      <u/>
      <sz val="12"/>
      <name val="Arial"/>
      <family val="2"/>
    </font>
    <font>
      <sz val="8"/>
      <color indexed="63"/>
      <name val="Arial"/>
      <family val="2"/>
    </font>
    <font>
      <sz val="11"/>
      <color indexed="8"/>
      <name val="Calibri"/>
      <family val="2"/>
    </font>
    <font>
      <sz val="11"/>
      <color theme="1"/>
      <name val="맑은 고딕"/>
      <family val="2"/>
      <scheme val="minor"/>
    </font>
    <font>
      <b/>
      <sz val="9"/>
      <color rgb="FFF04C3E"/>
      <name val="맑은 고딕"/>
      <family val="3"/>
      <charset val="129"/>
    </font>
    <font>
      <sz val="9"/>
      <color rgb="FF646464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rgb="FFF04C3E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i/>
      <sz val="8"/>
      <color theme="1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8"/>
      <color theme="1"/>
      <name val="맑은 고딕"/>
      <family val="3"/>
      <charset val="129"/>
      <scheme val="major"/>
    </font>
    <font>
      <sz val="8"/>
      <color rgb="FFF04C3E"/>
      <name val="맑은 고딕"/>
      <family val="2"/>
      <charset val="129"/>
      <scheme val="minor"/>
    </font>
    <font>
      <sz val="8"/>
      <color rgb="FFF04C3E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i/>
      <sz val="8"/>
      <color theme="1"/>
      <name val="맑은 고딕"/>
      <family val="3"/>
      <charset val="129"/>
      <scheme val="minor"/>
    </font>
    <font>
      <sz val="8"/>
      <color rgb="FF646464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8"/>
      <color theme="0" tint="-4.9989318521683403E-2"/>
      <name val="맑은 고딕"/>
      <family val="3"/>
      <charset val="129"/>
      <scheme val="minor"/>
    </font>
    <font>
      <sz val="8"/>
      <color theme="0"/>
      <name val="맑은 고딕"/>
      <family val="2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9"/>
      <color rgb="FF333333"/>
      <name val="맑은 고딕"/>
      <family val="3"/>
      <charset val="129"/>
    </font>
    <font>
      <sz val="9"/>
      <color rgb="FF333333"/>
      <name val="맑은 고딕"/>
      <family val="3"/>
      <charset val="129"/>
    </font>
    <font>
      <i/>
      <sz val="9"/>
      <color rgb="FF333333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333333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10"/>
      <color rgb="FF1F497D"/>
      <name val="맑은 고딕"/>
      <family val="3"/>
      <charset val="129"/>
    </font>
    <font>
      <b/>
      <sz val="10"/>
      <color rgb="FF1F497D"/>
      <name val="맑은 고딕"/>
      <family val="3"/>
      <charset val="129"/>
    </font>
    <font>
      <sz val="8"/>
      <color theme="7"/>
      <name val="맑은 고딕"/>
      <family val="3"/>
      <charset val="129"/>
      <scheme val="minor"/>
    </font>
    <font>
      <u/>
      <sz val="9"/>
      <color theme="10"/>
      <name val="나눔고딕"/>
      <family val="3"/>
      <charset val="129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  <charset val="129"/>
    </font>
    <font>
      <b/>
      <u val="singleAccounting"/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i/>
      <sz val="9"/>
      <color theme="1"/>
      <name val="Arial"/>
      <family val="2"/>
    </font>
    <font>
      <i/>
      <sz val="10"/>
      <color rgb="FF0000FF"/>
      <name val="Arial"/>
      <family val="2"/>
    </font>
    <font>
      <b/>
      <u/>
      <sz val="10"/>
      <color theme="1"/>
      <name val="Arial"/>
      <family val="2"/>
    </font>
    <font>
      <b/>
      <u/>
      <sz val="10"/>
      <color rgb="FFFF0000"/>
      <name val="Arial"/>
      <family val="2"/>
    </font>
    <font>
      <sz val="11"/>
      <color theme="1"/>
      <name val="Arial"/>
      <family val="2"/>
      <charset val="129"/>
    </font>
    <font>
      <sz val="10"/>
      <color theme="1"/>
      <name val="돋움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8D2E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27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5CB89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/>
      <right style="medium">
        <color rgb="FFC0C0C0"/>
      </right>
      <top/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/>
      <right/>
      <top/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 style="medium">
        <color rgb="FFC0C0C0"/>
      </left>
      <right/>
      <top/>
      <bottom/>
      <diagonal/>
    </border>
  </borders>
  <cellStyleXfs count="173">
    <xf numFmtId="0" fontId="0" fillId="0" borderId="0" applyNumberFormat="0" applyFont="0" applyFill="0" applyBorder="0" applyAlignment="0" applyProtection="0">
      <alignment vertical="center"/>
    </xf>
    <xf numFmtId="0" fontId="4" fillId="0" borderId="0" applyBorder="0"/>
    <xf numFmtId="189" fontId="6" fillId="6" borderId="0" applyBorder="0">
      <protection locked="0"/>
    </xf>
    <xf numFmtId="189" fontId="6" fillId="0" borderId="0" applyBorder="0"/>
    <xf numFmtId="189" fontId="6" fillId="7" borderId="0">
      <alignment vertical="center"/>
      <protection locked="0"/>
    </xf>
    <xf numFmtId="189" fontId="4" fillId="6" borderId="0" applyBorder="0">
      <protection locked="0"/>
    </xf>
    <xf numFmtId="189" fontId="4" fillId="0" borderId="0" applyBorder="0"/>
    <xf numFmtId="189" fontId="6" fillId="6" borderId="2">
      <protection locked="0"/>
    </xf>
    <xf numFmtId="189" fontId="6" fillId="0" borderId="2"/>
    <xf numFmtId="189" fontId="6" fillId="7" borderId="2">
      <protection locked="0"/>
    </xf>
    <xf numFmtId="189" fontId="4" fillId="7" borderId="0" applyBorder="0">
      <protection locked="0"/>
    </xf>
    <xf numFmtId="190" fontId="6" fillId="6" borderId="0" applyBorder="0">
      <protection locked="0"/>
    </xf>
    <xf numFmtId="190" fontId="6" fillId="0" borderId="0" applyBorder="0"/>
    <xf numFmtId="190" fontId="6" fillId="7" borderId="0" applyFill="0">
      <protection locked="0"/>
    </xf>
    <xf numFmtId="190" fontId="4" fillId="6" borderId="0" applyBorder="0">
      <protection locked="0"/>
    </xf>
    <xf numFmtId="190" fontId="4" fillId="0" borderId="0" applyBorder="0"/>
    <xf numFmtId="190" fontId="6" fillId="6" borderId="2">
      <protection locked="0"/>
    </xf>
    <xf numFmtId="190" fontId="6" fillId="0" borderId="2"/>
    <xf numFmtId="190" fontId="6" fillId="7" borderId="2">
      <protection locked="0"/>
    </xf>
    <xf numFmtId="190" fontId="4" fillId="7" borderId="0" applyBorder="0">
      <protection locked="0"/>
    </xf>
    <xf numFmtId="191" fontId="6" fillId="6" borderId="0" applyBorder="0">
      <protection locked="0"/>
    </xf>
    <xf numFmtId="191" fontId="6" fillId="0" borderId="0" applyBorder="0"/>
    <xf numFmtId="191" fontId="6" fillId="7" borderId="0" applyBorder="0">
      <protection locked="0"/>
    </xf>
    <xf numFmtId="191" fontId="4" fillId="6" borderId="0" applyBorder="0">
      <protection locked="0"/>
    </xf>
    <xf numFmtId="191" fontId="4" fillId="0" borderId="0" applyBorder="0"/>
    <xf numFmtId="191" fontId="6" fillId="6" borderId="2">
      <protection locked="0"/>
    </xf>
    <xf numFmtId="191" fontId="6" fillId="0" borderId="2"/>
    <xf numFmtId="191" fontId="4" fillId="7" borderId="0" applyBorder="0">
      <protection locked="0"/>
    </xf>
    <xf numFmtId="191" fontId="6" fillId="7" borderId="2">
      <protection locked="0"/>
    </xf>
    <xf numFmtId="194" fontId="6" fillId="0" borderId="0" applyBorder="0"/>
    <xf numFmtId="194" fontId="4" fillId="6" borderId="4" applyBorder="0">
      <protection locked="0"/>
    </xf>
    <xf numFmtId="196" fontId="4" fillId="0" borderId="0" applyBorder="0"/>
    <xf numFmtId="196" fontId="4" fillId="0" borderId="0" applyBorder="0"/>
    <xf numFmtId="196" fontId="4" fillId="0" borderId="0" applyBorder="0"/>
    <xf numFmtId="196" fontId="4" fillId="0" borderId="0" applyBorder="0"/>
    <xf numFmtId="196" fontId="4" fillId="0" borderId="0" applyBorder="0"/>
    <xf numFmtId="196" fontId="4" fillId="7" borderId="0" applyBorder="0">
      <protection locked="0"/>
    </xf>
    <xf numFmtId="9" fontId="6" fillId="6" borderId="0" applyBorder="0">
      <protection locked="0"/>
    </xf>
    <xf numFmtId="9" fontId="6" fillId="0" borderId="0" applyBorder="0"/>
    <xf numFmtId="9" fontId="6" fillId="7" borderId="0" applyBorder="0">
      <protection locked="0"/>
    </xf>
    <xf numFmtId="9" fontId="4" fillId="6" borderId="0" applyBorder="0">
      <protection locked="0"/>
    </xf>
    <xf numFmtId="9" fontId="4" fillId="0" borderId="0" applyBorder="0"/>
    <xf numFmtId="9" fontId="6" fillId="6" borderId="2">
      <protection locked="0"/>
    </xf>
    <xf numFmtId="9" fontId="6" fillId="0" borderId="2"/>
    <xf numFmtId="9" fontId="6" fillId="7" borderId="2">
      <protection locked="0"/>
    </xf>
    <xf numFmtId="9" fontId="4" fillId="7" borderId="0" applyBorder="0">
      <protection locked="0"/>
    </xf>
    <xf numFmtId="187" fontId="6" fillId="6" borderId="0" applyBorder="0">
      <protection locked="0"/>
    </xf>
    <xf numFmtId="187" fontId="6" fillId="0" borderId="0" applyBorder="0"/>
    <xf numFmtId="187" fontId="6" fillId="7" borderId="0" applyBorder="0">
      <protection locked="0"/>
    </xf>
    <xf numFmtId="187" fontId="4" fillId="6" borderId="0" applyBorder="0">
      <protection locked="0"/>
    </xf>
    <xf numFmtId="187" fontId="4" fillId="0" borderId="0" applyBorder="0"/>
    <xf numFmtId="187" fontId="6" fillId="6" borderId="2">
      <protection locked="0"/>
    </xf>
    <xf numFmtId="187" fontId="6" fillId="0" borderId="2"/>
    <xf numFmtId="187" fontId="6" fillId="7" borderId="2">
      <protection locked="0"/>
    </xf>
    <xf numFmtId="187" fontId="4" fillId="7" borderId="0" applyBorder="0">
      <protection locked="0"/>
    </xf>
    <xf numFmtId="10" fontId="6" fillId="6" borderId="0" applyBorder="0">
      <protection locked="0"/>
    </xf>
    <xf numFmtId="10" fontId="6" fillId="0" borderId="0" applyBorder="0"/>
    <xf numFmtId="10" fontId="6" fillId="7" borderId="0">
      <protection locked="0"/>
    </xf>
    <xf numFmtId="10" fontId="4" fillId="6" borderId="0" applyBorder="0">
      <protection locked="0"/>
    </xf>
    <xf numFmtId="10" fontId="4" fillId="0" borderId="0" applyBorder="0"/>
    <xf numFmtId="10" fontId="6" fillId="6" borderId="2">
      <protection locked="0"/>
    </xf>
    <xf numFmtId="10" fontId="6" fillId="0" borderId="2"/>
    <xf numFmtId="10" fontId="6" fillId="7" borderId="2">
      <protection locked="0"/>
    </xf>
    <xf numFmtId="10" fontId="4" fillId="7" borderId="0" applyBorder="0">
      <protection locked="0"/>
    </xf>
    <xf numFmtId="188" fontId="6" fillId="6" borderId="0" applyBorder="0">
      <protection locked="0"/>
    </xf>
    <xf numFmtId="188" fontId="6" fillId="0" borderId="0" applyBorder="0"/>
    <xf numFmtId="188" fontId="6" fillId="7" borderId="0" applyBorder="0">
      <protection locked="0"/>
    </xf>
    <xf numFmtId="188" fontId="4" fillId="6" borderId="0" applyBorder="0">
      <protection locked="0"/>
    </xf>
    <xf numFmtId="188" fontId="4" fillId="0" borderId="0" applyBorder="0"/>
    <xf numFmtId="188" fontId="6" fillId="6" borderId="2">
      <protection locked="0"/>
    </xf>
    <xf numFmtId="188" fontId="6" fillId="0" borderId="2"/>
    <xf numFmtId="188" fontId="6" fillId="7" borderId="2">
      <protection locked="0"/>
    </xf>
    <xf numFmtId="188" fontId="4" fillId="7" borderId="0" applyBorder="0">
      <protection locked="0"/>
    </xf>
    <xf numFmtId="43" fontId="4" fillId="6" borderId="5">
      <protection locked="0"/>
    </xf>
    <xf numFmtId="0" fontId="4" fillId="8" borderId="0">
      <protection hidden="1"/>
    </xf>
    <xf numFmtId="189" fontId="6" fillId="6" borderId="5">
      <protection locked="0"/>
    </xf>
    <xf numFmtId="43" fontId="4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85" fontId="4" fillId="0" borderId="0" applyFont="0" applyFill="0" applyBorder="0" applyAlignment="0" applyProtection="0"/>
    <xf numFmtId="14" fontId="6" fillId="6" borderId="0" applyBorder="0">
      <alignment horizontal="center"/>
      <protection locked="0"/>
    </xf>
    <xf numFmtId="14" fontId="6" fillId="7" borderId="6" applyBorder="0">
      <alignment horizontal="center" vertical="center"/>
      <protection locked="0"/>
    </xf>
    <xf numFmtId="0" fontId="5" fillId="0" borderId="0" applyFont="0" applyFill="0" applyBorder="0" applyAlignment="0" applyProtection="0"/>
    <xf numFmtId="0" fontId="4" fillId="7" borderId="0">
      <protection locked="0"/>
    </xf>
    <xf numFmtId="0" fontId="15" fillId="9" borderId="0" applyBorder="0">
      <protection hidden="1"/>
    </xf>
    <xf numFmtId="0" fontId="10" fillId="10" borderId="0">
      <protection hidden="1"/>
    </xf>
    <xf numFmtId="38" fontId="9" fillId="0" borderId="0"/>
    <xf numFmtId="0" fontId="17" fillId="0" borderId="0"/>
    <xf numFmtId="0" fontId="4" fillId="0" borderId="0" applyBorder="0"/>
    <xf numFmtId="186" fontId="4" fillId="7" borderId="0" applyFill="0" applyBorder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4" fillId="0" borderId="0"/>
    <xf numFmtId="193" fontId="6" fillId="6" borderId="7" applyBorder="0">
      <alignment horizontal="center"/>
      <protection locked="0"/>
    </xf>
    <xf numFmtId="195" fontId="6" fillId="6" borderId="0" applyBorder="0">
      <alignment horizontal="center"/>
      <protection locked="0"/>
    </xf>
    <xf numFmtId="195" fontId="6" fillId="0" borderId="7" applyBorder="0">
      <alignment horizontal="center"/>
    </xf>
    <xf numFmtId="0" fontId="7" fillId="0" borderId="1" applyBorder="0">
      <alignment horizontal="center"/>
    </xf>
    <xf numFmtId="0" fontId="6" fillId="7" borderId="5" applyBorder="0">
      <alignment horizontal="center" vertical="center"/>
      <protection locked="0"/>
    </xf>
    <xf numFmtId="0" fontId="4" fillId="6" borderId="0" applyBorder="0">
      <alignment horizontal="center"/>
      <protection locked="0"/>
    </xf>
    <xf numFmtId="0" fontId="6" fillId="11" borderId="2" applyBorder="0">
      <alignment horizontal="center" wrapText="1"/>
    </xf>
    <xf numFmtId="0" fontId="6" fillId="6" borderId="1">
      <alignment horizontal="center"/>
      <protection locked="0"/>
    </xf>
    <xf numFmtId="0" fontId="6" fillId="0" borderId="1">
      <alignment horizontal="center"/>
    </xf>
    <xf numFmtId="0" fontId="6" fillId="7" borderId="1">
      <alignment horizontal="center"/>
      <protection locked="0"/>
    </xf>
    <xf numFmtId="195" fontId="4" fillId="0" borderId="0" applyBorder="0">
      <alignment horizontal="center"/>
    </xf>
    <xf numFmtId="0" fontId="6" fillId="6" borderId="2">
      <alignment horizontal="center"/>
      <protection locked="0"/>
    </xf>
    <xf numFmtId="0" fontId="6" fillId="0" borderId="2">
      <alignment horizontal="center"/>
    </xf>
    <xf numFmtId="0" fontId="6" fillId="7" borderId="2">
      <alignment horizontal="center"/>
      <protection locked="0"/>
    </xf>
    <xf numFmtId="0" fontId="4" fillId="7" borderId="0" applyBorder="0">
      <alignment horizontal="center"/>
      <protection locked="0"/>
    </xf>
    <xf numFmtId="0" fontId="6" fillId="0" borderId="0" applyBorder="0">
      <alignment horizontal="center" wrapText="1"/>
    </xf>
    <xf numFmtId="195" fontId="4" fillId="6" borderId="0">
      <alignment horizontal="left" vertical="top" wrapText="1"/>
      <protection locked="0"/>
    </xf>
    <xf numFmtId="195" fontId="4" fillId="7" borderId="0">
      <alignment horizontal="left" vertical="top" wrapText="1"/>
      <protection locked="0"/>
    </xf>
    <xf numFmtId="195" fontId="12" fillId="0" borderId="0" applyBorder="0">
      <alignment horizontal="left"/>
    </xf>
    <xf numFmtId="0" fontId="13" fillId="0" borderId="0" applyBorder="0">
      <alignment horizontal="left"/>
    </xf>
    <xf numFmtId="0" fontId="8" fillId="0" borderId="8" applyBorder="0">
      <alignment horizontal="left" vertical="center"/>
    </xf>
    <xf numFmtId="0" fontId="10" fillId="0" borderId="0">
      <protection hidden="1"/>
    </xf>
    <xf numFmtId="0" fontId="6" fillId="6" borderId="0" applyBorder="0">
      <alignment horizontal="left"/>
      <protection locked="0"/>
    </xf>
    <xf numFmtId="0" fontId="6" fillId="0" borderId="0">
      <alignment horizontal="left" vertical="top"/>
    </xf>
    <xf numFmtId="0" fontId="6" fillId="7" borderId="0" applyBorder="0">
      <alignment horizontal="left"/>
      <protection locked="0"/>
    </xf>
    <xf numFmtId="0" fontId="4" fillId="6" borderId="0" applyBorder="0">
      <alignment horizontal="left"/>
      <protection locked="0"/>
    </xf>
    <xf numFmtId="0" fontId="6" fillId="11" borderId="2">
      <alignment horizontal="left"/>
    </xf>
    <xf numFmtId="0" fontId="6" fillId="6" borderId="1">
      <alignment horizontal="left"/>
      <protection locked="0"/>
    </xf>
    <xf numFmtId="0" fontId="6" fillId="0" borderId="0">
      <alignment horizontal="left"/>
    </xf>
    <xf numFmtId="0" fontId="6" fillId="7" borderId="1">
      <alignment horizontal="left"/>
      <protection locked="0"/>
    </xf>
    <xf numFmtId="195" fontId="4" fillId="0" borderId="8" applyBorder="0">
      <alignment horizontal="left"/>
    </xf>
    <xf numFmtId="0" fontId="6" fillId="6" borderId="2">
      <alignment horizontal="left"/>
      <protection locked="0"/>
    </xf>
    <xf numFmtId="0" fontId="6" fillId="0" borderId="2">
      <alignment horizontal="left"/>
    </xf>
    <xf numFmtId="0" fontId="6" fillId="7" borderId="2">
      <alignment horizontal="left"/>
      <protection locked="0"/>
    </xf>
    <xf numFmtId="195" fontId="4" fillId="7" borderId="0" applyBorder="0">
      <alignment horizontal="left"/>
      <protection locked="0"/>
    </xf>
    <xf numFmtId="195" fontId="4" fillId="7" borderId="0">
      <alignment horizontal="left" vertical="top" wrapText="1"/>
      <protection locked="0"/>
    </xf>
    <xf numFmtId="0" fontId="6" fillId="6" borderId="0" applyBorder="0">
      <alignment horizontal="right"/>
      <protection locked="0"/>
    </xf>
    <xf numFmtId="0" fontId="6" fillId="0" borderId="0" applyBorder="0">
      <alignment horizontal="right"/>
    </xf>
    <xf numFmtId="0" fontId="4" fillId="0" borderId="0"/>
    <xf numFmtId="0" fontId="6" fillId="7" borderId="0" applyBorder="0">
      <alignment horizontal="right"/>
      <protection locked="0"/>
    </xf>
    <xf numFmtId="0" fontId="4" fillId="6" borderId="0" applyBorder="0">
      <alignment horizontal="right"/>
      <protection locked="0"/>
    </xf>
    <xf numFmtId="0" fontId="6" fillId="11" borderId="2">
      <alignment horizontal="right"/>
    </xf>
    <xf numFmtId="0" fontId="6" fillId="6" borderId="1">
      <alignment horizontal="right"/>
      <protection locked="0"/>
    </xf>
    <xf numFmtId="0" fontId="6" fillId="0" borderId="1">
      <alignment horizontal="right"/>
    </xf>
    <xf numFmtId="0" fontId="6" fillId="7" borderId="1">
      <alignment horizontal="right"/>
      <protection locked="0"/>
    </xf>
    <xf numFmtId="0" fontId="4" fillId="0" borderId="0" applyBorder="0">
      <alignment horizontal="right"/>
    </xf>
    <xf numFmtId="0" fontId="6" fillId="6" borderId="2">
      <alignment horizontal="right"/>
      <protection locked="0"/>
    </xf>
    <xf numFmtId="0" fontId="6" fillId="0" borderId="2">
      <alignment horizontal="right"/>
    </xf>
    <xf numFmtId="0" fontId="6" fillId="7" borderId="2">
      <alignment horizontal="right"/>
      <protection locked="0"/>
    </xf>
    <xf numFmtId="0" fontId="4" fillId="7" borderId="0" applyBorder="0">
      <alignment horizontal="right"/>
      <protection locked="0"/>
    </xf>
    <xf numFmtId="192" fontId="4" fillId="7" borderId="0" applyBorder="0">
      <alignment horizontal="center"/>
      <protection locked="0"/>
    </xf>
    <xf numFmtId="197" fontId="11" fillId="12" borderId="0"/>
    <xf numFmtId="0" fontId="4" fillId="6" borderId="0">
      <alignment wrapText="1"/>
      <protection locked="0"/>
    </xf>
    <xf numFmtId="0" fontId="23" fillId="0" borderId="0" applyNumberFormat="0" applyFont="0" applyFill="0" applyBorder="0" applyAlignment="0" applyProtection="0">
      <alignment vertical="center"/>
    </xf>
    <xf numFmtId="0" fontId="31" fillId="0" borderId="0">
      <alignment vertical="center"/>
    </xf>
    <xf numFmtId="0" fontId="43" fillId="19" borderId="33" applyNumberFormat="0">
      <alignment horizontal="center" vertical="center"/>
    </xf>
    <xf numFmtId="0" fontId="43" fillId="19" borderId="34" applyNumberFormat="0">
      <alignment horizontal="center" vertical="center"/>
    </xf>
    <xf numFmtId="0" fontId="43" fillId="19" borderId="35" applyNumberFormat="0">
      <alignment horizontal="center" vertical="center"/>
    </xf>
    <xf numFmtId="0" fontId="44" fillId="20" borderId="33" applyNumberFormat="0">
      <alignment vertical="center"/>
    </xf>
    <xf numFmtId="0" fontId="44" fillId="20" borderId="34" applyNumberFormat="0">
      <alignment vertical="center"/>
    </xf>
    <xf numFmtId="0" fontId="44" fillId="20" borderId="35" applyNumberFormat="0">
      <alignment vertical="center"/>
    </xf>
    <xf numFmtId="10" fontId="19" fillId="19" borderId="44" applyNumberFormat="0">
      <alignment vertical="center"/>
    </xf>
    <xf numFmtId="218" fontId="44" fillId="19" borderId="0" applyNumberFormat="0">
      <alignment vertical="center"/>
    </xf>
    <xf numFmtId="0" fontId="46" fillId="22" borderId="33" applyNumberFormat="0">
      <alignment horizontal="center" vertical="center" readingOrder="1"/>
    </xf>
    <xf numFmtId="0" fontId="47" fillId="19" borderId="45" applyNumberFormat="0" applyAlignment="0">
      <alignment vertical="center"/>
    </xf>
    <xf numFmtId="0" fontId="48" fillId="20" borderId="0" applyNumberFormat="0">
      <alignment vertical="center" readingOrder="1"/>
    </xf>
    <xf numFmtId="0" fontId="52" fillId="0" borderId="0" applyNumberFormat="0" applyFill="0" applyBorder="0" applyAlignment="0" applyProtection="0">
      <alignment vertical="center"/>
    </xf>
    <xf numFmtId="0" fontId="53" fillId="0" borderId="0"/>
    <xf numFmtId="44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53" fillId="0" borderId="0"/>
    <xf numFmtId="44" fontId="53" fillId="0" borderId="0" applyFont="0" applyFill="0" applyBorder="0" applyAlignment="0" applyProtection="0"/>
  </cellStyleXfs>
  <cellXfs count="86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 applyAlignment="1">
      <alignment horizontal="center" vertical="center"/>
    </xf>
    <xf numFmtId="177" fontId="0" fillId="3" borderId="0" xfId="0" applyNumberFormat="1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0" fillId="0" borderId="0" xfId="0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180" fontId="0" fillId="0" borderId="1" xfId="0" applyNumberFormat="1" applyBorder="1">
      <alignment vertical="center"/>
    </xf>
    <xf numFmtId="177" fontId="0" fillId="3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177" fontId="2" fillId="0" borderId="0" xfId="0" applyNumberFormat="1" applyFont="1">
      <alignment vertical="center"/>
    </xf>
    <xf numFmtId="0" fontId="0" fillId="0" borderId="1" xfId="0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2"/>
    </xf>
    <xf numFmtId="0" fontId="2" fillId="0" borderId="0" xfId="0" applyFont="1" applyFill="1" applyBorder="1" applyAlignment="1">
      <alignment vertical="center"/>
    </xf>
    <xf numFmtId="0" fontId="3" fillId="0" borderId="0" xfId="0" applyFont="1" applyAlignment="1">
      <alignment horizontal="left" vertical="center" indent="3"/>
    </xf>
    <xf numFmtId="0" fontId="0" fillId="0" borderId="1" xfId="0" applyBorder="1" applyAlignment="1">
      <alignment horizontal="left" vertical="center" indent="3"/>
    </xf>
    <xf numFmtId="0" fontId="3" fillId="0" borderId="0" xfId="0" applyFont="1" applyFill="1" applyBorder="1" applyAlignment="1">
      <alignment horizontal="left" vertical="center" indent="3"/>
    </xf>
    <xf numFmtId="0" fontId="3" fillId="0" borderId="1" xfId="0" applyFont="1" applyFill="1" applyBorder="1" applyAlignment="1">
      <alignment horizontal="left" vertical="center" indent="3"/>
    </xf>
    <xf numFmtId="0" fontId="3" fillId="0" borderId="1" xfId="0" applyFont="1" applyFill="1" applyBorder="1" applyAlignment="1">
      <alignment horizontal="left" vertical="center" indent="1"/>
    </xf>
    <xf numFmtId="176" fontId="0" fillId="0" borderId="1" xfId="0" applyNumberFormat="1" applyBorder="1">
      <alignment vertical="center"/>
    </xf>
    <xf numFmtId="0" fontId="2" fillId="4" borderId="0" xfId="0" applyFont="1" applyFill="1" applyBorder="1" applyAlignment="1">
      <alignment vertical="center"/>
    </xf>
    <xf numFmtId="0" fontId="0" fillId="4" borderId="0" xfId="0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2" fillId="4" borderId="0" xfId="0" applyFont="1" applyFill="1" applyBorder="1">
      <alignment vertical="center"/>
    </xf>
    <xf numFmtId="0" fontId="2" fillId="0" borderId="0" xfId="0" applyFont="1" applyFill="1" applyAlignment="1">
      <alignment horizontal="left" vertical="center" indent="2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0" fontId="0" fillId="0" borderId="0" xfId="0" applyFill="1">
      <alignment vertical="center"/>
    </xf>
    <xf numFmtId="184" fontId="0" fillId="0" borderId="0" xfId="0" applyNumberFormat="1">
      <alignment vertical="center"/>
    </xf>
    <xf numFmtId="0" fontId="0" fillId="5" borderId="3" xfId="0" applyFill="1" applyBorder="1">
      <alignment vertical="center"/>
    </xf>
    <xf numFmtId="0" fontId="0" fillId="5" borderId="1" xfId="0" applyFill="1" applyBorder="1">
      <alignment vertical="center"/>
    </xf>
    <xf numFmtId="178" fontId="0" fillId="5" borderId="1" xfId="0" applyNumberFormat="1" applyFill="1" applyBorder="1" applyAlignment="1">
      <alignment horizontal="center" vertical="center"/>
    </xf>
    <xf numFmtId="180" fontId="0" fillId="2" borderId="0" xfId="0" applyNumberFormat="1" applyFill="1">
      <alignment vertical="center"/>
    </xf>
    <xf numFmtId="177" fontId="0" fillId="0" borderId="0" xfId="0" applyNumberFormat="1" applyFill="1">
      <alignment vertical="center"/>
    </xf>
    <xf numFmtId="180" fontId="0" fillId="0" borderId="1" xfId="0" applyNumberForma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89" fontId="4" fillId="7" borderId="0" xfId="10" applyBorder="1">
      <protection locked="0"/>
    </xf>
    <xf numFmtId="189" fontId="4" fillId="0" borderId="0" xfId="6" applyBorder="1"/>
    <xf numFmtId="191" fontId="4" fillId="0" borderId="9" xfId="24" applyBorder="1"/>
    <xf numFmtId="189" fontId="4" fillId="0" borderId="9" xfId="6" applyBorder="1"/>
    <xf numFmtId="0" fontId="4" fillId="7" borderId="11" xfId="114" applyBorder="1">
      <alignment horizontal="center"/>
      <protection locked="0"/>
    </xf>
    <xf numFmtId="189" fontId="4" fillId="7" borderId="11" xfId="10" applyBorder="1">
      <protection locked="0"/>
    </xf>
    <xf numFmtId="195" fontId="6" fillId="0" borderId="7" xfId="102" applyBorder="1" applyAlignment="1">
      <alignment horizontal="centerContinuous" wrapText="1"/>
    </xf>
    <xf numFmtId="195" fontId="6" fillId="0" borderId="2" xfId="102" applyBorder="1" applyAlignment="1">
      <alignment horizontal="centerContinuous" wrapText="1"/>
    </xf>
    <xf numFmtId="195" fontId="6" fillId="0" borderId="10" xfId="102" applyBorder="1" applyAlignment="1">
      <alignment horizontal="centerContinuous" wrapText="1"/>
    </xf>
    <xf numFmtId="0" fontId="6" fillId="0" borderId="2" xfId="137" applyBorder="1" applyAlignment="1">
      <alignment horizontal="right" wrapText="1"/>
    </xf>
    <xf numFmtId="14" fontId="6" fillId="7" borderId="5" xfId="84" applyBorder="1" applyAlignment="1">
      <alignment horizontal="center" vertical="center" wrapText="1"/>
      <protection locked="0"/>
    </xf>
    <xf numFmtId="0" fontId="6" fillId="0" borderId="7" xfId="115" applyBorder="1">
      <alignment horizontal="center" wrapText="1"/>
    </xf>
    <xf numFmtId="0" fontId="6" fillId="0" borderId="2" xfId="115" applyBorder="1">
      <alignment horizontal="center" wrapText="1"/>
    </xf>
    <xf numFmtId="0" fontId="6" fillId="0" borderId="10" xfId="115" applyBorder="1">
      <alignment horizontal="center" wrapText="1"/>
    </xf>
    <xf numFmtId="0" fontId="6" fillId="0" borderId="10" xfId="115" applyFont="1" applyBorder="1">
      <alignment horizontal="center" wrapText="1"/>
    </xf>
    <xf numFmtId="0" fontId="4" fillId="7" borderId="11" xfId="114" applyNumberFormat="1" applyBorder="1">
      <alignment horizontal="center"/>
      <protection locked="0"/>
    </xf>
    <xf numFmtId="195" fontId="4" fillId="7" borderId="0" xfId="134" applyBorder="1">
      <alignment horizontal="left"/>
      <protection locked="0"/>
    </xf>
    <xf numFmtId="189" fontId="4" fillId="7" borderId="9" xfId="10" applyBorder="1">
      <protection locked="0"/>
    </xf>
    <xf numFmtId="195" fontId="6" fillId="0" borderId="7" xfId="102" applyBorder="1" applyAlignment="1">
      <alignment horizontal="center" wrapText="1"/>
    </xf>
    <xf numFmtId="0" fontId="4" fillId="7" borderId="11" xfId="114" quotePrefix="1" applyBorder="1">
      <alignment horizontal="center"/>
      <protection locked="0"/>
    </xf>
    <xf numFmtId="195" fontId="4" fillId="7" borderId="0" xfId="134" quotePrefix="1" applyBorder="1">
      <alignment horizontal="left"/>
      <protection locked="0"/>
    </xf>
    <xf numFmtId="0" fontId="4" fillId="7" borderId="9" xfId="114" quotePrefix="1" applyBorder="1">
      <alignment horizontal="center"/>
      <protection locked="0"/>
    </xf>
    <xf numFmtId="189" fontId="4" fillId="7" borderId="11" xfId="10" applyBorder="1" applyProtection="1">
      <protection locked="0"/>
    </xf>
    <xf numFmtId="0" fontId="4" fillId="7" borderId="9" xfId="114" quotePrefix="1" applyBorder="1" applyProtection="1">
      <alignment horizontal="center"/>
      <protection locked="0"/>
    </xf>
    <xf numFmtId="189" fontId="4" fillId="7" borderId="0" xfId="10" applyBorder="1" applyProtection="1">
      <protection locked="0"/>
    </xf>
    <xf numFmtId="189" fontId="4" fillId="7" borderId="9" xfId="10" applyBorder="1" applyProtection="1">
      <protection locked="0"/>
    </xf>
    <xf numFmtId="195" fontId="6" fillId="0" borderId="6" xfId="102" applyFont="1" applyBorder="1" applyAlignment="1">
      <alignment vertical="center" textRotation="90"/>
    </xf>
    <xf numFmtId="195" fontId="6" fillId="0" borderId="12" xfId="102" applyBorder="1" applyAlignment="1">
      <alignment vertical="center" textRotation="90"/>
    </xf>
    <xf numFmtId="0" fontId="0" fillId="0" borderId="0" xfId="0" pivotButton="1">
      <alignment vertical="center"/>
    </xf>
    <xf numFmtId="189" fontId="0" fillId="0" borderId="0" xfId="0" applyNumberFormat="1">
      <alignment vertical="center"/>
    </xf>
    <xf numFmtId="184" fontId="0" fillId="0" borderId="1" xfId="0" applyNumberFormat="1" applyBorder="1">
      <alignment vertical="center"/>
    </xf>
    <xf numFmtId="0" fontId="18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>
      <alignment vertical="center"/>
    </xf>
    <xf numFmtId="177" fontId="0" fillId="0" borderId="0" xfId="0" applyNumberFormat="1" applyBorder="1">
      <alignment vertical="center"/>
    </xf>
    <xf numFmtId="0" fontId="2" fillId="0" borderId="2" xfId="0" applyFont="1" applyBorder="1">
      <alignment vertical="center"/>
    </xf>
    <xf numFmtId="177" fontId="2" fillId="0" borderId="2" xfId="0" applyNumberFormat="1" applyFont="1" applyBorder="1">
      <alignment vertical="center"/>
    </xf>
    <xf numFmtId="0" fontId="2" fillId="0" borderId="0" xfId="0" applyFont="1">
      <alignment vertical="center"/>
    </xf>
    <xf numFmtId="176" fontId="2" fillId="0" borderId="2" xfId="0" applyNumberFormat="1" applyFont="1" applyBorder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98" fontId="0" fillId="0" borderId="0" xfId="0" applyNumberFormat="1">
      <alignment vertical="center"/>
    </xf>
    <xf numFmtId="9" fontId="0" fillId="0" borderId="0" xfId="0" applyNumberFormat="1">
      <alignment vertical="center"/>
    </xf>
    <xf numFmtId="199" fontId="0" fillId="0" borderId="0" xfId="0" applyNumberFormat="1">
      <alignment vertical="center"/>
    </xf>
    <xf numFmtId="0" fontId="19" fillId="0" borderId="0" xfId="0" applyNumberFormat="1" applyFont="1" applyFill="1" applyBorder="1" applyAlignment="1">
      <alignment vertical="center"/>
    </xf>
    <xf numFmtId="177" fontId="0" fillId="3" borderId="3" xfId="0" applyNumberFormat="1" applyFill="1" applyBorder="1">
      <alignment vertical="center"/>
    </xf>
    <xf numFmtId="177" fontId="0" fillId="3" borderId="0" xfId="0" applyNumberFormat="1" applyFill="1" applyBorder="1">
      <alignment vertical="center"/>
    </xf>
    <xf numFmtId="176" fontId="0" fillId="3" borderId="0" xfId="0" applyNumberFormat="1" applyFill="1">
      <alignment vertical="center"/>
    </xf>
    <xf numFmtId="176" fontId="0" fillId="0" borderId="0" xfId="0" applyNumberFormat="1" applyBorder="1" applyAlignment="1">
      <alignment horizontal="center" vertical="center"/>
    </xf>
    <xf numFmtId="0" fontId="24" fillId="2" borderId="0" xfId="153" applyFont="1" applyFill="1">
      <alignment vertical="center"/>
    </xf>
    <xf numFmtId="0" fontId="26" fillId="2" borderId="0" xfId="153" applyFont="1" applyFill="1">
      <alignment vertical="center"/>
    </xf>
    <xf numFmtId="0" fontId="27" fillId="2" borderId="0" xfId="153" applyFont="1" applyFill="1">
      <alignment vertical="center"/>
    </xf>
    <xf numFmtId="0" fontId="27" fillId="0" borderId="0" xfId="153" applyFont="1">
      <alignment vertical="center"/>
    </xf>
    <xf numFmtId="0" fontId="28" fillId="13" borderId="13" xfId="153" applyFont="1" applyFill="1" applyBorder="1">
      <alignment vertical="center"/>
    </xf>
    <xf numFmtId="0" fontId="28" fillId="13" borderId="14" xfId="153" applyFont="1" applyFill="1" applyBorder="1">
      <alignment vertical="center"/>
    </xf>
    <xf numFmtId="0" fontId="27" fillId="13" borderId="14" xfId="153" applyFont="1" applyFill="1" applyBorder="1">
      <alignment vertical="center"/>
    </xf>
    <xf numFmtId="0" fontId="28" fillId="13" borderId="14" xfId="153" applyFont="1" applyFill="1" applyBorder="1" applyAlignment="1">
      <alignment horizontal="right" vertical="center"/>
    </xf>
    <xf numFmtId="200" fontId="28" fillId="13" borderId="15" xfId="153" applyNumberFormat="1" applyFont="1" applyFill="1" applyBorder="1">
      <alignment vertical="center"/>
    </xf>
    <xf numFmtId="0" fontId="27" fillId="13" borderId="15" xfId="153" applyFont="1" applyFill="1" applyBorder="1">
      <alignment vertical="center"/>
    </xf>
    <xf numFmtId="0" fontId="27" fillId="0" borderId="16" xfId="153" applyFont="1" applyBorder="1">
      <alignment vertical="center"/>
    </xf>
    <xf numFmtId="0" fontId="27" fillId="0" borderId="0" xfId="153" applyFont="1" applyBorder="1">
      <alignment vertical="center"/>
    </xf>
    <xf numFmtId="0" fontId="27" fillId="0" borderId="17" xfId="153" applyFont="1" applyBorder="1">
      <alignment vertical="center"/>
    </xf>
    <xf numFmtId="0" fontId="23" fillId="0" borderId="16" xfId="153" applyBorder="1">
      <alignment vertical="center"/>
    </xf>
    <xf numFmtId="0" fontId="23" fillId="0" borderId="0" xfId="153" applyBorder="1">
      <alignment vertical="center"/>
    </xf>
    <xf numFmtId="0" fontId="23" fillId="0" borderId="0" xfId="153">
      <alignment vertical="center"/>
    </xf>
    <xf numFmtId="0" fontId="28" fillId="0" borderId="16" xfId="153" applyFont="1" applyBorder="1">
      <alignment vertical="center"/>
    </xf>
    <xf numFmtId="0" fontId="27" fillId="0" borderId="2" xfId="153" applyFont="1" applyBorder="1">
      <alignment vertical="center"/>
    </xf>
    <xf numFmtId="0" fontId="27" fillId="0" borderId="2" xfId="153" applyFont="1" applyBorder="1" applyAlignment="1">
      <alignment horizontal="center" vertical="center"/>
    </xf>
    <xf numFmtId="0" fontId="27" fillId="0" borderId="18" xfId="153" applyFont="1" applyBorder="1" applyAlignment="1">
      <alignment horizontal="center" vertical="center"/>
    </xf>
    <xf numFmtId="0" fontId="29" fillId="0" borderId="0" xfId="153" quotePrefix="1" applyFont="1" applyBorder="1" applyAlignment="1">
      <alignment horizontal="center" vertical="center"/>
    </xf>
    <xf numFmtId="14" fontId="27" fillId="0" borderId="17" xfId="153" applyNumberFormat="1" applyFont="1" applyBorder="1" applyAlignment="1">
      <alignment horizontal="center" vertical="center"/>
    </xf>
    <xf numFmtId="0" fontId="27" fillId="14" borderId="0" xfId="153" applyFont="1" applyFill="1" applyBorder="1">
      <alignment vertical="center"/>
    </xf>
    <xf numFmtId="0" fontId="27" fillId="0" borderId="0" xfId="153" applyFont="1" applyBorder="1" applyAlignment="1">
      <alignment horizontal="right" vertical="center"/>
    </xf>
    <xf numFmtId="180" fontId="27" fillId="0" borderId="0" xfId="153" applyNumberFormat="1" applyFont="1" applyBorder="1">
      <alignment vertical="center"/>
    </xf>
    <xf numFmtId="26" fontId="30" fillId="13" borderId="19" xfId="153" applyNumberFormat="1" applyFont="1" applyFill="1" applyBorder="1" applyAlignment="1">
      <alignment horizontal="left" vertical="center"/>
    </xf>
    <xf numFmtId="0" fontId="27" fillId="13" borderId="3" xfId="153" applyFont="1" applyFill="1" applyBorder="1">
      <alignment vertical="center"/>
    </xf>
    <xf numFmtId="0" fontId="27" fillId="13" borderId="3" xfId="153" applyFont="1" applyFill="1" applyBorder="1" applyAlignment="1">
      <alignment horizontal="center" vertical="center"/>
    </xf>
    <xf numFmtId="202" fontId="27" fillId="13" borderId="3" xfId="153" applyNumberFormat="1" applyFont="1" applyFill="1" applyBorder="1" applyAlignment="1">
      <alignment horizontal="center" vertical="center"/>
    </xf>
    <xf numFmtId="202" fontId="27" fillId="13" borderId="20" xfId="153" applyNumberFormat="1" applyFont="1" applyFill="1" applyBorder="1" applyAlignment="1">
      <alignment horizontal="center" vertical="center"/>
    </xf>
    <xf numFmtId="203" fontId="23" fillId="0" borderId="17" xfId="153" applyNumberFormat="1" applyBorder="1">
      <alignment vertical="center"/>
    </xf>
    <xf numFmtId="0" fontId="27" fillId="0" borderId="1" xfId="153" applyFont="1" applyBorder="1">
      <alignment vertical="center"/>
    </xf>
    <xf numFmtId="0" fontId="27" fillId="13" borderId="22" xfId="153" applyFont="1" applyFill="1" applyBorder="1">
      <alignment vertical="center"/>
    </xf>
    <xf numFmtId="0" fontId="27" fillId="13" borderId="1" xfId="153" applyFont="1" applyFill="1" applyBorder="1">
      <alignment vertical="center"/>
    </xf>
    <xf numFmtId="0" fontId="27" fillId="13" borderId="1" xfId="153" applyFont="1" applyFill="1" applyBorder="1" applyAlignment="1">
      <alignment horizontal="center" vertical="center"/>
    </xf>
    <xf numFmtId="14" fontId="27" fillId="13" borderId="1" xfId="153" applyNumberFormat="1" applyFont="1" applyFill="1" applyBorder="1" applyAlignment="1">
      <alignment horizontal="center" vertical="center"/>
    </xf>
    <xf numFmtId="179" fontId="27" fillId="13" borderId="1" xfId="153" applyNumberFormat="1" applyFont="1" applyFill="1" applyBorder="1" applyAlignment="1">
      <alignment horizontal="center" vertical="center"/>
    </xf>
    <xf numFmtId="179" fontId="27" fillId="13" borderId="21" xfId="153" applyNumberFormat="1" applyFont="1" applyFill="1" applyBorder="1" applyAlignment="1">
      <alignment horizontal="center" vertical="center"/>
    </xf>
    <xf numFmtId="14" fontId="23" fillId="0" borderId="17" xfId="153" applyNumberFormat="1" applyBorder="1" applyAlignment="1">
      <alignment horizontal="center" vertical="center"/>
    </xf>
    <xf numFmtId="0" fontId="32" fillId="0" borderId="19" xfId="154" applyFont="1" applyBorder="1" applyAlignment="1">
      <alignment horizontal="left" vertical="center" indent="1"/>
    </xf>
    <xf numFmtId="0" fontId="27" fillId="0" borderId="0" xfId="153" applyFont="1" applyFill="1" applyBorder="1">
      <alignment vertical="center"/>
    </xf>
    <xf numFmtId="177" fontId="23" fillId="0" borderId="0" xfId="153" applyNumberFormat="1" applyBorder="1">
      <alignment vertical="center"/>
    </xf>
    <xf numFmtId="177" fontId="23" fillId="0" borderId="17" xfId="153" applyNumberFormat="1" applyBorder="1">
      <alignment vertical="center"/>
    </xf>
    <xf numFmtId="177" fontId="27" fillId="0" borderId="16" xfId="153" applyNumberFormat="1" applyFont="1" applyBorder="1">
      <alignment vertical="center"/>
    </xf>
    <xf numFmtId="177" fontId="27" fillId="0" borderId="0" xfId="153" applyNumberFormat="1" applyFont="1">
      <alignment vertical="center"/>
    </xf>
    <xf numFmtId="203" fontId="27" fillId="0" borderId="17" xfId="153" applyNumberFormat="1" applyFont="1" applyBorder="1">
      <alignment vertical="center"/>
    </xf>
    <xf numFmtId="0" fontId="32" fillId="0" borderId="22" xfId="154" applyFont="1" applyBorder="1" applyAlignment="1">
      <alignment horizontal="left" vertical="center" indent="1"/>
    </xf>
    <xf numFmtId="0" fontId="23" fillId="0" borderId="1" xfId="153" applyBorder="1">
      <alignment vertical="center"/>
    </xf>
    <xf numFmtId="0" fontId="27" fillId="0" borderId="1" xfId="153" applyFont="1" applyFill="1" applyBorder="1">
      <alignment vertical="center"/>
    </xf>
    <xf numFmtId="177" fontId="23" fillId="0" borderId="1" xfId="153" applyNumberFormat="1" applyBorder="1">
      <alignment vertical="center"/>
    </xf>
    <xf numFmtId="177" fontId="23" fillId="0" borderId="21" xfId="153" applyNumberFormat="1" applyBorder="1">
      <alignment vertical="center"/>
    </xf>
    <xf numFmtId="0" fontId="27" fillId="0" borderId="16" xfId="153" applyFont="1" applyFill="1" applyBorder="1">
      <alignment vertical="center"/>
    </xf>
    <xf numFmtId="204" fontId="33" fillId="0" borderId="17" xfId="153" applyNumberFormat="1" applyFont="1" applyBorder="1">
      <alignment vertical="center"/>
    </xf>
    <xf numFmtId="0" fontId="35" fillId="0" borderId="16" xfId="154" applyFont="1" applyBorder="1" applyAlignment="1">
      <alignment vertical="center"/>
    </xf>
    <xf numFmtId="0" fontId="23" fillId="0" borderId="17" xfId="153" applyBorder="1">
      <alignment vertical="center"/>
    </xf>
    <xf numFmtId="0" fontId="28" fillId="13" borderId="23" xfId="153" applyFont="1" applyFill="1" applyBorder="1">
      <alignment vertical="center"/>
    </xf>
    <xf numFmtId="0" fontId="28" fillId="13" borderId="2" xfId="153" applyFont="1" applyFill="1" applyBorder="1">
      <alignment vertical="center"/>
    </xf>
    <xf numFmtId="0" fontId="23" fillId="13" borderId="2" xfId="153" applyFill="1" applyBorder="1">
      <alignment vertical="center"/>
    </xf>
    <xf numFmtId="0" fontId="28" fillId="13" borderId="2" xfId="153" applyFont="1" applyFill="1" applyBorder="1" applyAlignment="1">
      <alignment horizontal="right" vertical="center"/>
    </xf>
    <xf numFmtId="201" fontId="28" fillId="13" borderId="18" xfId="153" applyNumberFormat="1" applyFont="1" applyFill="1" applyBorder="1">
      <alignment vertical="center"/>
    </xf>
    <xf numFmtId="0" fontId="27" fillId="0" borderId="3" xfId="153" applyFont="1" applyBorder="1">
      <alignment vertical="center"/>
    </xf>
    <xf numFmtId="177" fontId="28" fillId="0" borderId="0" xfId="153" applyNumberFormat="1" applyFont="1" applyBorder="1">
      <alignment vertical="center"/>
    </xf>
    <xf numFmtId="0" fontId="32" fillId="0" borderId="16" xfId="154" applyFont="1" applyBorder="1" applyAlignment="1">
      <alignment horizontal="left" vertical="center" indent="1"/>
    </xf>
    <xf numFmtId="0" fontId="23" fillId="0" borderId="17" xfId="153" applyBorder="1" applyAlignment="1">
      <alignment horizontal="right" vertical="center"/>
    </xf>
    <xf numFmtId="0" fontId="27" fillId="0" borderId="3" xfId="153" applyFont="1" applyBorder="1" applyAlignment="1">
      <alignment horizontal="right" vertical="center"/>
    </xf>
    <xf numFmtId="205" fontId="27" fillId="0" borderId="17" xfId="153" applyNumberFormat="1" applyFont="1" applyBorder="1" applyAlignment="1">
      <alignment horizontal="right" vertical="center"/>
    </xf>
    <xf numFmtId="0" fontId="35" fillId="0" borderId="19" xfId="154" applyFont="1" applyBorder="1" applyAlignment="1">
      <alignment vertical="center"/>
    </xf>
    <xf numFmtId="0" fontId="23" fillId="0" borderId="3" xfId="153" applyBorder="1">
      <alignment vertical="center"/>
    </xf>
    <xf numFmtId="0" fontId="27" fillId="0" borderId="3" xfId="153" applyFont="1" applyFill="1" applyBorder="1">
      <alignment vertical="center"/>
    </xf>
    <xf numFmtId="177" fontId="28" fillId="0" borderId="3" xfId="153" applyNumberFormat="1" applyFont="1" applyBorder="1">
      <alignment vertical="center"/>
    </xf>
    <xf numFmtId="177" fontId="28" fillId="0" borderId="20" xfId="153" applyNumberFormat="1" applyFont="1" applyBorder="1">
      <alignment vertical="center"/>
    </xf>
    <xf numFmtId="0" fontId="23" fillId="0" borderId="2" xfId="153" applyBorder="1" applyAlignment="1">
      <alignment horizontal="center" vertical="center"/>
    </xf>
    <xf numFmtId="0" fontId="27" fillId="0" borderId="1" xfId="153" applyFont="1" applyFill="1" applyBorder="1" applyAlignment="1">
      <alignment horizontal="right" vertical="center"/>
    </xf>
    <xf numFmtId="0" fontId="23" fillId="0" borderId="16" xfId="153" applyFont="1" applyFill="1" applyBorder="1" applyAlignment="1">
      <alignment horizontal="left" vertical="center" indent="2"/>
    </xf>
    <xf numFmtId="0" fontId="23" fillId="0" borderId="0" xfId="153" applyFill="1" applyBorder="1">
      <alignment vertical="center"/>
    </xf>
    <xf numFmtId="177" fontId="23" fillId="0" borderId="0" xfId="153" applyNumberFormat="1" applyFill="1" applyBorder="1">
      <alignment vertical="center"/>
    </xf>
    <xf numFmtId="177" fontId="23" fillId="0" borderId="17" xfId="153" applyNumberFormat="1" applyFill="1" applyBorder="1">
      <alignment vertical="center"/>
    </xf>
    <xf numFmtId="206" fontId="23" fillId="0" borderId="3" xfId="153" applyNumberFormat="1" applyBorder="1">
      <alignment vertical="center"/>
    </xf>
    <xf numFmtId="206" fontId="23" fillId="0" borderId="20" xfId="153" applyNumberFormat="1" applyBorder="1">
      <alignment vertical="center"/>
    </xf>
    <xf numFmtId="207" fontId="27" fillId="0" borderId="1" xfId="153" applyNumberFormat="1" applyFont="1" applyBorder="1">
      <alignment vertical="center"/>
    </xf>
    <xf numFmtId="207" fontId="23" fillId="0" borderId="17" xfId="153" applyNumberFormat="1" applyBorder="1">
      <alignment vertical="center"/>
    </xf>
    <xf numFmtId="0" fontId="23" fillId="0" borderId="1" xfId="153" applyFont="1" applyFill="1" applyBorder="1">
      <alignment vertical="center"/>
    </xf>
    <xf numFmtId="177" fontId="23" fillId="0" borderId="1" xfId="153" applyNumberFormat="1" applyFont="1" applyFill="1" applyBorder="1">
      <alignment vertical="center"/>
    </xf>
    <xf numFmtId="0" fontId="23" fillId="0" borderId="3" xfId="153" applyBorder="1" applyAlignment="1">
      <alignment horizontal="center" vertical="center"/>
    </xf>
    <xf numFmtId="0" fontId="27" fillId="0" borderId="20" xfId="153" applyFont="1" applyBorder="1" applyAlignment="1">
      <alignment horizontal="center" vertical="center"/>
    </xf>
    <xf numFmtId="179" fontId="27" fillId="0" borderId="0" xfId="153" applyNumberFormat="1" applyFont="1" applyFill="1" applyBorder="1" applyAlignment="1">
      <alignment horizontal="center" vertical="center"/>
    </xf>
    <xf numFmtId="177" fontId="27" fillId="0" borderId="0" xfId="153" applyNumberFormat="1" applyFont="1" applyBorder="1">
      <alignment vertical="center"/>
    </xf>
    <xf numFmtId="0" fontId="27" fillId="0" borderId="0" xfId="153" applyFont="1" applyBorder="1" applyAlignment="1">
      <alignment horizontal="right"/>
    </xf>
    <xf numFmtId="179" fontId="27" fillId="0" borderId="0" xfId="153" applyNumberFormat="1" applyFont="1" applyBorder="1" applyAlignment="1">
      <alignment horizontal="center" vertical="center"/>
    </xf>
    <xf numFmtId="0" fontId="23" fillId="0" borderId="16" xfId="153" applyFont="1" applyBorder="1" applyAlignment="1">
      <alignment horizontal="left" vertical="center" indent="1"/>
    </xf>
    <xf numFmtId="0" fontId="27" fillId="0" borderId="3" xfId="153" applyFont="1" applyBorder="1" applyAlignment="1">
      <alignment horizontal="center" vertical="center"/>
    </xf>
    <xf numFmtId="0" fontId="23" fillId="0" borderId="2" xfId="153" applyBorder="1">
      <alignment vertical="center"/>
    </xf>
    <xf numFmtId="0" fontId="27" fillId="0" borderId="2" xfId="153" applyFont="1" applyFill="1" applyBorder="1">
      <alignment vertical="center"/>
    </xf>
    <xf numFmtId="177" fontId="28" fillId="0" borderId="2" xfId="153" applyNumberFormat="1" applyFont="1" applyBorder="1">
      <alignment vertical="center"/>
    </xf>
    <xf numFmtId="177" fontId="28" fillId="0" borderId="18" xfId="153" applyNumberFormat="1" applyFont="1" applyBorder="1">
      <alignment vertical="center"/>
    </xf>
    <xf numFmtId="180" fontId="23" fillId="0" borderId="1" xfId="153" applyNumberFormat="1" applyBorder="1">
      <alignment vertical="center"/>
    </xf>
    <xf numFmtId="180" fontId="23" fillId="0" borderId="21" xfId="153" applyNumberFormat="1" applyBorder="1">
      <alignment vertical="center"/>
    </xf>
    <xf numFmtId="177" fontId="27" fillId="0" borderId="17" xfId="153" applyNumberFormat="1" applyFont="1" applyBorder="1">
      <alignment vertical="center"/>
    </xf>
    <xf numFmtId="177" fontId="27" fillId="0" borderId="1" xfId="153" applyNumberFormat="1" applyFont="1" applyBorder="1">
      <alignment vertical="center"/>
    </xf>
    <xf numFmtId="180" fontId="27" fillId="0" borderId="17" xfId="153" applyNumberFormat="1" applyFont="1" applyFill="1" applyBorder="1">
      <alignment vertical="center"/>
    </xf>
    <xf numFmtId="14" fontId="23" fillId="0" borderId="17" xfId="153" applyNumberFormat="1" applyBorder="1">
      <alignment vertical="center"/>
    </xf>
    <xf numFmtId="0" fontId="23" fillId="14" borderId="16" xfId="153" applyFont="1" applyFill="1" applyBorder="1" applyAlignment="1">
      <alignment horizontal="left" vertical="center" indent="1"/>
    </xf>
    <xf numFmtId="177" fontId="23" fillId="0" borderId="1" xfId="153" applyNumberFormat="1" applyFill="1" applyBorder="1">
      <alignment vertical="center"/>
    </xf>
    <xf numFmtId="209" fontId="23" fillId="0" borderId="17" xfId="153" applyNumberFormat="1" applyBorder="1">
      <alignment vertical="center"/>
    </xf>
    <xf numFmtId="0" fontId="28" fillId="0" borderId="16" xfId="153" applyFont="1" applyFill="1" applyBorder="1" applyAlignment="1">
      <alignment vertical="center"/>
    </xf>
    <xf numFmtId="0" fontId="23" fillId="0" borderId="0" xfId="153" applyFont="1" applyFill="1" applyBorder="1">
      <alignment vertical="center"/>
    </xf>
    <xf numFmtId="0" fontId="27" fillId="0" borderId="17" xfId="153" applyFont="1" applyFill="1" applyBorder="1">
      <alignment vertical="center"/>
    </xf>
    <xf numFmtId="0" fontId="27" fillId="13" borderId="2" xfId="153" applyFont="1" applyFill="1" applyBorder="1">
      <alignment vertical="center"/>
    </xf>
    <xf numFmtId="0" fontId="28" fillId="2" borderId="25" xfId="153" applyFont="1" applyFill="1" applyBorder="1" applyAlignment="1">
      <alignment horizontal="center" vertical="center"/>
    </xf>
    <xf numFmtId="210" fontId="28" fillId="2" borderId="26" xfId="153" applyNumberFormat="1" applyFont="1" applyFill="1" applyBorder="1" applyAlignment="1">
      <alignment horizontal="center" vertical="center"/>
    </xf>
    <xf numFmtId="0" fontId="23" fillId="0" borderId="16" xfId="153" applyFont="1" applyFill="1" applyBorder="1" applyAlignment="1">
      <alignment horizontal="left" vertical="center" indent="1"/>
    </xf>
    <xf numFmtId="177" fontId="23" fillId="0" borderId="0" xfId="153" applyNumberFormat="1" applyFont="1" applyFill="1" applyBorder="1">
      <alignment vertical="center"/>
    </xf>
    <xf numFmtId="180" fontId="23" fillId="0" borderId="0" xfId="153" applyNumberFormat="1" applyFont="1" applyFill="1" applyBorder="1">
      <alignment vertical="center"/>
    </xf>
    <xf numFmtId="180" fontId="23" fillId="0" borderId="17" xfId="153" applyNumberFormat="1" applyFont="1" applyFill="1" applyBorder="1">
      <alignment vertical="center"/>
    </xf>
    <xf numFmtId="179" fontId="23" fillId="0" borderId="17" xfId="153" applyNumberFormat="1" applyFill="1" applyBorder="1">
      <alignment vertical="center"/>
    </xf>
    <xf numFmtId="0" fontId="23" fillId="14" borderId="0" xfId="153" applyFont="1" applyFill="1" applyBorder="1">
      <alignment vertical="center"/>
    </xf>
    <xf numFmtId="177" fontId="23" fillId="14" borderId="0" xfId="153" applyNumberFormat="1" applyFont="1" applyFill="1" applyBorder="1">
      <alignment vertical="center"/>
    </xf>
    <xf numFmtId="180" fontId="23" fillId="14" borderId="0" xfId="153" applyNumberFormat="1" applyFont="1" applyFill="1" applyBorder="1">
      <alignment vertical="center"/>
    </xf>
    <xf numFmtId="210" fontId="27" fillId="0" borderId="0" xfId="153" applyNumberFormat="1" applyFont="1" applyBorder="1" applyAlignment="1">
      <alignment horizontal="center" vertical="center"/>
    </xf>
    <xf numFmtId="210" fontId="27" fillId="0" borderId="17" xfId="153" applyNumberFormat="1" applyFont="1" applyBorder="1" applyAlignment="1">
      <alignment horizontal="center" vertical="center"/>
    </xf>
    <xf numFmtId="0" fontId="36" fillId="0" borderId="23" xfId="153" applyFont="1" applyBorder="1" applyAlignment="1">
      <alignment vertical="center"/>
    </xf>
    <xf numFmtId="0" fontId="27" fillId="0" borderId="2" xfId="153" applyFont="1" applyFill="1" applyBorder="1" applyAlignment="1">
      <alignment horizontal="center" vertical="center"/>
    </xf>
    <xf numFmtId="0" fontId="28" fillId="0" borderId="19" xfId="153" applyFont="1" applyBorder="1" applyAlignment="1">
      <alignment horizontal="left" vertical="center" indent="1"/>
    </xf>
    <xf numFmtId="0" fontId="27" fillId="0" borderId="3" xfId="153" applyFont="1" applyBorder="1" applyAlignment="1">
      <alignment vertical="center"/>
    </xf>
    <xf numFmtId="184" fontId="27" fillId="0" borderId="3" xfId="153" applyNumberFormat="1" applyFont="1" applyBorder="1">
      <alignment vertical="center"/>
    </xf>
    <xf numFmtId="181" fontId="27" fillId="0" borderId="0" xfId="153" applyNumberFormat="1" applyFont="1" applyBorder="1">
      <alignment vertical="center"/>
    </xf>
    <xf numFmtId="176" fontId="23" fillId="0" borderId="0" xfId="153" applyNumberFormat="1" applyBorder="1">
      <alignment vertical="center"/>
    </xf>
    <xf numFmtId="180" fontId="23" fillId="0" borderId="0" xfId="153" applyNumberFormat="1" applyFill="1" applyBorder="1">
      <alignment vertical="center"/>
    </xf>
    <xf numFmtId="184" fontId="23" fillId="0" borderId="17" xfId="153" applyNumberFormat="1" applyBorder="1">
      <alignment vertical="center"/>
    </xf>
    <xf numFmtId="0" fontId="27" fillId="0" borderId="16" xfId="153" applyFont="1" applyBorder="1" applyAlignment="1">
      <alignment horizontal="left" vertical="center" indent="1"/>
    </xf>
    <xf numFmtId="0" fontId="27" fillId="0" borderId="0" xfId="153" applyFont="1" applyBorder="1" applyAlignment="1">
      <alignment vertical="center"/>
    </xf>
    <xf numFmtId="184" fontId="27" fillId="0" borderId="0" xfId="153" applyNumberFormat="1" applyFont="1" applyBorder="1">
      <alignment vertical="center"/>
    </xf>
    <xf numFmtId="0" fontId="24" fillId="0" borderId="19" xfId="153" applyFont="1" applyFill="1" applyBorder="1" applyAlignment="1">
      <alignment vertical="center"/>
    </xf>
    <xf numFmtId="0" fontId="23" fillId="0" borderId="3" xfId="153" applyFont="1" applyFill="1" applyBorder="1">
      <alignment vertical="center"/>
    </xf>
    <xf numFmtId="0" fontId="27" fillId="0" borderId="20" xfId="153" applyFont="1" applyFill="1" applyBorder="1">
      <alignment vertical="center"/>
    </xf>
    <xf numFmtId="0" fontId="23" fillId="0" borderId="16" xfId="153" applyFill="1" applyBorder="1">
      <alignment vertical="center"/>
    </xf>
    <xf numFmtId="181" fontId="27" fillId="0" borderId="0" xfId="153" applyNumberFormat="1" applyFont="1" applyFill="1" applyBorder="1">
      <alignment vertical="center"/>
    </xf>
    <xf numFmtId="176" fontId="23" fillId="0" borderId="0" xfId="153" applyNumberFormat="1" applyFill="1" applyBorder="1">
      <alignment vertical="center"/>
    </xf>
    <xf numFmtId="184" fontId="23" fillId="0" borderId="17" xfId="153" applyNumberFormat="1" applyFill="1" applyBorder="1">
      <alignment vertical="center"/>
    </xf>
    <xf numFmtId="0" fontId="27" fillId="0" borderId="22" xfId="153" applyFont="1" applyBorder="1" applyAlignment="1">
      <alignment horizontal="left" vertical="center" indent="1"/>
    </xf>
    <xf numFmtId="0" fontId="27" fillId="0" borderId="1" xfId="153" applyFont="1" applyBorder="1" applyAlignment="1">
      <alignment vertical="center"/>
    </xf>
    <xf numFmtId="0" fontId="27" fillId="0" borderId="1" xfId="153" applyFont="1" applyBorder="1" applyAlignment="1">
      <alignment horizontal="right" vertical="center"/>
    </xf>
    <xf numFmtId="184" fontId="27" fillId="0" borderId="1" xfId="153" applyNumberFormat="1" applyFont="1" applyBorder="1">
      <alignment vertical="center"/>
    </xf>
    <xf numFmtId="0" fontId="27" fillId="0" borderId="16" xfId="153" applyFont="1" applyFill="1" applyBorder="1" applyAlignment="1">
      <alignment horizontal="left" vertical="center" indent="1"/>
    </xf>
    <xf numFmtId="184" fontId="23" fillId="0" borderId="0" xfId="153" applyNumberFormat="1" applyFont="1" applyFill="1" applyBorder="1">
      <alignment vertical="center"/>
    </xf>
    <xf numFmtId="184" fontId="27" fillId="0" borderId="0" xfId="153" applyNumberFormat="1" applyFont="1" applyFill="1" applyBorder="1">
      <alignment vertical="center"/>
    </xf>
    <xf numFmtId="184" fontId="27" fillId="0" borderId="17" xfId="153" applyNumberFormat="1" applyFont="1" applyFill="1" applyBorder="1">
      <alignment vertical="center"/>
    </xf>
    <xf numFmtId="0" fontId="27" fillId="14" borderId="16" xfId="153" applyFont="1" applyFill="1" applyBorder="1" applyAlignment="1">
      <alignment horizontal="left" vertical="center" indent="1"/>
    </xf>
    <xf numFmtId="177" fontId="27" fillId="0" borderId="0" xfId="153" applyNumberFormat="1" applyFont="1" applyFill="1" applyBorder="1">
      <alignment vertical="center"/>
    </xf>
    <xf numFmtId="176" fontId="27" fillId="0" borderId="0" xfId="153" applyNumberFormat="1" applyFont="1" applyBorder="1">
      <alignment vertical="center"/>
    </xf>
    <xf numFmtId="184" fontId="27" fillId="0" borderId="17" xfId="153" applyNumberFormat="1" applyFont="1" applyBorder="1">
      <alignment vertical="center"/>
    </xf>
    <xf numFmtId="180" fontId="23" fillId="0" borderId="0" xfId="153" applyNumberFormat="1" applyBorder="1">
      <alignment vertical="center"/>
    </xf>
    <xf numFmtId="0" fontId="28" fillId="0" borderId="23" xfId="153" applyFont="1" applyBorder="1" applyAlignment="1">
      <alignment horizontal="left" vertical="center" indent="1"/>
    </xf>
    <xf numFmtId="176" fontId="27" fillId="0" borderId="2" xfId="153" applyNumberFormat="1" applyFont="1" applyBorder="1">
      <alignment vertical="center"/>
    </xf>
    <xf numFmtId="176" fontId="27" fillId="0" borderId="3" xfId="153" applyNumberFormat="1" applyFont="1" applyBorder="1">
      <alignment vertical="center"/>
    </xf>
    <xf numFmtId="0" fontId="23" fillId="0" borderId="16" xfId="153" applyBorder="1" applyAlignment="1">
      <alignment horizontal="left" vertical="center" indent="1"/>
    </xf>
    <xf numFmtId="0" fontId="28" fillId="14" borderId="16" xfId="153" applyFont="1" applyFill="1" applyBorder="1">
      <alignment vertical="center"/>
    </xf>
    <xf numFmtId="176" fontId="27" fillId="0" borderId="1" xfId="153" applyNumberFormat="1" applyFont="1" applyBorder="1">
      <alignment vertical="center"/>
    </xf>
    <xf numFmtId="0" fontId="23" fillId="0" borderId="16" xfId="153" applyFont="1" applyFill="1" applyBorder="1">
      <alignment vertical="center"/>
    </xf>
    <xf numFmtId="0" fontId="23" fillId="0" borderId="22" xfId="153" applyBorder="1">
      <alignment vertical="center"/>
    </xf>
    <xf numFmtId="176" fontId="23" fillId="0" borderId="1" xfId="153" applyNumberFormat="1" applyBorder="1">
      <alignment vertical="center"/>
    </xf>
    <xf numFmtId="0" fontId="23" fillId="0" borderId="21" xfId="153" applyBorder="1">
      <alignment vertical="center"/>
    </xf>
    <xf numFmtId="0" fontId="28" fillId="0" borderId="19" xfId="153" applyFont="1" applyBorder="1">
      <alignment vertical="center"/>
    </xf>
    <xf numFmtId="177" fontId="28" fillId="0" borderId="17" xfId="153" applyNumberFormat="1" applyFont="1" applyBorder="1">
      <alignment vertical="center"/>
    </xf>
    <xf numFmtId="0" fontId="28" fillId="0" borderId="23" xfId="153" applyFont="1" applyBorder="1" applyAlignment="1">
      <alignment horizontal="center" vertical="center"/>
    </xf>
    <xf numFmtId="0" fontId="23" fillId="0" borderId="18" xfId="153" applyBorder="1">
      <alignment vertical="center"/>
    </xf>
    <xf numFmtId="0" fontId="28" fillId="0" borderId="16" xfId="153" applyFont="1" applyBorder="1" applyAlignment="1">
      <alignment horizontal="left" vertical="center" indent="1"/>
    </xf>
    <xf numFmtId="0" fontId="27" fillId="0" borderId="0" xfId="153" applyFont="1" applyFill="1" applyBorder="1" applyAlignment="1">
      <alignment horizontal="right" vertical="center"/>
    </xf>
    <xf numFmtId="176" fontId="27" fillId="0" borderId="0" xfId="153" applyNumberFormat="1" applyFont="1" applyFill="1" applyBorder="1">
      <alignment vertical="center"/>
    </xf>
    <xf numFmtId="0" fontId="28" fillId="0" borderId="22" xfId="153" applyFont="1" applyBorder="1" applyAlignment="1">
      <alignment horizontal="left" vertical="center" indent="1"/>
    </xf>
    <xf numFmtId="0" fontId="23" fillId="0" borderId="22" xfId="153" applyFont="1" applyBorder="1" applyAlignment="1">
      <alignment horizontal="left" vertical="center" indent="1"/>
    </xf>
    <xf numFmtId="0" fontId="28" fillId="0" borderId="22" xfId="153" applyFont="1" applyBorder="1">
      <alignment vertical="center"/>
    </xf>
    <xf numFmtId="0" fontId="27" fillId="0" borderId="0" xfId="153" applyFont="1" applyAlignment="1">
      <alignment horizontal="right" vertical="center"/>
    </xf>
    <xf numFmtId="0" fontId="28" fillId="0" borderId="23" xfId="153" applyFont="1" applyFill="1" applyBorder="1">
      <alignment vertical="center"/>
    </xf>
    <xf numFmtId="0" fontId="28" fillId="0" borderId="2" xfId="153" applyFont="1" applyBorder="1">
      <alignment vertical="center"/>
    </xf>
    <xf numFmtId="0" fontId="28" fillId="0" borderId="2" xfId="153" applyFont="1" applyFill="1" applyBorder="1">
      <alignment vertical="center"/>
    </xf>
    <xf numFmtId="0" fontId="27" fillId="0" borderId="19" xfId="153" applyFont="1" applyBorder="1">
      <alignment vertical="center"/>
    </xf>
    <xf numFmtId="180" fontId="23" fillId="0" borderId="17" xfId="153" applyNumberFormat="1" applyFill="1" applyBorder="1">
      <alignment vertical="center"/>
    </xf>
    <xf numFmtId="0" fontId="23" fillId="0" borderId="1" xfId="153" applyBorder="1" applyAlignment="1">
      <alignment horizontal="center" vertical="center"/>
    </xf>
    <xf numFmtId="0" fontId="23" fillId="0" borderId="21" xfId="153" applyBorder="1" applyAlignment="1">
      <alignment horizontal="center" vertical="center"/>
    </xf>
    <xf numFmtId="180" fontId="23" fillId="0" borderId="1" xfId="153" applyNumberFormat="1" applyFill="1" applyBorder="1">
      <alignment vertical="center"/>
    </xf>
    <xf numFmtId="177" fontId="33" fillId="0" borderId="0" xfId="153" applyNumberFormat="1" applyFont="1" applyBorder="1">
      <alignment vertical="center"/>
    </xf>
    <xf numFmtId="177" fontId="23" fillId="0" borderId="0" xfId="153" applyNumberFormat="1" applyFont="1" applyBorder="1">
      <alignment vertical="center"/>
    </xf>
    <xf numFmtId="209" fontId="34" fillId="0" borderId="0" xfId="153" applyNumberFormat="1" applyFont="1" applyBorder="1">
      <alignment vertical="center"/>
    </xf>
    <xf numFmtId="0" fontId="23" fillId="0" borderId="0" xfId="153" applyBorder="1" applyAlignment="1">
      <alignment horizontal="left" vertical="center" indent="1"/>
    </xf>
    <xf numFmtId="176" fontId="33" fillId="0" borderId="0" xfId="153" applyNumberFormat="1" applyFont="1" applyBorder="1">
      <alignment vertical="center"/>
    </xf>
    <xf numFmtId="6" fontId="30" fillId="13" borderId="19" xfId="153" applyNumberFormat="1" applyFont="1" applyFill="1" applyBorder="1" applyAlignment="1">
      <alignment horizontal="left" vertical="center"/>
    </xf>
    <xf numFmtId="177" fontId="23" fillId="0" borderId="1" xfId="153" applyNumberFormat="1" applyFont="1" applyBorder="1">
      <alignment vertical="center"/>
    </xf>
    <xf numFmtId="177" fontId="27" fillId="0" borderId="21" xfId="153" applyNumberFormat="1" applyFont="1" applyBorder="1">
      <alignment vertical="center"/>
    </xf>
    <xf numFmtId="0" fontId="27" fillId="0" borderId="0" xfId="153" applyFont="1" applyFill="1">
      <alignment vertical="center"/>
    </xf>
    <xf numFmtId="177" fontId="34" fillId="0" borderId="0" xfId="153" applyNumberFormat="1" applyFont="1" applyBorder="1">
      <alignment vertical="center"/>
    </xf>
    <xf numFmtId="210" fontId="27" fillId="0" borderId="16" xfId="153" applyNumberFormat="1" applyFont="1" applyFill="1" applyBorder="1">
      <alignment vertical="center"/>
    </xf>
    <xf numFmtId="0" fontId="28" fillId="0" borderId="23" xfId="153" applyFont="1" applyBorder="1">
      <alignment vertical="center"/>
    </xf>
    <xf numFmtId="177" fontId="23" fillId="0" borderId="2" xfId="153" applyNumberFormat="1" applyBorder="1">
      <alignment vertical="center"/>
    </xf>
    <xf numFmtId="177" fontId="23" fillId="0" borderId="18" xfId="153" applyNumberFormat="1" applyBorder="1">
      <alignment vertical="center"/>
    </xf>
    <xf numFmtId="201" fontId="28" fillId="13" borderId="2" xfId="153" applyNumberFormat="1" applyFont="1" applyFill="1" applyBorder="1">
      <alignment vertical="center"/>
    </xf>
    <xf numFmtId="180" fontId="23" fillId="0" borderId="17" xfId="153" applyNumberFormat="1" applyBorder="1">
      <alignment vertical="center"/>
    </xf>
    <xf numFmtId="204" fontId="23" fillId="0" borderId="0" xfId="153" applyNumberFormat="1" applyBorder="1">
      <alignment vertical="center"/>
    </xf>
    <xf numFmtId="0" fontId="23" fillId="0" borderId="3" xfId="153" applyBorder="1" applyAlignment="1">
      <alignment horizontal="right" vertical="center"/>
    </xf>
    <xf numFmtId="0" fontId="23" fillId="0" borderId="20" xfId="153" applyBorder="1">
      <alignment vertical="center"/>
    </xf>
    <xf numFmtId="0" fontId="27" fillId="0" borderId="0" xfId="153" applyFont="1" applyBorder="1" applyAlignment="1">
      <alignment horizontal="center" vertical="center"/>
    </xf>
    <xf numFmtId="0" fontId="23" fillId="0" borderId="22" xfId="153" applyBorder="1" applyAlignment="1">
      <alignment horizontal="center" vertical="center"/>
    </xf>
    <xf numFmtId="0" fontId="37" fillId="0" borderId="16" xfId="153" applyNumberFormat="1" applyFont="1" applyFill="1" applyBorder="1" applyAlignment="1">
      <alignment vertical="center"/>
    </xf>
    <xf numFmtId="0" fontId="37" fillId="0" borderId="0" xfId="153" applyNumberFormat="1" applyFont="1" applyFill="1" applyBorder="1" applyAlignment="1">
      <alignment vertical="center"/>
    </xf>
    <xf numFmtId="0" fontId="23" fillId="0" borderId="16" xfId="153" quotePrefix="1" applyBorder="1" applyAlignment="1">
      <alignment horizontal="left" vertical="center" indent="2"/>
    </xf>
    <xf numFmtId="177" fontId="23" fillId="0" borderId="17" xfId="153" applyNumberFormat="1" applyBorder="1" applyAlignment="1">
      <alignment horizontal="center" vertical="center"/>
    </xf>
    <xf numFmtId="0" fontId="23" fillId="0" borderId="22" xfId="153" quotePrefix="1" applyBorder="1" applyAlignment="1">
      <alignment horizontal="left" vertical="center" indent="2"/>
    </xf>
    <xf numFmtId="0" fontId="23" fillId="0" borderId="1" xfId="153" applyBorder="1" applyAlignment="1">
      <alignment horizontal="right" vertical="center"/>
    </xf>
    <xf numFmtId="177" fontId="23" fillId="0" borderId="21" xfId="153" applyNumberFormat="1" applyBorder="1" applyAlignment="1">
      <alignment horizontal="center" vertical="center"/>
    </xf>
    <xf numFmtId="0" fontId="23" fillId="0" borderId="0" xfId="153" applyBorder="1" applyAlignment="1">
      <alignment horizontal="right" vertical="center"/>
    </xf>
    <xf numFmtId="180" fontId="33" fillId="0" borderId="0" xfId="153" applyNumberFormat="1" applyFont="1" applyBorder="1">
      <alignment vertical="center"/>
    </xf>
    <xf numFmtId="0" fontId="23" fillId="0" borderId="22" xfId="153" applyBorder="1" applyAlignment="1">
      <alignment horizontal="left" vertical="center" indent="1"/>
    </xf>
    <xf numFmtId="177" fontId="33" fillId="0" borderId="1" xfId="153" applyNumberFormat="1" applyFont="1" applyBorder="1">
      <alignment vertical="center"/>
    </xf>
    <xf numFmtId="0" fontId="23" fillId="0" borderId="0" xfId="153" applyBorder="1" applyAlignment="1">
      <alignment horizontal="center" vertical="center"/>
    </xf>
    <xf numFmtId="0" fontId="23" fillId="0" borderId="28" xfId="153" applyBorder="1">
      <alignment vertical="center"/>
    </xf>
    <xf numFmtId="0" fontId="23" fillId="0" borderId="29" xfId="153" applyBorder="1">
      <alignment vertical="center"/>
    </xf>
    <xf numFmtId="0" fontId="23" fillId="0" borderId="30" xfId="153" applyBorder="1">
      <alignment vertical="center"/>
    </xf>
    <xf numFmtId="0" fontId="23" fillId="13" borderId="3" xfId="153" applyFont="1" applyFill="1" applyBorder="1" applyAlignment="1">
      <alignment horizontal="center" vertical="center"/>
    </xf>
    <xf numFmtId="179" fontId="23" fillId="13" borderId="3" xfId="153" applyNumberFormat="1" applyFont="1" applyFill="1" applyBorder="1" applyAlignment="1">
      <alignment horizontal="center" vertical="center"/>
    </xf>
    <xf numFmtId="0" fontId="23" fillId="0" borderId="0" xfId="153" applyFont="1">
      <alignment vertical="center"/>
    </xf>
    <xf numFmtId="0" fontId="23" fillId="13" borderId="0" xfId="153" applyFont="1" applyFill="1" applyBorder="1" applyAlignment="1">
      <alignment horizontal="center" vertical="center"/>
    </xf>
    <xf numFmtId="14" fontId="27" fillId="2" borderId="0" xfId="153" applyNumberFormat="1" applyFont="1" applyFill="1" applyBorder="1" applyAlignment="1">
      <alignment horizontal="center" vertical="center"/>
    </xf>
    <xf numFmtId="205" fontId="38" fillId="13" borderId="0" xfId="153" applyNumberFormat="1" applyFont="1" applyFill="1" applyBorder="1" applyAlignment="1" applyProtection="1">
      <alignment horizontal="center" vertical="center"/>
      <protection locked="0"/>
    </xf>
    <xf numFmtId="179" fontId="27" fillId="13" borderId="0" xfId="153" applyNumberFormat="1" applyFont="1" applyFill="1" applyBorder="1" applyAlignment="1">
      <alignment horizontal="center" vertical="center"/>
    </xf>
    <xf numFmtId="211" fontId="38" fillId="13" borderId="0" xfId="153" applyNumberFormat="1" applyFont="1" applyFill="1" applyBorder="1" applyAlignment="1" applyProtection="1">
      <alignment horizontal="center" vertical="center"/>
      <protection locked="0"/>
    </xf>
    <xf numFmtId="14" fontId="23" fillId="2" borderId="0" xfId="153" applyNumberFormat="1" applyFont="1" applyFill="1" applyBorder="1" applyAlignment="1">
      <alignment horizontal="center" vertical="center"/>
    </xf>
    <xf numFmtId="178" fontId="38" fillId="13" borderId="0" xfId="153" applyNumberFormat="1" applyFont="1" applyFill="1" applyBorder="1" applyAlignment="1" applyProtection="1">
      <alignment horizontal="center" vertical="center"/>
      <protection locked="0"/>
    </xf>
    <xf numFmtId="14" fontId="23" fillId="13" borderId="0" xfId="153" applyNumberFormat="1" applyFont="1" applyFill="1" applyBorder="1" applyAlignment="1">
      <alignment horizontal="center" vertical="center"/>
    </xf>
    <xf numFmtId="212" fontId="38" fillId="13" borderId="0" xfId="153" applyNumberFormat="1" applyFont="1" applyFill="1" applyBorder="1" applyAlignment="1" applyProtection="1">
      <alignment horizontal="center" vertical="center"/>
      <protection locked="0"/>
    </xf>
    <xf numFmtId="213" fontId="38" fillId="13" borderId="0" xfId="153" applyNumberFormat="1" applyFont="1" applyFill="1" applyBorder="1" applyAlignment="1" applyProtection="1">
      <alignment horizontal="center" vertical="center"/>
      <protection locked="0"/>
    </xf>
    <xf numFmtId="203" fontId="38" fillId="13" borderId="1" xfId="153" applyNumberFormat="1" applyFont="1" applyFill="1" applyBorder="1" applyAlignment="1" applyProtection="1">
      <alignment horizontal="center" vertical="center"/>
      <protection locked="0"/>
    </xf>
    <xf numFmtId="0" fontId="27" fillId="13" borderId="0" xfId="153" applyFont="1" applyFill="1" applyBorder="1" applyAlignment="1">
      <alignment horizontal="center" vertical="center"/>
    </xf>
    <xf numFmtId="0" fontId="27" fillId="13" borderId="0" xfId="153" applyFont="1" applyFill="1" applyBorder="1" applyAlignment="1">
      <alignment horizontal="right" vertical="center"/>
    </xf>
    <xf numFmtId="203" fontId="38" fillId="13" borderId="0" xfId="153" applyNumberFormat="1" applyFont="1" applyFill="1" applyBorder="1" applyAlignment="1" applyProtection="1">
      <alignment horizontal="center" vertical="center"/>
      <protection locked="0"/>
    </xf>
    <xf numFmtId="209" fontId="27" fillId="2" borderId="0" xfId="153" applyNumberFormat="1" applyFont="1" applyFill="1" applyBorder="1" applyAlignment="1">
      <alignment vertical="center"/>
    </xf>
    <xf numFmtId="179" fontId="38" fillId="13" borderId="0" xfId="153" applyNumberFormat="1" applyFont="1" applyFill="1" applyBorder="1" applyAlignment="1" applyProtection="1">
      <alignment horizontal="center" vertical="center"/>
      <protection locked="0"/>
    </xf>
    <xf numFmtId="0" fontId="27" fillId="13" borderId="1" xfId="153" applyFont="1" applyFill="1" applyBorder="1" applyAlignment="1">
      <alignment horizontal="right" vertical="center"/>
    </xf>
    <xf numFmtId="209" fontId="27" fillId="2" borderId="1" xfId="153" applyNumberFormat="1" applyFont="1" applyFill="1" applyBorder="1" applyAlignment="1">
      <alignment vertical="center"/>
    </xf>
    <xf numFmtId="179" fontId="38" fillId="13" borderId="1" xfId="153" applyNumberFormat="1" applyFont="1" applyFill="1" applyBorder="1" applyAlignment="1" applyProtection="1">
      <alignment horizontal="center" vertical="center"/>
      <protection locked="0"/>
    </xf>
    <xf numFmtId="0" fontId="27" fillId="0" borderId="0" xfId="153" quotePrefix="1" applyFont="1">
      <alignment vertical="center"/>
    </xf>
    <xf numFmtId="0" fontId="28" fillId="15" borderId="0" xfId="153" applyFont="1" applyFill="1">
      <alignment vertical="center"/>
    </xf>
    <xf numFmtId="201" fontId="28" fillId="15" borderId="0" xfId="153" applyNumberFormat="1" applyFont="1" applyFill="1">
      <alignment vertical="center"/>
    </xf>
    <xf numFmtId="0" fontId="32" fillId="0" borderId="1" xfId="154" applyFont="1" applyBorder="1" applyAlignment="1">
      <alignment horizontal="left" vertical="center" indent="1"/>
    </xf>
    <xf numFmtId="0" fontId="23" fillId="0" borderId="1" xfId="153" applyFont="1" applyBorder="1" applyAlignment="1">
      <alignment vertical="center"/>
    </xf>
    <xf numFmtId="0" fontId="35" fillId="0" borderId="0" xfId="154" applyFont="1" applyAlignment="1">
      <alignment vertical="center"/>
    </xf>
    <xf numFmtId="177" fontId="23" fillId="0" borderId="0" xfId="153" applyNumberFormat="1" applyFont="1">
      <alignment vertical="center"/>
    </xf>
    <xf numFmtId="0" fontId="23" fillId="0" borderId="1" xfId="153" applyFont="1" applyBorder="1">
      <alignment vertical="center"/>
    </xf>
    <xf numFmtId="177" fontId="23" fillId="3" borderId="1" xfId="153" applyNumberFormat="1" applyFont="1" applyFill="1" applyBorder="1">
      <alignment vertical="center"/>
    </xf>
    <xf numFmtId="0" fontId="32" fillId="0" borderId="0" xfId="154" applyFont="1" applyAlignment="1">
      <alignment horizontal="left" vertical="center" indent="1"/>
    </xf>
    <xf numFmtId="0" fontId="35" fillId="0" borderId="1" xfId="154" applyFont="1" applyBorder="1" applyAlignment="1">
      <alignment vertical="center"/>
    </xf>
    <xf numFmtId="0" fontId="28" fillId="0" borderId="0" xfId="153" applyFont="1">
      <alignment vertical="center"/>
    </xf>
    <xf numFmtId="177" fontId="23" fillId="0" borderId="0" xfId="153" applyNumberFormat="1" applyFont="1" applyFill="1">
      <alignment vertical="center"/>
    </xf>
    <xf numFmtId="0" fontId="23" fillId="0" borderId="0" xfId="153" applyFont="1" applyAlignment="1">
      <alignment horizontal="left" vertical="center" indent="1"/>
    </xf>
    <xf numFmtId="0" fontId="23" fillId="0" borderId="1" xfId="153" applyFont="1" applyBorder="1" applyAlignment="1">
      <alignment horizontal="left" vertical="center" indent="1"/>
    </xf>
    <xf numFmtId="0" fontId="28" fillId="0" borderId="0" xfId="153" applyFont="1" applyBorder="1" applyAlignment="1">
      <alignment vertical="center"/>
    </xf>
    <xf numFmtId="0" fontId="23" fillId="0" borderId="0" xfId="153" applyFont="1" applyBorder="1">
      <alignment vertical="center"/>
    </xf>
    <xf numFmtId="0" fontId="23" fillId="0" borderId="0" xfId="153" applyFont="1" applyBorder="1" applyAlignment="1">
      <alignment vertical="center"/>
    </xf>
    <xf numFmtId="177" fontId="23" fillId="2" borderId="1" xfId="153" applyNumberFormat="1" applyFont="1" applyFill="1" applyBorder="1">
      <alignment vertical="center"/>
    </xf>
    <xf numFmtId="0" fontId="23" fillId="0" borderId="0" xfId="153" applyFont="1" applyBorder="1" applyAlignment="1">
      <alignment horizontal="left" vertical="center" indent="1"/>
    </xf>
    <xf numFmtId="0" fontId="28" fillId="0" borderId="3" xfId="153" applyFont="1" applyBorder="1" applyAlignment="1">
      <alignment vertical="center"/>
    </xf>
    <xf numFmtId="0" fontId="23" fillId="0" borderId="3" xfId="153" applyFont="1" applyBorder="1">
      <alignment vertical="center"/>
    </xf>
    <xf numFmtId="177" fontId="23" fillId="0" borderId="3" xfId="153" applyNumberFormat="1" applyFont="1" applyBorder="1">
      <alignment vertical="center"/>
    </xf>
    <xf numFmtId="180" fontId="23" fillId="0" borderId="0" xfId="153" applyNumberFormat="1" applyFont="1" applyBorder="1">
      <alignment vertical="center"/>
    </xf>
    <xf numFmtId="180" fontId="23" fillId="0" borderId="1" xfId="153" applyNumberFormat="1" applyFont="1" applyBorder="1">
      <alignment vertical="center"/>
    </xf>
    <xf numFmtId="184" fontId="23" fillId="0" borderId="0" xfId="153" applyNumberFormat="1" applyFont="1" applyBorder="1">
      <alignment vertical="center"/>
    </xf>
    <xf numFmtId="184" fontId="23" fillId="0" borderId="1" xfId="153" applyNumberFormat="1" applyFont="1" applyBorder="1">
      <alignment vertical="center"/>
    </xf>
    <xf numFmtId="0" fontId="28" fillId="0" borderId="0" xfId="153" applyFont="1" applyAlignment="1">
      <alignment horizontal="right" vertical="center"/>
    </xf>
    <xf numFmtId="177" fontId="27" fillId="0" borderId="0" xfId="153" applyNumberFormat="1" applyFont="1" applyFill="1" applyAlignment="1">
      <alignment horizontal="right" vertical="center"/>
    </xf>
    <xf numFmtId="14" fontId="27" fillId="2" borderId="0" xfId="153" applyNumberFormat="1" applyFont="1" applyFill="1" applyAlignment="1">
      <alignment horizontal="center" vertical="center"/>
    </xf>
    <xf numFmtId="0" fontId="23" fillId="3" borderId="0" xfId="153" applyFont="1" applyFill="1">
      <alignment vertical="center"/>
    </xf>
    <xf numFmtId="0" fontId="23" fillId="0" borderId="0" xfId="153" applyFont="1" applyAlignment="1">
      <alignment horizontal="center" vertical="center"/>
    </xf>
    <xf numFmtId="177" fontId="23" fillId="2" borderId="0" xfId="153" applyNumberFormat="1" applyFont="1" applyFill="1">
      <alignment vertical="center"/>
    </xf>
    <xf numFmtId="180" fontId="23" fillId="2" borderId="0" xfId="153" applyNumberFormat="1" applyFont="1" applyFill="1">
      <alignment vertical="center"/>
    </xf>
    <xf numFmtId="0" fontId="23" fillId="0" borderId="0" xfId="153" applyFont="1" applyAlignment="1">
      <alignment horizontal="right" vertical="center"/>
    </xf>
    <xf numFmtId="0" fontId="23" fillId="0" borderId="1" xfId="153" applyFont="1" applyBorder="1" applyAlignment="1">
      <alignment horizontal="right" vertical="center"/>
    </xf>
    <xf numFmtId="0" fontId="23" fillId="0" borderId="0" xfId="153" applyFont="1" applyFill="1" applyBorder="1" applyAlignment="1">
      <alignment horizontal="right" vertical="center"/>
    </xf>
    <xf numFmtId="177" fontId="23" fillId="0" borderId="0" xfId="153" applyNumberFormat="1" applyFont="1" applyBorder="1" applyProtection="1">
      <alignment vertical="center"/>
    </xf>
    <xf numFmtId="0" fontId="28" fillId="0" borderId="3" xfId="153" applyFont="1" applyBorder="1">
      <alignment vertical="center"/>
    </xf>
    <xf numFmtId="177" fontId="27" fillId="0" borderId="3" xfId="153" applyNumberFormat="1" applyFont="1" applyBorder="1">
      <alignment vertical="center"/>
    </xf>
    <xf numFmtId="177" fontId="23" fillId="2" borderId="0" xfId="153" applyNumberFormat="1" applyFont="1" applyFill="1" applyBorder="1">
      <alignment vertical="center"/>
    </xf>
    <xf numFmtId="176" fontId="23" fillId="0" borderId="0" xfId="153" applyNumberFormat="1" applyFont="1" applyBorder="1">
      <alignment vertical="center"/>
    </xf>
    <xf numFmtId="0" fontId="28" fillId="0" borderId="1" xfId="153" applyFont="1" applyBorder="1">
      <alignment vertical="center"/>
    </xf>
    <xf numFmtId="14" fontId="23" fillId="2" borderId="1" xfId="153" applyNumberFormat="1" applyFont="1" applyFill="1" applyBorder="1">
      <alignment vertical="center"/>
    </xf>
    <xf numFmtId="0" fontId="28" fillId="0" borderId="0" xfId="153" applyFont="1" applyFill="1" applyBorder="1">
      <alignment vertical="center"/>
    </xf>
    <xf numFmtId="177" fontId="28" fillId="0" borderId="0" xfId="153" applyNumberFormat="1" applyFont="1">
      <alignment vertical="center"/>
    </xf>
    <xf numFmtId="180" fontId="23" fillId="0" borderId="0" xfId="153" applyNumberFormat="1" applyFont="1">
      <alignment vertical="center"/>
    </xf>
    <xf numFmtId="180" fontId="27" fillId="0" borderId="0" xfId="153" applyNumberFormat="1" applyFont="1">
      <alignment vertical="center"/>
    </xf>
    <xf numFmtId="0" fontId="28" fillId="15" borderId="0" xfId="153" applyFont="1" applyFill="1" applyProtection="1">
      <alignment vertical="center"/>
    </xf>
    <xf numFmtId="0" fontId="23" fillId="0" borderId="0" xfId="153" applyFont="1" applyProtection="1">
      <alignment vertical="center"/>
    </xf>
    <xf numFmtId="0" fontId="23" fillId="0" borderId="0" xfId="153" applyFont="1" applyAlignment="1" applyProtection="1">
      <alignment horizontal="right" vertical="center"/>
    </xf>
    <xf numFmtId="204" fontId="23" fillId="2" borderId="0" xfId="153" applyNumberFormat="1" applyFont="1" applyFill="1" applyProtection="1">
      <alignment vertical="center"/>
    </xf>
    <xf numFmtId="184" fontId="23" fillId="0" borderId="0" xfId="153" applyNumberFormat="1" applyFont="1" applyProtection="1">
      <alignment vertical="center"/>
    </xf>
    <xf numFmtId="214" fontId="28" fillId="15" borderId="0" xfId="153" applyNumberFormat="1" applyFont="1" applyFill="1" applyAlignment="1" applyProtection="1">
      <alignment horizontal="left" vertical="center" indent="1"/>
    </xf>
    <xf numFmtId="0" fontId="23" fillId="3" borderId="0" xfId="153" applyFont="1" applyFill="1" applyProtection="1">
      <alignment vertical="center"/>
    </xf>
    <xf numFmtId="0" fontId="28" fillId="14" borderId="3" xfId="153" applyFont="1" applyFill="1" applyBorder="1" applyProtection="1">
      <alignment vertical="center"/>
    </xf>
    <xf numFmtId="177" fontId="23" fillId="14" borderId="3" xfId="153" applyNumberFormat="1" applyFont="1" applyFill="1" applyBorder="1" applyProtection="1">
      <alignment vertical="center"/>
    </xf>
    <xf numFmtId="177" fontId="27" fillId="14" borderId="3" xfId="153" applyNumberFormat="1" applyFont="1" applyFill="1" applyBorder="1" applyProtection="1">
      <alignment vertical="center"/>
    </xf>
    <xf numFmtId="0" fontId="23" fillId="0" borderId="0" xfId="153" applyFont="1" applyBorder="1" applyAlignment="1" applyProtection="1">
      <alignment horizontal="left" vertical="center" indent="1"/>
    </xf>
    <xf numFmtId="0" fontId="23" fillId="0" borderId="0" xfId="153" applyProtection="1">
      <alignment vertical="center"/>
    </xf>
    <xf numFmtId="0" fontId="23" fillId="0" borderId="0" xfId="153" applyFont="1" applyBorder="1" applyProtection="1">
      <alignment vertical="center"/>
    </xf>
    <xf numFmtId="176" fontId="23" fillId="0" borderId="0" xfId="153" applyNumberFormat="1" applyFont="1" applyBorder="1" applyProtection="1">
      <alignment vertical="center"/>
    </xf>
    <xf numFmtId="0" fontId="28" fillId="0" borderId="1" xfId="153" applyFont="1" applyBorder="1" applyAlignment="1" applyProtection="1">
      <alignment horizontal="right" vertical="center"/>
    </xf>
    <xf numFmtId="0" fontId="23" fillId="0" borderId="1" xfId="153" applyFont="1" applyBorder="1" applyProtection="1">
      <alignment vertical="center"/>
    </xf>
    <xf numFmtId="177" fontId="23" fillId="0" borderId="0" xfId="153" applyNumberFormat="1" applyFont="1" applyProtection="1">
      <alignment vertical="center"/>
    </xf>
    <xf numFmtId="177" fontId="23" fillId="3" borderId="0" xfId="153" applyNumberFormat="1" applyFont="1" applyFill="1" applyProtection="1">
      <alignment vertical="center"/>
    </xf>
    <xf numFmtId="0" fontId="23" fillId="0" borderId="0" xfId="153" applyFont="1" applyBorder="1" applyAlignment="1" applyProtection="1">
      <alignment horizontal="right" vertical="center"/>
    </xf>
    <xf numFmtId="177" fontId="23" fillId="2" borderId="0" xfId="153" applyNumberFormat="1" applyFont="1" applyFill="1" applyBorder="1" applyProtection="1">
      <alignment vertical="center"/>
    </xf>
    <xf numFmtId="0" fontId="23" fillId="0" borderId="0" xfId="153" applyFont="1" applyBorder="1" applyAlignment="1" applyProtection="1">
      <alignment horizontal="center" vertical="center"/>
    </xf>
    <xf numFmtId="203" fontId="23" fillId="3" borderId="0" xfId="153" applyNumberFormat="1" applyFont="1" applyFill="1" applyProtection="1">
      <alignment vertical="center"/>
    </xf>
    <xf numFmtId="0" fontId="23" fillId="0" borderId="1" xfId="153" applyFont="1" applyBorder="1" applyAlignment="1" applyProtection="1">
      <alignment horizontal="right" vertical="center"/>
    </xf>
    <xf numFmtId="177" fontId="23" fillId="0" borderId="1" xfId="153" applyNumberFormat="1" applyFont="1" applyBorder="1" applyProtection="1">
      <alignment vertical="center"/>
    </xf>
    <xf numFmtId="0" fontId="23" fillId="0" borderId="0" xfId="153" applyFont="1" applyFill="1" applyBorder="1" applyAlignment="1" applyProtection="1">
      <alignment horizontal="right" vertical="center"/>
    </xf>
    <xf numFmtId="0" fontId="23" fillId="0" borderId="1" xfId="153" applyFont="1" applyBorder="1" applyAlignment="1" applyProtection="1">
      <alignment horizontal="left" vertical="center" indent="1"/>
    </xf>
    <xf numFmtId="177" fontId="23" fillId="2" borderId="1" xfId="153" applyNumberFormat="1" applyFont="1" applyFill="1" applyBorder="1" applyProtection="1">
      <alignment vertical="center"/>
    </xf>
    <xf numFmtId="0" fontId="23" fillId="14" borderId="0" xfId="153" applyFont="1" applyFill="1" applyBorder="1" applyProtection="1">
      <alignment vertical="center"/>
    </xf>
    <xf numFmtId="0" fontId="23" fillId="14" borderId="0" xfId="153" applyFont="1" applyFill="1" applyBorder="1" applyAlignment="1" applyProtection="1">
      <alignment horizontal="right" vertical="center"/>
    </xf>
    <xf numFmtId="177" fontId="23" fillId="14" borderId="0" xfId="153" applyNumberFormat="1" applyFont="1" applyFill="1" applyBorder="1" applyProtection="1">
      <alignment vertical="center"/>
    </xf>
    <xf numFmtId="0" fontId="27" fillId="0" borderId="0" xfId="153" applyFont="1" applyAlignment="1" applyProtection="1">
      <alignment horizontal="left" vertical="center" indent="1"/>
    </xf>
    <xf numFmtId="177" fontId="23" fillId="2" borderId="0" xfId="153" applyNumberFormat="1" applyFont="1" applyFill="1" applyProtection="1">
      <alignment vertical="center"/>
    </xf>
    <xf numFmtId="177" fontId="27" fillId="3" borderId="0" xfId="153" applyNumberFormat="1" applyFont="1" applyFill="1" applyProtection="1">
      <alignment vertical="center"/>
    </xf>
    <xf numFmtId="0" fontId="28" fillId="0" borderId="0" xfId="153" applyFont="1" applyProtection="1">
      <alignment vertical="center"/>
    </xf>
    <xf numFmtId="0" fontId="27" fillId="0" borderId="1" xfId="153" applyFont="1" applyBorder="1" applyAlignment="1" applyProtection="1">
      <alignment horizontal="left" vertical="center" indent="1"/>
    </xf>
    <xf numFmtId="14" fontId="23" fillId="2" borderId="1" xfId="153" applyNumberFormat="1" applyFont="1" applyFill="1" applyBorder="1" applyAlignment="1" applyProtection="1">
      <alignment horizontal="center" vertical="center"/>
    </xf>
    <xf numFmtId="0" fontId="28" fillId="0" borderId="1" xfId="153" applyFont="1" applyBorder="1" applyProtection="1">
      <alignment vertical="center"/>
    </xf>
    <xf numFmtId="177" fontId="27" fillId="14" borderId="0" xfId="153" applyNumberFormat="1" applyFont="1" applyFill="1" applyBorder="1" applyProtection="1">
      <alignment vertical="center"/>
    </xf>
    <xf numFmtId="0" fontId="27" fillId="0" borderId="0" xfId="153" applyFont="1" applyBorder="1" applyAlignment="1" applyProtection="1">
      <alignment horizontal="left" vertical="center" indent="1"/>
    </xf>
    <xf numFmtId="203" fontId="23" fillId="2" borderId="0" xfId="153" applyNumberFormat="1" applyFont="1" applyFill="1" applyBorder="1" applyProtection="1">
      <alignment vertical="center"/>
    </xf>
    <xf numFmtId="0" fontId="28" fillId="0" borderId="0" xfId="153" applyFont="1" applyBorder="1" applyProtection="1">
      <alignment vertical="center"/>
    </xf>
    <xf numFmtId="177" fontId="27" fillId="0" borderId="0" xfId="153" applyNumberFormat="1" applyFont="1" applyBorder="1" applyProtection="1">
      <alignment vertical="center"/>
    </xf>
    <xf numFmtId="179" fontId="23" fillId="2" borderId="0" xfId="153" applyNumberFormat="1" applyFont="1" applyFill="1" applyBorder="1" applyProtection="1">
      <alignment vertical="center"/>
    </xf>
    <xf numFmtId="177" fontId="27" fillId="3" borderId="0" xfId="153" applyNumberFormat="1" applyFont="1" applyFill="1" applyBorder="1" applyProtection="1">
      <alignment vertical="center"/>
    </xf>
    <xf numFmtId="177" fontId="23" fillId="0" borderId="1" xfId="153" applyNumberFormat="1" applyFont="1" applyFill="1" applyBorder="1" applyProtection="1">
      <alignment vertical="center"/>
    </xf>
    <xf numFmtId="177" fontId="27" fillId="0" borderId="1" xfId="153" applyNumberFormat="1" applyFont="1" applyBorder="1" applyProtection="1">
      <alignment vertical="center"/>
    </xf>
    <xf numFmtId="177" fontId="27" fillId="0" borderId="1" xfId="153" applyNumberFormat="1" applyFont="1" applyFill="1" applyBorder="1">
      <alignment vertical="center"/>
    </xf>
    <xf numFmtId="0" fontId="28" fillId="14" borderId="0" xfId="153" applyFont="1" applyFill="1" applyBorder="1" applyProtection="1">
      <alignment vertical="center"/>
    </xf>
    <xf numFmtId="0" fontId="23" fillId="14" borderId="0" xfId="153" applyFont="1" applyFill="1" applyProtection="1">
      <alignment vertical="center"/>
    </xf>
    <xf numFmtId="177" fontId="28" fillId="14" borderId="0" xfId="153" applyNumberFormat="1" applyFont="1" applyFill="1" applyProtection="1">
      <alignment vertical="center"/>
    </xf>
    <xf numFmtId="0" fontId="28" fillId="14" borderId="1" xfId="153" applyFont="1" applyFill="1" applyBorder="1" applyProtection="1">
      <alignment vertical="center"/>
    </xf>
    <xf numFmtId="0" fontId="23" fillId="14" borderId="1" xfId="153" applyFont="1" applyFill="1" applyBorder="1" applyProtection="1">
      <alignment vertical="center"/>
    </xf>
    <xf numFmtId="177" fontId="28" fillId="14" borderId="1" xfId="153" applyNumberFormat="1" applyFont="1" applyFill="1" applyBorder="1" applyProtection="1">
      <alignment vertical="center"/>
    </xf>
    <xf numFmtId="0" fontId="28" fillId="0" borderId="0" xfId="153" applyFont="1" applyFill="1" applyBorder="1" applyProtection="1">
      <alignment vertical="center"/>
    </xf>
    <xf numFmtId="177" fontId="28" fillId="0" borderId="0" xfId="153" applyNumberFormat="1" applyFont="1" applyProtection="1">
      <alignment vertical="center"/>
    </xf>
    <xf numFmtId="0" fontId="23" fillId="0" borderId="0" xfId="153" applyFont="1" applyFill="1" applyProtection="1">
      <alignment vertical="center"/>
    </xf>
    <xf numFmtId="0" fontId="23" fillId="0" borderId="0" xfId="153" applyFont="1" applyFill="1" applyAlignment="1" applyProtection="1">
      <alignment horizontal="center" vertical="center"/>
    </xf>
    <xf numFmtId="0" fontId="28" fillId="18" borderId="31" xfId="153" applyFont="1" applyFill="1" applyBorder="1" applyAlignment="1" applyProtection="1">
      <alignment horizontal="center" vertical="center"/>
    </xf>
    <xf numFmtId="180" fontId="28" fillId="18" borderId="32" xfId="153" applyNumberFormat="1" applyFont="1" applyFill="1" applyBorder="1" applyProtection="1">
      <alignment vertical="center"/>
    </xf>
    <xf numFmtId="180" fontId="23" fillId="0" borderId="0" xfId="153" applyNumberFormat="1" applyFont="1" applyProtection="1">
      <alignment vertical="center"/>
    </xf>
    <xf numFmtId="179" fontId="23" fillId="0" borderId="0" xfId="153" applyNumberFormat="1" applyFont="1" applyFill="1" applyProtection="1">
      <alignment vertical="center"/>
    </xf>
    <xf numFmtId="177" fontId="23" fillId="0" borderId="0" xfId="153" applyNumberFormat="1" applyFont="1" applyFill="1" applyProtection="1">
      <alignment vertical="center"/>
    </xf>
    <xf numFmtId="0" fontId="28" fillId="18" borderId="28" xfId="153" applyFont="1" applyFill="1" applyBorder="1" applyAlignment="1" applyProtection="1">
      <alignment horizontal="center" vertical="center"/>
    </xf>
    <xf numFmtId="180" fontId="28" fillId="18" borderId="30" xfId="153" applyNumberFormat="1" applyFont="1" applyFill="1" applyBorder="1" applyAlignment="1" applyProtection="1">
      <alignment vertical="center"/>
    </xf>
    <xf numFmtId="14" fontId="23" fillId="0" borderId="0" xfId="153" applyNumberFormat="1" applyFont="1" applyFill="1" applyProtection="1">
      <alignment vertical="center"/>
    </xf>
    <xf numFmtId="209" fontId="23" fillId="0" borderId="0" xfId="153" applyNumberFormat="1" applyFont="1" applyFill="1" applyProtection="1">
      <alignment vertical="center"/>
    </xf>
    <xf numFmtId="176" fontId="23" fillId="0" borderId="0" xfId="153" applyNumberFormat="1" applyFont="1" applyFill="1" applyProtection="1">
      <alignment vertical="center"/>
    </xf>
    <xf numFmtId="0" fontId="23" fillId="13" borderId="0" xfId="153" applyFont="1" applyFill="1" applyBorder="1" applyAlignment="1">
      <alignment horizontal="right" vertical="center"/>
    </xf>
    <xf numFmtId="177" fontId="28" fillId="0" borderId="0" xfId="153" applyNumberFormat="1" applyFont="1" applyFill="1" applyBorder="1" applyAlignment="1">
      <alignment vertical="center"/>
    </xf>
    <xf numFmtId="177" fontId="23" fillId="0" borderId="0" xfId="153" applyNumberFormat="1" applyFont="1" applyFill="1" applyBorder="1" applyAlignment="1">
      <alignment vertical="center"/>
    </xf>
    <xf numFmtId="0" fontId="23" fillId="0" borderId="0" xfId="153" applyFont="1" applyFill="1" applyBorder="1" applyAlignment="1">
      <alignment vertical="center"/>
    </xf>
    <xf numFmtId="177" fontId="27" fillId="13" borderId="0" xfId="153" applyNumberFormat="1" applyFont="1" applyFill="1" applyBorder="1" applyAlignment="1">
      <alignment horizontal="center" vertical="center"/>
    </xf>
    <xf numFmtId="0" fontId="27" fillId="3" borderId="1" xfId="153" applyFont="1" applyFill="1" applyBorder="1" applyAlignment="1">
      <alignment horizontal="center" vertical="center"/>
    </xf>
    <xf numFmtId="0" fontId="39" fillId="4" borderId="0" xfId="0" applyFont="1" applyFill="1" applyBorder="1">
      <alignment vertical="center"/>
    </xf>
    <xf numFmtId="0" fontId="27" fillId="0" borderId="0" xfId="153" applyFont="1" applyAlignment="1">
      <alignment vertical="center"/>
    </xf>
    <xf numFmtId="0" fontId="38" fillId="0" borderId="0" xfId="0" applyFont="1" applyAlignment="1">
      <alignment horizontal="left" vertical="center" indent="3"/>
    </xf>
    <xf numFmtId="0" fontId="38" fillId="0" borderId="0" xfId="0" applyFont="1" applyAlignment="1">
      <alignment vertical="center"/>
    </xf>
    <xf numFmtId="177" fontId="38" fillId="0" borderId="0" xfId="0" applyNumberFormat="1" applyFont="1" applyAlignment="1">
      <alignment vertical="center"/>
    </xf>
    <xf numFmtId="0" fontId="38" fillId="0" borderId="1" xfId="0" applyFont="1" applyBorder="1" applyAlignment="1">
      <alignment horizontal="left" vertical="center" indent="3"/>
    </xf>
    <xf numFmtId="0" fontId="38" fillId="0" borderId="1" xfId="0" applyFont="1" applyBorder="1" applyAlignment="1">
      <alignment vertical="center"/>
    </xf>
    <xf numFmtId="177" fontId="38" fillId="0" borderId="1" xfId="0" applyNumberFormat="1" applyFont="1" applyBorder="1" applyAlignment="1">
      <alignment vertical="center"/>
    </xf>
    <xf numFmtId="0" fontId="39" fillId="0" borderId="0" xfId="0" applyFont="1" applyFill="1" applyAlignment="1">
      <alignment horizontal="left" vertical="center" indent="2"/>
    </xf>
    <xf numFmtId="0" fontId="39" fillId="0" borderId="0" xfId="0" applyFont="1" applyFill="1" applyAlignment="1">
      <alignment vertical="center"/>
    </xf>
    <xf numFmtId="177" fontId="39" fillId="0" borderId="0" xfId="0" applyNumberFormat="1" applyFont="1" applyFill="1" applyAlignment="1">
      <alignment vertical="center"/>
    </xf>
    <xf numFmtId="0" fontId="39" fillId="0" borderId="0" xfId="0" applyFont="1" applyFill="1" applyBorder="1" applyAlignment="1">
      <alignment horizontal="left" vertical="center" indent="2"/>
    </xf>
    <xf numFmtId="0" fontId="39" fillId="0" borderId="0" xfId="0" applyFont="1" applyFill="1" applyBorder="1" applyAlignment="1">
      <alignment vertical="center"/>
    </xf>
    <xf numFmtId="177" fontId="39" fillId="0" borderId="0" xfId="0" applyNumberFormat="1" applyFont="1" applyFill="1" applyBorder="1" applyAlignment="1">
      <alignment vertical="center"/>
    </xf>
    <xf numFmtId="0" fontId="38" fillId="0" borderId="0" xfId="0" applyFont="1" applyFill="1" applyBorder="1" applyAlignment="1">
      <alignment horizontal="left" vertical="center" indent="3"/>
    </xf>
    <xf numFmtId="0" fontId="38" fillId="0" borderId="0" xfId="0" applyFont="1" applyFill="1" applyBorder="1" applyAlignment="1">
      <alignment vertical="center"/>
    </xf>
    <xf numFmtId="177" fontId="38" fillId="0" borderId="0" xfId="0" applyNumberFormat="1" applyFont="1" applyFill="1" applyBorder="1" applyAlignment="1">
      <alignment vertical="center"/>
    </xf>
    <xf numFmtId="0" fontId="38" fillId="0" borderId="1" xfId="0" applyFont="1" applyFill="1" applyBorder="1" applyAlignment="1">
      <alignment horizontal="left" vertical="center" indent="3"/>
    </xf>
    <xf numFmtId="0" fontId="38" fillId="0" borderId="1" xfId="0" applyFont="1" applyFill="1" applyBorder="1" applyAlignment="1">
      <alignment vertical="center"/>
    </xf>
    <xf numFmtId="177" fontId="38" fillId="0" borderId="1" xfId="0" applyNumberFormat="1" applyFont="1" applyFill="1" applyBorder="1" applyAlignment="1">
      <alignment vertical="center"/>
    </xf>
    <xf numFmtId="0" fontId="38" fillId="0" borderId="1" xfId="0" applyFont="1" applyFill="1" applyBorder="1" applyAlignment="1">
      <alignment horizontal="left" vertical="center" indent="1"/>
    </xf>
    <xf numFmtId="0" fontId="39" fillId="4" borderId="0" xfId="0" applyFont="1" applyFill="1" applyBorder="1" applyAlignment="1">
      <alignment vertical="center"/>
    </xf>
    <xf numFmtId="177" fontId="39" fillId="4" borderId="0" xfId="0" applyNumberFormat="1" applyFont="1" applyFill="1" applyBorder="1" applyAlignment="1">
      <alignment vertical="center"/>
    </xf>
    <xf numFmtId="0" fontId="38" fillId="0" borderId="0" xfId="0" applyFont="1">
      <alignment vertical="center"/>
    </xf>
    <xf numFmtId="0" fontId="27" fillId="0" borderId="0" xfId="153" applyFont="1" applyFill="1" applyBorder="1" applyAlignment="1">
      <alignment vertical="center"/>
    </xf>
    <xf numFmtId="177" fontId="27" fillId="0" borderId="0" xfId="153" applyNumberFormat="1" applyFont="1" applyFill="1" applyBorder="1" applyAlignment="1">
      <alignment vertical="center"/>
    </xf>
    <xf numFmtId="0" fontId="39" fillId="4" borderId="0" xfId="0" applyFont="1" applyFill="1">
      <alignment vertical="center"/>
    </xf>
    <xf numFmtId="0" fontId="38" fillId="0" borderId="0" xfId="0" applyFont="1" applyAlignment="1">
      <alignment horizontal="left" vertical="center" indent="2"/>
    </xf>
    <xf numFmtId="0" fontId="38" fillId="0" borderId="1" xfId="0" applyFont="1" applyBorder="1" applyAlignment="1">
      <alignment horizontal="left" vertical="center" indent="2"/>
    </xf>
    <xf numFmtId="0" fontId="39" fillId="4" borderId="0" xfId="0" applyFont="1" applyFill="1" applyAlignment="1">
      <alignment vertical="center"/>
    </xf>
    <xf numFmtId="177" fontId="39" fillId="4" borderId="0" xfId="0" applyNumberFormat="1" applyFont="1" applyFill="1" applyAlignment="1">
      <alignment vertical="center"/>
    </xf>
    <xf numFmtId="0" fontId="38" fillId="0" borderId="0" xfId="0" applyFont="1" applyAlignment="1">
      <alignment horizontal="left" vertical="center" indent="1"/>
    </xf>
    <xf numFmtId="0" fontId="38" fillId="0" borderId="1" xfId="0" applyFont="1" applyBorder="1" applyAlignment="1">
      <alignment horizontal="left" vertical="center" indent="1"/>
    </xf>
    <xf numFmtId="0" fontId="23" fillId="0" borderId="1" xfId="153" applyFont="1" applyFill="1" applyBorder="1" applyAlignment="1">
      <alignment vertical="center"/>
    </xf>
    <xf numFmtId="177" fontId="23" fillId="0" borderId="1" xfId="153" applyNumberFormat="1" applyFont="1" applyFill="1" applyBorder="1" applyAlignment="1">
      <alignment vertical="center"/>
    </xf>
    <xf numFmtId="0" fontId="35" fillId="0" borderId="0" xfId="154" applyFont="1" applyFill="1" applyBorder="1" applyAlignment="1">
      <alignment vertical="center"/>
    </xf>
    <xf numFmtId="0" fontId="32" fillId="0" borderId="0" xfId="154" applyFont="1" applyFill="1" applyBorder="1" applyAlignment="1">
      <alignment vertical="center"/>
    </xf>
    <xf numFmtId="0" fontId="32" fillId="0" borderId="1" xfId="154" applyFont="1" applyFill="1" applyBorder="1" applyAlignment="1">
      <alignment vertical="center"/>
    </xf>
    <xf numFmtId="177" fontId="28" fillId="0" borderId="1" xfId="153" applyNumberFormat="1" applyFont="1" applyBorder="1">
      <alignment vertical="center"/>
    </xf>
    <xf numFmtId="0" fontId="23" fillId="0" borderId="20" xfId="153" applyBorder="1" applyAlignment="1">
      <alignment horizontal="center" vertical="center"/>
    </xf>
    <xf numFmtId="180" fontId="27" fillId="0" borderId="0" xfId="153" applyNumberFormat="1" applyFont="1" applyFill="1" applyBorder="1">
      <alignment vertical="center"/>
    </xf>
    <xf numFmtId="0" fontId="27" fillId="0" borderId="1" xfId="153" applyFont="1" applyFill="1" applyBorder="1" applyAlignment="1">
      <alignment horizontal="center" vertical="center"/>
    </xf>
    <xf numFmtId="0" fontId="27" fillId="0" borderId="4" xfId="153" applyFont="1" applyFill="1" applyBorder="1" applyAlignment="1">
      <alignment horizontal="center" vertical="center"/>
    </xf>
    <xf numFmtId="0" fontId="27" fillId="0" borderId="21" xfId="153" applyFont="1" applyFill="1" applyBorder="1" applyAlignment="1">
      <alignment horizontal="center" vertical="center"/>
    </xf>
    <xf numFmtId="0" fontId="27" fillId="0" borderId="3" xfId="153" applyFont="1" applyFill="1" applyBorder="1" applyAlignment="1">
      <alignment horizontal="right" vertical="center"/>
    </xf>
    <xf numFmtId="180" fontId="27" fillId="0" borderId="3" xfId="153" applyNumberFormat="1" applyFont="1" applyFill="1" applyBorder="1" applyAlignment="1">
      <alignment vertical="center"/>
    </xf>
    <xf numFmtId="180" fontId="27" fillId="0" borderId="24" xfId="153" applyNumberFormat="1" applyFont="1" applyFill="1" applyBorder="1" applyAlignment="1">
      <alignment vertical="center"/>
    </xf>
    <xf numFmtId="184" fontId="27" fillId="0" borderId="3" xfId="153" applyNumberFormat="1" applyFont="1" applyFill="1" applyBorder="1" applyAlignment="1">
      <alignment vertical="center"/>
    </xf>
    <xf numFmtId="184" fontId="27" fillId="0" borderId="20" xfId="153" applyNumberFormat="1" applyFont="1" applyFill="1" applyBorder="1" applyAlignment="1">
      <alignment vertical="center"/>
    </xf>
    <xf numFmtId="180" fontId="27" fillId="0" borderId="0" xfId="153" applyNumberFormat="1" applyFont="1" applyFill="1" applyBorder="1" applyAlignment="1">
      <alignment vertical="center"/>
    </xf>
    <xf numFmtId="184" fontId="27" fillId="0" borderId="0" xfId="153" applyNumberFormat="1" applyFont="1" applyFill="1" applyBorder="1" applyAlignment="1">
      <alignment vertical="center"/>
    </xf>
    <xf numFmtId="184" fontId="27" fillId="0" borderId="17" xfId="153" applyNumberFormat="1" applyFont="1" applyFill="1" applyBorder="1" applyAlignment="1">
      <alignment vertical="center"/>
    </xf>
    <xf numFmtId="0" fontId="27" fillId="0" borderId="3" xfId="153" applyFont="1" applyFill="1" applyBorder="1" applyAlignment="1">
      <alignment horizontal="center" vertical="center"/>
    </xf>
    <xf numFmtId="0" fontId="28" fillId="0" borderId="23" xfId="153" applyFont="1" applyFill="1" applyBorder="1" applyAlignment="1">
      <alignment vertical="center"/>
    </xf>
    <xf numFmtId="0" fontId="23" fillId="0" borderId="2" xfId="153" applyFill="1" applyBorder="1">
      <alignment vertical="center"/>
    </xf>
    <xf numFmtId="177" fontId="28" fillId="0" borderId="2" xfId="153" applyNumberFormat="1" applyFont="1" applyFill="1" applyBorder="1">
      <alignment vertical="center"/>
    </xf>
    <xf numFmtId="177" fontId="28" fillId="0" borderId="18" xfId="153" applyNumberFormat="1" applyFont="1" applyFill="1" applyBorder="1">
      <alignment vertical="center"/>
    </xf>
    <xf numFmtId="0" fontId="28" fillId="0" borderId="16" xfId="153" applyFont="1" applyFill="1" applyBorder="1">
      <alignment vertical="center"/>
    </xf>
    <xf numFmtId="0" fontId="28" fillId="0" borderId="19" xfId="153" applyFont="1" applyFill="1" applyBorder="1" applyAlignment="1">
      <alignment vertical="center"/>
    </xf>
    <xf numFmtId="177" fontId="28" fillId="0" borderId="3" xfId="153" applyNumberFormat="1" applyFont="1" applyFill="1" applyBorder="1">
      <alignment vertical="center"/>
    </xf>
    <xf numFmtId="177" fontId="28" fillId="0" borderId="20" xfId="153" applyNumberFormat="1" applyFont="1" applyFill="1" applyBorder="1">
      <alignment vertical="center"/>
    </xf>
    <xf numFmtId="0" fontId="23" fillId="0" borderId="0" xfId="153" applyFill="1" applyBorder="1" applyAlignment="1">
      <alignment horizontal="center" vertical="center"/>
    </xf>
    <xf numFmtId="0" fontId="23" fillId="0" borderId="1" xfId="153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4" fontId="0" fillId="2" borderId="0" xfId="0" applyNumberFormat="1" applyFill="1">
      <alignment vertical="center"/>
    </xf>
    <xf numFmtId="176" fontId="27" fillId="0" borderId="3" xfId="153" applyNumberFormat="1" applyFont="1" applyBorder="1" applyAlignment="1">
      <alignment horizontal="right" vertical="center"/>
    </xf>
    <xf numFmtId="176" fontId="27" fillId="0" borderId="0" xfId="153" applyNumberFormat="1" applyFont="1" applyBorder="1" applyAlignment="1">
      <alignment horizontal="right" vertical="center"/>
    </xf>
    <xf numFmtId="176" fontId="27" fillId="0" borderId="0" xfId="153" applyNumberFormat="1" applyFont="1">
      <alignment vertical="center"/>
    </xf>
    <xf numFmtId="177" fontId="0" fillId="0" borderId="1" xfId="0" applyNumberFormat="1" applyFill="1" applyBorder="1">
      <alignment vertical="center"/>
    </xf>
    <xf numFmtId="184" fontId="0" fillId="2" borderId="1" xfId="0" applyNumberFormat="1" applyFill="1" applyBorder="1">
      <alignment vertical="center"/>
    </xf>
    <xf numFmtId="0" fontId="28" fillId="0" borderId="25" xfId="153" applyFont="1" applyFill="1" applyBorder="1" applyAlignment="1">
      <alignment horizontal="center" vertical="center"/>
    </xf>
    <xf numFmtId="0" fontId="28" fillId="0" borderId="0" xfId="153" applyFont="1" applyAlignment="1">
      <alignment horizontal="left" vertical="center" indent="1"/>
    </xf>
    <xf numFmtId="0" fontId="27" fillId="0" borderId="24" xfId="153" applyFont="1" applyFill="1" applyBorder="1" applyAlignment="1">
      <alignment horizontal="center" vertical="center"/>
    </xf>
    <xf numFmtId="0" fontId="27" fillId="0" borderId="20" xfId="153" applyFont="1" applyFill="1" applyBorder="1" applyAlignment="1">
      <alignment horizontal="center" vertical="center"/>
    </xf>
    <xf numFmtId="0" fontId="27" fillId="0" borderId="22" xfId="153" applyFont="1" applyBorder="1">
      <alignment vertical="center"/>
    </xf>
    <xf numFmtId="0" fontId="23" fillId="0" borderId="17" xfId="153" applyFill="1" applyBorder="1">
      <alignment vertical="center"/>
    </xf>
    <xf numFmtId="0" fontId="23" fillId="0" borderId="28" xfId="153" applyFill="1" applyBorder="1">
      <alignment vertical="center"/>
    </xf>
    <xf numFmtId="0" fontId="23" fillId="0" borderId="29" xfId="153" applyFill="1" applyBorder="1">
      <alignment vertical="center"/>
    </xf>
    <xf numFmtId="0" fontId="23" fillId="0" borderId="30" xfId="153" applyFill="1" applyBorder="1">
      <alignment vertical="center"/>
    </xf>
    <xf numFmtId="10" fontId="27" fillId="0" borderId="0" xfId="153" applyNumberFormat="1" applyFont="1" applyBorder="1">
      <alignment vertical="center"/>
    </xf>
    <xf numFmtId="176" fontId="27" fillId="3" borderId="3" xfId="153" applyNumberFormat="1" applyFont="1" applyFill="1" applyBorder="1">
      <alignment vertical="center"/>
    </xf>
    <xf numFmtId="176" fontId="27" fillId="3" borderId="0" xfId="153" applyNumberFormat="1" applyFont="1" applyFill="1" applyBorder="1">
      <alignment vertical="center"/>
    </xf>
    <xf numFmtId="0" fontId="28" fillId="0" borderId="3" xfId="153" applyFont="1" applyBorder="1" applyAlignment="1">
      <alignment horizontal="left" vertical="center" indent="1"/>
    </xf>
    <xf numFmtId="0" fontId="27" fillId="0" borderId="0" xfId="153" applyFont="1" applyBorder="1" applyAlignment="1">
      <alignment horizontal="left" vertical="center" indent="1"/>
    </xf>
    <xf numFmtId="0" fontId="27" fillId="0" borderId="1" xfId="153" applyFont="1" applyBorder="1" applyAlignment="1">
      <alignment horizontal="left" vertical="center" indent="1"/>
    </xf>
    <xf numFmtId="0" fontId="28" fillId="0" borderId="0" xfId="153" applyFont="1" applyBorder="1" applyAlignment="1">
      <alignment horizontal="left" vertical="center" indent="1"/>
    </xf>
    <xf numFmtId="0" fontId="28" fillId="0" borderId="1" xfId="153" applyFont="1" applyBorder="1" applyAlignment="1">
      <alignment horizontal="left" vertical="center" indent="1"/>
    </xf>
    <xf numFmtId="0" fontId="28" fillId="0" borderId="2" xfId="153" applyFont="1" applyBorder="1" applyAlignment="1">
      <alignment horizontal="left" vertical="center" indent="1"/>
    </xf>
    <xf numFmtId="0" fontId="34" fillId="0" borderId="0" xfId="153" applyFont="1">
      <alignment vertical="center"/>
    </xf>
    <xf numFmtId="208" fontId="27" fillId="0" borderId="0" xfId="153" applyNumberFormat="1" applyFont="1" applyBorder="1" applyAlignment="1">
      <alignment vertical="center"/>
    </xf>
    <xf numFmtId="0" fontId="28" fillId="0" borderId="0" xfId="153" applyFont="1" applyBorder="1">
      <alignment vertical="center"/>
    </xf>
    <xf numFmtId="0" fontId="40" fillId="0" borderId="0" xfId="153" applyFont="1" applyBorder="1">
      <alignment vertical="center"/>
    </xf>
    <xf numFmtId="0" fontId="40" fillId="0" borderId="0" xfId="153" quotePrefix="1" applyFont="1" applyBorder="1">
      <alignment vertical="center"/>
    </xf>
    <xf numFmtId="0" fontId="40" fillId="0" borderId="0" xfId="153" applyFont="1">
      <alignment vertical="center"/>
    </xf>
    <xf numFmtId="205" fontId="0" fillId="5" borderId="3" xfId="0" applyNumberFormat="1" applyFill="1" applyBorder="1" applyAlignment="1">
      <alignment horizontal="center" vertical="center"/>
    </xf>
    <xf numFmtId="177" fontId="0" fillId="17" borderId="0" xfId="0" applyNumberFormat="1" applyFill="1" applyBorder="1">
      <alignment vertical="center"/>
    </xf>
    <xf numFmtId="180" fontId="23" fillId="14" borderId="17" xfId="153" applyNumberFormat="1" applyFont="1" applyFill="1" applyBorder="1">
      <alignment vertical="center"/>
    </xf>
    <xf numFmtId="184" fontId="27" fillId="14" borderId="0" xfId="153" applyNumberFormat="1" applyFont="1" applyFill="1" applyBorder="1">
      <alignment vertical="center"/>
    </xf>
    <xf numFmtId="184" fontId="27" fillId="14" borderId="17" xfId="153" applyNumberFormat="1" applyFont="1" applyFill="1" applyBorder="1">
      <alignment vertical="center"/>
    </xf>
    <xf numFmtId="0" fontId="28" fillId="13" borderId="15" xfId="153" applyFont="1" applyFill="1" applyBorder="1" applyAlignment="1">
      <alignment horizontal="right" vertical="center"/>
    </xf>
    <xf numFmtId="180" fontId="28" fillId="0" borderId="2" xfId="153" applyNumberFormat="1" applyFont="1" applyBorder="1">
      <alignment vertical="center"/>
    </xf>
    <xf numFmtId="0" fontId="41" fillId="0" borderId="0" xfId="153" applyFont="1" applyFill="1" applyBorder="1">
      <alignment vertical="center"/>
    </xf>
    <xf numFmtId="177" fontId="41" fillId="0" borderId="0" xfId="153" applyNumberFormat="1" applyFont="1" applyFill="1" applyBorder="1">
      <alignment vertical="center"/>
    </xf>
    <xf numFmtId="0" fontId="41" fillId="0" borderId="22" xfId="153" applyFont="1" applyFill="1" applyBorder="1" applyAlignment="1">
      <alignment horizontal="left" vertical="center" indent="1"/>
    </xf>
    <xf numFmtId="0" fontId="41" fillId="0" borderId="1" xfId="153" applyFont="1" applyFill="1" applyBorder="1">
      <alignment vertical="center"/>
    </xf>
    <xf numFmtId="177" fontId="41" fillId="0" borderId="1" xfId="153" applyNumberFormat="1" applyFont="1" applyFill="1" applyBorder="1">
      <alignment vertical="center"/>
    </xf>
    <xf numFmtId="177" fontId="41" fillId="0" borderId="21" xfId="153" applyNumberFormat="1" applyFont="1" applyFill="1" applyBorder="1">
      <alignment vertical="center"/>
    </xf>
    <xf numFmtId="180" fontId="41" fillId="0" borderId="0" xfId="153" applyNumberFormat="1" applyFont="1" applyFill="1" applyBorder="1">
      <alignment vertical="center"/>
    </xf>
    <xf numFmtId="180" fontId="41" fillId="0" borderId="17" xfId="153" applyNumberFormat="1" applyFont="1" applyFill="1" applyBorder="1">
      <alignment vertical="center"/>
    </xf>
    <xf numFmtId="0" fontId="42" fillId="0" borderId="22" xfId="153" applyFont="1" applyFill="1" applyBorder="1" applyAlignment="1">
      <alignment horizontal="left" vertical="center" indent="1"/>
    </xf>
    <xf numFmtId="0" fontId="42" fillId="0" borderId="1" xfId="153" applyFont="1" applyFill="1" applyBorder="1">
      <alignment vertical="center"/>
    </xf>
    <xf numFmtId="184" fontId="42" fillId="0" borderId="1" xfId="153" applyNumberFormat="1" applyFont="1" applyFill="1" applyBorder="1">
      <alignment vertical="center"/>
    </xf>
    <xf numFmtId="184" fontId="42" fillId="0" borderId="21" xfId="153" applyNumberFormat="1" applyFont="1" applyFill="1" applyBorder="1">
      <alignment vertical="center"/>
    </xf>
    <xf numFmtId="0" fontId="41" fillId="0" borderId="22" xfId="153" applyFont="1" applyBorder="1">
      <alignment vertical="center"/>
    </xf>
    <xf numFmtId="177" fontId="41" fillId="0" borderId="1" xfId="153" applyNumberFormat="1" applyFont="1" applyBorder="1">
      <alignment vertical="center"/>
    </xf>
    <xf numFmtId="0" fontId="41" fillId="0" borderId="1" xfId="153" applyFont="1" applyBorder="1">
      <alignment vertical="center"/>
    </xf>
    <xf numFmtId="176" fontId="41" fillId="0" borderId="1" xfId="153" applyNumberFormat="1" applyFont="1" applyBorder="1">
      <alignment vertical="center"/>
    </xf>
    <xf numFmtId="180" fontId="41" fillId="0" borderId="1" xfId="153" applyNumberFormat="1" applyFont="1" applyBorder="1">
      <alignment vertical="center"/>
    </xf>
    <xf numFmtId="184" fontId="41" fillId="0" borderId="21" xfId="153" applyNumberFormat="1" applyFont="1" applyBorder="1">
      <alignment vertical="center"/>
    </xf>
    <xf numFmtId="0" fontId="41" fillId="0" borderId="22" xfId="153" applyFont="1" applyFill="1" applyBorder="1" applyAlignment="1">
      <alignment horizontal="left" vertical="center" indent="2"/>
    </xf>
    <xf numFmtId="0" fontId="27" fillId="0" borderId="28" xfId="153" applyFont="1" applyBorder="1">
      <alignment vertical="center"/>
    </xf>
    <xf numFmtId="0" fontId="27" fillId="0" borderId="29" xfId="153" applyFont="1" applyBorder="1">
      <alignment vertical="center"/>
    </xf>
    <xf numFmtId="0" fontId="27" fillId="0" borderId="30" xfId="153" applyFont="1" applyBorder="1">
      <alignment vertical="center"/>
    </xf>
    <xf numFmtId="184" fontId="34" fillId="0" borderId="20" xfId="153" applyNumberFormat="1" applyFont="1" applyFill="1" applyBorder="1">
      <alignment vertical="center"/>
    </xf>
    <xf numFmtId="184" fontId="34" fillId="0" borderId="17" xfId="153" applyNumberFormat="1" applyFont="1" applyFill="1" applyBorder="1">
      <alignment vertical="center"/>
    </xf>
    <xf numFmtId="184" fontId="34" fillId="0" borderId="21" xfId="153" applyNumberFormat="1" applyFont="1" applyFill="1" applyBorder="1">
      <alignment vertical="center"/>
    </xf>
    <xf numFmtId="176" fontId="34" fillId="0" borderId="20" xfId="153" applyNumberFormat="1" applyFont="1" applyFill="1" applyBorder="1">
      <alignment vertical="center"/>
    </xf>
    <xf numFmtId="176" fontId="34" fillId="0" borderId="17" xfId="153" applyNumberFormat="1" applyFont="1" applyFill="1" applyBorder="1">
      <alignment vertical="center"/>
    </xf>
    <xf numFmtId="176" fontId="34" fillId="0" borderId="21" xfId="153" applyNumberFormat="1" applyFont="1" applyFill="1" applyBorder="1">
      <alignment vertical="center"/>
    </xf>
    <xf numFmtId="176" fontId="34" fillId="0" borderId="18" xfId="153" applyNumberFormat="1" applyFont="1" applyFill="1" applyBorder="1">
      <alignment vertical="center"/>
    </xf>
    <xf numFmtId="176" fontId="34" fillId="0" borderId="17" xfId="153" applyNumberFormat="1" applyFont="1" applyBorder="1">
      <alignment vertical="center"/>
    </xf>
    <xf numFmtId="0" fontId="23" fillId="0" borderId="16" xfId="153" applyFill="1" applyBorder="1" applyAlignment="1">
      <alignment horizontal="left" vertical="center" indent="1"/>
    </xf>
    <xf numFmtId="0" fontId="0" fillId="14" borderId="0" xfId="0" applyFill="1" applyAlignment="1">
      <alignment horizontal="left" vertical="center" indent="1"/>
    </xf>
    <xf numFmtId="0" fontId="0" fillId="14" borderId="0" xfId="0" applyFill="1">
      <alignment vertical="center"/>
    </xf>
    <xf numFmtId="177" fontId="0" fillId="14" borderId="0" xfId="0" applyNumberFormat="1" applyFill="1">
      <alignment vertical="center"/>
    </xf>
    <xf numFmtId="184" fontId="0" fillId="14" borderId="0" xfId="0" applyNumberFormat="1" applyFill="1">
      <alignment vertical="center"/>
    </xf>
    <xf numFmtId="180" fontId="27" fillId="0" borderId="1" xfId="153" applyNumberFormat="1" applyFont="1" applyFill="1" applyBorder="1">
      <alignment vertical="center"/>
    </xf>
    <xf numFmtId="180" fontId="27" fillId="0" borderId="21" xfId="153" applyNumberFormat="1" applyFont="1" applyFill="1" applyBorder="1">
      <alignment vertical="center"/>
    </xf>
    <xf numFmtId="209" fontId="23" fillId="0" borderId="17" xfId="153" applyNumberFormat="1" applyFill="1" applyBorder="1">
      <alignment vertical="center"/>
    </xf>
    <xf numFmtId="176" fontId="0" fillId="2" borderId="0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180" fontId="0" fillId="18" borderId="0" xfId="0" applyNumberFormat="1" applyFill="1">
      <alignment vertical="center"/>
    </xf>
    <xf numFmtId="177" fontId="0" fillId="18" borderId="0" xfId="0" applyNumberFormat="1" applyFill="1">
      <alignment vertical="center"/>
    </xf>
    <xf numFmtId="180" fontId="0" fillId="18" borderId="0" xfId="0" applyNumberFormat="1" applyFill="1" applyAlignment="1">
      <alignment vertical="center"/>
    </xf>
    <xf numFmtId="180" fontId="0" fillId="18" borderId="1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177" fontId="0" fillId="2" borderId="1" xfId="0" applyNumberFormat="1" applyFill="1" applyBorder="1">
      <alignment vertical="center"/>
    </xf>
    <xf numFmtId="210" fontId="27" fillId="2" borderId="26" xfId="153" applyNumberFormat="1" applyFont="1" applyFill="1" applyBorder="1" applyAlignment="1">
      <alignment horizontal="center" vertical="center"/>
    </xf>
    <xf numFmtId="215" fontId="0" fillId="0" borderId="0" xfId="0" applyNumberFormat="1">
      <alignment vertical="center"/>
    </xf>
    <xf numFmtId="181" fontId="27" fillId="3" borderId="0" xfId="153" applyNumberFormat="1" applyFont="1" applyFill="1" applyBorder="1">
      <alignment vertical="center"/>
    </xf>
    <xf numFmtId="0" fontId="43" fillId="19" borderId="33" xfId="155">
      <alignment horizontal="center" vertical="center"/>
    </xf>
    <xf numFmtId="0" fontId="43" fillId="19" borderId="34" xfId="156">
      <alignment horizontal="center" vertical="center"/>
    </xf>
    <xf numFmtId="187" fontId="43" fillId="19" borderId="34" xfId="156" applyNumberFormat="1">
      <alignment horizontal="center" vertical="center"/>
    </xf>
    <xf numFmtId="3" fontId="43" fillId="19" borderId="35" xfId="157" applyNumberFormat="1" applyAlignment="1">
      <alignment horizontal="center" vertical="center" wrapText="1"/>
    </xf>
    <xf numFmtId="0" fontId="44" fillId="20" borderId="34" xfId="159">
      <alignment vertical="center"/>
    </xf>
    <xf numFmtId="177" fontId="44" fillId="20" borderId="34" xfId="159" applyNumberFormat="1" applyAlignment="1">
      <alignment vertical="center"/>
    </xf>
    <xf numFmtId="184" fontId="44" fillId="20" borderId="35" xfId="160" applyNumberFormat="1">
      <alignment vertical="center"/>
    </xf>
    <xf numFmtId="177" fontId="43" fillId="20" borderId="34" xfId="159" applyNumberFormat="1" applyFont="1" applyAlignment="1">
      <alignment vertical="center"/>
    </xf>
    <xf numFmtId="184" fontId="43" fillId="20" borderId="35" xfId="160" applyNumberFormat="1" applyFont="1">
      <alignment vertical="center"/>
    </xf>
    <xf numFmtId="0" fontId="43" fillId="20" borderId="33" xfId="158" applyFont="1" applyAlignment="1">
      <alignment horizontal="center" vertical="center"/>
    </xf>
    <xf numFmtId="0" fontId="45" fillId="19" borderId="33" xfId="155" applyFont="1" applyAlignment="1">
      <alignment vertical="center"/>
    </xf>
    <xf numFmtId="0" fontId="43" fillId="19" borderId="34" xfId="156" applyFont="1">
      <alignment horizontal="center" vertical="center"/>
    </xf>
    <xf numFmtId="0" fontId="43" fillId="19" borderId="35" xfId="157">
      <alignment horizontal="center" vertical="center"/>
    </xf>
    <xf numFmtId="0" fontId="44" fillId="20" borderId="33" xfId="158">
      <alignment vertical="center"/>
    </xf>
    <xf numFmtId="177" fontId="44" fillId="20" borderId="34" xfId="159" applyNumberFormat="1">
      <alignment vertical="center"/>
    </xf>
    <xf numFmtId="176" fontId="44" fillId="20" borderId="34" xfId="159" applyNumberFormat="1">
      <alignment vertical="center"/>
    </xf>
    <xf numFmtId="180" fontId="44" fillId="20" borderId="34" xfId="159" applyNumberFormat="1">
      <alignment vertical="center"/>
    </xf>
    <xf numFmtId="0" fontId="43" fillId="20" borderId="33" xfId="158" applyFont="1">
      <alignment vertical="center"/>
    </xf>
    <xf numFmtId="177" fontId="43" fillId="20" borderId="34" xfId="159" applyNumberFormat="1" applyFont="1">
      <alignment vertical="center"/>
    </xf>
    <xf numFmtId="176" fontId="43" fillId="20" borderId="34" xfId="159" applyNumberFormat="1" applyFont="1">
      <alignment vertical="center"/>
    </xf>
    <xf numFmtId="180" fontId="43" fillId="20" borderId="34" xfId="159" applyNumberFormat="1" applyFont="1">
      <alignment vertical="center"/>
    </xf>
    <xf numFmtId="0" fontId="44" fillId="20" borderId="35" xfId="160">
      <alignment vertical="center"/>
    </xf>
    <xf numFmtId="177" fontId="23" fillId="21" borderId="0" xfId="153" applyNumberFormat="1" applyFont="1" applyFill="1">
      <alignment vertical="center"/>
    </xf>
    <xf numFmtId="177" fontId="44" fillId="20" borderId="35" xfId="160" applyNumberFormat="1">
      <alignment vertical="center"/>
    </xf>
    <xf numFmtId="176" fontId="23" fillId="0" borderId="0" xfId="153" applyNumberFormat="1">
      <alignment vertical="center"/>
    </xf>
    <xf numFmtId="177" fontId="23" fillId="0" borderId="0" xfId="153" applyNumberFormat="1">
      <alignment vertical="center"/>
    </xf>
    <xf numFmtId="216" fontId="44" fillId="20" borderId="34" xfId="159" applyNumberFormat="1" applyAlignment="1">
      <alignment horizontal="center" vertical="center"/>
    </xf>
    <xf numFmtId="217" fontId="44" fillId="20" borderId="34" xfId="159" applyNumberFormat="1">
      <alignment vertical="center"/>
    </xf>
    <xf numFmtId="217" fontId="44" fillId="20" borderId="35" xfId="160" applyNumberFormat="1">
      <alignment vertical="center"/>
    </xf>
    <xf numFmtId="217" fontId="43" fillId="20" borderId="34" xfId="159" applyNumberFormat="1" applyFont="1">
      <alignment vertical="center"/>
    </xf>
    <xf numFmtId="217" fontId="43" fillId="20" borderId="35" xfId="160" applyNumberFormat="1" applyFont="1">
      <alignment vertical="center"/>
    </xf>
    <xf numFmtId="217" fontId="23" fillId="0" borderId="0" xfId="153" applyNumberFormat="1">
      <alignment vertical="center"/>
    </xf>
    <xf numFmtId="0" fontId="43" fillId="19" borderId="37" xfId="153" applyFont="1" applyFill="1" applyBorder="1" applyAlignment="1">
      <alignment horizontal="center" vertical="center"/>
    </xf>
    <xf numFmtId="0" fontId="43" fillId="19" borderId="0" xfId="153" applyFont="1" applyFill="1" applyAlignment="1">
      <alignment horizontal="center" vertical="center"/>
    </xf>
    <xf numFmtId="0" fontId="43" fillId="19" borderId="38" xfId="153" applyFont="1" applyFill="1" applyBorder="1" applyAlignment="1">
      <alignment horizontal="center" vertical="center"/>
    </xf>
    <xf numFmtId="0" fontId="43" fillId="19" borderId="42" xfId="153" applyFont="1" applyFill="1" applyBorder="1" applyAlignment="1">
      <alignment horizontal="center" vertical="center"/>
    </xf>
    <xf numFmtId="0" fontId="44" fillId="20" borderId="38" xfId="153" applyFont="1" applyFill="1" applyBorder="1">
      <alignment vertical="center"/>
    </xf>
    <xf numFmtId="180" fontId="44" fillId="20" borderId="38" xfId="153" applyNumberFormat="1" applyFont="1" applyFill="1" applyBorder="1" applyAlignment="1">
      <alignment vertical="center"/>
    </xf>
    <xf numFmtId="180" fontId="44" fillId="20" borderId="42" xfId="153" applyNumberFormat="1" applyFont="1" applyFill="1" applyBorder="1" applyAlignment="1">
      <alignment vertical="center"/>
    </xf>
    <xf numFmtId="0" fontId="44" fillId="20" borderId="33" xfId="158">
      <alignment vertical="center"/>
    </xf>
    <xf numFmtId="0" fontId="45" fillId="19" borderId="36" xfId="155" applyFont="1" applyBorder="1" applyAlignment="1">
      <alignment vertical="center"/>
    </xf>
    <xf numFmtId="0" fontId="43" fillId="19" borderId="40" xfId="156" applyBorder="1" applyAlignment="1">
      <alignment horizontal="center" vertical="center"/>
    </xf>
    <xf numFmtId="0" fontId="43" fillId="19" borderId="34" xfId="156" applyFont="1" applyAlignment="1">
      <alignment horizontal="center" vertical="center"/>
    </xf>
    <xf numFmtId="0" fontId="43" fillId="19" borderId="43" xfId="157" applyBorder="1" applyAlignment="1">
      <alignment horizontal="center" vertical="center"/>
    </xf>
    <xf numFmtId="10" fontId="44" fillId="20" borderId="0" xfId="153" applyNumberFormat="1" applyFont="1" applyFill="1" applyBorder="1" applyAlignment="1">
      <alignment horizontal="right" vertical="center"/>
    </xf>
    <xf numFmtId="177" fontId="43" fillId="20" borderId="35" xfId="160" applyNumberFormat="1" applyFont="1">
      <alignment vertical="center"/>
    </xf>
    <xf numFmtId="10" fontId="43" fillId="20" borderId="0" xfId="153" applyNumberFormat="1" applyFont="1" applyFill="1" applyBorder="1" applyAlignment="1">
      <alignment horizontal="right" vertical="center"/>
    </xf>
    <xf numFmtId="210" fontId="28" fillId="3" borderId="0" xfId="153" applyNumberFormat="1" applyFont="1" applyFill="1">
      <alignment vertical="center"/>
    </xf>
    <xf numFmtId="0" fontId="43" fillId="20" borderId="33" xfId="158" quotePrefix="1" applyFont="1">
      <alignment vertical="center"/>
    </xf>
    <xf numFmtId="0" fontId="44" fillId="20" borderId="33" xfId="158" applyAlignment="1">
      <alignment horizontal="left" vertical="center" indent="1"/>
    </xf>
    <xf numFmtId="184" fontId="44" fillId="3" borderId="38" xfId="153" applyNumberFormat="1" applyFont="1" applyFill="1" applyBorder="1" applyAlignment="1">
      <alignment horizontal="right" vertical="center"/>
    </xf>
    <xf numFmtId="184" fontId="44" fillId="20" borderId="38" xfId="153" applyNumberFormat="1" applyFont="1" applyFill="1" applyBorder="1" applyAlignment="1">
      <alignment horizontal="right" vertical="center"/>
    </xf>
    <xf numFmtId="184" fontId="44" fillId="20" borderId="42" xfId="153" applyNumberFormat="1" applyFont="1" applyFill="1" applyBorder="1" applyAlignment="1">
      <alignment horizontal="right" vertical="center"/>
    </xf>
    <xf numFmtId="180" fontId="44" fillId="3" borderId="38" xfId="153" applyNumberFormat="1" applyFont="1" applyFill="1" applyBorder="1" applyAlignment="1">
      <alignment vertical="center"/>
    </xf>
    <xf numFmtId="219" fontId="44" fillId="20" borderId="35" xfId="160" applyNumberFormat="1">
      <alignment vertical="center"/>
    </xf>
    <xf numFmtId="219" fontId="43" fillId="20" borderId="35" xfId="160" applyNumberFormat="1" applyFont="1">
      <alignment vertical="center"/>
    </xf>
    <xf numFmtId="184" fontId="23" fillId="0" borderId="0" xfId="153" applyNumberFormat="1">
      <alignment vertical="center"/>
    </xf>
    <xf numFmtId="220" fontId="23" fillId="0" borderId="0" xfId="153" applyNumberFormat="1">
      <alignment vertical="center"/>
    </xf>
    <xf numFmtId="0" fontId="45" fillId="19" borderId="39" xfId="156" applyFont="1" applyBorder="1" applyAlignment="1">
      <alignment vertical="center"/>
    </xf>
    <xf numFmtId="0" fontId="45" fillId="19" borderId="33" xfId="156" applyFont="1" applyBorder="1" applyAlignment="1">
      <alignment vertical="center"/>
    </xf>
    <xf numFmtId="180" fontId="44" fillId="20" borderId="35" xfId="160" applyNumberFormat="1">
      <alignment vertical="center"/>
    </xf>
    <xf numFmtId="180" fontId="43" fillId="20" borderId="35" xfId="160" applyNumberFormat="1" applyFont="1">
      <alignment vertical="center"/>
    </xf>
    <xf numFmtId="182" fontId="27" fillId="0" borderId="0" xfId="153" applyNumberFormat="1" applyFont="1" applyBorder="1">
      <alignment vertical="center"/>
    </xf>
    <xf numFmtId="182" fontId="34" fillId="0" borderId="0" xfId="153" applyNumberFormat="1" applyFont="1" applyBorder="1">
      <alignment vertical="center"/>
    </xf>
    <xf numFmtId="182" fontId="34" fillId="0" borderId="0" xfId="153" applyNumberFormat="1" applyFont="1" applyFill="1" applyBorder="1">
      <alignment vertical="center"/>
    </xf>
    <xf numFmtId="208" fontId="44" fillId="20" borderId="33" xfId="158" applyNumberFormat="1">
      <alignment vertical="center"/>
    </xf>
    <xf numFmtId="0" fontId="44" fillId="20" borderId="33" xfId="159" applyBorder="1">
      <alignment vertical="center"/>
    </xf>
    <xf numFmtId="0" fontId="43" fillId="20" borderId="33" xfId="159" applyFont="1" applyBorder="1">
      <alignment vertical="center"/>
    </xf>
    <xf numFmtId="0" fontId="44" fillId="20" borderId="33" xfId="158" applyAlignment="1">
      <alignment horizontal="right" vertical="center"/>
    </xf>
    <xf numFmtId="0" fontId="43" fillId="20" borderId="39" xfId="158" applyFont="1" applyBorder="1" applyAlignment="1">
      <alignment horizontal="center" vertical="center"/>
    </xf>
    <xf numFmtId="0" fontId="43" fillId="20" borderId="33" xfId="158" applyFont="1" applyBorder="1" applyAlignment="1">
      <alignment horizontal="center" vertical="center"/>
    </xf>
    <xf numFmtId="177" fontId="27" fillId="16" borderId="27" xfId="153" applyNumberFormat="1" applyFont="1" applyFill="1" applyBorder="1" applyAlignment="1">
      <alignment vertical="center"/>
    </xf>
    <xf numFmtId="177" fontId="27" fillId="16" borderId="0" xfId="153" applyNumberFormat="1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221" fontId="27" fillId="0" borderId="0" xfId="153" applyNumberFormat="1" applyFont="1" applyBorder="1">
      <alignment vertical="center"/>
    </xf>
    <xf numFmtId="0" fontId="23" fillId="3" borderId="0" xfId="153" applyFont="1" applyFill="1" applyBorder="1">
      <alignment vertical="center"/>
    </xf>
    <xf numFmtId="10" fontId="27" fillId="0" borderId="0" xfId="153" applyNumberFormat="1" applyFont="1" applyFill="1" applyBorder="1">
      <alignment vertical="center"/>
    </xf>
    <xf numFmtId="222" fontId="23" fillId="0" borderId="0" xfId="153" applyNumberFormat="1" applyBorder="1">
      <alignment vertical="center"/>
    </xf>
    <xf numFmtId="0" fontId="36" fillId="13" borderId="3" xfId="153" applyFont="1" applyFill="1" applyBorder="1">
      <alignment vertical="center"/>
    </xf>
    <xf numFmtId="182" fontId="33" fillId="0" borderId="1" xfId="153" applyNumberFormat="1" applyFont="1" applyBorder="1">
      <alignment vertical="center"/>
    </xf>
    <xf numFmtId="177" fontId="23" fillId="14" borderId="17" xfId="153" applyNumberFormat="1" applyFont="1" applyFill="1" applyBorder="1">
      <alignment vertical="center"/>
    </xf>
    <xf numFmtId="179" fontId="38" fillId="3" borderId="1" xfId="153" applyNumberFormat="1" applyFont="1" applyFill="1" applyBorder="1" applyAlignment="1" applyProtection="1">
      <alignment horizontal="center" vertical="center"/>
      <protection locked="0"/>
    </xf>
    <xf numFmtId="179" fontId="0" fillId="0" borderId="0" xfId="0" applyNumberFormat="1">
      <alignment vertical="center"/>
    </xf>
    <xf numFmtId="208" fontId="38" fillId="13" borderId="0" xfId="153" applyNumberFormat="1" applyFont="1" applyFill="1" applyBorder="1" applyAlignment="1" applyProtection="1">
      <alignment horizontal="center" vertical="center"/>
      <protection locked="0"/>
    </xf>
    <xf numFmtId="208" fontId="0" fillId="0" borderId="0" xfId="0" applyNumberFormat="1">
      <alignment vertical="center"/>
    </xf>
    <xf numFmtId="208" fontId="0" fillId="3" borderId="0" xfId="0" applyNumberFormat="1" applyFill="1">
      <alignment vertical="center"/>
    </xf>
    <xf numFmtId="0" fontId="51" fillId="0" borderId="0" xfId="153" applyFont="1" applyBorder="1">
      <alignment vertical="center"/>
    </xf>
    <xf numFmtId="0" fontId="51" fillId="0" borderId="0" xfId="153" applyFont="1">
      <alignment vertical="center"/>
    </xf>
    <xf numFmtId="202" fontId="38" fillId="13" borderId="0" xfId="153" applyNumberFormat="1" applyFont="1" applyFill="1" applyBorder="1" applyAlignment="1" applyProtection="1">
      <alignment horizontal="center" vertical="center"/>
      <protection locked="0"/>
    </xf>
    <xf numFmtId="202" fontId="38" fillId="3" borderId="0" xfId="153" applyNumberFormat="1" applyFont="1" applyFill="1" applyBorder="1" applyAlignment="1" applyProtection="1">
      <alignment horizontal="center" vertical="center"/>
      <protection locked="0"/>
    </xf>
    <xf numFmtId="9" fontId="23" fillId="0" borderId="0" xfId="153" applyNumberFormat="1">
      <alignment vertical="center"/>
    </xf>
    <xf numFmtId="176" fontId="44" fillId="20" borderId="35" xfId="160" applyNumberFormat="1">
      <alignment vertical="center"/>
    </xf>
    <xf numFmtId="0" fontId="43" fillId="19" borderId="39" xfId="155" applyBorder="1" applyAlignment="1">
      <alignment vertical="center"/>
    </xf>
    <xf numFmtId="0" fontId="43" fillId="19" borderId="33" xfId="155" applyAlignment="1">
      <alignment vertical="center"/>
    </xf>
    <xf numFmtId="210" fontId="43" fillId="19" borderId="34" xfId="156" applyNumberFormat="1">
      <alignment horizontal="center" vertical="center"/>
    </xf>
    <xf numFmtId="210" fontId="43" fillId="19" borderId="35" xfId="157" applyNumberFormat="1">
      <alignment horizontal="center" vertical="center"/>
    </xf>
    <xf numFmtId="184" fontId="44" fillId="20" borderId="41" xfId="159" applyNumberFormat="1" applyBorder="1">
      <alignment vertical="center"/>
    </xf>
    <xf numFmtId="184" fontId="44" fillId="20" borderId="48" xfId="160" applyNumberFormat="1" applyBorder="1">
      <alignment vertical="center"/>
    </xf>
    <xf numFmtId="184" fontId="44" fillId="20" borderId="40" xfId="159" applyNumberFormat="1" applyBorder="1">
      <alignment vertical="center"/>
    </xf>
    <xf numFmtId="184" fontId="44" fillId="20" borderId="43" xfId="160" applyNumberFormat="1" applyBorder="1">
      <alignment vertical="center"/>
    </xf>
    <xf numFmtId="184" fontId="44" fillId="20" borderId="47" xfId="159" applyNumberFormat="1" applyBorder="1">
      <alignment vertical="center"/>
    </xf>
    <xf numFmtId="184" fontId="44" fillId="20" borderId="49" xfId="160" applyNumberFormat="1" applyBorder="1">
      <alignment vertical="center"/>
    </xf>
    <xf numFmtId="176" fontId="44" fillId="20" borderId="41" xfId="159" applyNumberFormat="1" applyBorder="1">
      <alignment vertical="center"/>
    </xf>
    <xf numFmtId="0" fontId="44" fillId="20" borderId="41" xfId="159" applyBorder="1" applyAlignment="1">
      <alignment vertical="center"/>
    </xf>
    <xf numFmtId="0" fontId="44" fillId="20" borderId="40" xfId="159" applyBorder="1" applyAlignment="1">
      <alignment vertical="center"/>
    </xf>
    <xf numFmtId="0" fontId="44" fillId="20" borderId="47" xfId="159" applyBorder="1" applyAlignment="1">
      <alignment vertical="center"/>
    </xf>
    <xf numFmtId="176" fontId="44" fillId="20" borderId="41" xfId="159" applyNumberFormat="1" applyBorder="1" applyAlignment="1">
      <alignment vertical="center"/>
    </xf>
    <xf numFmtId="176" fontId="44" fillId="3" borderId="48" xfId="160" applyNumberFormat="1" applyFill="1" applyBorder="1">
      <alignment vertical="center"/>
    </xf>
    <xf numFmtId="176" fontId="44" fillId="20" borderId="40" xfId="159" applyNumberFormat="1" applyBorder="1" applyAlignment="1">
      <alignment vertical="center"/>
    </xf>
    <xf numFmtId="176" fontId="44" fillId="20" borderId="40" xfId="159" applyNumberFormat="1" applyBorder="1">
      <alignment vertical="center"/>
    </xf>
    <xf numFmtId="176" fontId="44" fillId="3" borderId="43" xfId="160" applyNumberFormat="1" applyFill="1" applyBorder="1">
      <alignment vertical="center"/>
    </xf>
    <xf numFmtId="176" fontId="44" fillId="20" borderId="47" xfId="159" applyNumberFormat="1" applyBorder="1" applyAlignment="1">
      <alignment vertical="center"/>
    </xf>
    <xf numFmtId="176" fontId="44" fillId="20" borderId="47" xfId="159" applyNumberFormat="1" applyBorder="1">
      <alignment vertical="center"/>
    </xf>
    <xf numFmtId="176" fontId="44" fillId="3" borderId="49" xfId="160" applyNumberFormat="1" applyFill="1" applyBorder="1">
      <alignment vertical="center"/>
    </xf>
    <xf numFmtId="0" fontId="45" fillId="19" borderId="39" xfId="155" applyFont="1" applyBorder="1" applyAlignment="1">
      <alignment vertical="center"/>
    </xf>
    <xf numFmtId="0" fontId="45" fillId="19" borderId="33" xfId="155" applyFont="1" applyBorder="1" applyAlignment="1">
      <alignment vertical="center"/>
    </xf>
    <xf numFmtId="0" fontId="44" fillId="20" borderId="46" xfId="158" applyBorder="1" applyAlignment="1">
      <alignment vertical="center" wrapText="1"/>
    </xf>
    <xf numFmtId="0" fontId="44" fillId="20" borderId="36" xfId="158" applyBorder="1" applyAlignment="1">
      <alignment vertical="center" wrapText="1"/>
    </xf>
    <xf numFmtId="0" fontId="44" fillId="20" borderId="0" xfId="158" applyBorder="1" applyAlignment="1">
      <alignment vertical="center" wrapText="1"/>
    </xf>
    <xf numFmtId="0" fontId="44" fillId="20" borderId="37" xfId="158" applyBorder="1" applyAlignment="1">
      <alignment vertical="center" wrapText="1"/>
    </xf>
    <xf numFmtId="0" fontId="44" fillId="20" borderId="42" xfId="158" applyBorder="1" applyAlignment="1">
      <alignment vertical="center" wrapText="1"/>
    </xf>
    <xf numFmtId="0" fontId="44" fillId="20" borderId="38" xfId="158" applyBorder="1" applyAlignment="1">
      <alignment vertical="center" wrapText="1"/>
    </xf>
    <xf numFmtId="26" fontId="27" fillId="13" borderId="22" xfId="153" applyNumberFormat="1" applyFont="1" applyFill="1" applyBorder="1">
      <alignment vertical="center"/>
    </xf>
    <xf numFmtId="26" fontId="32" fillId="0" borderId="19" xfId="154" applyNumberFormat="1" applyFont="1" applyBorder="1" applyAlignment="1">
      <alignment horizontal="left" vertical="center" indent="1"/>
    </xf>
    <xf numFmtId="26" fontId="32" fillId="0" borderId="22" xfId="154" applyNumberFormat="1" applyFont="1" applyBorder="1" applyAlignment="1">
      <alignment horizontal="left" vertical="center" indent="1"/>
    </xf>
    <xf numFmtId="26" fontId="35" fillId="0" borderId="16" xfId="154" applyNumberFormat="1" applyFont="1" applyBorder="1" applyAlignment="1">
      <alignment vertical="center"/>
    </xf>
    <xf numFmtId="26" fontId="32" fillId="0" borderId="16" xfId="154" applyNumberFormat="1" applyFont="1" applyBorder="1" applyAlignment="1">
      <alignment horizontal="left" vertical="center" indent="1"/>
    </xf>
    <xf numFmtId="26" fontId="35" fillId="0" borderId="19" xfId="154" applyNumberFormat="1" applyFont="1" applyBorder="1" applyAlignment="1">
      <alignment vertical="center"/>
    </xf>
    <xf numFmtId="26" fontId="28" fillId="0" borderId="16" xfId="153" applyNumberFormat="1" applyFont="1" applyBorder="1">
      <alignment vertical="center"/>
    </xf>
    <xf numFmtId="26" fontId="23" fillId="0" borderId="16" xfId="153" applyNumberFormat="1" applyFont="1" applyFill="1" applyBorder="1" applyAlignment="1">
      <alignment horizontal="left" vertical="center" indent="2"/>
    </xf>
    <xf numFmtId="26" fontId="23" fillId="14" borderId="16" xfId="153" applyNumberFormat="1" applyFont="1" applyFill="1" applyBorder="1" applyAlignment="1">
      <alignment horizontal="left" vertical="center" indent="2"/>
    </xf>
    <xf numFmtId="26" fontId="41" fillId="0" borderId="22" xfId="153" applyNumberFormat="1" applyFont="1" applyFill="1" applyBorder="1" applyAlignment="1">
      <alignment horizontal="left" vertical="center" indent="2"/>
    </xf>
    <xf numFmtId="26" fontId="28" fillId="0" borderId="16" xfId="153" applyNumberFormat="1" applyFont="1" applyFill="1" applyBorder="1" applyAlignment="1">
      <alignment vertical="center"/>
    </xf>
    <xf numFmtId="26" fontId="23" fillId="0" borderId="16" xfId="153" applyNumberFormat="1" applyFont="1" applyFill="1" applyBorder="1" applyAlignment="1">
      <alignment horizontal="left" vertical="center" indent="1"/>
    </xf>
    <xf numFmtId="26" fontId="28" fillId="0" borderId="23" xfId="153" applyNumberFormat="1" applyFont="1" applyFill="1" applyBorder="1" applyAlignment="1">
      <alignment vertical="center"/>
    </xf>
    <xf numFmtId="0" fontId="2" fillId="0" borderId="0" xfId="0" applyFont="1" applyFill="1" applyBorder="1">
      <alignment vertical="center"/>
    </xf>
    <xf numFmtId="177" fontId="2" fillId="0" borderId="0" xfId="0" applyNumberFormat="1" applyFont="1" applyFill="1" applyBorder="1">
      <alignment vertical="center"/>
    </xf>
    <xf numFmtId="0" fontId="43" fillId="19" borderId="38" xfId="155" applyBorder="1">
      <alignment horizontal="center" vertical="center"/>
    </xf>
    <xf numFmtId="178" fontId="43" fillId="19" borderId="41" xfId="156" applyNumberFormat="1" applyBorder="1">
      <alignment horizontal="center" vertical="center"/>
    </xf>
    <xf numFmtId="178" fontId="43" fillId="19" borderId="48" xfId="157" applyNumberFormat="1" applyBorder="1">
      <alignment horizontal="center" vertical="center"/>
    </xf>
    <xf numFmtId="205" fontId="43" fillId="19" borderId="40" xfId="156" applyNumberFormat="1" applyBorder="1">
      <alignment horizontal="center" vertical="center"/>
    </xf>
    <xf numFmtId="205" fontId="43" fillId="19" borderId="43" xfId="157" applyNumberFormat="1" applyBorder="1">
      <alignment horizontal="center" vertical="center"/>
    </xf>
    <xf numFmtId="177" fontId="44" fillId="20" borderId="41" xfId="159" applyNumberFormat="1" applyBorder="1">
      <alignment vertical="center"/>
    </xf>
    <xf numFmtId="177" fontId="44" fillId="20" borderId="48" xfId="160" applyNumberFormat="1" applyBorder="1">
      <alignment vertical="center"/>
    </xf>
    <xf numFmtId="177" fontId="44" fillId="20" borderId="40" xfId="159" applyNumberFormat="1" applyBorder="1">
      <alignment vertical="center"/>
    </xf>
    <xf numFmtId="177" fontId="44" fillId="20" borderId="43" xfId="160" applyNumberFormat="1" applyBorder="1">
      <alignment vertical="center"/>
    </xf>
    <xf numFmtId="177" fontId="44" fillId="20" borderId="47" xfId="159" applyNumberFormat="1" applyBorder="1">
      <alignment vertical="center"/>
    </xf>
    <xf numFmtId="177" fontId="44" fillId="20" borderId="49" xfId="160" applyNumberFormat="1" applyBorder="1">
      <alignment vertical="center"/>
    </xf>
    <xf numFmtId="0" fontId="43" fillId="20" borderId="36" xfId="158" applyFont="1" applyBorder="1">
      <alignment vertical="center"/>
    </xf>
    <xf numFmtId="177" fontId="43" fillId="20" borderId="40" xfId="159" applyNumberFormat="1" applyFont="1" applyBorder="1">
      <alignment vertical="center"/>
    </xf>
    <xf numFmtId="177" fontId="43" fillId="20" borderId="43" xfId="160" applyNumberFormat="1" applyFont="1" applyBorder="1">
      <alignment vertical="center"/>
    </xf>
    <xf numFmtId="0" fontId="44" fillId="20" borderId="37" xfId="158" applyBorder="1" applyAlignment="1">
      <alignment horizontal="left" vertical="center" indent="1"/>
    </xf>
    <xf numFmtId="0" fontId="44" fillId="20" borderId="38" xfId="158" applyBorder="1" applyAlignment="1">
      <alignment horizontal="left" vertical="center" indent="1"/>
    </xf>
    <xf numFmtId="0" fontId="44" fillId="20" borderId="36" xfId="158" applyBorder="1" applyAlignment="1">
      <alignment horizontal="left" vertical="center" indent="1"/>
    </xf>
    <xf numFmtId="217" fontId="43" fillId="20" borderId="40" xfId="159" applyNumberFormat="1" applyFont="1" applyBorder="1">
      <alignment vertical="center"/>
    </xf>
    <xf numFmtId="217" fontId="43" fillId="20" borderId="43" xfId="160" applyNumberFormat="1" applyFont="1" applyBorder="1">
      <alignment vertical="center"/>
    </xf>
    <xf numFmtId="217" fontId="44" fillId="20" borderId="47" xfId="159" applyNumberFormat="1" applyBorder="1">
      <alignment vertical="center"/>
    </xf>
    <xf numFmtId="217" fontId="44" fillId="20" borderId="49" xfId="160" applyNumberFormat="1" applyBorder="1">
      <alignment vertical="center"/>
    </xf>
    <xf numFmtId="217" fontId="44" fillId="20" borderId="41" xfId="159" applyNumberFormat="1" applyBorder="1">
      <alignment vertical="center"/>
    </xf>
    <xf numFmtId="217" fontId="44" fillId="20" borderId="48" xfId="160" applyNumberFormat="1" applyBorder="1">
      <alignment vertical="center"/>
    </xf>
    <xf numFmtId="217" fontId="44" fillId="20" borderId="40" xfId="159" applyNumberFormat="1" applyBorder="1">
      <alignment vertical="center"/>
    </xf>
    <xf numFmtId="217" fontId="44" fillId="20" borderId="43" xfId="160" applyNumberFormat="1" applyBorder="1">
      <alignment vertical="center"/>
    </xf>
    <xf numFmtId="205" fontId="43" fillId="19" borderId="43" xfId="156" applyNumberFormat="1" applyBorder="1">
      <alignment horizontal="center" vertical="center"/>
    </xf>
    <xf numFmtId="208" fontId="43" fillId="19" borderId="41" xfId="156" applyNumberFormat="1" applyBorder="1">
      <alignment horizontal="center" vertical="center"/>
    </xf>
    <xf numFmtId="208" fontId="43" fillId="19" borderId="48" xfId="157" applyNumberFormat="1" applyBorder="1">
      <alignment horizontal="center" vertical="center"/>
    </xf>
    <xf numFmtId="208" fontId="43" fillId="19" borderId="34" xfId="156" applyNumberFormat="1">
      <alignment horizontal="center" vertical="center"/>
    </xf>
    <xf numFmtId="208" fontId="43" fillId="19" borderId="35" xfId="157" applyNumberFormat="1">
      <alignment horizontal="center" vertical="center"/>
    </xf>
    <xf numFmtId="0" fontId="44" fillId="20" borderId="40" xfId="159" applyBorder="1">
      <alignment vertical="center"/>
    </xf>
    <xf numFmtId="0" fontId="44" fillId="20" borderId="43" xfId="160" applyBorder="1">
      <alignment vertical="center"/>
    </xf>
    <xf numFmtId="0" fontId="54" fillId="0" borderId="0" xfId="167" applyFont="1"/>
    <xf numFmtId="0" fontId="53" fillId="0" borderId="0" xfId="167"/>
    <xf numFmtId="0" fontId="56" fillId="23" borderId="0" xfId="167" applyFont="1" applyFill="1" applyAlignment="1">
      <alignment horizontal="centerContinuous"/>
    </xf>
    <xf numFmtId="223" fontId="0" fillId="0" borderId="0" xfId="168" applyNumberFormat="1" applyFont="1" applyBorder="1"/>
    <xf numFmtId="224" fontId="11" fillId="0" borderId="0" xfId="169" applyNumberFormat="1" applyFont="1" applyFill="1" applyBorder="1"/>
    <xf numFmtId="225" fontId="53" fillId="0" borderId="0" xfId="170" applyNumberFormat="1" applyFont="1" applyAlignment="1"/>
    <xf numFmtId="0" fontId="57" fillId="0" borderId="0" xfId="167" applyFont="1"/>
    <xf numFmtId="224" fontId="57" fillId="0" borderId="0" xfId="169" applyNumberFormat="1" applyFont="1" applyFill="1" applyBorder="1"/>
    <xf numFmtId="226" fontId="58" fillId="0" borderId="0" xfId="170" applyNumberFormat="1" applyFont="1"/>
    <xf numFmtId="0" fontId="54" fillId="24" borderId="0" xfId="167" applyFont="1" applyFill="1"/>
    <xf numFmtId="224" fontId="9" fillId="24" borderId="0" xfId="169" applyNumberFormat="1" applyFont="1" applyFill="1" applyBorder="1"/>
    <xf numFmtId="0" fontId="59" fillId="0" borderId="0" xfId="167" applyFont="1"/>
    <xf numFmtId="224" fontId="59" fillId="0" borderId="0" xfId="169" applyNumberFormat="1" applyFont="1" applyBorder="1"/>
    <xf numFmtId="14" fontId="57" fillId="0" borderId="0" xfId="171" applyNumberFormat="1" applyFont="1"/>
    <xf numFmtId="14" fontId="11" fillId="0" borderId="0" xfId="171" applyNumberFormat="1" applyFont="1"/>
    <xf numFmtId="227" fontId="53" fillId="0" borderId="0" xfId="167" applyNumberFormat="1"/>
    <xf numFmtId="227" fontId="53" fillId="0" borderId="1" xfId="167" applyNumberFormat="1" applyBorder="1"/>
    <xf numFmtId="43" fontId="53" fillId="0" borderId="0" xfId="167" applyNumberFormat="1"/>
    <xf numFmtId="14" fontId="0" fillId="0" borderId="0" xfId="167" applyNumberFormat="1" applyFont="1"/>
    <xf numFmtId="14" fontId="53" fillId="0" borderId="0" xfId="167" applyNumberFormat="1" applyFill="1" applyAlignment="1">
      <alignment horizontal="right"/>
    </xf>
    <xf numFmtId="185" fontId="53" fillId="0" borderId="0" xfId="167" applyNumberFormat="1"/>
    <xf numFmtId="14" fontId="0" fillId="0" borderId="0" xfId="167" applyNumberFormat="1" applyFont="1" applyAlignment="1">
      <alignment horizontal="right"/>
    </xf>
    <xf numFmtId="44" fontId="53" fillId="0" borderId="0" xfId="167" applyNumberFormat="1"/>
    <xf numFmtId="0" fontId="60" fillId="0" borderId="0" xfId="167" applyFont="1"/>
    <xf numFmtId="14" fontId="53" fillId="0" borderId="0" xfId="167" applyNumberFormat="1" applyAlignment="1">
      <alignment horizontal="right"/>
    </xf>
    <xf numFmtId="0" fontId="53" fillId="23" borderId="0" xfId="167" applyFill="1"/>
    <xf numFmtId="0" fontId="57" fillId="23" borderId="0" xfId="167" applyFont="1" applyFill="1"/>
    <xf numFmtId="0" fontId="61" fillId="23" borderId="0" xfId="167" applyFont="1" applyFill="1" applyAlignment="1">
      <alignment horizontal="center"/>
    </xf>
    <xf numFmtId="0" fontId="61" fillId="23" borderId="0" xfId="167" applyFont="1" applyFill="1" applyAlignment="1">
      <alignment horizontal="center" wrapText="1"/>
    </xf>
    <xf numFmtId="0" fontId="62" fillId="23" borderId="0" xfId="167" applyFont="1" applyFill="1" applyAlignment="1">
      <alignment horizontal="center"/>
    </xf>
    <xf numFmtId="0" fontId="61" fillId="23" borderId="0" xfId="167" applyFont="1" applyFill="1" applyAlignment="1">
      <alignment horizontal="right"/>
    </xf>
    <xf numFmtId="0" fontId="61" fillId="23" borderId="0" xfId="167" applyFont="1" applyFill="1" applyAlignment="1">
      <alignment horizontal="right" wrapText="1"/>
    </xf>
    <xf numFmtId="0" fontId="53" fillId="0" borderId="0" xfId="171" applyAlignment="1">
      <alignment horizontal="left"/>
    </xf>
    <xf numFmtId="14" fontId="53" fillId="0" borderId="0" xfId="171" applyNumberFormat="1" applyAlignment="1">
      <alignment horizontal="left"/>
    </xf>
    <xf numFmtId="0" fontId="53" fillId="0" borderId="0" xfId="171" applyNumberFormat="1" applyAlignment="1">
      <alignment horizontal="center"/>
    </xf>
    <xf numFmtId="44" fontId="63" fillId="0" borderId="0" xfId="168" applyFont="1"/>
    <xf numFmtId="185" fontId="53" fillId="21" borderId="0" xfId="167" applyNumberFormat="1" applyFill="1"/>
    <xf numFmtId="44" fontId="0" fillId="0" borderId="0" xfId="168" applyFont="1"/>
    <xf numFmtId="0" fontId="53" fillId="0" borderId="0" xfId="171"/>
    <xf numFmtId="185" fontId="53" fillId="0" borderId="0" xfId="167" applyNumberFormat="1" applyFill="1"/>
    <xf numFmtId="0" fontId="53" fillId="0" borderId="5" xfId="167" applyBorder="1"/>
    <xf numFmtId="0" fontId="64" fillId="0" borderId="5" xfId="167" applyFont="1" applyBorder="1"/>
    <xf numFmtId="177" fontId="53" fillId="0" borderId="5" xfId="167" applyNumberFormat="1" applyBorder="1"/>
    <xf numFmtId="182" fontId="44" fillId="20" borderId="34" xfId="159" applyNumberFormat="1" applyFont="1">
      <alignment vertical="center"/>
    </xf>
    <xf numFmtId="182" fontId="43" fillId="20" borderId="34" xfId="159" applyNumberFormat="1" applyFont="1">
      <alignment vertical="center"/>
    </xf>
    <xf numFmtId="182" fontId="23" fillId="0" borderId="0" xfId="153" applyNumberFormat="1">
      <alignment vertical="center"/>
    </xf>
    <xf numFmtId="180" fontId="27" fillId="0" borderId="1" xfId="153" applyNumberFormat="1" applyFont="1" applyFill="1" applyBorder="1" applyAlignment="1">
      <alignment vertical="center"/>
    </xf>
    <xf numFmtId="180" fontId="27" fillId="0" borderId="4" xfId="153" applyNumberFormat="1" applyFont="1" applyFill="1" applyBorder="1" applyAlignment="1">
      <alignment vertical="center"/>
    </xf>
    <xf numFmtId="184" fontId="27" fillId="0" borderId="1" xfId="153" applyNumberFormat="1" applyFont="1" applyFill="1" applyBorder="1" applyAlignment="1">
      <alignment vertical="center"/>
    </xf>
    <xf numFmtId="184" fontId="27" fillId="0" borderId="21" xfId="153" applyNumberFormat="1" applyFont="1" applyFill="1" applyBorder="1" applyAlignment="1">
      <alignment vertical="center"/>
    </xf>
    <xf numFmtId="0" fontId="27" fillId="14" borderId="0" xfId="153" applyFont="1" applyFill="1" applyBorder="1" applyAlignment="1">
      <alignment horizontal="right" vertical="center"/>
    </xf>
    <xf numFmtId="180" fontId="27" fillId="14" borderId="0" xfId="153" applyNumberFormat="1" applyFont="1" applyFill="1" applyBorder="1" applyAlignment="1">
      <alignment vertical="center"/>
    </xf>
    <xf numFmtId="180" fontId="27" fillId="14" borderId="9" xfId="153" applyNumberFormat="1" applyFont="1" applyFill="1" applyBorder="1" applyAlignment="1">
      <alignment vertical="center"/>
    </xf>
    <xf numFmtId="184" fontId="27" fillId="14" borderId="0" xfId="153" applyNumberFormat="1" applyFont="1" applyFill="1" applyBorder="1" applyAlignment="1">
      <alignment vertical="center"/>
    </xf>
    <xf numFmtId="184" fontId="27" fillId="14" borderId="17" xfId="153" applyNumberFormat="1" applyFont="1" applyFill="1" applyBorder="1" applyAlignment="1">
      <alignment vertical="center"/>
    </xf>
    <xf numFmtId="177" fontId="23" fillId="0" borderId="17" xfId="153" applyNumberFormat="1" applyFont="1" applyFill="1" applyBorder="1">
      <alignment vertical="center"/>
    </xf>
    <xf numFmtId="177" fontId="27" fillId="14" borderId="0" xfId="153" applyNumberFormat="1" applyFont="1" applyFill="1" applyBorder="1">
      <alignment vertical="center"/>
    </xf>
    <xf numFmtId="177" fontId="23" fillId="14" borderId="0" xfId="153" applyNumberFormat="1" applyFill="1" applyBorder="1">
      <alignment vertical="center"/>
    </xf>
    <xf numFmtId="177" fontId="23" fillId="14" borderId="17" xfId="153" applyNumberFormat="1" applyFill="1" applyBorder="1">
      <alignment vertical="center"/>
    </xf>
    <xf numFmtId="184" fontId="23" fillId="14" borderId="0" xfId="153" applyNumberFormat="1" applyFont="1" applyFill="1" applyBorder="1">
      <alignment vertical="center"/>
    </xf>
    <xf numFmtId="177" fontId="34" fillId="21" borderId="17" xfId="153" applyNumberFormat="1" applyFont="1" applyFill="1" applyBorder="1">
      <alignment vertical="center"/>
    </xf>
    <xf numFmtId="177" fontId="34" fillId="21" borderId="0" xfId="153" applyNumberFormat="1" applyFont="1" applyFill="1" applyBorder="1" applyAlignment="1">
      <alignment vertical="center"/>
    </xf>
    <xf numFmtId="180" fontId="33" fillId="21" borderId="0" xfId="153" applyNumberFormat="1" applyFont="1" applyFill="1" applyBorder="1">
      <alignment vertical="center"/>
    </xf>
    <xf numFmtId="14" fontId="23" fillId="21" borderId="17" xfId="153" applyNumberFormat="1" applyFill="1" applyBorder="1" applyAlignment="1">
      <alignment horizontal="center" vertical="center"/>
    </xf>
    <xf numFmtId="0" fontId="43" fillId="19" borderId="36" xfId="153" applyFont="1" applyFill="1" applyBorder="1" applyAlignment="1">
      <alignment horizontal="center" vertical="center"/>
    </xf>
    <xf numFmtId="0" fontId="43" fillId="19" borderId="37" xfId="153" applyFont="1" applyFill="1" applyBorder="1" applyAlignment="1">
      <alignment horizontal="center" vertical="center"/>
    </xf>
    <xf numFmtId="0" fontId="43" fillId="19" borderId="38" xfId="153" applyFont="1" applyFill="1" applyBorder="1" applyAlignment="1">
      <alignment horizontal="center" vertical="center"/>
    </xf>
    <xf numFmtId="0" fontId="43" fillId="19" borderId="35" xfId="153" applyFont="1" applyFill="1" applyBorder="1" applyAlignment="1">
      <alignment horizontal="center" vertical="center"/>
    </xf>
    <xf numFmtId="0" fontId="43" fillId="19" borderId="33" xfId="153" applyFont="1" applyFill="1" applyBorder="1" applyAlignment="1">
      <alignment horizontal="center" vertical="center"/>
    </xf>
    <xf numFmtId="0" fontId="43" fillId="19" borderId="39" xfId="153" applyFont="1" applyFill="1" applyBorder="1" applyAlignment="1">
      <alignment horizontal="center" vertical="center"/>
    </xf>
    <xf numFmtId="0" fontId="43" fillId="19" borderId="40" xfId="153" applyFont="1" applyFill="1" applyBorder="1" applyAlignment="1">
      <alignment horizontal="center" vertical="center" wrapText="1"/>
    </xf>
    <xf numFmtId="0" fontId="43" fillId="19" borderId="41" xfId="153" applyFont="1" applyFill="1" applyBorder="1" applyAlignment="1">
      <alignment horizontal="center" vertical="center"/>
    </xf>
    <xf numFmtId="0" fontId="44" fillId="20" borderId="39" xfId="158" applyBorder="1" applyAlignment="1">
      <alignment vertical="center"/>
    </xf>
    <xf numFmtId="0" fontId="44" fillId="20" borderId="33" xfId="158" applyAlignment="1">
      <alignment vertical="center"/>
    </xf>
    <xf numFmtId="0" fontId="44" fillId="20" borderId="40" xfId="159" applyBorder="1" applyAlignment="1">
      <alignment vertical="center"/>
    </xf>
    <xf numFmtId="0" fontId="44" fillId="20" borderId="47" xfId="159" applyBorder="1" applyAlignment="1">
      <alignment vertical="center"/>
    </xf>
    <xf numFmtId="0" fontId="44" fillId="20" borderId="41" xfId="159" applyBorder="1" applyAlignment="1">
      <alignment vertical="center"/>
    </xf>
    <xf numFmtId="0" fontId="44" fillId="20" borderId="36" xfId="158" applyBorder="1" applyAlignment="1">
      <alignment vertical="center" wrapText="1"/>
    </xf>
    <xf numFmtId="0" fontId="44" fillId="20" borderId="37" xfId="158" applyBorder="1" applyAlignment="1">
      <alignment vertical="center"/>
    </xf>
    <xf numFmtId="0" fontId="44" fillId="20" borderId="38" xfId="158" applyBorder="1" applyAlignment="1">
      <alignment vertical="center"/>
    </xf>
    <xf numFmtId="0" fontId="44" fillId="20" borderId="35" xfId="159" applyBorder="1" applyAlignment="1">
      <alignment vertical="center"/>
    </xf>
    <xf numFmtId="0" fontId="44" fillId="20" borderId="33" xfId="159" applyBorder="1" applyAlignment="1">
      <alignment vertical="center"/>
    </xf>
    <xf numFmtId="0" fontId="44" fillId="20" borderId="36" xfId="158" applyBorder="1" applyAlignment="1">
      <alignment horizontal="center" vertical="center"/>
    </xf>
    <xf numFmtId="0" fontId="44" fillId="20" borderId="38" xfId="158" applyBorder="1" applyAlignment="1">
      <alignment horizontal="center" vertical="center"/>
    </xf>
    <xf numFmtId="176" fontId="44" fillId="20" borderId="35" xfId="159" applyNumberFormat="1" applyBorder="1" applyAlignment="1">
      <alignment horizontal="center" vertical="center"/>
    </xf>
    <xf numFmtId="176" fontId="44" fillId="20" borderId="39" xfId="159" applyNumberFormat="1" applyBorder="1" applyAlignment="1">
      <alignment horizontal="center" vertical="center"/>
    </xf>
    <xf numFmtId="0" fontId="44" fillId="20" borderId="0" xfId="158" applyBorder="1" applyAlignment="1">
      <alignment vertical="center"/>
    </xf>
    <xf numFmtId="0" fontId="44" fillId="20" borderId="42" xfId="158" applyBorder="1" applyAlignment="1">
      <alignment vertical="center"/>
    </xf>
    <xf numFmtId="0" fontId="44" fillId="20" borderId="46" xfId="158" applyBorder="1" applyAlignment="1">
      <alignment vertical="center"/>
    </xf>
    <xf numFmtId="0" fontId="44" fillId="20" borderId="36" xfId="158" applyBorder="1" applyAlignment="1">
      <alignment vertical="center"/>
    </xf>
  </cellXfs>
  <cellStyles count="173">
    <cellStyle name="#_0_Bold_E" xfId="2"/>
    <cellStyle name="#_0_Bold_R" xfId="3"/>
    <cellStyle name="#_0_Bold_W" xfId="4"/>
    <cellStyle name="#_0_E" xfId="5"/>
    <cellStyle name="#_0_R" xfId="6"/>
    <cellStyle name="#_0_Total_E" xfId="7"/>
    <cellStyle name="#_0_Total_R" xfId="8"/>
    <cellStyle name="#_0_Total_W" xfId="9"/>
    <cellStyle name="#_0_W" xfId="10"/>
    <cellStyle name="#_1_Bold_E" xfId="11"/>
    <cellStyle name="#_1_Bold_R" xfId="12"/>
    <cellStyle name="#_1_Bold_W" xfId="13"/>
    <cellStyle name="#_1_E" xfId="14"/>
    <cellStyle name="#_1_R" xfId="15"/>
    <cellStyle name="#_1_Total_E" xfId="16"/>
    <cellStyle name="#_1_Total_R" xfId="17"/>
    <cellStyle name="#_1_Total_W" xfId="18"/>
    <cellStyle name="#_1_W" xfId="19"/>
    <cellStyle name="#_2_Bold_E" xfId="20"/>
    <cellStyle name="#_2_Bold_R" xfId="21"/>
    <cellStyle name="#_2_Bold_W" xfId="22"/>
    <cellStyle name="#_2_E" xfId="23"/>
    <cellStyle name="#_2_R" xfId="24"/>
    <cellStyle name="#_2_Total_E" xfId="25"/>
    <cellStyle name="#_2_Total_R" xfId="26"/>
    <cellStyle name="#_2_W" xfId="27"/>
    <cellStyle name="#_2_W_Total" xfId="28"/>
    <cellStyle name="#_4_Bold_R" xfId="29"/>
    <cellStyle name="#_4_E" xfId="30"/>
    <cellStyle name="#_K_R" xfId="31"/>
    <cellStyle name="#_K_R 2" xfId="32"/>
    <cellStyle name="#_K_R 2 2" xfId="33"/>
    <cellStyle name="#_K_R 3" xfId="34"/>
    <cellStyle name="#_K_R 4" xfId="35"/>
    <cellStyle name="#_K_W" xfId="36"/>
    <cellStyle name="%_0_Bold_E" xfId="37"/>
    <cellStyle name="%_0_Bold_R" xfId="38"/>
    <cellStyle name="%_0_Bold_W" xfId="39"/>
    <cellStyle name="%_0_E" xfId="40"/>
    <cellStyle name="%_0_R" xfId="41"/>
    <cellStyle name="%_0_Total_E" xfId="42"/>
    <cellStyle name="%_0_Total_R" xfId="43"/>
    <cellStyle name="%_0_Total_W" xfId="44"/>
    <cellStyle name="%_0_W" xfId="45"/>
    <cellStyle name="%_1_Bold_E" xfId="46"/>
    <cellStyle name="%_1_Bold_R" xfId="47"/>
    <cellStyle name="%_1_Bold_W" xfId="48"/>
    <cellStyle name="%_1_E" xfId="49"/>
    <cellStyle name="%_1_R" xfId="50"/>
    <cellStyle name="%_1_Total_E" xfId="51"/>
    <cellStyle name="%_1_Total_R" xfId="52"/>
    <cellStyle name="%_1_Total_W" xfId="53"/>
    <cellStyle name="%_1_W" xfId="54"/>
    <cellStyle name="%_2_Bold_E" xfId="55"/>
    <cellStyle name="%_2_Bold_R" xfId="56"/>
    <cellStyle name="%_2_Bold_W" xfId="57"/>
    <cellStyle name="%_2_E" xfId="58"/>
    <cellStyle name="%_2_R" xfId="59"/>
    <cellStyle name="%_2_Total_E" xfId="60"/>
    <cellStyle name="%_2_Total_R" xfId="61"/>
    <cellStyle name="%_2_Total_W" xfId="62"/>
    <cellStyle name="%_2_W" xfId="63"/>
    <cellStyle name="%_3_Bold_E" xfId="64"/>
    <cellStyle name="%_3_Bold_R" xfId="65"/>
    <cellStyle name="%_3_Bold_W" xfId="66"/>
    <cellStyle name="%_3_E" xfId="67"/>
    <cellStyle name="%_3_R" xfId="68"/>
    <cellStyle name="%_3_Total_E" xfId="69"/>
    <cellStyle name="%_3_Total_R" xfId="70"/>
    <cellStyle name="%_3_Total_W" xfId="71"/>
    <cellStyle name="%_3_W" xfId="72"/>
    <cellStyle name="_mir-2000-Nov-03_eod " xfId="151"/>
    <cellStyle name="Accounting_BoxEdit" xfId="73"/>
    <cellStyle name="BlackBorder" xfId="74"/>
    <cellStyle name="CF_#_0_Box_E" xfId="75"/>
    <cellStyle name="Comma 2" xfId="77"/>
    <cellStyle name="Comma 3" xfId="78"/>
    <cellStyle name="Comma 4" xfId="79"/>
    <cellStyle name="Comma 4 2" xfId="80"/>
    <cellStyle name="Comma 5" xfId="81"/>
    <cellStyle name="Comma 6" xfId="76"/>
    <cellStyle name="Currency 2" xfId="82"/>
    <cellStyle name="Date_Bold_E" xfId="83"/>
    <cellStyle name="Date_Bold_W" xfId="84"/>
    <cellStyle name="Euro" xfId="85"/>
    <cellStyle name="EY1_BL" xfId="158"/>
    <cellStyle name="EY1_BM" xfId="159"/>
    <cellStyle name="EY1_BR" xfId="160"/>
    <cellStyle name="EY1_HL" xfId="155"/>
    <cellStyle name="EY1_HM" xfId="156"/>
    <cellStyle name="EY1_HR" xfId="157"/>
    <cellStyle name="EY2_B" xfId="161"/>
    <cellStyle name="EY3_B" xfId="162"/>
    <cellStyle name="EY4_HL" xfId="163"/>
    <cellStyle name="EY5_B" xfId="164"/>
    <cellStyle name="EY6_B" xfId="165"/>
    <cellStyle name="General_Edit" xfId="152"/>
    <cellStyle name="Generall_Write" xfId="86"/>
    <cellStyle name="GrayToolbar" xfId="87"/>
    <cellStyle name="Hidden_Formula" xfId="88"/>
    <cellStyle name="Hyperlink" xfId="166" builtinId="8" customBuiltin="1"/>
    <cellStyle name="NACC" xfId="89"/>
    <cellStyle name="Normal" xfId="0" builtinId="0" customBuiltin="1"/>
    <cellStyle name="Normal 2" xfId="90"/>
    <cellStyle name="Normal 3" xfId="91"/>
    <cellStyle name="Normal 3 2" xfId="154"/>
    <cellStyle name="Normal 4" xfId="1"/>
    <cellStyle name="Normal 5" xfId="153"/>
    <cellStyle name="Normal 6" xfId="171"/>
    <cellStyle name="OS_Currency_R" xfId="92"/>
    <cellStyle name="Percent 2" xfId="94"/>
    <cellStyle name="Percent 3" xfId="95"/>
    <cellStyle name="Percent 4" xfId="96"/>
    <cellStyle name="Percent 4 2" xfId="97"/>
    <cellStyle name="Percent 5" xfId="98"/>
    <cellStyle name="Percent 6" xfId="93"/>
    <cellStyle name="Percent 7" xfId="170"/>
    <cellStyle name="PropertyNameHeader" xfId="99"/>
    <cellStyle name="RR_LoanTermYears" xfId="100"/>
    <cellStyle name="T_Center_Bold_E" xfId="101"/>
    <cellStyle name="T_Center_Bold_R" xfId="102"/>
    <cellStyle name="T_Center_Bold_Red" xfId="103"/>
    <cellStyle name="T_Center_Bold_W" xfId="104"/>
    <cellStyle name="T_Center_E" xfId="105"/>
    <cellStyle name="T_Center_Gray" xfId="106"/>
    <cellStyle name="T_Center_Header_E" xfId="107"/>
    <cellStyle name="T_Center_Header_R" xfId="108"/>
    <cellStyle name="T_Center_Header_W" xfId="109"/>
    <cellStyle name="T_Center_R" xfId="110"/>
    <cellStyle name="T_Center_Total_E" xfId="111"/>
    <cellStyle name="T_Center_Total_R" xfId="112"/>
    <cellStyle name="T_Center_Total_W" xfId="113"/>
    <cellStyle name="T_Center_W" xfId="114"/>
    <cellStyle name="T_CenterW_Bold_R" xfId="115"/>
    <cellStyle name="T_Comment_E" xfId="116"/>
    <cellStyle name="T_Comment_W" xfId="117"/>
    <cellStyle name="T_Header_Identity" xfId="118"/>
    <cellStyle name="T_Header_Sheet" xfId="119"/>
    <cellStyle name="T_Header_Table" xfId="120"/>
    <cellStyle name="T_Hidden_R" xfId="121"/>
    <cellStyle name="T_Left_Bold_E" xfId="122"/>
    <cellStyle name="T_Left_Bold_R" xfId="123"/>
    <cellStyle name="T_Left_Bold_W" xfId="124"/>
    <cellStyle name="T_Left_E" xfId="125"/>
    <cellStyle name="T_Left_Gray" xfId="126"/>
    <cellStyle name="T_Left_Header_E" xfId="127"/>
    <cellStyle name="T_Left_Header_R" xfId="128"/>
    <cellStyle name="T_Left_Header_W" xfId="129"/>
    <cellStyle name="T_Left_R" xfId="130"/>
    <cellStyle name="T_Left_Total_E" xfId="131"/>
    <cellStyle name="T_Left_Total_R" xfId="132"/>
    <cellStyle name="T_Left_Total_W" xfId="133"/>
    <cellStyle name="T_Left_W" xfId="134"/>
    <cellStyle name="T_LeftTop_W" xfId="135"/>
    <cellStyle name="T_Right_Bold_E" xfId="136"/>
    <cellStyle name="T_Right_Bold_R" xfId="137"/>
    <cellStyle name="T_Right_Bold_R:" xfId="138"/>
    <cellStyle name="T_Right_Bold_W" xfId="139"/>
    <cellStyle name="T_Right_E" xfId="140"/>
    <cellStyle name="T_Right_Gray" xfId="141"/>
    <cellStyle name="T_Right_Header_E" xfId="142"/>
    <cellStyle name="T_Right_Header_R" xfId="143"/>
    <cellStyle name="T_Right_Header_W" xfId="144"/>
    <cellStyle name="T_Right_R" xfId="145"/>
    <cellStyle name="T_Right_Total_E" xfId="146"/>
    <cellStyle name="T_Right_Total_R" xfId="147"/>
    <cellStyle name="T_Right_Total_W" xfId="148"/>
    <cellStyle name="T_Right_W" xfId="149"/>
    <cellStyle name="ZipCode_W" xfId="150"/>
    <cellStyle name="백분율 2" xfId="169"/>
    <cellStyle name="통화 2" xfId="168"/>
    <cellStyle name="통화 2 2" xfId="172"/>
    <cellStyle name="표준 2" xfId="167"/>
  </cellStyles>
  <dxfs count="2">
    <dxf>
      <numFmt numFmtId="177" formatCode="#,##0_);[Red]\(#,##0\);\-_)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133350</xdr:colOff>
      <xdr:row>0</xdr:row>
      <xdr:rowOff>0</xdr:rowOff>
    </xdr:from>
    <xdr:to>
      <xdr:col>49</xdr:col>
      <xdr:colOff>401120</xdr:colOff>
      <xdr:row>14</xdr:row>
      <xdr:rowOff>28935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84375" y="0"/>
          <a:ext cx="7668695" cy="2581635"/>
        </a:xfrm>
        <a:prstGeom prst="rect">
          <a:avLst/>
        </a:prstGeom>
      </xdr:spPr>
    </xdr:pic>
    <xdr:clientData/>
  </xdr:twoCellAnchor>
  <xdr:twoCellAnchor editAs="oneCell">
    <xdr:from>
      <xdr:col>38</xdr:col>
      <xdr:colOff>238125</xdr:colOff>
      <xdr:row>14</xdr:row>
      <xdr:rowOff>123825</xdr:rowOff>
    </xdr:from>
    <xdr:to>
      <xdr:col>46</xdr:col>
      <xdr:colOff>515145</xdr:colOff>
      <xdr:row>30</xdr:row>
      <xdr:rowOff>114639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2676525"/>
          <a:ext cx="5696745" cy="2429214"/>
        </a:xfrm>
        <a:prstGeom prst="rect">
          <a:avLst/>
        </a:prstGeom>
      </xdr:spPr>
    </xdr:pic>
    <xdr:clientData/>
  </xdr:twoCellAnchor>
  <xdr:twoCellAnchor editAs="oneCell">
    <xdr:from>
      <xdr:col>41</xdr:col>
      <xdr:colOff>57150</xdr:colOff>
      <xdr:row>32</xdr:row>
      <xdr:rowOff>104775</xdr:rowOff>
    </xdr:from>
    <xdr:to>
      <xdr:col>50</xdr:col>
      <xdr:colOff>86536</xdr:colOff>
      <xdr:row>69</xdr:row>
      <xdr:rowOff>76983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5400675"/>
          <a:ext cx="5811061" cy="5611008"/>
        </a:xfrm>
        <a:prstGeom prst="rect">
          <a:avLst/>
        </a:prstGeom>
      </xdr:spPr>
    </xdr:pic>
    <xdr:clientData/>
  </xdr:twoCellAnchor>
  <xdr:twoCellAnchor editAs="oneCell">
    <xdr:from>
      <xdr:col>39</xdr:col>
      <xdr:colOff>323850</xdr:colOff>
      <xdr:row>72</xdr:row>
      <xdr:rowOff>114300</xdr:rowOff>
    </xdr:from>
    <xdr:to>
      <xdr:col>55</xdr:col>
      <xdr:colOff>191920</xdr:colOff>
      <xdr:row>111</xdr:row>
      <xdr:rowOff>115159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87975" y="11506200"/>
          <a:ext cx="10174120" cy="61540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MATRIX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yungtaek.lee/Dropbox/EY/Engagement/1.&#51312;&#49436;/%23&#48372;&#44256;&#49436;/%23&#48512;&#46041;&#49328;/1.%20&#47784;&#45944;/2017-10%20KTB,%20&#45684;&#50837;%20&#47680;&#54000;&#54056;&#48128;&#47532;/PBC/Yorkshire%20&amp;%20Lexington%20UW%20&amp;%20Rent%20Roll%20-%20October%202017_IBK%20&#45432;&#46976;&#51020;&#50689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jects\Lend%20Lease%20Portfolio\Sheraton%20JFK%20Airport\hAVE%20projections\Sheraton%20JFK%20Base%20Model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udget%20-%202004\225%20Budg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_Acquisitions/_New%20Deals/NYC%20-%20450%20W%2033rd%20St/February%202011/D.%20Model/EXCEL/SHARED/SP/INCOME/ACCOUNTI/INTERES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jescarzega\WINDOWS\TEMP\Norwalk%20Pen%20Gen%203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udgets\444\07BUDG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ric/Local%20Settings/Temporary%20Internet%20Files/OLK5/NationsFord_Boo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156%20Prince/Matt%20From%20Lenovo%2002-28-08/344%20W%2014th%20Street/Hilliard%20Lyons%20Center/REFinInv/Finance/10th%20edition/Chapters/Chapter%2019%20templates/cm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_Acquisitions/_New%20Deals/NYC%20-%20450%20W%2033rd%20St/February%202011/D.%20Model/EXCEL/EW%20Files/Central%20Resources/Graphs%20and%20Analyses/Market%20Tracking%20Database%2020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156%20Prince/Matt%20From%20Lenovo%2002-28-08/344%20W%2014th%20Street/Hilliard%20Lyons%20Center/REFinInv/Finance/10th%20edition/Chapters/Chapter%2019%20templates/IO-P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blic/Documents/156%20Prince/Matt%20From%20Lenovo%2002-28-08/344%20W%2014th%20Street/Hilliard%20Lyons%20Center/REFinInv/Ex20_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999/SEPTM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SGEN\EXCEL\APPRSRS\MCARDLE\PROPERTY\PUC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agendron\JOBS\NEDevWashington\IHM%20and%20Workbook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_graphs"/>
      <sheetName val="Summary"/>
      <sheetName val="IRR_Calculation"/>
    </sheetNames>
    <sheetDataSet>
      <sheetData sheetId="0" refreshError="1">
        <row r="12">
          <cell r="A12" t="str">
            <v>Yr 1</v>
          </cell>
          <cell r="H12">
            <v>21312753</v>
          </cell>
          <cell r="K12">
            <v>20655114</v>
          </cell>
        </row>
        <row r="13">
          <cell r="A13" t="str">
            <v>Yr 2</v>
          </cell>
          <cell r="H13">
            <v>22703977</v>
          </cell>
          <cell r="K13">
            <v>22214927</v>
          </cell>
        </row>
        <row r="14">
          <cell r="A14" t="str">
            <v>Yr 3</v>
          </cell>
          <cell r="H14">
            <v>23289088</v>
          </cell>
          <cell r="K14">
            <v>21780529</v>
          </cell>
        </row>
        <row r="15">
          <cell r="A15" t="str">
            <v>Yr 4</v>
          </cell>
          <cell r="H15">
            <v>23894859</v>
          </cell>
          <cell r="K15">
            <v>22507380</v>
          </cell>
        </row>
        <row r="16">
          <cell r="A16" t="str">
            <v>Yr 5</v>
          </cell>
          <cell r="H16">
            <v>24719909</v>
          </cell>
          <cell r="K16">
            <v>23010856</v>
          </cell>
        </row>
        <row r="17">
          <cell r="A17" t="str">
            <v>Yr 6</v>
          </cell>
          <cell r="H17">
            <v>25975167</v>
          </cell>
          <cell r="K17">
            <v>22812833</v>
          </cell>
        </row>
        <row r="18">
          <cell r="A18" t="str">
            <v>Yr 7</v>
          </cell>
          <cell r="H18">
            <v>28691489</v>
          </cell>
          <cell r="K18">
            <v>22455706</v>
          </cell>
        </row>
        <row r="19">
          <cell r="A19" t="str">
            <v>Yr 8</v>
          </cell>
          <cell r="H19">
            <v>30659817</v>
          </cell>
          <cell r="K19">
            <v>29178784</v>
          </cell>
        </row>
        <row r="20">
          <cell r="A20" t="str">
            <v>Yr 9</v>
          </cell>
          <cell r="H20">
            <v>31193653</v>
          </cell>
          <cell r="K20">
            <v>30122886</v>
          </cell>
        </row>
        <row r="21">
          <cell r="A21" t="str">
            <v>Yr 10</v>
          </cell>
          <cell r="H21">
            <v>32157016</v>
          </cell>
          <cell r="K21">
            <v>26727473</v>
          </cell>
        </row>
        <row r="22">
          <cell r="A22" t="str">
            <v>Yr 11</v>
          </cell>
          <cell r="H22">
            <v>33663611</v>
          </cell>
          <cell r="K22">
            <v>31917730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RR"/>
      <sheetName val="Deal Summary"/>
      <sheetName val="UW ModelRoll Up"/>
      <sheetName val="UW Model Lexington"/>
      <sheetName val="Lexington Input"/>
      <sheetName val="T-12 By Month"/>
      <sheetName val="Rent Roll Lexington"/>
      <sheetName val="Comm RR Lexington"/>
      <sheetName val="Rollover Lexington"/>
      <sheetName val="UW Model Yorkshire"/>
      <sheetName val="Yorkshire Input"/>
      <sheetName val="Rent Roll Yorkshire"/>
      <sheetName val="Comm RR Yorkshire"/>
      <sheetName val="Rollover Yorkshi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I7">
            <v>15813</v>
          </cell>
          <cell r="BV7" t="str">
            <v>2027+</v>
          </cell>
          <cell r="BX7" t="str">
            <v/>
          </cell>
          <cell r="BZ7" t="str">
            <v/>
          </cell>
          <cell r="CB7" t="str">
            <v/>
          </cell>
        </row>
        <row r="8">
          <cell r="I8">
            <v>762</v>
          </cell>
          <cell r="BV8">
            <v>2022</v>
          </cell>
          <cell r="BX8" t="str">
            <v/>
          </cell>
          <cell r="BZ8" t="str">
            <v/>
          </cell>
          <cell r="CB8" t="str">
            <v/>
          </cell>
        </row>
        <row r="9">
          <cell r="I9">
            <v>1123</v>
          </cell>
          <cell r="BV9">
            <v>2018</v>
          </cell>
          <cell r="BX9" t="str">
            <v/>
          </cell>
          <cell r="BZ9" t="str">
            <v/>
          </cell>
          <cell r="CB9" t="str">
            <v/>
          </cell>
        </row>
        <row r="10">
          <cell r="I10">
            <v>1276</v>
          </cell>
          <cell r="BV10">
            <v>2027</v>
          </cell>
          <cell r="BX10" t="str">
            <v/>
          </cell>
          <cell r="BZ10" t="str">
            <v/>
          </cell>
          <cell r="CB10" t="str">
            <v/>
          </cell>
        </row>
        <row r="11">
          <cell r="I11">
            <v>33000</v>
          </cell>
          <cell r="BV11">
            <v>2026</v>
          </cell>
          <cell r="BX11" t="str">
            <v/>
          </cell>
          <cell r="BZ11" t="str">
            <v/>
          </cell>
          <cell r="CB11" t="str">
            <v/>
          </cell>
        </row>
        <row r="12">
          <cell r="I12">
            <v>1</v>
          </cell>
          <cell r="BV12">
            <v>2018</v>
          </cell>
          <cell r="BX12" t="str">
            <v/>
          </cell>
          <cell r="BZ12" t="str">
            <v/>
          </cell>
          <cell r="CB12" t="str">
            <v/>
          </cell>
        </row>
        <row r="13">
          <cell r="I13">
            <v>1</v>
          </cell>
          <cell r="BV13">
            <v>2019</v>
          </cell>
          <cell r="BX13" t="str">
            <v/>
          </cell>
          <cell r="BZ13" t="str">
            <v/>
          </cell>
          <cell r="CB13" t="str">
            <v/>
          </cell>
        </row>
        <row r="14">
          <cell r="I14">
            <v>615</v>
          </cell>
          <cell r="BV14" t="str">
            <v>Vacant</v>
          </cell>
          <cell r="BX14" t="str">
            <v/>
          </cell>
          <cell r="BZ14" t="str">
            <v/>
          </cell>
          <cell r="CB14" t="str">
            <v/>
          </cell>
        </row>
        <row r="15">
          <cell r="BV15" t="str">
            <v/>
          </cell>
          <cell r="BX15" t="str">
            <v/>
          </cell>
          <cell r="BZ15" t="str">
            <v/>
          </cell>
          <cell r="CB15" t="str">
            <v/>
          </cell>
        </row>
        <row r="16">
          <cell r="BV16" t="str">
            <v/>
          </cell>
          <cell r="BX16" t="str">
            <v/>
          </cell>
          <cell r="BZ16" t="str">
            <v/>
          </cell>
          <cell r="CB16" t="str">
            <v/>
          </cell>
        </row>
        <row r="17">
          <cell r="BV17" t="str">
            <v/>
          </cell>
          <cell r="BX17" t="str">
            <v/>
          </cell>
          <cell r="BZ17" t="str">
            <v/>
          </cell>
          <cell r="CB17" t="str">
            <v/>
          </cell>
        </row>
        <row r="18">
          <cell r="BV18" t="str">
            <v/>
          </cell>
          <cell r="BX18" t="str">
            <v/>
          </cell>
          <cell r="BZ18" t="str">
            <v/>
          </cell>
          <cell r="CB18" t="str">
            <v/>
          </cell>
        </row>
        <row r="19">
          <cell r="BV19" t="str">
            <v/>
          </cell>
          <cell r="BX19" t="str">
            <v/>
          </cell>
          <cell r="BZ19" t="str">
            <v/>
          </cell>
          <cell r="CB19" t="str">
            <v/>
          </cell>
        </row>
        <row r="20">
          <cell r="BV20" t="str">
            <v/>
          </cell>
          <cell r="BX20" t="str">
            <v/>
          </cell>
          <cell r="BZ20" t="str">
            <v/>
          </cell>
          <cell r="CB20" t="str">
            <v/>
          </cell>
        </row>
        <row r="21">
          <cell r="BV21" t="str">
            <v/>
          </cell>
          <cell r="BX21" t="str">
            <v/>
          </cell>
          <cell r="BZ21" t="str">
            <v/>
          </cell>
          <cell r="CB21" t="str">
            <v/>
          </cell>
        </row>
      </sheetData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Market Report"/>
      <sheetName val="YTD Market Report"/>
      <sheetName val="Property Summary"/>
      <sheetName val="Projected Occupancy"/>
      <sheetName val="Projected Rate"/>
      <sheetName val="Historical Financials"/>
      <sheetName val="Comparable Financials"/>
      <sheetName val="HOST"/>
      <sheetName val="Projected CF"/>
      <sheetName val="Look, Mom, NO HANDS!"/>
      <sheetName val="Valuation"/>
      <sheetName val="System Tools"/>
      <sheetName val="DlgIncrement"/>
      <sheetName val="DlgAbout"/>
      <sheetName val="DlgProject"/>
      <sheetName val="ihmModMain"/>
      <sheetName val="IHMModPrint"/>
      <sheetName val="IHMModSys"/>
      <sheetName val="IHMModXLA"/>
      <sheetName val="Line_Item_Unhide"/>
      <sheetName val="POR_PAR_POS"/>
      <sheetName val="Line_Item_Hide"/>
      <sheetName val="Historic_Market"/>
      <sheetName val="Market_Report"/>
      <sheetName val="YTD_Market_Report"/>
      <sheetName val="Property_Summary"/>
      <sheetName val="Projected_Occupancy"/>
      <sheetName val="Projected_Rate"/>
      <sheetName val="Historical_Financials"/>
      <sheetName val="Comparable_Financials"/>
      <sheetName val="Projected_CF"/>
      <sheetName val="Look,_Mom,_NO_HANDS!"/>
      <sheetName val="System_Tools"/>
    </sheetNames>
    <sheetDataSet>
      <sheetData sheetId="0">
        <row r="6">
          <cell r="C6" t="str">
            <v>Sheraton JFK</v>
          </cell>
        </row>
        <row r="7">
          <cell r="C7" t="str">
            <v>Jamaica</v>
          </cell>
        </row>
        <row r="8">
          <cell r="C8" t="str">
            <v>NY</v>
          </cell>
        </row>
        <row r="9">
          <cell r="C9">
            <v>184</v>
          </cell>
        </row>
        <row r="10">
          <cell r="C10">
            <v>2004</v>
          </cell>
        </row>
        <row r="12">
          <cell r="C12">
            <v>2002</v>
          </cell>
        </row>
        <row r="14">
          <cell r="C14" t="str">
            <v>MSR</v>
          </cell>
        </row>
        <row r="15">
          <cell r="C15" t="str">
            <v>TAC</v>
          </cell>
        </row>
        <row r="19">
          <cell r="C19" t="str">
            <v>3.0</v>
          </cell>
        </row>
        <row r="21">
          <cell r="C21" t="str">
            <v>Sheraton JFK - Jamaica, NY</v>
          </cell>
        </row>
        <row r="22">
          <cell r="C22" t="str">
            <v>Jamaica, NY</v>
          </cell>
        </row>
      </sheetData>
      <sheetData sheetId="1">
        <row r="6">
          <cell r="BD6">
            <v>2002</v>
          </cell>
        </row>
        <row r="7">
          <cell r="BD7">
            <v>2001</v>
          </cell>
        </row>
        <row r="8">
          <cell r="BD8">
            <v>2000</v>
          </cell>
        </row>
        <row r="9">
          <cell r="BD9">
            <v>1999</v>
          </cell>
        </row>
        <row r="10">
          <cell r="BD10">
            <v>1998</v>
          </cell>
        </row>
        <row r="11">
          <cell r="BD11" t="str">
            <v>YTD 2003</v>
          </cell>
        </row>
        <row r="12">
          <cell r="BD12" t="str">
            <v>YTD 2002</v>
          </cell>
        </row>
        <row r="13">
          <cell r="BD13">
            <v>1</v>
          </cell>
        </row>
      </sheetData>
      <sheetData sheetId="2"/>
      <sheetData sheetId="3"/>
      <sheetData sheetId="4"/>
      <sheetData sheetId="5">
        <row r="5">
          <cell r="A5" t="str">
            <v>Base Year is 2002</v>
          </cell>
          <cell r="B5">
            <v>0</v>
          </cell>
          <cell r="C5">
            <v>0</v>
          </cell>
          <cell r="D5" t="str">
            <v>Roomnights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Overall</v>
          </cell>
        </row>
        <row r="6">
          <cell r="A6" t="str">
            <v>Property</v>
          </cell>
          <cell r="B6" t="str">
            <v>Rooms</v>
          </cell>
          <cell r="C6" t="str">
            <v>Occupancy</v>
          </cell>
          <cell r="D6" t="str">
            <v>Total</v>
          </cell>
          <cell r="E6" t="str">
            <v>Transient</v>
          </cell>
          <cell r="F6" t="str">
            <v>Group</v>
          </cell>
          <cell r="G6" t="str">
            <v>Contracted</v>
          </cell>
          <cell r="H6" t="str">
            <v>Other</v>
          </cell>
          <cell r="I6" t="str">
            <v>Not Used</v>
          </cell>
          <cell r="J6" t="str">
            <v>Penetration</v>
          </cell>
        </row>
        <row r="7">
          <cell r="A7" t="str">
            <v>Sheraton JFK</v>
          </cell>
          <cell r="B7">
            <v>184</v>
          </cell>
          <cell r="C7">
            <v>0.67900000000000005</v>
          </cell>
          <cell r="D7">
            <v>45601.64</v>
          </cell>
          <cell r="E7">
            <v>29641.065999999999</v>
          </cell>
          <cell r="F7">
            <v>10032.3608</v>
          </cell>
          <cell r="G7">
            <v>5928.2132000000001</v>
          </cell>
          <cell r="H7">
            <v>0</v>
          </cell>
          <cell r="I7">
            <v>0</v>
          </cell>
          <cell r="J7">
            <v>1.1423816368113853</v>
          </cell>
        </row>
        <row r="8">
          <cell r="A8" t="str">
            <v>Radisson JFK</v>
          </cell>
          <cell r="B8">
            <v>386</v>
          </cell>
          <cell r="C8">
            <v>0.76700000000000002</v>
          </cell>
          <cell r="D8">
            <v>108062.63</v>
          </cell>
          <cell r="E8">
            <v>54031.315000000002</v>
          </cell>
          <cell r="F8">
            <v>32418.789000000001</v>
          </cell>
          <cell r="G8">
            <v>21612.526000000002</v>
          </cell>
          <cell r="H8">
            <v>0</v>
          </cell>
          <cell r="I8">
            <v>0</v>
          </cell>
          <cell r="J8">
            <v>1.2904369888576324</v>
          </cell>
        </row>
        <row r="9">
          <cell r="A9" t="str">
            <v>Holiday Inn</v>
          </cell>
          <cell r="B9">
            <v>360</v>
          </cell>
          <cell r="C9">
            <v>0.79200000000000004</v>
          </cell>
          <cell r="D9">
            <v>109272.24</v>
          </cell>
          <cell r="E9">
            <v>41627.520000000004</v>
          </cell>
          <cell r="F9">
            <v>36424.080000000002</v>
          </cell>
          <cell r="G9">
            <v>31220.639999999999</v>
          </cell>
          <cell r="H9">
            <v>0</v>
          </cell>
          <cell r="I9">
            <v>0</v>
          </cell>
          <cell r="J9">
            <v>1.3324981684162254</v>
          </cell>
        </row>
        <row r="10">
          <cell r="A10" t="str">
            <v>Ramada Plaza</v>
          </cell>
          <cell r="B10">
            <v>311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 xml:space="preserve">Hampton Inn </v>
          </cell>
          <cell r="B11">
            <v>216</v>
          </cell>
          <cell r="C11">
            <v>0.73499999999999999</v>
          </cell>
          <cell r="D11">
            <v>57947.399999999994</v>
          </cell>
          <cell r="E11">
            <v>28973.699999999997</v>
          </cell>
          <cell r="F11">
            <v>11589.48</v>
          </cell>
          <cell r="G11">
            <v>17384.219999999998</v>
          </cell>
          <cell r="H11">
            <v>0</v>
          </cell>
          <cell r="I11">
            <v>0</v>
          </cell>
          <cell r="J11">
            <v>1.2365986790226333</v>
          </cell>
        </row>
        <row r="12">
          <cell r="A12" t="str">
            <v>Courtyard by Marriott</v>
          </cell>
          <cell r="B12">
            <v>166</v>
          </cell>
          <cell r="C12">
            <v>0.76800000000000002</v>
          </cell>
          <cell r="D12">
            <v>46533.120000000003</v>
          </cell>
          <cell r="E12">
            <v>30246.528000000002</v>
          </cell>
          <cell r="F12">
            <v>16286.592000000001</v>
          </cell>
          <cell r="G12">
            <v>0</v>
          </cell>
          <cell r="H12">
            <v>0</v>
          </cell>
          <cell r="I12">
            <v>0</v>
          </cell>
          <cell r="J12">
            <v>1.2921194360399761</v>
          </cell>
        </row>
        <row r="13">
          <cell r="A13" t="str">
            <v>Doubletree Club</v>
          </cell>
          <cell r="B13">
            <v>110</v>
          </cell>
          <cell r="C13">
            <v>0.60199999999999998</v>
          </cell>
          <cell r="D13">
            <v>24170.3</v>
          </cell>
          <cell r="E13">
            <v>10876.635</v>
          </cell>
          <cell r="F13">
            <v>7251.0899999999992</v>
          </cell>
          <cell r="G13">
            <v>6042.5749999999998</v>
          </cell>
          <cell r="H13">
            <v>0</v>
          </cell>
          <cell r="I13">
            <v>0</v>
          </cell>
          <cell r="J13">
            <v>1.0128332037709187</v>
          </cell>
        </row>
        <row r="14">
          <cell r="A14" t="str">
            <v>La Quinta</v>
          </cell>
          <cell r="B14">
            <v>72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Comp8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A16" t="str">
            <v>Comp9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 t="str">
            <v>Comp10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Comp11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Comp12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Comp13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Comp14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Comp15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Comp16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Comp17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Comp18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Comp19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Comp20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Comp21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Comp22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Comp23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Comp24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Comp25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T O T A L</v>
          </cell>
          <cell r="B33">
            <v>1805</v>
          </cell>
          <cell r="C33">
            <v>0.59437229916897505</v>
          </cell>
          <cell r="D33">
            <v>391587.33</v>
          </cell>
          <cell r="E33">
            <v>195396.764</v>
          </cell>
          <cell r="F33">
            <v>114002.3918</v>
          </cell>
          <cell r="G33">
            <v>82188.174199999994</v>
          </cell>
          <cell r="H33">
            <v>0</v>
          </cell>
          <cell r="I33">
            <v>0</v>
          </cell>
        </row>
        <row r="36">
          <cell r="A36" t="str">
            <v>Projected Guestroom Supply</v>
          </cell>
          <cell r="B36">
            <v>2002</v>
          </cell>
          <cell r="C36">
            <v>2004</v>
          </cell>
          <cell r="D36">
            <v>2005</v>
          </cell>
          <cell r="E36">
            <v>2006</v>
          </cell>
          <cell r="F36">
            <v>2007</v>
          </cell>
          <cell r="G36">
            <v>2008</v>
          </cell>
          <cell r="H36">
            <v>2009</v>
          </cell>
          <cell r="I36">
            <v>2010</v>
          </cell>
          <cell r="J36">
            <v>2011</v>
          </cell>
          <cell r="K36">
            <v>2012</v>
          </cell>
          <cell r="L36">
            <v>2013</v>
          </cell>
          <cell r="M36">
            <v>2014</v>
          </cell>
        </row>
        <row r="37">
          <cell r="A37" t="str">
            <v>Sheraton JFK</v>
          </cell>
          <cell r="B37">
            <v>184</v>
          </cell>
          <cell r="C37">
            <v>184</v>
          </cell>
          <cell r="D37">
            <v>184</v>
          </cell>
          <cell r="E37">
            <v>184</v>
          </cell>
          <cell r="F37">
            <v>184</v>
          </cell>
          <cell r="G37">
            <v>184</v>
          </cell>
          <cell r="H37">
            <v>184</v>
          </cell>
          <cell r="I37">
            <v>184</v>
          </cell>
          <cell r="J37">
            <v>184</v>
          </cell>
          <cell r="K37">
            <v>184</v>
          </cell>
          <cell r="L37">
            <v>184</v>
          </cell>
          <cell r="M37">
            <v>184</v>
          </cell>
        </row>
        <row r="38">
          <cell r="A38" t="str">
            <v>Radisson JFK</v>
          </cell>
          <cell r="B38">
            <v>386</v>
          </cell>
          <cell r="C38">
            <v>386</v>
          </cell>
          <cell r="D38">
            <v>386</v>
          </cell>
          <cell r="E38">
            <v>386</v>
          </cell>
          <cell r="F38">
            <v>386</v>
          </cell>
          <cell r="G38">
            <v>386</v>
          </cell>
          <cell r="H38">
            <v>386</v>
          </cell>
          <cell r="I38">
            <v>386</v>
          </cell>
          <cell r="J38">
            <v>386</v>
          </cell>
          <cell r="K38">
            <v>386</v>
          </cell>
          <cell r="L38">
            <v>386</v>
          </cell>
          <cell r="M38">
            <v>386</v>
          </cell>
        </row>
        <row r="39">
          <cell r="A39" t="str">
            <v>Holiday Inn</v>
          </cell>
          <cell r="B39">
            <v>360</v>
          </cell>
          <cell r="C39">
            <v>360</v>
          </cell>
          <cell r="D39">
            <v>360</v>
          </cell>
          <cell r="E39">
            <v>360</v>
          </cell>
          <cell r="F39">
            <v>360</v>
          </cell>
          <cell r="G39">
            <v>360</v>
          </cell>
          <cell r="H39">
            <v>360</v>
          </cell>
          <cell r="I39">
            <v>360</v>
          </cell>
          <cell r="J39">
            <v>360</v>
          </cell>
          <cell r="K39">
            <v>360</v>
          </cell>
          <cell r="L39">
            <v>360</v>
          </cell>
          <cell r="M39">
            <v>360</v>
          </cell>
        </row>
        <row r="40">
          <cell r="A40" t="str">
            <v>Ramada Plaza</v>
          </cell>
          <cell r="B40">
            <v>311</v>
          </cell>
          <cell r="C40">
            <v>311</v>
          </cell>
          <cell r="D40">
            <v>311</v>
          </cell>
          <cell r="E40">
            <v>311</v>
          </cell>
          <cell r="F40">
            <v>311</v>
          </cell>
          <cell r="G40">
            <v>311</v>
          </cell>
          <cell r="H40">
            <v>311</v>
          </cell>
          <cell r="I40">
            <v>311</v>
          </cell>
          <cell r="J40">
            <v>311</v>
          </cell>
          <cell r="K40">
            <v>311</v>
          </cell>
          <cell r="L40">
            <v>311</v>
          </cell>
          <cell r="M40">
            <v>311</v>
          </cell>
        </row>
        <row r="41">
          <cell r="A41" t="str">
            <v xml:space="preserve">Hampton Inn </v>
          </cell>
          <cell r="B41">
            <v>216</v>
          </cell>
          <cell r="C41">
            <v>216</v>
          </cell>
          <cell r="D41">
            <v>216</v>
          </cell>
          <cell r="E41">
            <v>216</v>
          </cell>
          <cell r="F41">
            <v>216</v>
          </cell>
          <cell r="G41">
            <v>216</v>
          </cell>
          <cell r="H41">
            <v>216</v>
          </cell>
          <cell r="I41">
            <v>216</v>
          </cell>
          <cell r="J41">
            <v>216</v>
          </cell>
          <cell r="K41">
            <v>216</v>
          </cell>
          <cell r="L41">
            <v>216</v>
          </cell>
          <cell r="M41">
            <v>216</v>
          </cell>
        </row>
        <row r="42">
          <cell r="A42" t="str">
            <v>Courtyard by Marriott</v>
          </cell>
          <cell r="B42">
            <v>166</v>
          </cell>
          <cell r="C42">
            <v>166</v>
          </cell>
          <cell r="D42">
            <v>166</v>
          </cell>
          <cell r="E42">
            <v>166</v>
          </cell>
          <cell r="F42">
            <v>166</v>
          </cell>
          <cell r="G42">
            <v>166</v>
          </cell>
          <cell r="H42">
            <v>166</v>
          </cell>
          <cell r="I42">
            <v>166</v>
          </cell>
          <cell r="J42">
            <v>166</v>
          </cell>
          <cell r="K42">
            <v>166</v>
          </cell>
          <cell r="L42">
            <v>166</v>
          </cell>
          <cell r="M42">
            <v>166</v>
          </cell>
        </row>
        <row r="43">
          <cell r="A43" t="str">
            <v>Doubletree Club</v>
          </cell>
          <cell r="B43">
            <v>110</v>
          </cell>
          <cell r="C43">
            <v>110</v>
          </cell>
          <cell r="D43">
            <v>110</v>
          </cell>
          <cell r="E43">
            <v>110</v>
          </cell>
          <cell r="F43">
            <v>110</v>
          </cell>
          <cell r="G43">
            <v>110</v>
          </cell>
          <cell r="H43">
            <v>110</v>
          </cell>
          <cell r="I43">
            <v>110</v>
          </cell>
          <cell r="J43">
            <v>110</v>
          </cell>
          <cell r="K43">
            <v>110</v>
          </cell>
          <cell r="L43">
            <v>110</v>
          </cell>
          <cell r="M43">
            <v>110</v>
          </cell>
        </row>
        <row r="44">
          <cell r="A44" t="str">
            <v>La Quinta</v>
          </cell>
          <cell r="B44">
            <v>72</v>
          </cell>
          <cell r="C44">
            <v>72</v>
          </cell>
          <cell r="D44">
            <v>72</v>
          </cell>
          <cell r="E44">
            <v>72</v>
          </cell>
          <cell r="F44">
            <v>72</v>
          </cell>
          <cell r="G44">
            <v>72</v>
          </cell>
          <cell r="H44">
            <v>72</v>
          </cell>
          <cell r="I44">
            <v>72</v>
          </cell>
          <cell r="J44">
            <v>72</v>
          </cell>
          <cell r="K44">
            <v>72</v>
          </cell>
          <cell r="L44">
            <v>72</v>
          </cell>
          <cell r="M44">
            <v>72</v>
          </cell>
        </row>
        <row r="45">
          <cell r="A45" t="str">
            <v>Comp8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Comp9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Comp10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>Comp11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Comp12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Comp13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Comp14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Comp15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Comp16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Comp17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Comp18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Comp19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Comp20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Comp21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Comp22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Comp23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Comp24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Comp25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Addition/Deletion 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Addition/Deletion 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Addition/Deletion 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Addition/Deletion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Addition/Deletion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Projected Guestroom Supply</v>
          </cell>
          <cell r="B68">
            <v>1805</v>
          </cell>
          <cell r="C68">
            <v>1805</v>
          </cell>
          <cell r="D68">
            <v>1805</v>
          </cell>
          <cell r="E68">
            <v>1805</v>
          </cell>
          <cell r="F68">
            <v>1805</v>
          </cell>
          <cell r="G68">
            <v>1805</v>
          </cell>
          <cell r="H68">
            <v>1805</v>
          </cell>
          <cell r="I68">
            <v>1805</v>
          </cell>
          <cell r="J68">
            <v>1805</v>
          </cell>
          <cell r="K68">
            <v>1805</v>
          </cell>
          <cell r="L68">
            <v>1805</v>
          </cell>
          <cell r="M68">
            <v>1805</v>
          </cell>
        </row>
        <row r="69">
          <cell r="A69" t="str">
            <v>Percent Change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2">
          <cell r="A72" t="str">
            <v>Demand Growth Rates</v>
          </cell>
          <cell r="B72">
            <v>2004</v>
          </cell>
          <cell r="C72">
            <v>2005</v>
          </cell>
          <cell r="D72">
            <v>2006</v>
          </cell>
          <cell r="E72">
            <v>2007</v>
          </cell>
          <cell r="F72">
            <v>2008</v>
          </cell>
          <cell r="G72">
            <v>2009</v>
          </cell>
          <cell r="H72">
            <v>2010</v>
          </cell>
          <cell r="I72">
            <v>2011</v>
          </cell>
          <cell r="J72">
            <v>2012</v>
          </cell>
          <cell r="K72">
            <v>2013</v>
          </cell>
          <cell r="L72">
            <v>2014</v>
          </cell>
        </row>
        <row r="73">
          <cell r="A73" t="str">
            <v>Transient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Group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Contracted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Other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Not Used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Overall</v>
          </cell>
          <cell r="B78">
            <v>-8.427238951114191E-7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81">
          <cell r="A81" t="str">
            <v>Extraordinary Demand</v>
          </cell>
          <cell r="B81">
            <v>2002</v>
          </cell>
          <cell r="C81">
            <v>2004</v>
          </cell>
          <cell r="D81">
            <v>2005</v>
          </cell>
          <cell r="E81">
            <v>2006</v>
          </cell>
          <cell r="F81">
            <v>2007</v>
          </cell>
          <cell r="G81">
            <v>2008</v>
          </cell>
          <cell r="H81">
            <v>2009</v>
          </cell>
          <cell r="I81">
            <v>2010</v>
          </cell>
          <cell r="J81">
            <v>2011</v>
          </cell>
          <cell r="K81">
            <v>2012</v>
          </cell>
          <cell r="L81">
            <v>2013</v>
          </cell>
          <cell r="M81">
            <v>2014</v>
          </cell>
        </row>
        <row r="82">
          <cell r="A82" t="str">
            <v>Transient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Group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Contracted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Other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Not Used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Total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90">
          <cell r="A90" t="str">
            <v>Projected Roomnight Demand</v>
          </cell>
          <cell r="B90">
            <v>2002</v>
          </cell>
          <cell r="C90">
            <v>2004</v>
          </cell>
          <cell r="D90">
            <v>2005</v>
          </cell>
          <cell r="E90">
            <v>2006</v>
          </cell>
          <cell r="F90">
            <v>2007</v>
          </cell>
          <cell r="G90">
            <v>2008</v>
          </cell>
          <cell r="H90">
            <v>2009</v>
          </cell>
          <cell r="I90">
            <v>2010</v>
          </cell>
          <cell r="J90">
            <v>2011</v>
          </cell>
          <cell r="K90">
            <v>2012</v>
          </cell>
          <cell r="L90">
            <v>2013</v>
          </cell>
          <cell r="M90">
            <v>2014</v>
          </cell>
        </row>
        <row r="91">
          <cell r="A91" t="str">
            <v>Transient</v>
          </cell>
          <cell r="B91">
            <v>195396.764</v>
          </cell>
          <cell r="C91">
            <v>195397</v>
          </cell>
          <cell r="D91">
            <v>195397</v>
          </cell>
          <cell r="E91">
            <v>195397</v>
          </cell>
          <cell r="F91">
            <v>195397</v>
          </cell>
          <cell r="G91">
            <v>195397</v>
          </cell>
          <cell r="H91">
            <v>195397</v>
          </cell>
          <cell r="I91">
            <v>195397</v>
          </cell>
          <cell r="J91">
            <v>195397</v>
          </cell>
          <cell r="K91">
            <v>195397</v>
          </cell>
          <cell r="L91">
            <v>195397</v>
          </cell>
          <cell r="M91">
            <v>195397</v>
          </cell>
        </row>
        <row r="92">
          <cell r="A92" t="str">
            <v>Group</v>
          </cell>
          <cell r="B92">
            <v>114002.3918</v>
          </cell>
          <cell r="C92">
            <v>114002</v>
          </cell>
          <cell r="D92">
            <v>114002</v>
          </cell>
          <cell r="E92">
            <v>114002</v>
          </cell>
          <cell r="F92">
            <v>114002</v>
          </cell>
          <cell r="G92">
            <v>114002</v>
          </cell>
          <cell r="H92">
            <v>114002</v>
          </cell>
          <cell r="I92">
            <v>114002</v>
          </cell>
          <cell r="J92">
            <v>114002</v>
          </cell>
          <cell r="K92">
            <v>114002</v>
          </cell>
          <cell r="L92">
            <v>114002</v>
          </cell>
          <cell r="M92">
            <v>114002</v>
          </cell>
        </row>
        <row r="93">
          <cell r="A93" t="str">
            <v>Contracted</v>
          </cell>
          <cell r="B93">
            <v>82188.174199999994</v>
          </cell>
          <cell r="C93">
            <v>82188</v>
          </cell>
          <cell r="D93">
            <v>82188</v>
          </cell>
          <cell r="E93">
            <v>82188</v>
          </cell>
          <cell r="F93">
            <v>82188</v>
          </cell>
          <cell r="G93">
            <v>82188</v>
          </cell>
          <cell r="H93">
            <v>82188</v>
          </cell>
          <cell r="I93">
            <v>82188</v>
          </cell>
          <cell r="J93">
            <v>82188</v>
          </cell>
          <cell r="K93">
            <v>82188</v>
          </cell>
          <cell r="L93">
            <v>82188</v>
          </cell>
          <cell r="M93">
            <v>82188</v>
          </cell>
        </row>
        <row r="94">
          <cell r="A94" t="str">
            <v>Other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A95" t="str">
            <v>Not Used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A96" t="str">
            <v>Total</v>
          </cell>
          <cell r="B96">
            <v>391587.33</v>
          </cell>
          <cell r="C96">
            <v>391587</v>
          </cell>
          <cell r="D96">
            <v>391587</v>
          </cell>
          <cell r="E96">
            <v>391587</v>
          </cell>
          <cell r="F96">
            <v>391587</v>
          </cell>
          <cell r="G96">
            <v>391587</v>
          </cell>
          <cell r="H96">
            <v>391587</v>
          </cell>
          <cell r="I96">
            <v>391587</v>
          </cell>
          <cell r="J96">
            <v>391587</v>
          </cell>
          <cell r="K96">
            <v>391587</v>
          </cell>
          <cell r="L96">
            <v>391587</v>
          </cell>
          <cell r="M96">
            <v>391587</v>
          </cell>
        </row>
        <row r="97">
          <cell r="A97" t="str">
            <v>Market Occupancy</v>
          </cell>
          <cell r="B97">
            <v>0.59437229916897505</v>
          </cell>
          <cell r="C97">
            <v>0.59437179827723596</v>
          </cell>
          <cell r="D97">
            <v>0.59437179827723596</v>
          </cell>
          <cell r="E97">
            <v>0.59437179827723596</v>
          </cell>
          <cell r="F97">
            <v>0.59437179827723596</v>
          </cell>
          <cell r="G97">
            <v>0.59437179827723596</v>
          </cell>
          <cell r="H97">
            <v>0.59437179827723596</v>
          </cell>
          <cell r="I97">
            <v>0.59437179827723596</v>
          </cell>
          <cell r="J97">
            <v>0.59437179827723596</v>
          </cell>
          <cell r="K97">
            <v>0.59437179827723596</v>
          </cell>
          <cell r="L97">
            <v>0.59437179827723596</v>
          </cell>
          <cell r="M97">
            <v>0.59437179827723596</v>
          </cell>
        </row>
        <row r="100">
          <cell r="A100" t="str">
            <v>Transient</v>
          </cell>
          <cell r="B100" t="str">
            <v>2002(Historical)</v>
          </cell>
          <cell r="C100">
            <v>0</v>
          </cell>
          <cell r="D100">
            <v>0</v>
          </cell>
          <cell r="E100">
            <v>0</v>
          </cell>
          <cell r="F100">
            <v>2004</v>
          </cell>
          <cell r="G100">
            <v>0</v>
          </cell>
          <cell r="H100">
            <v>0</v>
          </cell>
          <cell r="I100">
            <v>0</v>
          </cell>
          <cell r="J100">
            <v>2005</v>
          </cell>
          <cell r="K100">
            <v>0</v>
          </cell>
          <cell r="L100">
            <v>0</v>
          </cell>
          <cell r="M100">
            <v>0</v>
          </cell>
          <cell r="N100">
            <v>2006</v>
          </cell>
          <cell r="O100">
            <v>0</v>
          </cell>
          <cell r="P100">
            <v>0</v>
          </cell>
          <cell r="Q100">
            <v>0</v>
          </cell>
          <cell r="R100">
            <v>2007</v>
          </cell>
          <cell r="S100">
            <v>0</v>
          </cell>
          <cell r="T100">
            <v>0</v>
          </cell>
          <cell r="U100">
            <v>0</v>
          </cell>
          <cell r="V100">
            <v>2008</v>
          </cell>
          <cell r="W100">
            <v>0</v>
          </cell>
          <cell r="X100">
            <v>0</v>
          </cell>
          <cell r="Y100">
            <v>0</v>
          </cell>
          <cell r="Z100">
            <v>2009</v>
          </cell>
          <cell r="AA100">
            <v>0</v>
          </cell>
          <cell r="AB100">
            <v>0</v>
          </cell>
          <cell r="AC100">
            <v>0</v>
          </cell>
          <cell r="AD100">
            <v>2010</v>
          </cell>
          <cell r="AE100">
            <v>0</v>
          </cell>
          <cell r="AF100">
            <v>0</v>
          </cell>
          <cell r="AG100">
            <v>0</v>
          </cell>
          <cell r="AH100">
            <v>2011</v>
          </cell>
          <cell r="AI100">
            <v>0</v>
          </cell>
          <cell r="AJ100">
            <v>0</v>
          </cell>
          <cell r="AK100">
            <v>0</v>
          </cell>
          <cell r="AL100">
            <v>2012</v>
          </cell>
          <cell r="AM100">
            <v>0</v>
          </cell>
          <cell r="AN100">
            <v>0</v>
          </cell>
          <cell r="AO100">
            <v>0</v>
          </cell>
          <cell r="AP100">
            <v>2013</v>
          </cell>
          <cell r="AQ100">
            <v>0</v>
          </cell>
          <cell r="AR100">
            <v>0</v>
          </cell>
          <cell r="AS100">
            <v>0</v>
          </cell>
          <cell r="AT100">
            <v>2014</v>
          </cell>
        </row>
        <row r="101">
          <cell r="A101" t="str">
            <v>Property</v>
          </cell>
          <cell r="B101" t="str">
            <v>Fair Share</v>
          </cell>
          <cell r="C101" t="str">
            <v>Penetration</v>
          </cell>
          <cell r="D101" t="str">
            <v>Mkt. Share</v>
          </cell>
          <cell r="E101" t="str">
            <v>Rmnights</v>
          </cell>
          <cell r="F101" t="str">
            <v>Fair Share</v>
          </cell>
          <cell r="G101" t="str">
            <v>Penetration</v>
          </cell>
          <cell r="H101" t="str">
            <v>Mkt. Share</v>
          </cell>
          <cell r="I101" t="str">
            <v>Rmnights</v>
          </cell>
          <cell r="J101" t="str">
            <v>Fair Share</v>
          </cell>
          <cell r="K101" t="str">
            <v>Penetration</v>
          </cell>
          <cell r="L101" t="str">
            <v>Mkt. Share</v>
          </cell>
          <cell r="M101" t="str">
            <v>Rmnights</v>
          </cell>
          <cell r="N101" t="str">
            <v>Fair Share</v>
          </cell>
          <cell r="O101" t="str">
            <v>Penetration</v>
          </cell>
          <cell r="P101" t="str">
            <v>Mkt. Share</v>
          </cell>
          <cell r="Q101" t="str">
            <v>Rmnights</v>
          </cell>
          <cell r="R101" t="str">
            <v>Fair Share</v>
          </cell>
          <cell r="S101" t="str">
            <v>Penetration</v>
          </cell>
          <cell r="T101" t="str">
            <v>Mkt. Share</v>
          </cell>
          <cell r="U101" t="str">
            <v>Rmnights</v>
          </cell>
          <cell r="V101" t="str">
            <v>Fair Share</v>
          </cell>
          <cell r="W101" t="str">
            <v>Penetration</v>
          </cell>
          <cell r="X101" t="str">
            <v>Mkt. Share</v>
          </cell>
          <cell r="Y101" t="str">
            <v>Rmnights</v>
          </cell>
          <cell r="Z101" t="str">
            <v>Fair Share</v>
          </cell>
          <cell r="AA101" t="str">
            <v>Penetration</v>
          </cell>
          <cell r="AB101" t="str">
            <v>Mkt. Share</v>
          </cell>
          <cell r="AC101" t="str">
            <v>Rmnights</v>
          </cell>
          <cell r="AD101" t="str">
            <v>Fair Share</v>
          </cell>
          <cell r="AE101" t="str">
            <v>Penetration</v>
          </cell>
          <cell r="AF101" t="str">
            <v>Mkt. Share</v>
          </cell>
          <cell r="AG101" t="str">
            <v>Rmnights</v>
          </cell>
          <cell r="AH101" t="str">
            <v>Fair Share</v>
          </cell>
          <cell r="AI101" t="str">
            <v>Penetration</v>
          </cell>
          <cell r="AJ101" t="str">
            <v>Mkt. Share</v>
          </cell>
          <cell r="AK101" t="str">
            <v>Rmnights</v>
          </cell>
          <cell r="AL101" t="str">
            <v>Fair Share</v>
          </cell>
          <cell r="AM101" t="str">
            <v>Penetration</v>
          </cell>
          <cell r="AN101" t="str">
            <v>Mkt. Share</v>
          </cell>
          <cell r="AO101" t="str">
            <v>Rmnights</v>
          </cell>
          <cell r="AP101" t="str">
            <v>Fair Share</v>
          </cell>
          <cell r="AQ101" t="str">
            <v>Penetration</v>
          </cell>
          <cell r="AR101" t="str">
            <v>Mkt. Share</v>
          </cell>
          <cell r="AS101" t="str">
            <v>Rmnights</v>
          </cell>
          <cell r="AT101" t="str">
            <v>Fair Share</v>
          </cell>
          <cell r="AU101" t="str">
            <v>Penetration</v>
          </cell>
          <cell r="AV101" t="str">
            <v>Mkt. Share</v>
          </cell>
          <cell r="AW101" t="str">
            <v>Rmnights</v>
          </cell>
        </row>
        <row r="102">
          <cell r="A102" t="str">
            <v>Sheraton JFK</v>
          </cell>
          <cell r="B102">
            <v>0.10193905817174516</v>
          </cell>
          <cell r="C102">
            <v>1.488112739420802</v>
          </cell>
          <cell r="D102">
            <v>0.15169681110993219</v>
          </cell>
          <cell r="E102">
            <v>29641.065999999999</v>
          </cell>
          <cell r="F102">
            <v>0.10193905817174516</v>
          </cell>
          <cell r="G102">
            <v>1.488112739420802</v>
          </cell>
          <cell r="H102">
            <v>0.15169681110993219</v>
          </cell>
          <cell r="I102">
            <v>29641.101800447421</v>
          </cell>
          <cell r="J102">
            <v>0.10193905817174516</v>
          </cell>
          <cell r="K102">
            <v>1.488112739420802</v>
          </cell>
          <cell r="L102">
            <v>0.15169681110993219</v>
          </cell>
          <cell r="M102">
            <v>29641.101800447421</v>
          </cell>
          <cell r="N102">
            <v>0.10193905817174516</v>
          </cell>
          <cell r="O102">
            <v>1.488112739420802</v>
          </cell>
          <cell r="P102">
            <v>0.15169681110993219</v>
          </cell>
          <cell r="Q102">
            <v>29641.101800447421</v>
          </cell>
          <cell r="R102">
            <v>0.10193905817174516</v>
          </cell>
          <cell r="S102">
            <v>1.488112739420802</v>
          </cell>
          <cell r="T102">
            <v>0.15169681110993219</v>
          </cell>
          <cell r="U102">
            <v>29641.101800447421</v>
          </cell>
          <cell r="V102">
            <v>0.10193905817174516</v>
          </cell>
          <cell r="W102">
            <v>1.488112739420802</v>
          </cell>
          <cell r="X102">
            <v>0.15169681110993219</v>
          </cell>
          <cell r="Y102">
            <v>29641.101800447421</v>
          </cell>
          <cell r="Z102">
            <v>0.10193905817174516</v>
          </cell>
          <cell r="AA102">
            <v>1.488112739420802</v>
          </cell>
          <cell r="AB102">
            <v>0.15169681110993219</v>
          </cell>
          <cell r="AC102">
            <v>29641.101800447421</v>
          </cell>
          <cell r="AD102">
            <v>0.10193905817174516</v>
          </cell>
          <cell r="AE102">
            <v>1.488112739420802</v>
          </cell>
          <cell r="AF102">
            <v>0.15169681110993219</v>
          </cell>
          <cell r="AG102">
            <v>29641.101800447421</v>
          </cell>
          <cell r="AH102">
            <v>0.10193905817174516</v>
          </cell>
          <cell r="AI102">
            <v>1.488112739420802</v>
          </cell>
          <cell r="AJ102">
            <v>0.15169681110993219</v>
          </cell>
          <cell r="AK102">
            <v>29641.101800447421</v>
          </cell>
          <cell r="AL102">
            <v>0.10193905817174516</v>
          </cell>
          <cell r="AM102">
            <v>1.488112739420802</v>
          </cell>
          <cell r="AN102">
            <v>0.15169681110993219</v>
          </cell>
          <cell r="AO102">
            <v>29641.101800447421</v>
          </cell>
          <cell r="AP102">
            <v>0.10193905817174516</v>
          </cell>
          <cell r="AQ102">
            <v>1.488112739420802</v>
          </cell>
          <cell r="AR102">
            <v>0.15169681110993219</v>
          </cell>
          <cell r="AS102">
            <v>29641.101800447421</v>
          </cell>
          <cell r="AT102">
            <v>0.10193905817174516</v>
          </cell>
          <cell r="AU102">
            <v>1.488112739420802</v>
          </cell>
          <cell r="AV102">
            <v>0.15169681110993219</v>
          </cell>
          <cell r="AW102">
            <v>29641.101800447421</v>
          </cell>
        </row>
        <row r="103">
          <cell r="A103" t="str">
            <v>Radisson JFK</v>
          </cell>
          <cell r="B103">
            <v>0.21385041551246536</v>
          </cell>
          <cell r="C103">
            <v>1.293058197729416</v>
          </cell>
          <cell r="D103">
            <v>0.27652103286623519</v>
          </cell>
          <cell r="E103">
            <v>54031.315000000002</v>
          </cell>
          <cell r="F103">
            <v>0.21385041551246536</v>
          </cell>
          <cell r="G103">
            <v>1.293058197729416</v>
          </cell>
          <cell r="H103">
            <v>0.27652103286623519</v>
          </cell>
          <cell r="I103">
            <v>54031.380258963756</v>
          </cell>
          <cell r="J103">
            <v>0.21385041551246536</v>
          </cell>
          <cell r="K103">
            <v>1.293058197729416</v>
          </cell>
          <cell r="L103">
            <v>0.27652103286623519</v>
          </cell>
          <cell r="M103">
            <v>54031.380258963756</v>
          </cell>
          <cell r="N103">
            <v>0.21385041551246536</v>
          </cell>
          <cell r="O103">
            <v>1.293058197729416</v>
          </cell>
          <cell r="P103">
            <v>0.27652103286623519</v>
          </cell>
          <cell r="Q103">
            <v>54031.380258963756</v>
          </cell>
          <cell r="R103">
            <v>0.21385041551246536</v>
          </cell>
          <cell r="S103">
            <v>1.293058197729416</v>
          </cell>
          <cell r="T103">
            <v>0.27652103286623519</v>
          </cell>
          <cell r="U103">
            <v>54031.380258963756</v>
          </cell>
          <cell r="V103">
            <v>0.21385041551246536</v>
          </cell>
          <cell r="W103">
            <v>1.293058197729416</v>
          </cell>
          <cell r="X103">
            <v>0.27652103286623519</v>
          </cell>
          <cell r="Y103">
            <v>54031.380258963756</v>
          </cell>
          <cell r="Z103">
            <v>0.21385041551246536</v>
          </cell>
          <cell r="AA103">
            <v>1.293058197729416</v>
          </cell>
          <cell r="AB103">
            <v>0.27652103286623519</v>
          </cell>
          <cell r="AC103">
            <v>54031.380258963756</v>
          </cell>
          <cell r="AD103">
            <v>0.21385041551246536</v>
          </cell>
          <cell r="AE103">
            <v>1.293058197729416</v>
          </cell>
          <cell r="AF103">
            <v>0.27652103286623519</v>
          </cell>
          <cell r="AG103">
            <v>54031.380258963756</v>
          </cell>
          <cell r="AH103">
            <v>0.21385041551246536</v>
          </cell>
          <cell r="AI103">
            <v>1.293058197729416</v>
          </cell>
          <cell r="AJ103">
            <v>0.27652103286623519</v>
          </cell>
          <cell r="AK103">
            <v>54031.380258963756</v>
          </cell>
          <cell r="AL103">
            <v>0.21385041551246536</v>
          </cell>
          <cell r="AM103">
            <v>1.293058197729416</v>
          </cell>
          <cell r="AN103">
            <v>0.27652103286623519</v>
          </cell>
          <cell r="AO103">
            <v>54031.380258963756</v>
          </cell>
          <cell r="AP103">
            <v>0.21385041551246536</v>
          </cell>
          <cell r="AQ103">
            <v>1.293058197729416</v>
          </cell>
          <cell r="AR103">
            <v>0.27652103286623519</v>
          </cell>
          <cell r="AS103">
            <v>54031.380258963756</v>
          </cell>
          <cell r="AT103">
            <v>0.21385041551246536</v>
          </cell>
          <cell r="AU103">
            <v>1.293058197729416</v>
          </cell>
          <cell r="AV103">
            <v>0.27652103286623519</v>
          </cell>
          <cell r="AW103">
            <v>54031.380258963756</v>
          </cell>
        </row>
        <row r="104">
          <cell r="A104" t="str">
            <v>Holiday Inn</v>
          </cell>
          <cell r="B104">
            <v>0.1994459833795014</v>
          </cell>
          <cell r="C104">
            <v>1.0681638514750429</v>
          </cell>
          <cell r="D104">
            <v>0.21304098976787561</v>
          </cell>
          <cell r="E104">
            <v>41627.520000000004</v>
          </cell>
          <cell r="F104">
            <v>0.1994459833795014</v>
          </cell>
          <cell r="G104">
            <v>1.0681638514750429</v>
          </cell>
          <cell r="H104">
            <v>0.21304098976787561</v>
          </cell>
          <cell r="I104">
            <v>41627.570277673592</v>
          </cell>
          <cell r="J104">
            <v>0.1994459833795014</v>
          </cell>
          <cell r="K104">
            <v>1.0681638514750429</v>
          </cell>
          <cell r="L104">
            <v>0.21304098976787561</v>
          </cell>
          <cell r="M104">
            <v>41627.570277673592</v>
          </cell>
          <cell r="N104">
            <v>0.1994459833795014</v>
          </cell>
          <cell r="O104">
            <v>1.0681638514750429</v>
          </cell>
          <cell r="P104">
            <v>0.21304098976787561</v>
          </cell>
          <cell r="Q104">
            <v>41627.570277673592</v>
          </cell>
          <cell r="R104">
            <v>0.1994459833795014</v>
          </cell>
          <cell r="S104">
            <v>1.0681638514750429</v>
          </cell>
          <cell r="T104">
            <v>0.21304098976787561</v>
          </cell>
          <cell r="U104">
            <v>41627.570277673592</v>
          </cell>
          <cell r="V104">
            <v>0.1994459833795014</v>
          </cell>
          <cell r="W104">
            <v>1.0681638514750429</v>
          </cell>
          <cell r="X104">
            <v>0.21304098976787561</v>
          </cell>
          <cell r="Y104">
            <v>41627.570277673592</v>
          </cell>
          <cell r="Z104">
            <v>0.1994459833795014</v>
          </cell>
          <cell r="AA104">
            <v>1.0681638514750429</v>
          </cell>
          <cell r="AB104">
            <v>0.21304098976787561</v>
          </cell>
          <cell r="AC104">
            <v>41627.570277673592</v>
          </cell>
          <cell r="AD104">
            <v>0.1994459833795014</v>
          </cell>
          <cell r="AE104">
            <v>1.0681638514750429</v>
          </cell>
          <cell r="AF104">
            <v>0.21304098976787561</v>
          </cell>
          <cell r="AG104">
            <v>41627.570277673592</v>
          </cell>
          <cell r="AH104">
            <v>0.1994459833795014</v>
          </cell>
          <cell r="AI104">
            <v>1.0681638514750429</v>
          </cell>
          <cell r="AJ104">
            <v>0.21304098976787561</v>
          </cell>
          <cell r="AK104">
            <v>41627.570277673592</v>
          </cell>
          <cell r="AL104">
            <v>0.1994459833795014</v>
          </cell>
          <cell r="AM104">
            <v>1.0681638514750429</v>
          </cell>
          <cell r="AN104">
            <v>0.21304098976787561</v>
          </cell>
          <cell r="AO104">
            <v>41627.570277673592</v>
          </cell>
          <cell r="AP104">
            <v>0.1994459833795014</v>
          </cell>
          <cell r="AQ104">
            <v>1.0681638514750429</v>
          </cell>
          <cell r="AR104">
            <v>0.21304098976787561</v>
          </cell>
          <cell r="AS104">
            <v>41627.570277673592</v>
          </cell>
          <cell r="AT104">
            <v>0.1994459833795014</v>
          </cell>
          <cell r="AU104">
            <v>1.0681638514750429</v>
          </cell>
          <cell r="AV104">
            <v>0.21304098976787561</v>
          </cell>
          <cell r="AW104">
            <v>41627.570277673592</v>
          </cell>
        </row>
        <row r="105">
          <cell r="A105" t="str">
            <v>Ramada Plaza</v>
          </cell>
          <cell r="B105">
            <v>0.17229916897506925</v>
          </cell>
          <cell r="C105">
            <v>0</v>
          </cell>
          <cell r="D105">
            <v>0</v>
          </cell>
          <cell r="E105">
            <v>0</v>
          </cell>
          <cell r="F105">
            <v>0.17229916897506925</v>
          </cell>
          <cell r="G105">
            <v>0</v>
          </cell>
          <cell r="H105">
            <v>0</v>
          </cell>
          <cell r="I105">
            <v>0</v>
          </cell>
          <cell r="J105">
            <v>0.17229916897506925</v>
          </cell>
          <cell r="K105">
            <v>0</v>
          </cell>
          <cell r="L105">
            <v>0</v>
          </cell>
          <cell r="M105">
            <v>0</v>
          </cell>
          <cell r="N105">
            <v>0.17229916897506925</v>
          </cell>
          <cell r="O105">
            <v>0</v>
          </cell>
          <cell r="P105">
            <v>0</v>
          </cell>
          <cell r="Q105">
            <v>0</v>
          </cell>
          <cell r="R105">
            <v>0.17229916897506925</v>
          </cell>
          <cell r="S105">
            <v>0</v>
          </cell>
          <cell r="T105">
            <v>0</v>
          </cell>
          <cell r="U105">
            <v>0</v>
          </cell>
          <cell r="V105">
            <v>0.17229916897506925</v>
          </cell>
          <cell r="W105">
            <v>0</v>
          </cell>
          <cell r="X105">
            <v>0</v>
          </cell>
          <cell r="Y105">
            <v>0</v>
          </cell>
          <cell r="Z105">
            <v>0.17229916897506925</v>
          </cell>
          <cell r="AA105">
            <v>0</v>
          </cell>
          <cell r="AB105">
            <v>0</v>
          </cell>
          <cell r="AC105">
            <v>0</v>
          </cell>
          <cell r="AD105">
            <v>0.17229916897506925</v>
          </cell>
          <cell r="AE105">
            <v>0</v>
          </cell>
          <cell r="AF105">
            <v>0</v>
          </cell>
          <cell r="AG105">
            <v>0</v>
          </cell>
          <cell r="AH105">
            <v>0.17229916897506925</v>
          </cell>
          <cell r="AI105">
            <v>0</v>
          </cell>
          <cell r="AJ105">
            <v>0</v>
          </cell>
          <cell r="AK105">
            <v>0</v>
          </cell>
          <cell r="AL105">
            <v>0.17229916897506925</v>
          </cell>
          <cell r="AM105">
            <v>0</v>
          </cell>
          <cell r="AN105">
            <v>0</v>
          </cell>
          <cell r="AO105">
            <v>0</v>
          </cell>
          <cell r="AP105">
            <v>0.17229916897506925</v>
          </cell>
          <cell r="AQ105">
            <v>0</v>
          </cell>
          <cell r="AR105">
            <v>0</v>
          </cell>
          <cell r="AS105">
            <v>0</v>
          </cell>
          <cell r="AT105">
            <v>0.17229916897506925</v>
          </cell>
          <cell r="AU105">
            <v>0</v>
          </cell>
          <cell r="AV105">
            <v>0</v>
          </cell>
          <cell r="AW105">
            <v>0</v>
          </cell>
        </row>
        <row r="106">
          <cell r="A106" t="str">
            <v xml:space="preserve">Hampton Inn </v>
          </cell>
          <cell r="B106">
            <v>0.11966759002770083</v>
          </cell>
          <cell r="C106">
            <v>1.2391105284629993</v>
          </cell>
          <cell r="D106">
            <v>0.14828137071911793</v>
          </cell>
          <cell r="E106">
            <v>28973.699999999997</v>
          </cell>
          <cell r="F106">
            <v>0.11966759002770083</v>
          </cell>
          <cell r="G106">
            <v>1.2391105284629993</v>
          </cell>
          <cell r="H106">
            <v>0.14828137071911793</v>
          </cell>
          <cell r="I106">
            <v>28973.734994403487</v>
          </cell>
          <cell r="J106">
            <v>0.11966759002770083</v>
          </cell>
          <cell r="K106">
            <v>1.2391105284629993</v>
          </cell>
          <cell r="L106">
            <v>0.14828137071911793</v>
          </cell>
          <cell r="M106">
            <v>28973.734994403487</v>
          </cell>
          <cell r="N106">
            <v>0.11966759002770083</v>
          </cell>
          <cell r="O106">
            <v>1.2391105284629993</v>
          </cell>
          <cell r="P106">
            <v>0.14828137071911793</v>
          </cell>
          <cell r="Q106">
            <v>28973.734994403487</v>
          </cell>
          <cell r="R106">
            <v>0.11966759002770083</v>
          </cell>
          <cell r="S106">
            <v>1.2391105284629993</v>
          </cell>
          <cell r="T106">
            <v>0.14828137071911793</v>
          </cell>
          <cell r="U106">
            <v>28973.734994403487</v>
          </cell>
          <cell r="V106">
            <v>0.11966759002770083</v>
          </cell>
          <cell r="W106">
            <v>1.2391105284629993</v>
          </cell>
          <cell r="X106">
            <v>0.14828137071911793</v>
          </cell>
          <cell r="Y106">
            <v>28973.734994403487</v>
          </cell>
          <cell r="Z106">
            <v>0.11966759002770083</v>
          </cell>
          <cell r="AA106">
            <v>1.2391105284629993</v>
          </cell>
          <cell r="AB106">
            <v>0.14828137071911793</v>
          </cell>
          <cell r="AC106">
            <v>28973.734994403487</v>
          </cell>
          <cell r="AD106">
            <v>0.11966759002770083</v>
          </cell>
          <cell r="AE106">
            <v>1.2391105284629993</v>
          </cell>
          <cell r="AF106">
            <v>0.14828137071911793</v>
          </cell>
          <cell r="AG106">
            <v>28973.734994403487</v>
          </cell>
          <cell r="AH106">
            <v>0.11966759002770083</v>
          </cell>
          <cell r="AI106">
            <v>1.2391105284629993</v>
          </cell>
          <cell r="AJ106">
            <v>0.14828137071911793</v>
          </cell>
          <cell r="AK106">
            <v>28973.734994403487</v>
          </cell>
          <cell r="AL106">
            <v>0.11966759002770083</v>
          </cell>
          <cell r="AM106">
            <v>1.2391105284629993</v>
          </cell>
          <cell r="AN106">
            <v>0.14828137071911793</v>
          </cell>
          <cell r="AO106">
            <v>28973.734994403487</v>
          </cell>
          <cell r="AP106">
            <v>0.11966759002770083</v>
          </cell>
          <cell r="AQ106">
            <v>1.2391105284629993</v>
          </cell>
          <cell r="AR106">
            <v>0.14828137071911793</v>
          </cell>
          <cell r="AS106">
            <v>28973.734994403487</v>
          </cell>
          <cell r="AT106">
            <v>0.11966759002770083</v>
          </cell>
          <cell r="AU106">
            <v>1.2391105284629993</v>
          </cell>
          <cell r="AV106">
            <v>0.14828137071911793</v>
          </cell>
          <cell r="AW106">
            <v>28973.734994403487</v>
          </cell>
        </row>
        <row r="107">
          <cell r="A107" t="str">
            <v>Courtyard by Marriott</v>
          </cell>
          <cell r="B107">
            <v>9.1966759002770085E-2</v>
          </cell>
          <cell r="C107">
            <v>1.6831672811121887</v>
          </cell>
          <cell r="D107">
            <v>0.15479543970339243</v>
          </cell>
          <cell r="E107">
            <v>30246.528000000002</v>
          </cell>
          <cell r="F107">
            <v>9.1966759002770085E-2</v>
          </cell>
          <cell r="G107">
            <v>1.6831672811121887</v>
          </cell>
          <cell r="H107">
            <v>0.15479543970339243</v>
          </cell>
          <cell r="I107">
            <v>30246.564531723772</v>
          </cell>
          <cell r="J107">
            <v>9.1966759002770085E-2</v>
          </cell>
          <cell r="K107">
            <v>1.6831672811121887</v>
          </cell>
          <cell r="L107">
            <v>0.15479543970339243</v>
          </cell>
          <cell r="M107">
            <v>30246.564531723772</v>
          </cell>
          <cell r="N107">
            <v>9.1966759002770085E-2</v>
          </cell>
          <cell r="O107">
            <v>1.6831672811121887</v>
          </cell>
          <cell r="P107">
            <v>0.15479543970339243</v>
          </cell>
          <cell r="Q107">
            <v>30246.564531723772</v>
          </cell>
          <cell r="R107">
            <v>9.1966759002770085E-2</v>
          </cell>
          <cell r="S107">
            <v>1.6831672811121887</v>
          </cell>
          <cell r="T107">
            <v>0.15479543970339243</v>
          </cell>
          <cell r="U107">
            <v>30246.564531723772</v>
          </cell>
          <cell r="V107">
            <v>9.1966759002770085E-2</v>
          </cell>
          <cell r="W107">
            <v>1.6831672811121887</v>
          </cell>
          <cell r="X107">
            <v>0.15479543970339243</v>
          </cell>
          <cell r="Y107">
            <v>30246.564531723772</v>
          </cell>
          <cell r="Z107">
            <v>9.1966759002770085E-2</v>
          </cell>
          <cell r="AA107">
            <v>1.6831672811121887</v>
          </cell>
          <cell r="AB107">
            <v>0.15479543970339243</v>
          </cell>
          <cell r="AC107">
            <v>30246.564531723772</v>
          </cell>
          <cell r="AD107">
            <v>9.1966759002770085E-2</v>
          </cell>
          <cell r="AE107">
            <v>1.6831672811121887</v>
          </cell>
          <cell r="AF107">
            <v>0.15479543970339243</v>
          </cell>
          <cell r="AG107">
            <v>30246.564531723772</v>
          </cell>
          <cell r="AH107">
            <v>9.1966759002770085E-2</v>
          </cell>
          <cell r="AI107">
            <v>1.6831672811121887</v>
          </cell>
          <cell r="AJ107">
            <v>0.15479543970339243</v>
          </cell>
          <cell r="AK107">
            <v>30246.564531723772</v>
          </cell>
          <cell r="AL107">
            <v>9.1966759002770085E-2</v>
          </cell>
          <cell r="AM107">
            <v>1.6831672811121887</v>
          </cell>
          <cell r="AN107">
            <v>0.15479543970339243</v>
          </cell>
          <cell r="AO107">
            <v>30246.564531723772</v>
          </cell>
          <cell r="AP107">
            <v>9.1966759002770085E-2</v>
          </cell>
          <cell r="AQ107">
            <v>1.6831672811121887</v>
          </cell>
          <cell r="AR107">
            <v>0.15479543970339243</v>
          </cell>
          <cell r="AS107">
            <v>30246.564531723772</v>
          </cell>
          <cell r="AT107">
            <v>9.1966759002770085E-2</v>
          </cell>
          <cell r="AU107">
            <v>1.6831672811121887</v>
          </cell>
          <cell r="AV107">
            <v>0.15479543970339243</v>
          </cell>
          <cell r="AW107">
            <v>30246.564531723772</v>
          </cell>
        </row>
        <row r="108">
          <cell r="A108" t="str">
            <v>Doubletree Club</v>
          </cell>
          <cell r="B108">
            <v>6.0941828254847646E-2</v>
          </cell>
          <cell r="C108">
            <v>0.9134014752670111</v>
          </cell>
          <cell r="D108">
            <v>5.5664355833446658E-2</v>
          </cell>
          <cell r="E108">
            <v>10876.635</v>
          </cell>
          <cell r="F108">
            <v>6.0941828254847646E-2</v>
          </cell>
          <cell r="G108">
            <v>0.9134014752670111</v>
          </cell>
          <cell r="H108">
            <v>5.5664355833446658E-2</v>
          </cell>
          <cell r="I108">
            <v>10876.648136787977</v>
          </cell>
          <cell r="J108">
            <v>6.0941828254847646E-2</v>
          </cell>
          <cell r="K108">
            <v>0.9134014752670111</v>
          </cell>
          <cell r="L108">
            <v>5.5664355833446658E-2</v>
          </cell>
          <cell r="M108">
            <v>10876.648136787977</v>
          </cell>
          <cell r="N108">
            <v>6.0941828254847646E-2</v>
          </cell>
          <cell r="O108">
            <v>0.9134014752670111</v>
          </cell>
          <cell r="P108">
            <v>5.5664355833446658E-2</v>
          </cell>
          <cell r="Q108">
            <v>10876.648136787977</v>
          </cell>
          <cell r="R108">
            <v>6.0941828254847646E-2</v>
          </cell>
          <cell r="S108">
            <v>0.9134014752670111</v>
          </cell>
          <cell r="T108">
            <v>5.5664355833446658E-2</v>
          </cell>
          <cell r="U108">
            <v>10876.648136787977</v>
          </cell>
          <cell r="V108">
            <v>6.0941828254847646E-2</v>
          </cell>
          <cell r="W108">
            <v>0.9134014752670111</v>
          </cell>
          <cell r="X108">
            <v>5.5664355833446658E-2</v>
          </cell>
          <cell r="Y108">
            <v>10876.648136787977</v>
          </cell>
          <cell r="Z108">
            <v>6.0941828254847646E-2</v>
          </cell>
          <cell r="AA108">
            <v>0.9134014752670111</v>
          </cell>
          <cell r="AB108">
            <v>5.5664355833446658E-2</v>
          </cell>
          <cell r="AC108">
            <v>10876.648136787977</v>
          </cell>
          <cell r="AD108">
            <v>6.0941828254847646E-2</v>
          </cell>
          <cell r="AE108">
            <v>0.9134014752670111</v>
          </cell>
          <cell r="AF108">
            <v>5.5664355833446658E-2</v>
          </cell>
          <cell r="AG108">
            <v>10876.648136787977</v>
          </cell>
          <cell r="AH108">
            <v>6.0941828254847646E-2</v>
          </cell>
          <cell r="AI108">
            <v>0.9134014752670111</v>
          </cell>
          <cell r="AJ108">
            <v>5.5664355833446658E-2</v>
          </cell>
          <cell r="AK108">
            <v>10876.648136787977</v>
          </cell>
          <cell r="AL108">
            <v>6.0941828254847646E-2</v>
          </cell>
          <cell r="AM108">
            <v>0.9134014752670111</v>
          </cell>
          <cell r="AN108">
            <v>5.5664355833446658E-2</v>
          </cell>
          <cell r="AO108">
            <v>10876.648136787977</v>
          </cell>
          <cell r="AP108">
            <v>6.0941828254847646E-2</v>
          </cell>
          <cell r="AQ108">
            <v>0.9134014752670111</v>
          </cell>
          <cell r="AR108">
            <v>5.5664355833446658E-2</v>
          </cell>
          <cell r="AS108">
            <v>10876.648136787977</v>
          </cell>
          <cell r="AT108">
            <v>6.0941828254847646E-2</v>
          </cell>
          <cell r="AU108">
            <v>0.9134014752670111</v>
          </cell>
          <cell r="AV108">
            <v>5.5664355833446658E-2</v>
          </cell>
          <cell r="AW108">
            <v>10876.648136787977</v>
          </cell>
        </row>
        <row r="109">
          <cell r="A109" t="str">
            <v>La Quinta</v>
          </cell>
          <cell r="B109">
            <v>3.9889196675900275E-2</v>
          </cell>
          <cell r="C109">
            <v>0</v>
          </cell>
          <cell r="D109">
            <v>0</v>
          </cell>
          <cell r="E109">
            <v>0</v>
          </cell>
          <cell r="F109">
            <v>3.9889196675900275E-2</v>
          </cell>
          <cell r="G109">
            <v>0</v>
          </cell>
          <cell r="H109">
            <v>0</v>
          </cell>
          <cell r="I109">
            <v>0</v>
          </cell>
          <cell r="J109">
            <v>3.9889196675900275E-2</v>
          </cell>
          <cell r="K109">
            <v>0</v>
          </cell>
          <cell r="L109">
            <v>0</v>
          </cell>
          <cell r="M109">
            <v>0</v>
          </cell>
          <cell r="N109">
            <v>3.9889196675900275E-2</v>
          </cell>
          <cell r="O109">
            <v>0</v>
          </cell>
          <cell r="P109">
            <v>0</v>
          </cell>
          <cell r="Q109">
            <v>0</v>
          </cell>
          <cell r="R109">
            <v>3.9889196675900275E-2</v>
          </cell>
          <cell r="S109">
            <v>0</v>
          </cell>
          <cell r="T109">
            <v>0</v>
          </cell>
          <cell r="U109">
            <v>0</v>
          </cell>
          <cell r="V109">
            <v>3.9889196675900275E-2</v>
          </cell>
          <cell r="W109">
            <v>0</v>
          </cell>
          <cell r="X109">
            <v>0</v>
          </cell>
          <cell r="Y109">
            <v>0</v>
          </cell>
          <cell r="Z109">
            <v>3.9889196675900275E-2</v>
          </cell>
          <cell r="AA109">
            <v>0</v>
          </cell>
          <cell r="AB109">
            <v>0</v>
          </cell>
          <cell r="AC109">
            <v>0</v>
          </cell>
          <cell r="AD109">
            <v>3.9889196675900275E-2</v>
          </cell>
          <cell r="AE109">
            <v>0</v>
          </cell>
          <cell r="AF109">
            <v>0</v>
          </cell>
          <cell r="AG109">
            <v>0</v>
          </cell>
          <cell r="AH109">
            <v>3.9889196675900275E-2</v>
          </cell>
          <cell r="AI109">
            <v>0</v>
          </cell>
          <cell r="AJ109">
            <v>0</v>
          </cell>
          <cell r="AK109">
            <v>0</v>
          </cell>
          <cell r="AL109">
            <v>3.9889196675900275E-2</v>
          </cell>
          <cell r="AM109">
            <v>0</v>
          </cell>
          <cell r="AN109">
            <v>0</v>
          </cell>
          <cell r="AO109">
            <v>0</v>
          </cell>
          <cell r="AP109">
            <v>3.9889196675900275E-2</v>
          </cell>
          <cell r="AQ109">
            <v>0</v>
          </cell>
          <cell r="AR109">
            <v>0</v>
          </cell>
          <cell r="AS109">
            <v>0</v>
          </cell>
          <cell r="AT109">
            <v>3.9889196675900275E-2</v>
          </cell>
          <cell r="AU109">
            <v>0</v>
          </cell>
          <cell r="AV109">
            <v>0</v>
          </cell>
          <cell r="AW109">
            <v>0</v>
          </cell>
        </row>
        <row r="110">
          <cell r="A110" t="str">
            <v>Comp8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</row>
        <row r="111">
          <cell r="A111" t="str">
            <v>Comp9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A112" t="str">
            <v>Comp10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A113" t="str">
            <v>Comp11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A114" t="str">
            <v>Comp12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A115" t="str">
            <v>Comp13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A116" t="str">
            <v>Comp14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A117" t="str">
            <v>Comp15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A118" t="str">
            <v>Comp16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A119" t="str">
            <v>Comp17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A120" t="str">
            <v>Comp18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A121" t="str">
            <v>Comp19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A122" t="str">
            <v>Comp20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A123" t="str">
            <v>Comp21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A124" t="str">
            <v>Comp22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A125" t="str">
            <v>Comp23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A126" t="str">
            <v>Comp24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A127" t="str">
            <v>Comp25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A128" t="str">
            <v>Addition/Deletion 1</v>
          </cell>
          <cell r="B128">
            <v>0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0</v>
          </cell>
          <cell r="I128">
            <v>0</v>
          </cell>
          <cell r="J128">
            <v>0</v>
          </cell>
          <cell r="K128">
            <v>1</v>
          </cell>
          <cell r="L128">
            <v>0</v>
          </cell>
          <cell r="M128">
            <v>0</v>
          </cell>
          <cell r="N128">
            <v>0</v>
          </cell>
          <cell r="O128">
            <v>1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>
            <v>0</v>
          </cell>
          <cell r="U128">
            <v>0</v>
          </cell>
          <cell r="V128">
            <v>0</v>
          </cell>
          <cell r="W128">
            <v>1</v>
          </cell>
          <cell r="X128">
            <v>0</v>
          </cell>
          <cell r="Y128">
            <v>0</v>
          </cell>
          <cell r="Z128">
            <v>0</v>
          </cell>
          <cell r="AA128">
            <v>1</v>
          </cell>
          <cell r="AB128">
            <v>0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  <cell r="AG128">
            <v>0</v>
          </cell>
          <cell r="AH128">
            <v>0</v>
          </cell>
          <cell r="AI128">
            <v>1</v>
          </cell>
          <cell r="AJ128">
            <v>0</v>
          </cell>
          <cell r="AK128">
            <v>0</v>
          </cell>
          <cell r="AL128">
            <v>0</v>
          </cell>
          <cell r="AM128">
            <v>1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0</v>
          </cell>
          <cell r="AS128">
            <v>0</v>
          </cell>
          <cell r="AT128">
            <v>0</v>
          </cell>
          <cell r="AU128">
            <v>1</v>
          </cell>
          <cell r="AV128">
            <v>0</v>
          </cell>
          <cell r="AW128">
            <v>0</v>
          </cell>
        </row>
        <row r="129">
          <cell r="A129" t="str">
            <v>Addition/Deletion 2</v>
          </cell>
          <cell r="B129">
            <v>0</v>
          </cell>
          <cell r="C129">
            <v>1</v>
          </cell>
          <cell r="D129">
            <v>0</v>
          </cell>
          <cell r="E129">
            <v>0</v>
          </cell>
          <cell r="F129">
            <v>0</v>
          </cell>
          <cell r="G129">
            <v>1</v>
          </cell>
          <cell r="H129">
            <v>0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>
            <v>0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0</v>
          </cell>
          <cell r="Z129">
            <v>0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1</v>
          </cell>
          <cell r="AF129">
            <v>0</v>
          </cell>
          <cell r="AG129">
            <v>0</v>
          </cell>
          <cell r="AH129">
            <v>0</v>
          </cell>
          <cell r="AI129">
            <v>1</v>
          </cell>
          <cell r="AJ129">
            <v>0</v>
          </cell>
          <cell r="AK129">
            <v>0</v>
          </cell>
          <cell r="AL129">
            <v>0</v>
          </cell>
          <cell r="AM129">
            <v>1</v>
          </cell>
          <cell r="AN129">
            <v>0</v>
          </cell>
          <cell r="AO129">
            <v>0</v>
          </cell>
          <cell r="AP129">
            <v>0</v>
          </cell>
          <cell r="AQ129">
            <v>1</v>
          </cell>
          <cell r="AR129">
            <v>0</v>
          </cell>
          <cell r="AS129">
            <v>0</v>
          </cell>
          <cell r="AT129">
            <v>0</v>
          </cell>
          <cell r="AU129">
            <v>1</v>
          </cell>
          <cell r="AV129">
            <v>0</v>
          </cell>
          <cell r="AW129">
            <v>0</v>
          </cell>
        </row>
        <row r="130">
          <cell r="A130" t="str">
            <v>Addition/Deletion 3</v>
          </cell>
          <cell r="B130">
            <v>0</v>
          </cell>
          <cell r="C130">
            <v>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0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>
            <v>0</v>
          </cell>
          <cell r="U130">
            <v>0</v>
          </cell>
          <cell r="V130">
            <v>0</v>
          </cell>
          <cell r="W130">
            <v>1</v>
          </cell>
          <cell r="X130">
            <v>0</v>
          </cell>
          <cell r="Y130">
            <v>0</v>
          </cell>
          <cell r="Z130">
            <v>0</v>
          </cell>
          <cell r="AA130">
            <v>1</v>
          </cell>
          <cell r="AB130">
            <v>0</v>
          </cell>
          <cell r="AC130">
            <v>0</v>
          </cell>
          <cell r="AD130">
            <v>0</v>
          </cell>
          <cell r="AE130">
            <v>1</v>
          </cell>
          <cell r="AF130">
            <v>0</v>
          </cell>
          <cell r="AG130">
            <v>0</v>
          </cell>
          <cell r="AH130">
            <v>0</v>
          </cell>
          <cell r="AI130">
            <v>1</v>
          </cell>
          <cell r="AJ130">
            <v>0</v>
          </cell>
          <cell r="AK130">
            <v>0</v>
          </cell>
          <cell r="AL130">
            <v>0</v>
          </cell>
          <cell r="AM130">
            <v>1</v>
          </cell>
          <cell r="AN130">
            <v>0</v>
          </cell>
          <cell r="AO130">
            <v>0</v>
          </cell>
          <cell r="AP130">
            <v>0</v>
          </cell>
          <cell r="AQ130">
            <v>1</v>
          </cell>
          <cell r="AR130">
            <v>0</v>
          </cell>
          <cell r="AS130">
            <v>0</v>
          </cell>
          <cell r="AT130">
            <v>0</v>
          </cell>
          <cell r="AU130">
            <v>1</v>
          </cell>
          <cell r="AV130">
            <v>0</v>
          </cell>
          <cell r="AW130">
            <v>0</v>
          </cell>
        </row>
        <row r="131">
          <cell r="A131" t="str">
            <v>Addition/Deletion 4</v>
          </cell>
          <cell r="B131">
            <v>0</v>
          </cell>
          <cell r="C131">
            <v>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0</v>
          </cell>
          <cell r="I131">
            <v>0</v>
          </cell>
          <cell r="J131">
            <v>0</v>
          </cell>
          <cell r="K131">
            <v>1</v>
          </cell>
          <cell r="L131">
            <v>0</v>
          </cell>
          <cell r="M131">
            <v>0</v>
          </cell>
          <cell r="N131">
            <v>0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>
            <v>0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0</v>
          </cell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  <cell r="AE131">
            <v>1</v>
          </cell>
          <cell r="AF131">
            <v>0</v>
          </cell>
          <cell r="AG131">
            <v>0</v>
          </cell>
          <cell r="AH131">
            <v>0</v>
          </cell>
          <cell r="AI131">
            <v>1</v>
          </cell>
          <cell r="AJ131">
            <v>0</v>
          </cell>
          <cell r="AK131">
            <v>0</v>
          </cell>
          <cell r="AL131">
            <v>0</v>
          </cell>
          <cell r="AM131">
            <v>1</v>
          </cell>
          <cell r="AN131">
            <v>0</v>
          </cell>
          <cell r="AO131">
            <v>0</v>
          </cell>
          <cell r="AP131">
            <v>0</v>
          </cell>
          <cell r="AQ131">
            <v>1</v>
          </cell>
          <cell r="AR131">
            <v>0</v>
          </cell>
          <cell r="AS131">
            <v>0</v>
          </cell>
          <cell r="AT131">
            <v>0</v>
          </cell>
          <cell r="AU131">
            <v>1</v>
          </cell>
          <cell r="AV131">
            <v>0</v>
          </cell>
          <cell r="AW131">
            <v>0</v>
          </cell>
        </row>
        <row r="132">
          <cell r="A132" t="str">
            <v>Addition/Deletion 5</v>
          </cell>
          <cell r="B132">
            <v>0</v>
          </cell>
          <cell r="C132">
            <v>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0</v>
          </cell>
          <cell r="I132">
            <v>0</v>
          </cell>
          <cell r="J132">
            <v>0</v>
          </cell>
          <cell r="K132">
            <v>1</v>
          </cell>
          <cell r="L132">
            <v>0</v>
          </cell>
          <cell r="M132">
            <v>0</v>
          </cell>
          <cell r="N132">
            <v>0</v>
          </cell>
          <cell r="O132">
            <v>1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>
            <v>0</v>
          </cell>
          <cell r="U132">
            <v>0</v>
          </cell>
          <cell r="V132">
            <v>0</v>
          </cell>
          <cell r="W132">
            <v>1</v>
          </cell>
          <cell r="X132">
            <v>0</v>
          </cell>
          <cell r="Y132">
            <v>0</v>
          </cell>
          <cell r="Z132">
            <v>0</v>
          </cell>
          <cell r="AA132">
            <v>1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1</v>
          </cell>
          <cell r="AJ132">
            <v>0</v>
          </cell>
          <cell r="AK132">
            <v>0</v>
          </cell>
          <cell r="AL132">
            <v>0</v>
          </cell>
          <cell r="AM132">
            <v>1</v>
          </cell>
          <cell r="AN132">
            <v>0</v>
          </cell>
          <cell r="AO132">
            <v>0</v>
          </cell>
          <cell r="AP132">
            <v>0</v>
          </cell>
          <cell r="AQ132">
            <v>1</v>
          </cell>
          <cell r="AR132">
            <v>0</v>
          </cell>
          <cell r="AS132">
            <v>0</v>
          </cell>
          <cell r="AT132">
            <v>0</v>
          </cell>
          <cell r="AU132">
            <v>1</v>
          </cell>
          <cell r="AV132">
            <v>0</v>
          </cell>
          <cell r="AW132">
            <v>0</v>
          </cell>
        </row>
        <row r="133">
          <cell r="A133" t="str">
            <v>Total</v>
          </cell>
          <cell r="B133">
            <v>1</v>
          </cell>
          <cell r="C133">
            <v>0</v>
          </cell>
          <cell r="D133">
            <v>1</v>
          </cell>
          <cell r="E133">
            <v>195396.764</v>
          </cell>
          <cell r="F133">
            <v>1</v>
          </cell>
          <cell r="G133">
            <v>0</v>
          </cell>
          <cell r="H133">
            <v>1</v>
          </cell>
          <cell r="I133">
            <v>195397.00000000003</v>
          </cell>
          <cell r="J133">
            <v>1</v>
          </cell>
          <cell r="K133">
            <v>0</v>
          </cell>
          <cell r="L133">
            <v>1</v>
          </cell>
          <cell r="M133">
            <v>195397.00000000003</v>
          </cell>
          <cell r="N133">
            <v>1</v>
          </cell>
          <cell r="O133">
            <v>0</v>
          </cell>
          <cell r="P133">
            <v>1</v>
          </cell>
          <cell r="Q133">
            <v>195397.00000000003</v>
          </cell>
          <cell r="R133">
            <v>1</v>
          </cell>
          <cell r="S133">
            <v>0</v>
          </cell>
          <cell r="T133">
            <v>1</v>
          </cell>
          <cell r="U133">
            <v>195397.00000000003</v>
          </cell>
          <cell r="V133">
            <v>1</v>
          </cell>
          <cell r="W133">
            <v>0</v>
          </cell>
          <cell r="X133">
            <v>1</v>
          </cell>
          <cell r="Y133">
            <v>195397.00000000003</v>
          </cell>
          <cell r="Z133">
            <v>1</v>
          </cell>
          <cell r="AA133">
            <v>0</v>
          </cell>
          <cell r="AB133">
            <v>1</v>
          </cell>
          <cell r="AC133">
            <v>195397.00000000003</v>
          </cell>
          <cell r="AD133">
            <v>1</v>
          </cell>
          <cell r="AE133">
            <v>0</v>
          </cell>
          <cell r="AF133">
            <v>1</v>
          </cell>
          <cell r="AG133">
            <v>195397.00000000003</v>
          </cell>
          <cell r="AH133">
            <v>1</v>
          </cell>
          <cell r="AI133">
            <v>0</v>
          </cell>
          <cell r="AJ133">
            <v>1</v>
          </cell>
          <cell r="AK133">
            <v>195397.00000000003</v>
          </cell>
          <cell r="AL133">
            <v>1</v>
          </cell>
          <cell r="AM133">
            <v>0</v>
          </cell>
          <cell r="AN133">
            <v>1</v>
          </cell>
          <cell r="AO133">
            <v>195397.00000000003</v>
          </cell>
          <cell r="AP133">
            <v>1</v>
          </cell>
          <cell r="AQ133">
            <v>0</v>
          </cell>
          <cell r="AR133">
            <v>1</v>
          </cell>
          <cell r="AS133">
            <v>195397.00000000003</v>
          </cell>
          <cell r="AT133">
            <v>1</v>
          </cell>
          <cell r="AU133">
            <v>0</v>
          </cell>
          <cell r="AV133">
            <v>1</v>
          </cell>
          <cell r="AW133">
            <v>195397.00000000003</v>
          </cell>
        </row>
        <row r="136">
          <cell r="A136" t="str">
            <v>Group</v>
          </cell>
          <cell r="B136" t="str">
            <v>2002(Historical)</v>
          </cell>
          <cell r="C136">
            <v>0</v>
          </cell>
          <cell r="D136">
            <v>0</v>
          </cell>
          <cell r="E136">
            <v>0</v>
          </cell>
          <cell r="F136">
            <v>2004</v>
          </cell>
          <cell r="G136">
            <v>0</v>
          </cell>
          <cell r="H136">
            <v>0</v>
          </cell>
          <cell r="I136">
            <v>0</v>
          </cell>
          <cell r="J136">
            <v>2005</v>
          </cell>
          <cell r="K136">
            <v>0</v>
          </cell>
          <cell r="L136">
            <v>0</v>
          </cell>
          <cell r="M136">
            <v>0</v>
          </cell>
          <cell r="N136">
            <v>2006</v>
          </cell>
          <cell r="O136">
            <v>0</v>
          </cell>
          <cell r="P136">
            <v>0</v>
          </cell>
          <cell r="Q136">
            <v>0</v>
          </cell>
          <cell r="R136">
            <v>2007</v>
          </cell>
          <cell r="S136">
            <v>0</v>
          </cell>
          <cell r="T136">
            <v>0</v>
          </cell>
          <cell r="U136">
            <v>0</v>
          </cell>
          <cell r="V136">
            <v>2008</v>
          </cell>
          <cell r="W136">
            <v>0</v>
          </cell>
          <cell r="X136">
            <v>0</v>
          </cell>
          <cell r="Y136">
            <v>0</v>
          </cell>
          <cell r="Z136">
            <v>2009</v>
          </cell>
          <cell r="AA136">
            <v>0</v>
          </cell>
          <cell r="AB136">
            <v>0</v>
          </cell>
          <cell r="AC136">
            <v>0</v>
          </cell>
          <cell r="AD136">
            <v>2010</v>
          </cell>
          <cell r="AE136">
            <v>0</v>
          </cell>
          <cell r="AF136">
            <v>0</v>
          </cell>
          <cell r="AG136">
            <v>0</v>
          </cell>
          <cell r="AH136">
            <v>2011</v>
          </cell>
          <cell r="AI136">
            <v>0</v>
          </cell>
          <cell r="AJ136">
            <v>0</v>
          </cell>
          <cell r="AK136">
            <v>0</v>
          </cell>
          <cell r="AL136">
            <v>2012</v>
          </cell>
          <cell r="AM136">
            <v>0</v>
          </cell>
          <cell r="AN136">
            <v>0</v>
          </cell>
          <cell r="AO136">
            <v>0</v>
          </cell>
          <cell r="AP136">
            <v>2013</v>
          </cell>
          <cell r="AQ136">
            <v>0</v>
          </cell>
          <cell r="AR136">
            <v>0</v>
          </cell>
          <cell r="AS136">
            <v>0</v>
          </cell>
          <cell r="AT136">
            <v>2014</v>
          </cell>
        </row>
        <row r="137">
          <cell r="A137" t="str">
            <v>Property</v>
          </cell>
          <cell r="B137" t="str">
            <v>Fair Share</v>
          </cell>
          <cell r="C137" t="str">
            <v>Penetration</v>
          </cell>
          <cell r="D137" t="str">
            <v>Mkt. Share</v>
          </cell>
          <cell r="E137" t="str">
            <v>Rmnights</v>
          </cell>
          <cell r="F137" t="str">
            <v>Fair Share</v>
          </cell>
          <cell r="G137" t="str">
            <v>Penetration</v>
          </cell>
          <cell r="H137" t="str">
            <v>Mkt. Share</v>
          </cell>
          <cell r="I137" t="str">
            <v>Rmnights</v>
          </cell>
          <cell r="J137" t="str">
            <v>Fair Share</v>
          </cell>
          <cell r="K137" t="str">
            <v>Penetration</v>
          </cell>
          <cell r="L137" t="str">
            <v>Mkt. Share</v>
          </cell>
          <cell r="M137" t="str">
            <v>Rmnights</v>
          </cell>
          <cell r="N137" t="str">
            <v>Fair Share</v>
          </cell>
          <cell r="O137" t="str">
            <v>Penetration</v>
          </cell>
          <cell r="P137" t="str">
            <v>Mkt. Share</v>
          </cell>
          <cell r="Q137" t="str">
            <v>Rmnights</v>
          </cell>
          <cell r="R137" t="str">
            <v>Fair Share</v>
          </cell>
          <cell r="S137" t="str">
            <v>Penetration</v>
          </cell>
          <cell r="T137" t="str">
            <v>Mkt. Share</v>
          </cell>
          <cell r="U137" t="str">
            <v>Rmnights</v>
          </cell>
          <cell r="V137" t="str">
            <v>Fair Share</v>
          </cell>
          <cell r="W137" t="str">
            <v>Penetration</v>
          </cell>
          <cell r="X137" t="str">
            <v>Mkt. Share</v>
          </cell>
          <cell r="Y137" t="str">
            <v>Rmnights</v>
          </cell>
          <cell r="Z137" t="str">
            <v>Fair Share</v>
          </cell>
          <cell r="AA137" t="str">
            <v>Penetration</v>
          </cell>
          <cell r="AB137" t="str">
            <v>Mkt. Share</v>
          </cell>
          <cell r="AC137" t="str">
            <v>Rmnights</v>
          </cell>
          <cell r="AD137" t="str">
            <v>Fair Share</v>
          </cell>
          <cell r="AE137" t="str">
            <v>Penetration</v>
          </cell>
          <cell r="AF137" t="str">
            <v>Mkt. Share</v>
          </cell>
          <cell r="AG137" t="str">
            <v>Rmnights</v>
          </cell>
          <cell r="AH137" t="str">
            <v>Fair Share</v>
          </cell>
          <cell r="AI137" t="str">
            <v>Penetration</v>
          </cell>
          <cell r="AJ137" t="str">
            <v>Mkt. Share</v>
          </cell>
          <cell r="AK137" t="str">
            <v>Rmnights</v>
          </cell>
          <cell r="AL137" t="str">
            <v>Fair Share</v>
          </cell>
          <cell r="AM137" t="str">
            <v>Penetration</v>
          </cell>
          <cell r="AN137" t="str">
            <v>Mkt. Share</v>
          </cell>
          <cell r="AO137" t="str">
            <v>Rmnights</v>
          </cell>
          <cell r="AP137" t="str">
            <v>Fair Share</v>
          </cell>
          <cell r="AQ137" t="str">
            <v>Penetration</v>
          </cell>
          <cell r="AR137" t="str">
            <v>Mkt. Share</v>
          </cell>
          <cell r="AS137" t="str">
            <v>Rmnights</v>
          </cell>
          <cell r="AT137" t="str">
            <v>Fair Share</v>
          </cell>
          <cell r="AU137" t="str">
            <v>Penetration</v>
          </cell>
          <cell r="AV137" t="str">
            <v>Mkt. Share</v>
          </cell>
          <cell r="AW137" t="str">
            <v>Rmnights</v>
          </cell>
        </row>
        <row r="138">
          <cell r="A138" t="str">
            <v>Sheraton JFK</v>
          </cell>
          <cell r="B138">
            <v>0.10193905817174516</v>
          </cell>
          <cell r="C138">
            <v>0.86327380457644054</v>
          </cell>
          <cell r="D138">
            <v>8.8001318582861532E-2</v>
          </cell>
          <cell r="E138">
            <v>10032.3608</v>
          </cell>
          <cell r="F138">
            <v>0.10193905817174516</v>
          </cell>
          <cell r="G138">
            <v>0.86327380457644054</v>
          </cell>
          <cell r="H138">
            <v>8.8001318582861532E-2</v>
          </cell>
          <cell r="I138">
            <v>10032.326321083381</v>
          </cell>
          <cell r="J138">
            <v>0.10193905817174516</v>
          </cell>
          <cell r="K138">
            <v>0.86327380457644054</v>
          </cell>
          <cell r="L138">
            <v>8.8001318582861532E-2</v>
          </cell>
          <cell r="M138">
            <v>10032.326321083381</v>
          </cell>
          <cell r="N138">
            <v>0.10193905817174516</v>
          </cell>
          <cell r="O138">
            <v>0.86327380457644054</v>
          </cell>
          <cell r="P138">
            <v>8.8001318582861532E-2</v>
          </cell>
          <cell r="Q138">
            <v>10032.326321083381</v>
          </cell>
          <cell r="R138">
            <v>0.10193905817174516</v>
          </cell>
          <cell r="S138">
            <v>0.86327380457644054</v>
          </cell>
          <cell r="T138">
            <v>8.8001318582861532E-2</v>
          </cell>
          <cell r="U138">
            <v>10032.326321083381</v>
          </cell>
          <cell r="V138">
            <v>0.10193905817174516</v>
          </cell>
          <cell r="W138">
            <v>0.86327380457644054</v>
          </cell>
          <cell r="X138">
            <v>8.8001318582861532E-2</v>
          </cell>
          <cell r="Y138">
            <v>10032.326321083381</v>
          </cell>
          <cell r="Z138">
            <v>0.10193905817174516</v>
          </cell>
          <cell r="AA138">
            <v>0.86327380457644054</v>
          </cell>
          <cell r="AB138">
            <v>8.8001318582861532E-2</v>
          </cell>
          <cell r="AC138">
            <v>10032.326321083381</v>
          </cell>
          <cell r="AD138">
            <v>0.10193905817174516</v>
          </cell>
          <cell r="AE138">
            <v>0.86327380457644054</v>
          </cell>
          <cell r="AF138">
            <v>8.8001318582861532E-2</v>
          </cell>
          <cell r="AG138">
            <v>10032.326321083381</v>
          </cell>
          <cell r="AH138">
            <v>0.10193905817174516</v>
          </cell>
          <cell r="AI138">
            <v>0.86327380457644054</v>
          </cell>
          <cell r="AJ138">
            <v>8.8001318582861532E-2</v>
          </cell>
          <cell r="AK138">
            <v>10032.326321083381</v>
          </cell>
          <cell r="AL138">
            <v>0.10193905817174516</v>
          </cell>
          <cell r="AM138">
            <v>0.86327380457644054</v>
          </cell>
          <cell r="AN138">
            <v>8.8001318582861532E-2</v>
          </cell>
          <cell r="AO138">
            <v>10032.326321083381</v>
          </cell>
          <cell r="AP138">
            <v>0.10193905817174516</v>
          </cell>
          <cell r="AQ138">
            <v>0.86327380457644054</v>
          </cell>
          <cell r="AR138">
            <v>8.8001318582861532E-2</v>
          </cell>
          <cell r="AS138">
            <v>10032.326321083381</v>
          </cell>
          <cell r="AT138">
            <v>0.10193905817174516</v>
          </cell>
          <cell r="AU138">
            <v>0.86327380457644054</v>
          </cell>
          <cell r="AV138">
            <v>8.8001318582861532E-2</v>
          </cell>
          <cell r="AW138">
            <v>10032.326321083381</v>
          </cell>
        </row>
        <row r="139">
          <cell r="A139" t="str">
            <v>Radisson JFK</v>
          </cell>
          <cell r="B139">
            <v>0.21385041551246536</v>
          </cell>
          <cell r="C139">
            <v>1.3297583507366377</v>
          </cell>
          <cell r="D139">
            <v>0.28436937583620064</v>
          </cell>
          <cell r="E139">
            <v>32418.788999999997</v>
          </cell>
          <cell r="F139">
            <v>0.21385041551246536</v>
          </cell>
          <cell r="G139">
            <v>1.3297583507366377</v>
          </cell>
          <cell r="H139">
            <v>0.28436937583620064</v>
          </cell>
          <cell r="I139">
            <v>32418.677584078545</v>
          </cell>
          <cell r="J139">
            <v>0.21385041551246536</v>
          </cell>
          <cell r="K139">
            <v>1.3297583507366377</v>
          </cell>
          <cell r="L139">
            <v>0.28436937583620064</v>
          </cell>
          <cell r="M139">
            <v>32418.677584078545</v>
          </cell>
          <cell r="N139">
            <v>0.21385041551246536</v>
          </cell>
          <cell r="O139">
            <v>1.3297583507366377</v>
          </cell>
          <cell r="P139">
            <v>0.28436937583620064</v>
          </cell>
          <cell r="Q139">
            <v>32418.677584078545</v>
          </cell>
          <cell r="R139">
            <v>0.21385041551246536</v>
          </cell>
          <cell r="S139">
            <v>1.3297583507366377</v>
          </cell>
          <cell r="T139">
            <v>0.28436937583620064</v>
          </cell>
          <cell r="U139">
            <v>32418.677584078545</v>
          </cell>
          <cell r="V139">
            <v>0.21385041551246536</v>
          </cell>
          <cell r="W139">
            <v>1.3297583507366377</v>
          </cell>
          <cell r="X139">
            <v>0.28436937583620064</v>
          </cell>
          <cell r="Y139">
            <v>32418.677584078545</v>
          </cell>
          <cell r="Z139">
            <v>0.21385041551246536</v>
          </cell>
          <cell r="AA139">
            <v>1.3297583507366377</v>
          </cell>
          <cell r="AB139">
            <v>0.28436937583620064</v>
          </cell>
          <cell r="AC139">
            <v>32418.677584078545</v>
          </cell>
          <cell r="AD139">
            <v>0.21385041551246536</v>
          </cell>
          <cell r="AE139">
            <v>1.3297583507366377</v>
          </cell>
          <cell r="AF139">
            <v>0.28436937583620064</v>
          </cell>
          <cell r="AG139">
            <v>32418.677584078545</v>
          </cell>
          <cell r="AH139">
            <v>0.21385041551246536</v>
          </cell>
          <cell r="AI139">
            <v>1.3297583507366377</v>
          </cell>
          <cell r="AJ139">
            <v>0.28436937583620064</v>
          </cell>
          <cell r="AK139">
            <v>32418.677584078545</v>
          </cell>
          <cell r="AL139">
            <v>0.21385041551246536</v>
          </cell>
          <cell r="AM139">
            <v>1.3297583507366377</v>
          </cell>
          <cell r="AN139">
            <v>0.28436937583620064</v>
          </cell>
          <cell r="AO139">
            <v>32418.677584078545</v>
          </cell>
          <cell r="AP139">
            <v>0.21385041551246536</v>
          </cell>
          <cell r="AQ139">
            <v>1.3297583507366377</v>
          </cell>
          <cell r="AR139">
            <v>0.28436937583620064</v>
          </cell>
          <cell r="AS139">
            <v>32418.677584078545</v>
          </cell>
          <cell r="AT139">
            <v>0.21385041551246536</v>
          </cell>
          <cell r="AU139">
            <v>1.3297583507366377</v>
          </cell>
          <cell r="AV139">
            <v>0.28436937583620064</v>
          </cell>
          <cell r="AW139">
            <v>32418.677584078545</v>
          </cell>
        </row>
        <row r="140">
          <cell r="A140" t="str">
            <v>Holiday Inn</v>
          </cell>
          <cell r="B140">
            <v>0.1994459833795014</v>
          </cell>
          <cell r="C140">
            <v>1.6019513899356628</v>
          </cell>
          <cell r="D140">
            <v>0.31950277029187735</v>
          </cell>
          <cell r="E140">
            <v>36424.080000000002</v>
          </cell>
          <cell r="F140">
            <v>0.1994459833795014</v>
          </cell>
          <cell r="G140">
            <v>1.6019513899356628</v>
          </cell>
          <cell r="H140">
            <v>0.31950277029187735</v>
          </cell>
          <cell r="I140">
            <v>36423.9548188146</v>
          </cell>
          <cell r="J140">
            <v>0.1994459833795014</v>
          </cell>
          <cell r="K140">
            <v>1.6019513899356628</v>
          </cell>
          <cell r="L140">
            <v>0.31950277029187735</v>
          </cell>
          <cell r="M140">
            <v>36423.9548188146</v>
          </cell>
          <cell r="N140">
            <v>0.1994459833795014</v>
          </cell>
          <cell r="O140">
            <v>1.6019513899356628</v>
          </cell>
          <cell r="P140">
            <v>0.31950277029187735</v>
          </cell>
          <cell r="Q140">
            <v>36423.9548188146</v>
          </cell>
          <cell r="R140">
            <v>0.1994459833795014</v>
          </cell>
          <cell r="S140">
            <v>1.6019513899356628</v>
          </cell>
          <cell r="T140">
            <v>0.31950277029187735</v>
          </cell>
          <cell r="U140">
            <v>36423.9548188146</v>
          </cell>
          <cell r="V140">
            <v>0.1994459833795014</v>
          </cell>
          <cell r="W140">
            <v>1.6019513899356628</v>
          </cell>
          <cell r="X140">
            <v>0.31950277029187735</v>
          </cell>
          <cell r="Y140">
            <v>36423.9548188146</v>
          </cell>
          <cell r="Z140">
            <v>0.1994459833795014</v>
          </cell>
          <cell r="AA140">
            <v>1.6019513899356628</v>
          </cell>
          <cell r="AB140">
            <v>0.31950277029187735</v>
          </cell>
          <cell r="AC140">
            <v>36423.9548188146</v>
          </cell>
          <cell r="AD140">
            <v>0.1994459833795014</v>
          </cell>
          <cell r="AE140">
            <v>1.6019513899356628</v>
          </cell>
          <cell r="AF140">
            <v>0.31950277029187735</v>
          </cell>
          <cell r="AG140">
            <v>36423.9548188146</v>
          </cell>
          <cell r="AH140">
            <v>0.1994459833795014</v>
          </cell>
          <cell r="AI140">
            <v>1.6019513899356628</v>
          </cell>
          <cell r="AJ140">
            <v>0.31950277029187735</v>
          </cell>
          <cell r="AK140">
            <v>36423.9548188146</v>
          </cell>
          <cell r="AL140">
            <v>0.1994459833795014</v>
          </cell>
          <cell r="AM140">
            <v>1.6019513899356628</v>
          </cell>
          <cell r="AN140">
            <v>0.31950277029187735</v>
          </cell>
          <cell r="AO140">
            <v>36423.9548188146</v>
          </cell>
          <cell r="AP140">
            <v>0.1994459833795014</v>
          </cell>
          <cell r="AQ140">
            <v>1.6019513899356628</v>
          </cell>
          <cell r="AR140">
            <v>0.31950277029187735</v>
          </cell>
          <cell r="AS140">
            <v>36423.9548188146</v>
          </cell>
          <cell r="AT140">
            <v>0.1994459833795014</v>
          </cell>
          <cell r="AU140">
            <v>1.6019513899356628</v>
          </cell>
          <cell r="AV140">
            <v>0.31950277029187735</v>
          </cell>
          <cell r="AW140">
            <v>36423.9548188146</v>
          </cell>
        </row>
        <row r="141">
          <cell r="A141" t="str">
            <v>Ramada Plaza</v>
          </cell>
          <cell r="B141">
            <v>0.17229916897506925</v>
          </cell>
          <cell r="C141">
            <v>0</v>
          </cell>
          <cell r="D141">
            <v>0</v>
          </cell>
          <cell r="E141">
            <v>0</v>
          </cell>
          <cell r="F141">
            <v>0.17229916897506925</v>
          </cell>
          <cell r="G141">
            <v>0</v>
          </cell>
          <cell r="H141">
            <v>0</v>
          </cell>
          <cell r="I141">
            <v>0</v>
          </cell>
          <cell r="J141">
            <v>0.17229916897506925</v>
          </cell>
          <cell r="K141">
            <v>0</v>
          </cell>
          <cell r="L141">
            <v>0</v>
          </cell>
          <cell r="M141">
            <v>0</v>
          </cell>
          <cell r="N141">
            <v>0.17229916897506925</v>
          </cell>
          <cell r="O141">
            <v>0</v>
          </cell>
          <cell r="P141">
            <v>0</v>
          </cell>
          <cell r="Q141">
            <v>0</v>
          </cell>
          <cell r="R141">
            <v>0.17229916897506925</v>
          </cell>
          <cell r="S141">
            <v>0</v>
          </cell>
          <cell r="T141">
            <v>0</v>
          </cell>
          <cell r="U141">
            <v>0</v>
          </cell>
          <cell r="V141">
            <v>0.17229916897506925</v>
          </cell>
          <cell r="W141">
            <v>0</v>
          </cell>
          <cell r="X141">
            <v>0</v>
          </cell>
          <cell r="Y141">
            <v>0</v>
          </cell>
          <cell r="Z141">
            <v>0.17229916897506925</v>
          </cell>
          <cell r="AA141">
            <v>0</v>
          </cell>
          <cell r="AB141">
            <v>0</v>
          </cell>
          <cell r="AC141">
            <v>0</v>
          </cell>
          <cell r="AD141">
            <v>0.17229916897506925</v>
          </cell>
          <cell r="AE141">
            <v>0</v>
          </cell>
          <cell r="AF141">
            <v>0</v>
          </cell>
          <cell r="AG141">
            <v>0</v>
          </cell>
          <cell r="AH141">
            <v>0.17229916897506925</v>
          </cell>
          <cell r="AI141">
            <v>0</v>
          </cell>
          <cell r="AJ141">
            <v>0</v>
          </cell>
          <cell r="AK141">
            <v>0</v>
          </cell>
          <cell r="AL141">
            <v>0.17229916897506925</v>
          </cell>
          <cell r="AM141">
            <v>0</v>
          </cell>
          <cell r="AN141">
            <v>0</v>
          </cell>
          <cell r="AO141">
            <v>0</v>
          </cell>
          <cell r="AP141">
            <v>0.17229916897506925</v>
          </cell>
          <cell r="AQ141">
            <v>0</v>
          </cell>
          <cell r="AR141">
            <v>0</v>
          </cell>
          <cell r="AS141">
            <v>0</v>
          </cell>
          <cell r="AT141">
            <v>0.17229916897506925</v>
          </cell>
          <cell r="AU141">
            <v>0</v>
          </cell>
          <cell r="AV141">
            <v>0</v>
          </cell>
          <cell r="AW141">
            <v>0</v>
          </cell>
        </row>
        <row r="142">
          <cell r="A142" t="str">
            <v xml:space="preserve">Hampton Inn </v>
          </cell>
          <cell r="B142">
            <v>0.11966759002770083</v>
          </cell>
          <cell r="C142">
            <v>0.84951967648103321</v>
          </cell>
          <cell r="D142">
            <v>0.10165997236559733</v>
          </cell>
          <cell r="E142">
            <v>11589.48</v>
          </cell>
          <cell r="F142">
            <v>0.11966759002770083</v>
          </cell>
          <cell r="G142">
            <v>0.84951967648103321</v>
          </cell>
          <cell r="H142">
            <v>0.10165997236559733</v>
          </cell>
          <cell r="I142">
            <v>11589.440169622827</v>
          </cell>
          <cell r="J142">
            <v>0.11966759002770083</v>
          </cell>
          <cell r="K142">
            <v>0.84951967648103321</v>
          </cell>
          <cell r="L142">
            <v>0.10165997236559733</v>
          </cell>
          <cell r="M142">
            <v>11589.440169622827</v>
          </cell>
          <cell r="N142">
            <v>0.11966759002770083</v>
          </cell>
          <cell r="O142">
            <v>0.84951967648103321</v>
          </cell>
          <cell r="P142">
            <v>0.10165997236559733</v>
          </cell>
          <cell r="Q142">
            <v>11589.440169622827</v>
          </cell>
          <cell r="R142">
            <v>0.11966759002770083</v>
          </cell>
          <cell r="S142">
            <v>0.84951967648103321</v>
          </cell>
          <cell r="T142">
            <v>0.10165997236559733</v>
          </cell>
          <cell r="U142">
            <v>11589.440169622827</v>
          </cell>
          <cell r="V142">
            <v>0.11966759002770083</v>
          </cell>
          <cell r="W142">
            <v>0.84951967648103321</v>
          </cell>
          <cell r="X142">
            <v>0.10165997236559733</v>
          </cell>
          <cell r="Y142">
            <v>11589.440169622827</v>
          </cell>
          <cell r="Z142">
            <v>0.11966759002770083</v>
          </cell>
          <cell r="AA142">
            <v>0.84951967648103321</v>
          </cell>
          <cell r="AB142">
            <v>0.10165997236559733</v>
          </cell>
          <cell r="AC142">
            <v>11589.440169622827</v>
          </cell>
          <cell r="AD142">
            <v>0.11966759002770083</v>
          </cell>
          <cell r="AE142">
            <v>0.84951967648103321</v>
          </cell>
          <cell r="AF142">
            <v>0.10165997236559733</v>
          </cell>
          <cell r="AG142">
            <v>11589.440169622827</v>
          </cell>
          <cell r="AH142">
            <v>0.11966759002770083</v>
          </cell>
          <cell r="AI142">
            <v>0.84951967648103321</v>
          </cell>
          <cell r="AJ142">
            <v>0.10165997236559733</v>
          </cell>
          <cell r="AK142">
            <v>11589.440169622827</v>
          </cell>
          <cell r="AL142">
            <v>0.11966759002770083</v>
          </cell>
          <cell r="AM142">
            <v>0.84951967648103321</v>
          </cell>
          <cell r="AN142">
            <v>0.10165997236559733</v>
          </cell>
          <cell r="AO142">
            <v>11589.440169622827</v>
          </cell>
          <cell r="AP142">
            <v>0.11966759002770083</v>
          </cell>
          <cell r="AQ142">
            <v>0.84951967648103321</v>
          </cell>
          <cell r="AR142">
            <v>0.10165997236559733</v>
          </cell>
          <cell r="AS142">
            <v>11589.440169622827</v>
          </cell>
          <cell r="AT142">
            <v>0.11966759002770083</v>
          </cell>
          <cell r="AU142">
            <v>0.84951967648103321</v>
          </cell>
          <cell r="AV142">
            <v>0.10165997236559733</v>
          </cell>
          <cell r="AW142">
            <v>11589.440169622827</v>
          </cell>
        </row>
        <row r="143">
          <cell r="A143" t="str">
            <v>Courtyard by Marriott</v>
          </cell>
          <cell r="B143">
            <v>9.1966759002770085E-2</v>
          </cell>
          <cell r="C143">
            <v>1.5534074084224609</v>
          </cell>
          <cell r="D143">
            <v>0.14286184476350611</v>
          </cell>
          <cell r="E143">
            <v>16286.592000000001</v>
          </cell>
          <cell r="F143">
            <v>9.1966759002770085E-2</v>
          </cell>
          <cell r="G143">
            <v>1.5534074084224609</v>
          </cell>
          <cell r="H143">
            <v>0.14286184476350611</v>
          </cell>
          <cell r="I143">
            <v>16286.536026729224</v>
          </cell>
          <cell r="J143">
            <v>9.1966759002770085E-2</v>
          </cell>
          <cell r="K143">
            <v>1.5534074084224609</v>
          </cell>
          <cell r="L143">
            <v>0.14286184476350611</v>
          </cell>
          <cell r="M143">
            <v>16286.536026729224</v>
          </cell>
          <cell r="N143">
            <v>9.1966759002770085E-2</v>
          </cell>
          <cell r="O143">
            <v>1.5534074084224609</v>
          </cell>
          <cell r="P143">
            <v>0.14286184476350611</v>
          </cell>
          <cell r="Q143">
            <v>16286.536026729224</v>
          </cell>
          <cell r="R143">
            <v>9.1966759002770085E-2</v>
          </cell>
          <cell r="S143">
            <v>1.5534074084224609</v>
          </cell>
          <cell r="T143">
            <v>0.14286184476350611</v>
          </cell>
          <cell r="U143">
            <v>16286.536026729224</v>
          </cell>
          <cell r="V143">
            <v>9.1966759002770085E-2</v>
          </cell>
          <cell r="W143">
            <v>1.5534074084224609</v>
          </cell>
          <cell r="X143">
            <v>0.14286184476350611</v>
          </cell>
          <cell r="Y143">
            <v>16286.536026729224</v>
          </cell>
          <cell r="Z143">
            <v>9.1966759002770085E-2</v>
          </cell>
          <cell r="AA143">
            <v>1.5534074084224609</v>
          </cell>
          <cell r="AB143">
            <v>0.14286184476350611</v>
          </cell>
          <cell r="AC143">
            <v>16286.536026729224</v>
          </cell>
          <cell r="AD143">
            <v>9.1966759002770085E-2</v>
          </cell>
          <cell r="AE143">
            <v>1.5534074084224609</v>
          </cell>
          <cell r="AF143">
            <v>0.14286184476350611</v>
          </cell>
          <cell r="AG143">
            <v>16286.536026729224</v>
          </cell>
          <cell r="AH143">
            <v>9.1966759002770085E-2</v>
          </cell>
          <cell r="AI143">
            <v>1.5534074084224609</v>
          </cell>
          <cell r="AJ143">
            <v>0.14286184476350611</v>
          </cell>
          <cell r="AK143">
            <v>16286.536026729224</v>
          </cell>
          <cell r="AL143">
            <v>9.1966759002770085E-2</v>
          </cell>
          <cell r="AM143">
            <v>1.5534074084224609</v>
          </cell>
          <cell r="AN143">
            <v>0.14286184476350611</v>
          </cell>
          <cell r="AO143">
            <v>16286.536026729224</v>
          </cell>
          <cell r="AP143">
            <v>9.1966759002770085E-2</v>
          </cell>
          <cell r="AQ143">
            <v>1.5534074084224609</v>
          </cell>
          <cell r="AR143">
            <v>0.14286184476350611</v>
          </cell>
          <cell r="AS143">
            <v>16286.536026729224</v>
          </cell>
          <cell r="AT143">
            <v>9.1966759002770085E-2</v>
          </cell>
          <cell r="AU143">
            <v>1.5534074084224609</v>
          </cell>
          <cell r="AV143">
            <v>0.14286184476350611</v>
          </cell>
          <cell r="AW143">
            <v>16286.536026729224</v>
          </cell>
        </row>
        <row r="144">
          <cell r="A144" t="str">
            <v>Doubletree Club</v>
          </cell>
          <cell r="B144">
            <v>6.0941828254847646E-2</v>
          </cell>
          <cell r="C144">
            <v>1.0436956025338406</v>
          </cell>
          <cell r="D144">
            <v>6.3604718159957052E-2</v>
          </cell>
          <cell r="E144">
            <v>7251.0899999999983</v>
          </cell>
          <cell r="F144">
            <v>6.0941828254847646E-2</v>
          </cell>
          <cell r="G144">
            <v>1.0436956025338406</v>
          </cell>
          <cell r="H144">
            <v>6.3604718159957052E-2</v>
          </cell>
          <cell r="I144">
            <v>7251.0650796714235</v>
          </cell>
          <cell r="J144">
            <v>6.0941828254847646E-2</v>
          </cell>
          <cell r="K144">
            <v>1.0436956025338406</v>
          </cell>
          <cell r="L144">
            <v>6.3604718159957052E-2</v>
          </cell>
          <cell r="M144">
            <v>7251.0650796714235</v>
          </cell>
          <cell r="N144">
            <v>6.0941828254847646E-2</v>
          </cell>
          <cell r="O144">
            <v>1.0436956025338406</v>
          </cell>
          <cell r="P144">
            <v>6.3604718159957052E-2</v>
          </cell>
          <cell r="Q144">
            <v>7251.0650796714235</v>
          </cell>
          <cell r="R144">
            <v>6.0941828254847646E-2</v>
          </cell>
          <cell r="S144">
            <v>1.0436956025338406</v>
          </cell>
          <cell r="T144">
            <v>6.3604718159957052E-2</v>
          </cell>
          <cell r="U144">
            <v>7251.0650796714235</v>
          </cell>
          <cell r="V144">
            <v>6.0941828254847646E-2</v>
          </cell>
          <cell r="W144">
            <v>1.0436956025338406</v>
          </cell>
          <cell r="X144">
            <v>6.3604718159957052E-2</v>
          </cell>
          <cell r="Y144">
            <v>7251.0650796714235</v>
          </cell>
          <cell r="Z144">
            <v>6.0941828254847646E-2</v>
          </cell>
          <cell r="AA144">
            <v>1.0436956025338406</v>
          </cell>
          <cell r="AB144">
            <v>6.3604718159957052E-2</v>
          </cell>
          <cell r="AC144">
            <v>7251.0650796714235</v>
          </cell>
          <cell r="AD144">
            <v>6.0941828254847646E-2</v>
          </cell>
          <cell r="AE144">
            <v>1.0436956025338406</v>
          </cell>
          <cell r="AF144">
            <v>6.3604718159957052E-2</v>
          </cell>
          <cell r="AG144">
            <v>7251.0650796714235</v>
          </cell>
          <cell r="AH144">
            <v>6.0941828254847646E-2</v>
          </cell>
          <cell r="AI144">
            <v>1.0436956025338406</v>
          </cell>
          <cell r="AJ144">
            <v>6.3604718159957052E-2</v>
          </cell>
          <cell r="AK144">
            <v>7251.0650796714235</v>
          </cell>
          <cell r="AL144">
            <v>6.0941828254847646E-2</v>
          </cell>
          <cell r="AM144">
            <v>1.0436956025338406</v>
          </cell>
          <cell r="AN144">
            <v>6.3604718159957052E-2</v>
          </cell>
          <cell r="AO144">
            <v>7251.0650796714235</v>
          </cell>
          <cell r="AP144">
            <v>6.0941828254847646E-2</v>
          </cell>
          <cell r="AQ144">
            <v>1.0436956025338406</v>
          </cell>
          <cell r="AR144">
            <v>6.3604718159957052E-2</v>
          </cell>
          <cell r="AS144">
            <v>7251.0650796714235</v>
          </cell>
          <cell r="AT144">
            <v>6.0941828254847646E-2</v>
          </cell>
          <cell r="AU144">
            <v>1.0436956025338406</v>
          </cell>
          <cell r="AV144">
            <v>6.3604718159957052E-2</v>
          </cell>
          <cell r="AW144">
            <v>7251.0650796714235</v>
          </cell>
        </row>
        <row r="145">
          <cell r="A145" t="str">
            <v>La Quinta</v>
          </cell>
          <cell r="B145">
            <v>3.9889196675900275E-2</v>
          </cell>
          <cell r="C145">
            <v>0</v>
          </cell>
          <cell r="D145">
            <v>0</v>
          </cell>
          <cell r="E145">
            <v>0</v>
          </cell>
          <cell r="F145">
            <v>3.9889196675900275E-2</v>
          </cell>
          <cell r="G145">
            <v>0</v>
          </cell>
          <cell r="H145">
            <v>0</v>
          </cell>
          <cell r="I145">
            <v>0</v>
          </cell>
          <cell r="J145">
            <v>3.9889196675900275E-2</v>
          </cell>
          <cell r="K145">
            <v>0</v>
          </cell>
          <cell r="L145">
            <v>0</v>
          </cell>
          <cell r="M145">
            <v>0</v>
          </cell>
          <cell r="N145">
            <v>3.9889196675900275E-2</v>
          </cell>
          <cell r="O145">
            <v>0</v>
          </cell>
          <cell r="P145">
            <v>0</v>
          </cell>
          <cell r="Q145">
            <v>0</v>
          </cell>
          <cell r="R145">
            <v>3.9889196675900275E-2</v>
          </cell>
          <cell r="S145">
            <v>0</v>
          </cell>
          <cell r="T145">
            <v>0</v>
          </cell>
          <cell r="U145">
            <v>0</v>
          </cell>
          <cell r="V145">
            <v>3.9889196675900275E-2</v>
          </cell>
          <cell r="W145">
            <v>0</v>
          </cell>
          <cell r="X145">
            <v>0</v>
          </cell>
          <cell r="Y145">
            <v>0</v>
          </cell>
          <cell r="Z145">
            <v>3.9889196675900275E-2</v>
          </cell>
          <cell r="AA145">
            <v>0</v>
          </cell>
          <cell r="AB145">
            <v>0</v>
          </cell>
          <cell r="AC145">
            <v>0</v>
          </cell>
          <cell r="AD145">
            <v>3.9889196675900275E-2</v>
          </cell>
          <cell r="AE145">
            <v>0</v>
          </cell>
          <cell r="AF145">
            <v>0</v>
          </cell>
          <cell r="AG145">
            <v>0</v>
          </cell>
          <cell r="AH145">
            <v>3.9889196675900275E-2</v>
          </cell>
          <cell r="AI145">
            <v>0</v>
          </cell>
          <cell r="AJ145">
            <v>0</v>
          </cell>
          <cell r="AK145">
            <v>0</v>
          </cell>
          <cell r="AL145">
            <v>3.9889196675900275E-2</v>
          </cell>
          <cell r="AM145">
            <v>0</v>
          </cell>
          <cell r="AN145">
            <v>0</v>
          </cell>
          <cell r="AO145">
            <v>0</v>
          </cell>
          <cell r="AP145">
            <v>3.9889196675900275E-2</v>
          </cell>
          <cell r="AQ145">
            <v>0</v>
          </cell>
          <cell r="AR145">
            <v>0</v>
          </cell>
          <cell r="AS145">
            <v>0</v>
          </cell>
          <cell r="AT145">
            <v>3.9889196675900275E-2</v>
          </cell>
          <cell r="AU145">
            <v>0</v>
          </cell>
          <cell r="AV145">
            <v>0</v>
          </cell>
          <cell r="AW145">
            <v>0</v>
          </cell>
        </row>
        <row r="146">
          <cell r="A146" t="str">
            <v>Comp8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</row>
        <row r="147">
          <cell r="A147" t="str">
            <v>Comp9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A148" t="str">
            <v>Comp10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A149" t="str">
            <v>Comp11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A150" t="str">
            <v>Comp12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A151" t="str">
            <v>Comp13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A152" t="str">
            <v>Comp14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A153" t="str">
            <v>Comp15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A154" t="str">
            <v>Comp16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A155" t="str">
            <v>Comp17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</row>
        <row r="156">
          <cell r="A156" t="str">
            <v>Comp18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</row>
        <row r="157">
          <cell r="A157" t="str">
            <v>Comp19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A158" t="str">
            <v>Comp20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</row>
        <row r="159">
          <cell r="A159" t="str">
            <v>Comp21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A160" t="str">
            <v>Comp22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A161" t="str">
            <v>Comp23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</row>
        <row r="162">
          <cell r="A162" t="str">
            <v>Comp24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</row>
        <row r="163">
          <cell r="A163" t="str">
            <v>Comp25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</row>
        <row r="164">
          <cell r="A164" t="str">
            <v>Addition/Deletion 1</v>
          </cell>
          <cell r="B164">
            <v>0</v>
          </cell>
          <cell r="C164">
            <v>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  <cell r="I164">
            <v>0</v>
          </cell>
          <cell r="J164">
            <v>0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O164">
            <v>1</v>
          </cell>
          <cell r="P164">
            <v>0</v>
          </cell>
          <cell r="Q164">
            <v>0</v>
          </cell>
          <cell r="R164">
            <v>0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1</v>
          </cell>
          <cell r="X164">
            <v>0</v>
          </cell>
          <cell r="Y164">
            <v>0</v>
          </cell>
          <cell r="Z164">
            <v>0</v>
          </cell>
          <cell r="AA164">
            <v>1</v>
          </cell>
          <cell r="AB164">
            <v>0</v>
          </cell>
          <cell r="AC164">
            <v>0</v>
          </cell>
          <cell r="AD164">
            <v>0</v>
          </cell>
          <cell r="AE164">
            <v>1</v>
          </cell>
          <cell r="AF164">
            <v>0</v>
          </cell>
          <cell r="AG164">
            <v>0</v>
          </cell>
          <cell r="AH164">
            <v>0</v>
          </cell>
          <cell r="AI164">
            <v>1</v>
          </cell>
          <cell r="AJ164">
            <v>0</v>
          </cell>
          <cell r="AK164">
            <v>0</v>
          </cell>
          <cell r="AL164">
            <v>0</v>
          </cell>
          <cell r="AM164">
            <v>1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0</v>
          </cell>
          <cell r="AS164">
            <v>0</v>
          </cell>
          <cell r="AT164">
            <v>0</v>
          </cell>
          <cell r="AU164">
            <v>1</v>
          </cell>
          <cell r="AV164">
            <v>0</v>
          </cell>
          <cell r="AW164">
            <v>0</v>
          </cell>
        </row>
        <row r="165">
          <cell r="A165" t="str">
            <v>Addition/Deletion 2</v>
          </cell>
          <cell r="B165">
            <v>0</v>
          </cell>
          <cell r="C165">
            <v>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0</v>
          </cell>
          <cell r="I165">
            <v>0</v>
          </cell>
          <cell r="J165">
            <v>0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>
            <v>1</v>
          </cell>
          <cell r="T165">
            <v>0</v>
          </cell>
          <cell r="U165">
            <v>0</v>
          </cell>
          <cell r="V165">
            <v>0</v>
          </cell>
          <cell r="W165">
            <v>1</v>
          </cell>
          <cell r="X165">
            <v>0</v>
          </cell>
          <cell r="Y165">
            <v>0</v>
          </cell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1</v>
          </cell>
          <cell r="AF165">
            <v>0</v>
          </cell>
          <cell r="AG165">
            <v>0</v>
          </cell>
          <cell r="AH165">
            <v>0</v>
          </cell>
          <cell r="AI165">
            <v>1</v>
          </cell>
          <cell r="AJ165">
            <v>0</v>
          </cell>
          <cell r="AK165">
            <v>0</v>
          </cell>
          <cell r="AL165">
            <v>0</v>
          </cell>
          <cell r="AM165">
            <v>1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0</v>
          </cell>
          <cell r="AS165">
            <v>0</v>
          </cell>
          <cell r="AT165">
            <v>0</v>
          </cell>
          <cell r="AU165">
            <v>1</v>
          </cell>
          <cell r="AV165">
            <v>0</v>
          </cell>
          <cell r="AW165">
            <v>0</v>
          </cell>
        </row>
        <row r="166">
          <cell r="A166" t="str">
            <v>Addition/Deletion 3</v>
          </cell>
          <cell r="B166">
            <v>0</v>
          </cell>
          <cell r="C166">
            <v>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0</v>
          </cell>
          <cell r="I166">
            <v>0</v>
          </cell>
          <cell r="J166">
            <v>0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O166">
            <v>1</v>
          </cell>
          <cell r="P166">
            <v>0</v>
          </cell>
          <cell r="Q166">
            <v>0</v>
          </cell>
          <cell r="R166">
            <v>0</v>
          </cell>
          <cell r="S166">
            <v>1</v>
          </cell>
          <cell r="T166">
            <v>0</v>
          </cell>
          <cell r="U166">
            <v>0</v>
          </cell>
          <cell r="V166">
            <v>0</v>
          </cell>
          <cell r="W166">
            <v>1</v>
          </cell>
          <cell r="X166">
            <v>0</v>
          </cell>
          <cell r="Y166">
            <v>0</v>
          </cell>
          <cell r="Z166">
            <v>0</v>
          </cell>
          <cell r="AA166">
            <v>1</v>
          </cell>
          <cell r="AB166">
            <v>0</v>
          </cell>
          <cell r="AC166">
            <v>0</v>
          </cell>
          <cell r="AD166">
            <v>0</v>
          </cell>
          <cell r="AE166">
            <v>1</v>
          </cell>
          <cell r="AF166">
            <v>0</v>
          </cell>
          <cell r="AG166">
            <v>0</v>
          </cell>
          <cell r="AH166">
            <v>0</v>
          </cell>
          <cell r="AI166">
            <v>1</v>
          </cell>
          <cell r="AJ166">
            <v>0</v>
          </cell>
          <cell r="AK166">
            <v>0</v>
          </cell>
          <cell r="AL166">
            <v>0</v>
          </cell>
          <cell r="AM166">
            <v>1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0</v>
          </cell>
          <cell r="AS166">
            <v>0</v>
          </cell>
          <cell r="AT166">
            <v>0</v>
          </cell>
          <cell r="AU166">
            <v>1</v>
          </cell>
          <cell r="AV166">
            <v>0</v>
          </cell>
          <cell r="AW166">
            <v>0</v>
          </cell>
        </row>
        <row r="167">
          <cell r="A167" t="str">
            <v>Addition/Deletion 4</v>
          </cell>
          <cell r="B167">
            <v>0</v>
          </cell>
          <cell r="C167">
            <v>1</v>
          </cell>
          <cell r="D167">
            <v>0</v>
          </cell>
          <cell r="E167">
            <v>0</v>
          </cell>
          <cell r="F167">
            <v>0</v>
          </cell>
          <cell r="G167">
            <v>1</v>
          </cell>
          <cell r="H167">
            <v>0</v>
          </cell>
          <cell r="I167">
            <v>0</v>
          </cell>
          <cell r="J167">
            <v>0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>
            <v>1</v>
          </cell>
          <cell r="T167">
            <v>0</v>
          </cell>
          <cell r="U167">
            <v>0</v>
          </cell>
          <cell r="V167">
            <v>0</v>
          </cell>
          <cell r="W167">
            <v>1</v>
          </cell>
          <cell r="X167">
            <v>0</v>
          </cell>
          <cell r="Y167">
            <v>0</v>
          </cell>
          <cell r="Z167">
            <v>0</v>
          </cell>
          <cell r="AA167">
            <v>1</v>
          </cell>
          <cell r="AB167">
            <v>0</v>
          </cell>
          <cell r="AC167">
            <v>0</v>
          </cell>
          <cell r="AD167">
            <v>0</v>
          </cell>
          <cell r="AE167">
            <v>1</v>
          </cell>
          <cell r="AF167">
            <v>0</v>
          </cell>
          <cell r="AG167">
            <v>0</v>
          </cell>
          <cell r="AH167">
            <v>0</v>
          </cell>
          <cell r="AI167">
            <v>1</v>
          </cell>
          <cell r="AJ167">
            <v>0</v>
          </cell>
          <cell r="AK167">
            <v>0</v>
          </cell>
          <cell r="AL167">
            <v>0</v>
          </cell>
          <cell r="AM167">
            <v>1</v>
          </cell>
          <cell r="AN167">
            <v>0</v>
          </cell>
          <cell r="AO167">
            <v>0</v>
          </cell>
          <cell r="AP167">
            <v>0</v>
          </cell>
          <cell r="AQ167">
            <v>1</v>
          </cell>
          <cell r="AR167">
            <v>0</v>
          </cell>
          <cell r="AS167">
            <v>0</v>
          </cell>
          <cell r="AT167">
            <v>0</v>
          </cell>
          <cell r="AU167">
            <v>1</v>
          </cell>
          <cell r="AV167">
            <v>0</v>
          </cell>
          <cell r="AW167">
            <v>0</v>
          </cell>
        </row>
        <row r="168">
          <cell r="A168" t="str">
            <v>Addition/Deletion 5</v>
          </cell>
          <cell r="B168">
            <v>0</v>
          </cell>
          <cell r="C168">
            <v>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0</v>
          </cell>
          <cell r="I168">
            <v>0</v>
          </cell>
          <cell r="J168">
            <v>0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O168">
            <v>1</v>
          </cell>
          <cell r="P168">
            <v>0</v>
          </cell>
          <cell r="Q168">
            <v>0</v>
          </cell>
          <cell r="R168">
            <v>0</v>
          </cell>
          <cell r="S168">
            <v>1</v>
          </cell>
          <cell r="T168">
            <v>0</v>
          </cell>
          <cell r="U168">
            <v>0</v>
          </cell>
          <cell r="V168">
            <v>0</v>
          </cell>
          <cell r="W168">
            <v>1</v>
          </cell>
          <cell r="X168">
            <v>0</v>
          </cell>
          <cell r="Y168">
            <v>0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1</v>
          </cell>
          <cell r="AJ168">
            <v>0</v>
          </cell>
          <cell r="AK168">
            <v>0</v>
          </cell>
          <cell r="AL168">
            <v>0</v>
          </cell>
          <cell r="AM168">
            <v>1</v>
          </cell>
          <cell r="AN168">
            <v>0</v>
          </cell>
          <cell r="AO168">
            <v>0</v>
          </cell>
          <cell r="AP168">
            <v>0</v>
          </cell>
          <cell r="AQ168">
            <v>1</v>
          </cell>
          <cell r="AR168">
            <v>0</v>
          </cell>
          <cell r="AS168">
            <v>0</v>
          </cell>
          <cell r="AT168">
            <v>0</v>
          </cell>
          <cell r="AU168">
            <v>1</v>
          </cell>
          <cell r="AV168">
            <v>0</v>
          </cell>
          <cell r="AW168">
            <v>0</v>
          </cell>
        </row>
        <row r="169">
          <cell r="A169" t="str">
            <v>Total</v>
          </cell>
          <cell r="B169">
            <v>1</v>
          </cell>
          <cell r="C169">
            <v>0</v>
          </cell>
          <cell r="D169">
            <v>1</v>
          </cell>
          <cell r="E169">
            <v>114002.3918</v>
          </cell>
          <cell r="F169">
            <v>1</v>
          </cell>
          <cell r="G169">
            <v>0</v>
          </cell>
          <cell r="H169">
            <v>1</v>
          </cell>
          <cell r="I169">
            <v>114002</v>
          </cell>
          <cell r="J169">
            <v>1</v>
          </cell>
          <cell r="K169">
            <v>0</v>
          </cell>
          <cell r="L169">
            <v>1</v>
          </cell>
          <cell r="M169">
            <v>114002</v>
          </cell>
          <cell r="N169">
            <v>1</v>
          </cell>
          <cell r="O169">
            <v>0</v>
          </cell>
          <cell r="P169">
            <v>1</v>
          </cell>
          <cell r="Q169">
            <v>114002</v>
          </cell>
          <cell r="R169">
            <v>1</v>
          </cell>
          <cell r="S169">
            <v>0</v>
          </cell>
          <cell r="T169">
            <v>1</v>
          </cell>
          <cell r="U169">
            <v>114002</v>
          </cell>
          <cell r="V169">
            <v>1</v>
          </cell>
          <cell r="W169">
            <v>0</v>
          </cell>
          <cell r="X169">
            <v>1</v>
          </cell>
          <cell r="Y169">
            <v>114002</v>
          </cell>
          <cell r="Z169">
            <v>1</v>
          </cell>
          <cell r="AA169">
            <v>0</v>
          </cell>
          <cell r="AB169">
            <v>1</v>
          </cell>
          <cell r="AC169">
            <v>114002</v>
          </cell>
          <cell r="AD169">
            <v>1</v>
          </cell>
          <cell r="AE169">
            <v>0</v>
          </cell>
          <cell r="AF169">
            <v>1</v>
          </cell>
          <cell r="AG169">
            <v>114002</v>
          </cell>
          <cell r="AH169">
            <v>1</v>
          </cell>
          <cell r="AI169">
            <v>0</v>
          </cell>
          <cell r="AJ169">
            <v>1</v>
          </cell>
          <cell r="AK169">
            <v>114002</v>
          </cell>
          <cell r="AL169">
            <v>1</v>
          </cell>
          <cell r="AM169">
            <v>0</v>
          </cell>
          <cell r="AN169">
            <v>1</v>
          </cell>
          <cell r="AO169">
            <v>114002</v>
          </cell>
          <cell r="AP169">
            <v>1</v>
          </cell>
          <cell r="AQ169">
            <v>0</v>
          </cell>
          <cell r="AR169">
            <v>1</v>
          </cell>
          <cell r="AS169">
            <v>114002</v>
          </cell>
          <cell r="AT169">
            <v>1</v>
          </cell>
          <cell r="AU169">
            <v>0</v>
          </cell>
          <cell r="AV169">
            <v>1</v>
          </cell>
          <cell r="AW169">
            <v>114002</v>
          </cell>
        </row>
        <row r="172">
          <cell r="A172" t="str">
            <v>Contracted</v>
          </cell>
          <cell r="B172" t="str">
            <v>2002(Historical)</v>
          </cell>
          <cell r="C172">
            <v>0</v>
          </cell>
          <cell r="D172">
            <v>0</v>
          </cell>
          <cell r="E172">
            <v>0</v>
          </cell>
          <cell r="F172">
            <v>2004</v>
          </cell>
          <cell r="G172">
            <v>0</v>
          </cell>
          <cell r="H172">
            <v>0</v>
          </cell>
          <cell r="I172">
            <v>0</v>
          </cell>
          <cell r="J172">
            <v>2005</v>
          </cell>
          <cell r="K172">
            <v>0</v>
          </cell>
          <cell r="L172">
            <v>0</v>
          </cell>
          <cell r="M172">
            <v>0</v>
          </cell>
          <cell r="N172">
            <v>2006</v>
          </cell>
          <cell r="O172">
            <v>0</v>
          </cell>
          <cell r="P172">
            <v>0</v>
          </cell>
          <cell r="Q172">
            <v>0</v>
          </cell>
          <cell r="R172">
            <v>2007</v>
          </cell>
          <cell r="S172">
            <v>0</v>
          </cell>
          <cell r="T172">
            <v>0</v>
          </cell>
          <cell r="U172">
            <v>0</v>
          </cell>
          <cell r="V172">
            <v>2008</v>
          </cell>
          <cell r="W172">
            <v>0</v>
          </cell>
          <cell r="X172">
            <v>0</v>
          </cell>
          <cell r="Y172">
            <v>0</v>
          </cell>
          <cell r="Z172">
            <v>2009</v>
          </cell>
          <cell r="AA172">
            <v>0</v>
          </cell>
          <cell r="AB172">
            <v>0</v>
          </cell>
          <cell r="AC172">
            <v>0</v>
          </cell>
          <cell r="AD172">
            <v>2010</v>
          </cell>
          <cell r="AE172">
            <v>0</v>
          </cell>
          <cell r="AF172">
            <v>0</v>
          </cell>
          <cell r="AG172">
            <v>0</v>
          </cell>
          <cell r="AH172">
            <v>2011</v>
          </cell>
          <cell r="AI172">
            <v>0</v>
          </cell>
          <cell r="AJ172">
            <v>0</v>
          </cell>
          <cell r="AK172">
            <v>0</v>
          </cell>
          <cell r="AL172">
            <v>2012</v>
          </cell>
          <cell r="AM172">
            <v>0</v>
          </cell>
          <cell r="AN172">
            <v>0</v>
          </cell>
          <cell r="AO172">
            <v>0</v>
          </cell>
          <cell r="AP172">
            <v>2013</v>
          </cell>
          <cell r="AQ172">
            <v>0</v>
          </cell>
          <cell r="AR172">
            <v>0</v>
          </cell>
          <cell r="AS172">
            <v>0</v>
          </cell>
          <cell r="AT172">
            <v>2014</v>
          </cell>
        </row>
        <row r="173">
          <cell r="A173" t="str">
            <v>Property</v>
          </cell>
          <cell r="B173" t="str">
            <v>Fair Share</v>
          </cell>
          <cell r="C173" t="str">
            <v>Penetration</v>
          </cell>
          <cell r="D173" t="str">
            <v>Mkt. Share</v>
          </cell>
          <cell r="E173" t="str">
            <v>Rmnights</v>
          </cell>
          <cell r="F173" t="str">
            <v>Fair Share</v>
          </cell>
          <cell r="G173" t="str">
            <v>Penetration</v>
          </cell>
          <cell r="H173" t="str">
            <v>Mkt. Share</v>
          </cell>
          <cell r="I173" t="str">
            <v>Rmnights</v>
          </cell>
          <cell r="J173" t="str">
            <v>Fair Share</v>
          </cell>
          <cell r="K173" t="str">
            <v>Penetration</v>
          </cell>
          <cell r="L173" t="str">
            <v>Mkt. Share</v>
          </cell>
          <cell r="M173" t="str">
            <v>Rmnights</v>
          </cell>
          <cell r="N173" t="str">
            <v>Fair Share</v>
          </cell>
          <cell r="O173" t="str">
            <v>Penetration</v>
          </cell>
          <cell r="P173" t="str">
            <v>Mkt. Share</v>
          </cell>
          <cell r="Q173" t="str">
            <v>Rmnights</v>
          </cell>
          <cell r="R173" t="str">
            <v>Fair Share</v>
          </cell>
          <cell r="S173" t="str">
            <v>Penetration</v>
          </cell>
          <cell r="T173" t="str">
            <v>Mkt. Share</v>
          </cell>
          <cell r="U173" t="str">
            <v>Rmnights</v>
          </cell>
          <cell r="V173" t="str">
            <v>Fair Share</v>
          </cell>
          <cell r="W173" t="str">
            <v>Penetration</v>
          </cell>
          <cell r="X173" t="str">
            <v>Mkt. Share</v>
          </cell>
          <cell r="Y173" t="str">
            <v>Rmnights</v>
          </cell>
          <cell r="Z173" t="str">
            <v>Fair Share</v>
          </cell>
          <cell r="AA173" t="str">
            <v>Penetration</v>
          </cell>
          <cell r="AB173" t="str">
            <v>Mkt. Share</v>
          </cell>
          <cell r="AC173" t="str">
            <v>Rmnights</v>
          </cell>
          <cell r="AD173" t="str">
            <v>Fair Share</v>
          </cell>
          <cell r="AE173" t="str">
            <v>Penetration</v>
          </cell>
          <cell r="AF173" t="str">
            <v>Mkt. Share</v>
          </cell>
          <cell r="AG173" t="str">
            <v>Rmnights</v>
          </cell>
          <cell r="AH173" t="str">
            <v>Fair Share</v>
          </cell>
          <cell r="AI173" t="str">
            <v>Penetration</v>
          </cell>
          <cell r="AJ173" t="str">
            <v>Mkt. Share</v>
          </cell>
          <cell r="AK173" t="str">
            <v>Rmnights</v>
          </cell>
          <cell r="AL173" t="str">
            <v>Fair Share</v>
          </cell>
          <cell r="AM173" t="str">
            <v>Penetration</v>
          </cell>
          <cell r="AN173" t="str">
            <v>Mkt. Share</v>
          </cell>
          <cell r="AO173" t="str">
            <v>Rmnights</v>
          </cell>
          <cell r="AP173" t="str">
            <v>Fair Share</v>
          </cell>
          <cell r="AQ173" t="str">
            <v>Penetration</v>
          </cell>
          <cell r="AR173" t="str">
            <v>Mkt. Share</v>
          </cell>
          <cell r="AS173" t="str">
            <v>Rmnights</v>
          </cell>
          <cell r="AT173" t="str">
            <v>Fair Share</v>
          </cell>
          <cell r="AU173" t="str">
            <v>Penetration</v>
          </cell>
          <cell r="AV173" t="str">
            <v>Mkt. Share</v>
          </cell>
          <cell r="AW173" t="str">
            <v>Rmnights</v>
          </cell>
        </row>
        <row r="174">
          <cell r="A174" t="str">
            <v>Sheraton JFK</v>
          </cell>
          <cell r="B174">
            <v>0.10193905817174516</v>
          </cell>
          <cell r="C174">
            <v>0.70757725568260654</v>
          </cell>
          <cell r="D174">
            <v>7.2129759028033022E-2</v>
          </cell>
          <cell r="E174">
            <v>5928.2132000000001</v>
          </cell>
          <cell r="F174">
            <v>0.10193905817174516</v>
          </cell>
          <cell r="G174">
            <v>0.70757725568260654</v>
          </cell>
          <cell r="H174">
            <v>7.2129759028033022E-2</v>
          </cell>
          <cell r="I174">
            <v>5928.2006349959784</v>
          </cell>
          <cell r="J174">
            <v>0.10193905817174516</v>
          </cell>
          <cell r="K174">
            <v>0.70757725568260654</v>
          </cell>
          <cell r="L174">
            <v>7.2129759028033022E-2</v>
          </cell>
          <cell r="M174">
            <v>5928.2006349959784</v>
          </cell>
          <cell r="N174">
            <v>0.10193905817174516</v>
          </cell>
          <cell r="O174">
            <v>0.70757725568260654</v>
          </cell>
          <cell r="P174">
            <v>7.2129759028033022E-2</v>
          </cell>
          <cell r="Q174">
            <v>5928.2006349959784</v>
          </cell>
          <cell r="R174">
            <v>0.10193905817174516</v>
          </cell>
          <cell r="S174">
            <v>0.70757725568260654</v>
          </cell>
          <cell r="T174">
            <v>7.2129759028033022E-2</v>
          </cell>
          <cell r="U174">
            <v>5928.2006349959784</v>
          </cell>
          <cell r="V174">
            <v>0.10193905817174516</v>
          </cell>
          <cell r="W174">
            <v>0.70757725568260654</v>
          </cell>
          <cell r="X174">
            <v>7.2129759028033022E-2</v>
          </cell>
          <cell r="Y174">
            <v>5928.2006349959784</v>
          </cell>
          <cell r="Z174">
            <v>0.10193905817174516</v>
          </cell>
          <cell r="AA174">
            <v>0.70757725568260654</v>
          </cell>
          <cell r="AB174">
            <v>7.2129759028033022E-2</v>
          </cell>
          <cell r="AC174">
            <v>5928.2006349959784</v>
          </cell>
          <cell r="AD174">
            <v>0.10193905817174516</v>
          </cell>
          <cell r="AE174">
            <v>0.70757725568260654</v>
          </cell>
          <cell r="AF174">
            <v>7.2129759028033022E-2</v>
          </cell>
          <cell r="AG174">
            <v>5928.2006349959784</v>
          </cell>
          <cell r="AH174">
            <v>0.10193905817174516</v>
          </cell>
          <cell r="AI174">
            <v>0.70757725568260654</v>
          </cell>
          <cell r="AJ174">
            <v>7.2129759028033022E-2</v>
          </cell>
          <cell r="AK174">
            <v>5928.2006349959784</v>
          </cell>
          <cell r="AL174">
            <v>0.10193905817174516</v>
          </cell>
          <cell r="AM174">
            <v>0.70757725568260654</v>
          </cell>
          <cell r="AN174">
            <v>7.2129759028033022E-2</v>
          </cell>
          <cell r="AO174">
            <v>5928.2006349959784</v>
          </cell>
          <cell r="AP174">
            <v>0.10193905817174516</v>
          </cell>
          <cell r="AQ174">
            <v>0.70757725568260654</v>
          </cell>
          <cell r="AR174">
            <v>7.2129759028033022E-2</v>
          </cell>
          <cell r="AS174">
            <v>5928.2006349959784</v>
          </cell>
          <cell r="AT174">
            <v>0.10193905817174516</v>
          </cell>
          <cell r="AU174">
            <v>0.70757725568260654</v>
          </cell>
          <cell r="AV174">
            <v>7.2129759028033022E-2</v>
          </cell>
          <cell r="AW174">
            <v>5928.2006349959784</v>
          </cell>
        </row>
        <row r="175">
          <cell r="A175" t="str">
            <v>Radisson JFK</v>
          </cell>
          <cell r="B175">
            <v>0.21385041551246536</v>
          </cell>
          <cell r="C175">
            <v>1.2296629774749275</v>
          </cell>
          <cell r="D175">
            <v>0.26296393867330858</v>
          </cell>
          <cell r="E175">
            <v>21612.526000000002</v>
          </cell>
          <cell r="F175">
            <v>0.21385041551246536</v>
          </cell>
          <cell r="G175">
            <v>1.2296629774749275</v>
          </cell>
          <cell r="H175">
            <v>0.26296393867330858</v>
          </cell>
          <cell r="I175">
            <v>21612.480191681887</v>
          </cell>
          <cell r="J175">
            <v>0.21385041551246536</v>
          </cell>
          <cell r="K175">
            <v>1.2296629774749275</v>
          </cell>
          <cell r="L175">
            <v>0.26296393867330858</v>
          </cell>
          <cell r="M175">
            <v>21612.480191681887</v>
          </cell>
          <cell r="N175">
            <v>0.21385041551246536</v>
          </cell>
          <cell r="O175">
            <v>1.2296629774749275</v>
          </cell>
          <cell r="P175">
            <v>0.26296393867330858</v>
          </cell>
          <cell r="Q175">
            <v>21612.480191681887</v>
          </cell>
          <cell r="R175">
            <v>0.21385041551246536</v>
          </cell>
          <cell r="S175">
            <v>1.2296629774749275</v>
          </cell>
          <cell r="T175">
            <v>0.26296393867330858</v>
          </cell>
          <cell r="U175">
            <v>21612.480191681887</v>
          </cell>
          <cell r="V175">
            <v>0.21385041551246536</v>
          </cell>
          <cell r="W175">
            <v>1.2296629774749275</v>
          </cell>
          <cell r="X175">
            <v>0.26296393867330858</v>
          </cell>
          <cell r="Y175">
            <v>21612.480191681887</v>
          </cell>
          <cell r="Z175">
            <v>0.21385041551246536</v>
          </cell>
          <cell r="AA175">
            <v>1.2296629774749275</v>
          </cell>
          <cell r="AB175">
            <v>0.26296393867330858</v>
          </cell>
          <cell r="AC175">
            <v>21612.480191681887</v>
          </cell>
          <cell r="AD175">
            <v>0.21385041551246536</v>
          </cell>
          <cell r="AE175">
            <v>1.2296629774749275</v>
          </cell>
          <cell r="AF175">
            <v>0.26296393867330858</v>
          </cell>
          <cell r="AG175">
            <v>21612.480191681887</v>
          </cell>
          <cell r="AH175">
            <v>0.21385041551246536</v>
          </cell>
          <cell r="AI175">
            <v>1.2296629774749275</v>
          </cell>
          <cell r="AJ175">
            <v>0.26296393867330858</v>
          </cell>
          <cell r="AK175">
            <v>21612.480191681887</v>
          </cell>
          <cell r="AL175">
            <v>0.21385041551246536</v>
          </cell>
          <cell r="AM175">
            <v>1.2296629774749275</v>
          </cell>
          <cell r="AN175">
            <v>0.26296393867330858</v>
          </cell>
          <cell r="AO175">
            <v>21612.480191681887</v>
          </cell>
          <cell r="AP175">
            <v>0.21385041551246536</v>
          </cell>
          <cell r="AQ175">
            <v>1.2296629774749275</v>
          </cell>
          <cell r="AR175">
            <v>0.26296393867330858</v>
          </cell>
          <cell r="AS175">
            <v>21612.480191681887</v>
          </cell>
          <cell r="AT175">
            <v>0.21385041551246536</v>
          </cell>
          <cell r="AU175">
            <v>1.2296629774749275</v>
          </cell>
          <cell r="AV175">
            <v>0.26296393867330858</v>
          </cell>
          <cell r="AW175">
            <v>21612.480191681887</v>
          </cell>
        </row>
        <row r="176">
          <cell r="A176" t="str">
            <v>Holiday Inn</v>
          </cell>
          <cell r="B176">
            <v>0.1994459833795014</v>
          </cell>
          <cell r="C176">
            <v>1.904614885580461</v>
          </cell>
          <cell r="D176">
            <v>0.3798677888138316</v>
          </cell>
          <cell r="E176">
            <v>31220.639999999999</v>
          </cell>
          <cell r="F176">
            <v>0.1994459833795014</v>
          </cell>
          <cell r="G176">
            <v>1.904614885580461</v>
          </cell>
          <cell r="H176">
            <v>0.3798677888138316</v>
          </cell>
          <cell r="I176">
            <v>31220.573827031192</v>
          </cell>
          <cell r="J176">
            <v>0.1994459833795014</v>
          </cell>
          <cell r="K176">
            <v>1.904614885580461</v>
          </cell>
          <cell r="L176">
            <v>0.3798677888138316</v>
          </cell>
          <cell r="M176">
            <v>31220.573827031192</v>
          </cell>
          <cell r="N176">
            <v>0.1994459833795014</v>
          </cell>
          <cell r="O176">
            <v>1.904614885580461</v>
          </cell>
          <cell r="P176">
            <v>0.3798677888138316</v>
          </cell>
          <cell r="Q176">
            <v>31220.573827031192</v>
          </cell>
          <cell r="R176">
            <v>0.1994459833795014</v>
          </cell>
          <cell r="S176">
            <v>1.904614885580461</v>
          </cell>
          <cell r="T176">
            <v>0.3798677888138316</v>
          </cell>
          <cell r="U176">
            <v>31220.573827031192</v>
          </cell>
          <cell r="V176">
            <v>0.1994459833795014</v>
          </cell>
          <cell r="W176">
            <v>1.904614885580461</v>
          </cell>
          <cell r="X176">
            <v>0.3798677888138316</v>
          </cell>
          <cell r="Y176">
            <v>31220.573827031192</v>
          </cell>
          <cell r="Z176">
            <v>0.1994459833795014</v>
          </cell>
          <cell r="AA176">
            <v>1.904614885580461</v>
          </cell>
          <cell r="AB176">
            <v>0.3798677888138316</v>
          </cell>
          <cell r="AC176">
            <v>31220.573827031192</v>
          </cell>
          <cell r="AD176">
            <v>0.1994459833795014</v>
          </cell>
          <cell r="AE176">
            <v>1.904614885580461</v>
          </cell>
          <cell r="AF176">
            <v>0.3798677888138316</v>
          </cell>
          <cell r="AG176">
            <v>31220.573827031192</v>
          </cell>
          <cell r="AH176">
            <v>0.1994459833795014</v>
          </cell>
          <cell r="AI176">
            <v>1.904614885580461</v>
          </cell>
          <cell r="AJ176">
            <v>0.3798677888138316</v>
          </cell>
          <cell r="AK176">
            <v>31220.573827031192</v>
          </cell>
          <cell r="AL176">
            <v>0.1994459833795014</v>
          </cell>
          <cell r="AM176">
            <v>1.904614885580461</v>
          </cell>
          <cell r="AN176">
            <v>0.3798677888138316</v>
          </cell>
          <cell r="AO176">
            <v>31220.573827031192</v>
          </cell>
          <cell r="AP176">
            <v>0.1994459833795014</v>
          </cell>
          <cell r="AQ176">
            <v>1.904614885580461</v>
          </cell>
          <cell r="AR176">
            <v>0.3798677888138316</v>
          </cell>
          <cell r="AS176">
            <v>31220.573827031192</v>
          </cell>
          <cell r="AT176">
            <v>0.1994459833795014</v>
          </cell>
          <cell r="AU176">
            <v>1.904614885580461</v>
          </cell>
          <cell r="AV176">
            <v>0.3798677888138316</v>
          </cell>
          <cell r="AW176">
            <v>31220.573827031192</v>
          </cell>
        </row>
        <row r="177">
          <cell r="A177" t="str">
            <v>Ramada Plaza</v>
          </cell>
          <cell r="B177">
            <v>0.17229916897506925</v>
          </cell>
          <cell r="C177">
            <v>0</v>
          </cell>
          <cell r="D177">
            <v>0</v>
          </cell>
          <cell r="E177">
            <v>0</v>
          </cell>
          <cell r="F177">
            <v>0.17229916897506925</v>
          </cell>
          <cell r="G177">
            <v>0</v>
          </cell>
          <cell r="H177">
            <v>0</v>
          </cell>
          <cell r="I177">
            <v>0</v>
          </cell>
          <cell r="J177">
            <v>0.17229916897506925</v>
          </cell>
          <cell r="K177">
            <v>0</v>
          </cell>
          <cell r="L177">
            <v>0</v>
          </cell>
          <cell r="M177">
            <v>0</v>
          </cell>
          <cell r="N177">
            <v>0.17229916897506925</v>
          </cell>
          <cell r="O177">
            <v>0</v>
          </cell>
          <cell r="P177">
            <v>0</v>
          </cell>
          <cell r="Q177">
            <v>0</v>
          </cell>
          <cell r="R177">
            <v>0.17229916897506925</v>
          </cell>
          <cell r="S177">
            <v>0</v>
          </cell>
          <cell r="T177">
            <v>0</v>
          </cell>
          <cell r="U177">
            <v>0</v>
          </cell>
          <cell r="V177">
            <v>0.17229916897506925</v>
          </cell>
          <cell r="W177">
            <v>0</v>
          </cell>
          <cell r="X177">
            <v>0</v>
          </cell>
          <cell r="Y177">
            <v>0</v>
          </cell>
          <cell r="Z177">
            <v>0.17229916897506925</v>
          </cell>
          <cell r="AA177">
            <v>0</v>
          </cell>
          <cell r="AB177">
            <v>0</v>
          </cell>
          <cell r="AC177">
            <v>0</v>
          </cell>
          <cell r="AD177">
            <v>0.17229916897506925</v>
          </cell>
          <cell r="AE177">
            <v>0</v>
          </cell>
          <cell r="AF177">
            <v>0</v>
          </cell>
          <cell r="AG177">
            <v>0</v>
          </cell>
          <cell r="AH177">
            <v>0.17229916897506925</v>
          </cell>
          <cell r="AI177">
            <v>0</v>
          </cell>
          <cell r="AJ177">
            <v>0</v>
          </cell>
          <cell r="AK177">
            <v>0</v>
          </cell>
          <cell r="AL177">
            <v>0.17229916897506925</v>
          </cell>
          <cell r="AM177">
            <v>0</v>
          </cell>
          <cell r="AN177">
            <v>0</v>
          </cell>
          <cell r="AO177">
            <v>0</v>
          </cell>
          <cell r="AP177">
            <v>0.17229916897506925</v>
          </cell>
          <cell r="AQ177">
            <v>0</v>
          </cell>
          <cell r="AR177">
            <v>0</v>
          </cell>
          <cell r="AS177">
            <v>0</v>
          </cell>
          <cell r="AT177">
            <v>0.17229916897506925</v>
          </cell>
          <cell r="AU177">
            <v>0</v>
          </cell>
          <cell r="AV177">
            <v>0</v>
          </cell>
          <cell r="AW177">
            <v>0</v>
          </cell>
        </row>
        <row r="178">
          <cell r="A178" t="str">
            <v xml:space="preserve">Hampton Inn </v>
          </cell>
          <cell r="B178">
            <v>0.11966759002770083</v>
          </cell>
          <cell r="C178">
            <v>1.767540329421261</v>
          </cell>
          <cell r="D178">
            <v>0.21151729149861073</v>
          </cell>
          <cell r="E178">
            <v>17384.219999999998</v>
          </cell>
          <cell r="F178">
            <v>0.11966759002770083</v>
          </cell>
          <cell r="G178">
            <v>1.767540329421261</v>
          </cell>
          <cell r="H178">
            <v>0.21151729149861073</v>
          </cell>
          <cell r="I178">
            <v>17384.18315368782</v>
          </cell>
          <cell r="J178">
            <v>0.11966759002770083</v>
          </cell>
          <cell r="K178">
            <v>1.767540329421261</v>
          </cell>
          <cell r="L178">
            <v>0.21151729149861073</v>
          </cell>
          <cell r="M178">
            <v>17384.18315368782</v>
          </cell>
          <cell r="N178">
            <v>0.11966759002770083</v>
          </cell>
          <cell r="O178">
            <v>1.767540329421261</v>
          </cell>
          <cell r="P178">
            <v>0.21151729149861073</v>
          </cell>
          <cell r="Q178">
            <v>17384.18315368782</v>
          </cell>
          <cell r="R178">
            <v>0.11966759002770083</v>
          </cell>
          <cell r="S178">
            <v>1.767540329421261</v>
          </cell>
          <cell r="T178">
            <v>0.21151729149861073</v>
          </cell>
          <cell r="U178">
            <v>17384.18315368782</v>
          </cell>
          <cell r="V178">
            <v>0.11966759002770083</v>
          </cell>
          <cell r="W178">
            <v>1.767540329421261</v>
          </cell>
          <cell r="X178">
            <v>0.21151729149861073</v>
          </cell>
          <cell r="Y178">
            <v>17384.18315368782</v>
          </cell>
          <cell r="Z178">
            <v>0.11966759002770083</v>
          </cell>
          <cell r="AA178">
            <v>1.767540329421261</v>
          </cell>
          <cell r="AB178">
            <v>0.21151729149861073</v>
          </cell>
          <cell r="AC178">
            <v>17384.18315368782</v>
          </cell>
          <cell r="AD178">
            <v>0.11966759002770083</v>
          </cell>
          <cell r="AE178">
            <v>1.767540329421261</v>
          </cell>
          <cell r="AF178">
            <v>0.21151729149861073</v>
          </cell>
          <cell r="AG178">
            <v>17384.18315368782</v>
          </cell>
          <cell r="AH178">
            <v>0.11966759002770083</v>
          </cell>
          <cell r="AI178">
            <v>1.767540329421261</v>
          </cell>
          <cell r="AJ178">
            <v>0.21151729149861073</v>
          </cell>
          <cell r="AK178">
            <v>17384.18315368782</v>
          </cell>
          <cell r="AL178">
            <v>0.11966759002770083</v>
          </cell>
          <cell r="AM178">
            <v>1.767540329421261</v>
          </cell>
          <cell r="AN178">
            <v>0.21151729149861073</v>
          </cell>
          <cell r="AO178">
            <v>17384.18315368782</v>
          </cell>
          <cell r="AP178">
            <v>0.11966759002770083</v>
          </cell>
          <cell r="AQ178">
            <v>1.767540329421261</v>
          </cell>
          <cell r="AR178">
            <v>0.21151729149861073</v>
          </cell>
          <cell r="AS178">
            <v>17384.18315368782</v>
          </cell>
          <cell r="AT178">
            <v>0.11966759002770083</v>
          </cell>
          <cell r="AU178">
            <v>1.767540329421261</v>
          </cell>
          <cell r="AV178">
            <v>0.21151729149861073</v>
          </cell>
          <cell r="AW178">
            <v>17384.18315368782</v>
          </cell>
        </row>
        <row r="179">
          <cell r="A179" t="str">
            <v>Courtyard by Marriott</v>
          </cell>
          <cell r="B179">
            <v>9.1966759002770085E-2</v>
          </cell>
          <cell r="C179">
            <v>0</v>
          </cell>
          <cell r="D179">
            <v>0</v>
          </cell>
          <cell r="E179">
            <v>0</v>
          </cell>
          <cell r="F179">
            <v>9.1966759002770085E-2</v>
          </cell>
          <cell r="G179">
            <v>0</v>
          </cell>
          <cell r="H179">
            <v>0</v>
          </cell>
          <cell r="I179">
            <v>0</v>
          </cell>
          <cell r="J179">
            <v>9.1966759002770085E-2</v>
          </cell>
          <cell r="K179">
            <v>0</v>
          </cell>
          <cell r="L179">
            <v>0</v>
          </cell>
          <cell r="M179">
            <v>0</v>
          </cell>
          <cell r="N179">
            <v>9.1966759002770085E-2</v>
          </cell>
          <cell r="O179">
            <v>0</v>
          </cell>
          <cell r="P179">
            <v>0</v>
          </cell>
          <cell r="Q179">
            <v>0</v>
          </cell>
          <cell r="R179">
            <v>9.1966759002770085E-2</v>
          </cell>
          <cell r="S179">
            <v>0</v>
          </cell>
          <cell r="T179">
            <v>0</v>
          </cell>
          <cell r="U179">
            <v>0</v>
          </cell>
          <cell r="V179">
            <v>9.1966759002770085E-2</v>
          </cell>
          <cell r="W179">
            <v>0</v>
          </cell>
          <cell r="X179">
            <v>0</v>
          </cell>
          <cell r="Y179">
            <v>0</v>
          </cell>
          <cell r="Z179">
            <v>9.1966759002770085E-2</v>
          </cell>
          <cell r="AA179">
            <v>0</v>
          </cell>
          <cell r="AB179">
            <v>0</v>
          </cell>
          <cell r="AC179">
            <v>0</v>
          </cell>
          <cell r="AD179">
            <v>9.1966759002770085E-2</v>
          </cell>
          <cell r="AE179">
            <v>0</v>
          </cell>
          <cell r="AF179">
            <v>0</v>
          </cell>
          <cell r="AG179">
            <v>0</v>
          </cell>
          <cell r="AH179">
            <v>9.1966759002770085E-2</v>
          </cell>
          <cell r="AI179">
            <v>0</v>
          </cell>
          <cell r="AJ179">
            <v>0</v>
          </cell>
          <cell r="AK179">
            <v>0</v>
          </cell>
          <cell r="AL179">
            <v>9.1966759002770085E-2</v>
          </cell>
          <cell r="AM179">
            <v>0</v>
          </cell>
          <cell r="AN179">
            <v>0</v>
          </cell>
          <cell r="AO179">
            <v>0</v>
          </cell>
          <cell r="AP179">
            <v>9.1966759002770085E-2</v>
          </cell>
          <cell r="AQ179">
            <v>0</v>
          </cell>
          <cell r="AR179">
            <v>0</v>
          </cell>
          <cell r="AS179">
            <v>0</v>
          </cell>
          <cell r="AT179">
            <v>9.1966759002770085E-2</v>
          </cell>
          <cell r="AU179">
            <v>0</v>
          </cell>
          <cell r="AV179">
            <v>0</v>
          </cell>
          <cell r="AW179">
            <v>0</v>
          </cell>
        </row>
        <row r="180">
          <cell r="A180" t="str">
            <v>Doubletree Club</v>
          </cell>
          <cell r="B180">
            <v>6.0941828254847646E-2</v>
          </cell>
          <cell r="C180">
            <v>1.2064164153192736</v>
          </cell>
          <cell r="D180">
            <v>7.352122198621612E-2</v>
          </cell>
          <cell r="E180">
            <v>6042.5749999999998</v>
          </cell>
          <cell r="F180">
            <v>6.0941828254847646E-2</v>
          </cell>
          <cell r="G180">
            <v>1.2064164153192736</v>
          </cell>
          <cell r="H180">
            <v>7.352122198621612E-2</v>
          </cell>
          <cell r="I180">
            <v>6042.5621926031308</v>
          </cell>
          <cell r="J180">
            <v>6.0941828254847646E-2</v>
          </cell>
          <cell r="K180">
            <v>1.2064164153192736</v>
          </cell>
          <cell r="L180">
            <v>7.352122198621612E-2</v>
          </cell>
          <cell r="M180">
            <v>6042.5621926031308</v>
          </cell>
          <cell r="N180">
            <v>6.0941828254847646E-2</v>
          </cell>
          <cell r="O180">
            <v>1.2064164153192736</v>
          </cell>
          <cell r="P180">
            <v>7.352122198621612E-2</v>
          </cell>
          <cell r="Q180">
            <v>6042.5621926031308</v>
          </cell>
          <cell r="R180">
            <v>6.0941828254847646E-2</v>
          </cell>
          <cell r="S180">
            <v>1.2064164153192736</v>
          </cell>
          <cell r="T180">
            <v>7.352122198621612E-2</v>
          </cell>
          <cell r="U180">
            <v>6042.5621926031308</v>
          </cell>
          <cell r="V180">
            <v>6.0941828254847646E-2</v>
          </cell>
          <cell r="W180">
            <v>1.2064164153192736</v>
          </cell>
          <cell r="X180">
            <v>7.352122198621612E-2</v>
          </cell>
          <cell r="Y180">
            <v>6042.5621926031308</v>
          </cell>
          <cell r="Z180">
            <v>6.0941828254847646E-2</v>
          </cell>
          <cell r="AA180">
            <v>1.2064164153192736</v>
          </cell>
          <cell r="AB180">
            <v>7.352122198621612E-2</v>
          </cell>
          <cell r="AC180">
            <v>6042.5621926031308</v>
          </cell>
          <cell r="AD180">
            <v>6.0941828254847646E-2</v>
          </cell>
          <cell r="AE180">
            <v>1.2064164153192736</v>
          </cell>
          <cell r="AF180">
            <v>7.352122198621612E-2</v>
          </cell>
          <cell r="AG180">
            <v>6042.5621926031308</v>
          </cell>
          <cell r="AH180">
            <v>6.0941828254847646E-2</v>
          </cell>
          <cell r="AI180">
            <v>1.2064164153192736</v>
          </cell>
          <cell r="AJ180">
            <v>7.352122198621612E-2</v>
          </cell>
          <cell r="AK180">
            <v>6042.5621926031308</v>
          </cell>
          <cell r="AL180">
            <v>6.0941828254847646E-2</v>
          </cell>
          <cell r="AM180">
            <v>1.2064164153192736</v>
          </cell>
          <cell r="AN180">
            <v>7.352122198621612E-2</v>
          </cell>
          <cell r="AO180">
            <v>6042.5621926031308</v>
          </cell>
          <cell r="AP180">
            <v>6.0941828254847646E-2</v>
          </cell>
          <cell r="AQ180">
            <v>1.2064164153192736</v>
          </cell>
          <cell r="AR180">
            <v>7.352122198621612E-2</v>
          </cell>
          <cell r="AS180">
            <v>6042.5621926031308</v>
          </cell>
          <cell r="AT180">
            <v>6.0941828254847646E-2</v>
          </cell>
          <cell r="AU180">
            <v>1.2064164153192736</v>
          </cell>
          <cell r="AV180">
            <v>7.352122198621612E-2</v>
          </cell>
          <cell r="AW180">
            <v>6042.5621926031308</v>
          </cell>
        </row>
        <row r="181">
          <cell r="A181" t="str">
            <v>La Quinta</v>
          </cell>
          <cell r="B181">
            <v>3.9889196675900275E-2</v>
          </cell>
          <cell r="C181">
            <v>0</v>
          </cell>
          <cell r="D181">
            <v>0</v>
          </cell>
          <cell r="E181">
            <v>0</v>
          </cell>
          <cell r="F181">
            <v>3.9889196675900275E-2</v>
          </cell>
          <cell r="G181">
            <v>0</v>
          </cell>
          <cell r="H181">
            <v>0</v>
          </cell>
          <cell r="I181">
            <v>0</v>
          </cell>
          <cell r="J181">
            <v>3.9889196675900275E-2</v>
          </cell>
          <cell r="K181">
            <v>0</v>
          </cell>
          <cell r="L181">
            <v>0</v>
          </cell>
          <cell r="M181">
            <v>0</v>
          </cell>
          <cell r="N181">
            <v>3.9889196675900275E-2</v>
          </cell>
          <cell r="O181">
            <v>0</v>
          </cell>
          <cell r="P181">
            <v>0</v>
          </cell>
          <cell r="Q181">
            <v>0</v>
          </cell>
          <cell r="R181">
            <v>3.9889196675900275E-2</v>
          </cell>
          <cell r="S181">
            <v>0</v>
          </cell>
          <cell r="T181">
            <v>0</v>
          </cell>
          <cell r="U181">
            <v>0</v>
          </cell>
          <cell r="V181">
            <v>3.9889196675900275E-2</v>
          </cell>
          <cell r="W181">
            <v>0</v>
          </cell>
          <cell r="X181">
            <v>0</v>
          </cell>
          <cell r="Y181">
            <v>0</v>
          </cell>
          <cell r="Z181">
            <v>3.9889196675900275E-2</v>
          </cell>
          <cell r="AA181">
            <v>0</v>
          </cell>
          <cell r="AB181">
            <v>0</v>
          </cell>
          <cell r="AC181">
            <v>0</v>
          </cell>
          <cell r="AD181">
            <v>3.9889196675900275E-2</v>
          </cell>
          <cell r="AE181">
            <v>0</v>
          </cell>
          <cell r="AF181">
            <v>0</v>
          </cell>
          <cell r="AG181">
            <v>0</v>
          </cell>
          <cell r="AH181">
            <v>3.9889196675900275E-2</v>
          </cell>
          <cell r="AI181">
            <v>0</v>
          </cell>
          <cell r="AJ181">
            <v>0</v>
          </cell>
          <cell r="AK181">
            <v>0</v>
          </cell>
          <cell r="AL181">
            <v>3.9889196675900275E-2</v>
          </cell>
          <cell r="AM181">
            <v>0</v>
          </cell>
          <cell r="AN181">
            <v>0</v>
          </cell>
          <cell r="AO181">
            <v>0</v>
          </cell>
          <cell r="AP181">
            <v>3.9889196675900275E-2</v>
          </cell>
          <cell r="AQ181">
            <v>0</v>
          </cell>
          <cell r="AR181">
            <v>0</v>
          </cell>
          <cell r="AS181">
            <v>0</v>
          </cell>
          <cell r="AT181">
            <v>3.9889196675900275E-2</v>
          </cell>
          <cell r="AU181">
            <v>0</v>
          </cell>
          <cell r="AV181">
            <v>0</v>
          </cell>
          <cell r="AW181">
            <v>0</v>
          </cell>
        </row>
        <row r="182">
          <cell r="A182" t="str">
            <v>Comp8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</row>
        <row r="183">
          <cell r="A183" t="str">
            <v>Comp9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A184" t="str">
            <v>Comp10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</row>
        <row r="185">
          <cell r="A185" t="str">
            <v>Comp11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A186" t="str">
            <v>Comp12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</row>
        <row r="187">
          <cell r="A187" t="str">
            <v>Comp13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A188" t="str">
            <v>Comp14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A189" t="str">
            <v>Comp15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</row>
        <row r="190">
          <cell r="A190" t="str">
            <v>Comp16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</row>
        <row r="191">
          <cell r="A191" t="str">
            <v>Comp17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</row>
        <row r="192">
          <cell r="A192" t="str">
            <v>Comp18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A193" t="str">
            <v>Comp19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</row>
        <row r="194">
          <cell r="A194" t="str">
            <v>Comp20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</row>
        <row r="195">
          <cell r="A195" t="str">
            <v>Comp21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A196" t="str">
            <v>Comp22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</row>
        <row r="197">
          <cell r="A197" t="str">
            <v>Comp23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A198" t="str">
            <v>Comp24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A199" t="str">
            <v>Comp25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A200" t="str">
            <v>Addition/Deletion 1</v>
          </cell>
          <cell r="B200">
            <v>0</v>
          </cell>
          <cell r="C200">
            <v>1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0</v>
          </cell>
          <cell r="N200">
            <v>0</v>
          </cell>
          <cell r="O200">
            <v>1</v>
          </cell>
          <cell r="P200">
            <v>0</v>
          </cell>
          <cell r="Q200">
            <v>0</v>
          </cell>
          <cell r="R200">
            <v>0</v>
          </cell>
          <cell r="S200">
            <v>1</v>
          </cell>
          <cell r="T200">
            <v>0</v>
          </cell>
          <cell r="U200">
            <v>0</v>
          </cell>
          <cell r="V200">
            <v>0</v>
          </cell>
          <cell r="W200">
            <v>1</v>
          </cell>
          <cell r="X200">
            <v>0</v>
          </cell>
          <cell r="Y200">
            <v>0</v>
          </cell>
          <cell r="Z200">
            <v>0</v>
          </cell>
          <cell r="AA200">
            <v>1</v>
          </cell>
          <cell r="AB200">
            <v>0</v>
          </cell>
          <cell r="AC200">
            <v>0</v>
          </cell>
          <cell r="AD200">
            <v>0</v>
          </cell>
          <cell r="AE200">
            <v>1</v>
          </cell>
          <cell r="AF200">
            <v>0</v>
          </cell>
          <cell r="AG200">
            <v>0</v>
          </cell>
          <cell r="AH200">
            <v>0</v>
          </cell>
          <cell r="AI200">
            <v>1</v>
          </cell>
          <cell r="AJ200">
            <v>0</v>
          </cell>
          <cell r="AK200">
            <v>0</v>
          </cell>
          <cell r="AL200">
            <v>0</v>
          </cell>
          <cell r="AM200">
            <v>1</v>
          </cell>
          <cell r="AN200">
            <v>0</v>
          </cell>
          <cell r="AO200">
            <v>0</v>
          </cell>
          <cell r="AP200">
            <v>0</v>
          </cell>
          <cell r="AQ200">
            <v>1</v>
          </cell>
          <cell r="AR200">
            <v>0</v>
          </cell>
          <cell r="AS200">
            <v>0</v>
          </cell>
          <cell r="AT200">
            <v>0</v>
          </cell>
          <cell r="AU200">
            <v>1</v>
          </cell>
          <cell r="AV200">
            <v>0</v>
          </cell>
          <cell r="AW200">
            <v>0</v>
          </cell>
        </row>
        <row r="201">
          <cell r="A201" t="str">
            <v>Addition/Deletion 2</v>
          </cell>
          <cell r="B201">
            <v>0</v>
          </cell>
          <cell r="C201">
            <v>1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0</v>
          </cell>
          <cell r="I201">
            <v>0</v>
          </cell>
          <cell r="J201">
            <v>0</v>
          </cell>
          <cell r="K201">
            <v>1</v>
          </cell>
          <cell r="L201">
            <v>0</v>
          </cell>
          <cell r="M201">
            <v>0</v>
          </cell>
          <cell r="N201">
            <v>0</v>
          </cell>
          <cell r="O201">
            <v>1</v>
          </cell>
          <cell r="P201">
            <v>0</v>
          </cell>
          <cell r="Q201">
            <v>0</v>
          </cell>
          <cell r="R201">
            <v>0</v>
          </cell>
          <cell r="S201">
            <v>1</v>
          </cell>
          <cell r="T201">
            <v>0</v>
          </cell>
          <cell r="U201">
            <v>0</v>
          </cell>
          <cell r="V201">
            <v>0</v>
          </cell>
          <cell r="W201">
            <v>1</v>
          </cell>
          <cell r="X201">
            <v>0</v>
          </cell>
          <cell r="Y201">
            <v>0</v>
          </cell>
          <cell r="Z201">
            <v>0</v>
          </cell>
          <cell r="AA201">
            <v>1</v>
          </cell>
          <cell r="AB201">
            <v>0</v>
          </cell>
          <cell r="AC201">
            <v>0</v>
          </cell>
          <cell r="AD201">
            <v>0</v>
          </cell>
          <cell r="AE201">
            <v>1</v>
          </cell>
          <cell r="AF201">
            <v>0</v>
          </cell>
          <cell r="AG201">
            <v>0</v>
          </cell>
          <cell r="AH201">
            <v>0</v>
          </cell>
          <cell r="AI201">
            <v>1</v>
          </cell>
          <cell r="AJ201">
            <v>0</v>
          </cell>
          <cell r="AK201">
            <v>0</v>
          </cell>
          <cell r="AL201">
            <v>0</v>
          </cell>
          <cell r="AM201">
            <v>1</v>
          </cell>
          <cell r="AN201">
            <v>0</v>
          </cell>
          <cell r="AO201">
            <v>0</v>
          </cell>
          <cell r="AP201">
            <v>0</v>
          </cell>
          <cell r="AQ201">
            <v>1</v>
          </cell>
          <cell r="AR201">
            <v>0</v>
          </cell>
          <cell r="AS201">
            <v>0</v>
          </cell>
          <cell r="AT201">
            <v>0</v>
          </cell>
          <cell r="AU201">
            <v>1</v>
          </cell>
          <cell r="AV201">
            <v>0</v>
          </cell>
          <cell r="AW201">
            <v>0</v>
          </cell>
        </row>
        <row r="202">
          <cell r="A202" t="str">
            <v>Addition/Deletion 3</v>
          </cell>
          <cell r="B202">
            <v>0</v>
          </cell>
          <cell r="C202">
            <v>1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>
            <v>0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O202">
            <v>1</v>
          </cell>
          <cell r="P202">
            <v>0</v>
          </cell>
          <cell r="Q202">
            <v>0</v>
          </cell>
          <cell r="R202">
            <v>0</v>
          </cell>
          <cell r="S202">
            <v>1</v>
          </cell>
          <cell r="T202">
            <v>0</v>
          </cell>
          <cell r="U202">
            <v>0</v>
          </cell>
          <cell r="V202">
            <v>0</v>
          </cell>
          <cell r="W202">
            <v>1</v>
          </cell>
          <cell r="X202">
            <v>0</v>
          </cell>
          <cell r="Y202">
            <v>0</v>
          </cell>
          <cell r="Z202">
            <v>0</v>
          </cell>
          <cell r="AA202">
            <v>1</v>
          </cell>
          <cell r="AB202">
            <v>0</v>
          </cell>
          <cell r="AC202">
            <v>0</v>
          </cell>
          <cell r="AD202">
            <v>0</v>
          </cell>
          <cell r="AE202">
            <v>1</v>
          </cell>
          <cell r="AF202">
            <v>0</v>
          </cell>
          <cell r="AG202">
            <v>0</v>
          </cell>
          <cell r="AH202">
            <v>0</v>
          </cell>
          <cell r="AI202">
            <v>1</v>
          </cell>
          <cell r="AJ202">
            <v>0</v>
          </cell>
          <cell r="AK202">
            <v>0</v>
          </cell>
          <cell r="AL202">
            <v>0</v>
          </cell>
          <cell r="AM202">
            <v>1</v>
          </cell>
          <cell r="AN202">
            <v>0</v>
          </cell>
          <cell r="AO202">
            <v>0</v>
          </cell>
          <cell r="AP202">
            <v>0</v>
          </cell>
          <cell r="AQ202">
            <v>1</v>
          </cell>
          <cell r="AR202">
            <v>0</v>
          </cell>
          <cell r="AS202">
            <v>0</v>
          </cell>
          <cell r="AT202">
            <v>0</v>
          </cell>
          <cell r="AU202">
            <v>1</v>
          </cell>
          <cell r="AV202">
            <v>0</v>
          </cell>
          <cell r="AW202">
            <v>0</v>
          </cell>
        </row>
        <row r="203">
          <cell r="A203" t="str">
            <v>Addition/Deletion 4</v>
          </cell>
          <cell r="B203">
            <v>0</v>
          </cell>
          <cell r="C203">
            <v>1</v>
          </cell>
          <cell r="D203">
            <v>0</v>
          </cell>
          <cell r="E203">
            <v>0</v>
          </cell>
          <cell r="F203">
            <v>0</v>
          </cell>
          <cell r="G203">
            <v>1</v>
          </cell>
          <cell r="H203">
            <v>0</v>
          </cell>
          <cell r="I203">
            <v>0</v>
          </cell>
          <cell r="J203">
            <v>0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O203">
            <v>1</v>
          </cell>
          <cell r="P203">
            <v>0</v>
          </cell>
          <cell r="Q203">
            <v>0</v>
          </cell>
          <cell r="R203">
            <v>0</v>
          </cell>
          <cell r="S203">
            <v>1</v>
          </cell>
          <cell r="T203">
            <v>0</v>
          </cell>
          <cell r="U203">
            <v>0</v>
          </cell>
          <cell r="V203">
            <v>0</v>
          </cell>
          <cell r="W203">
            <v>1</v>
          </cell>
          <cell r="X203">
            <v>0</v>
          </cell>
          <cell r="Y203">
            <v>0</v>
          </cell>
          <cell r="Z203">
            <v>0</v>
          </cell>
          <cell r="AA203">
            <v>1</v>
          </cell>
          <cell r="AB203">
            <v>0</v>
          </cell>
          <cell r="AC203">
            <v>0</v>
          </cell>
          <cell r="AD203">
            <v>0</v>
          </cell>
          <cell r="AE203">
            <v>1</v>
          </cell>
          <cell r="AF203">
            <v>0</v>
          </cell>
          <cell r="AG203">
            <v>0</v>
          </cell>
          <cell r="AH203">
            <v>0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1</v>
          </cell>
          <cell r="AN203">
            <v>0</v>
          </cell>
          <cell r="AO203">
            <v>0</v>
          </cell>
          <cell r="AP203">
            <v>0</v>
          </cell>
          <cell r="AQ203">
            <v>1</v>
          </cell>
          <cell r="AR203">
            <v>0</v>
          </cell>
          <cell r="AS203">
            <v>0</v>
          </cell>
          <cell r="AT203">
            <v>0</v>
          </cell>
          <cell r="AU203">
            <v>1</v>
          </cell>
          <cell r="AV203">
            <v>0</v>
          </cell>
          <cell r="AW203">
            <v>0</v>
          </cell>
        </row>
        <row r="204">
          <cell r="A204" t="str">
            <v>Addition/Deletion 5</v>
          </cell>
          <cell r="B204">
            <v>0</v>
          </cell>
          <cell r="C204">
            <v>1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R204">
            <v>0</v>
          </cell>
          <cell r="S204">
            <v>1</v>
          </cell>
          <cell r="T204">
            <v>0</v>
          </cell>
          <cell r="U204">
            <v>0</v>
          </cell>
          <cell r="V204">
            <v>0</v>
          </cell>
          <cell r="W204">
            <v>1</v>
          </cell>
          <cell r="X204">
            <v>0</v>
          </cell>
          <cell r="Y204">
            <v>0</v>
          </cell>
          <cell r="Z204">
            <v>0</v>
          </cell>
          <cell r="AA204">
            <v>1</v>
          </cell>
          <cell r="AB204">
            <v>0</v>
          </cell>
          <cell r="AC204">
            <v>0</v>
          </cell>
          <cell r="AD204">
            <v>0</v>
          </cell>
          <cell r="AE204">
            <v>1</v>
          </cell>
          <cell r="AF204">
            <v>0</v>
          </cell>
          <cell r="AG204">
            <v>0</v>
          </cell>
          <cell r="AH204">
            <v>0</v>
          </cell>
          <cell r="AI204">
            <v>1</v>
          </cell>
          <cell r="AJ204">
            <v>0</v>
          </cell>
          <cell r="AK204">
            <v>0</v>
          </cell>
          <cell r="AL204">
            <v>0</v>
          </cell>
          <cell r="AM204">
            <v>1</v>
          </cell>
          <cell r="AN204">
            <v>0</v>
          </cell>
          <cell r="AO204">
            <v>0</v>
          </cell>
          <cell r="AP204">
            <v>0</v>
          </cell>
          <cell r="AQ204">
            <v>1</v>
          </cell>
          <cell r="AR204">
            <v>0</v>
          </cell>
          <cell r="AS204">
            <v>0</v>
          </cell>
          <cell r="AT204">
            <v>0</v>
          </cell>
          <cell r="AU204">
            <v>1</v>
          </cell>
          <cell r="AV204">
            <v>0</v>
          </cell>
          <cell r="AW204">
            <v>0</v>
          </cell>
        </row>
        <row r="205">
          <cell r="A205" t="str">
            <v>Total</v>
          </cell>
          <cell r="B205">
            <v>1</v>
          </cell>
          <cell r="C205">
            <v>0</v>
          </cell>
          <cell r="D205">
            <v>1</v>
          </cell>
          <cell r="E205">
            <v>82188.174199999994</v>
          </cell>
          <cell r="F205">
            <v>1</v>
          </cell>
          <cell r="G205">
            <v>0</v>
          </cell>
          <cell r="H205">
            <v>1</v>
          </cell>
          <cell r="I205">
            <v>82188</v>
          </cell>
          <cell r="J205">
            <v>1</v>
          </cell>
          <cell r="K205">
            <v>0</v>
          </cell>
          <cell r="L205">
            <v>1</v>
          </cell>
          <cell r="M205">
            <v>82188</v>
          </cell>
          <cell r="N205">
            <v>1</v>
          </cell>
          <cell r="O205">
            <v>0</v>
          </cell>
          <cell r="P205">
            <v>1</v>
          </cell>
          <cell r="Q205">
            <v>82188</v>
          </cell>
          <cell r="R205">
            <v>1</v>
          </cell>
          <cell r="S205">
            <v>0</v>
          </cell>
          <cell r="T205">
            <v>1</v>
          </cell>
          <cell r="U205">
            <v>82188</v>
          </cell>
          <cell r="V205">
            <v>1</v>
          </cell>
          <cell r="W205">
            <v>0</v>
          </cell>
          <cell r="X205">
            <v>1</v>
          </cell>
          <cell r="Y205">
            <v>82188</v>
          </cell>
          <cell r="Z205">
            <v>1</v>
          </cell>
          <cell r="AA205">
            <v>0</v>
          </cell>
          <cell r="AB205">
            <v>1</v>
          </cell>
          <cell r="AC205">
            <v>82188</v>
          </cell>
          <cell r="AD205">
            <v>1</v>
          </cell>
          <cell r="AE205">
            <v>0</v>
          </cell>
          <cell r="AF205">
            <v>1</v>
          </cell>
          <cell r="AG205">
            <v>82188</v>
          </cell>
          <cell r="AH205">
            <v>1</v>
          </cell>
          <cell r="AI205">
            <v>0</v>
          </cell>
          <cell r="AJ205">
            <v>1</v>
          </cell>
          <cell r="AK205">
            <v>82188</v>
          </cell>
          <cell r="AL205">
            <v>1</v>
          </cell>
          <cell r="AM205">
            <v>0</v>
          </cell>
          <cell r="AN205">
            <v>1</v>
          </cell>
          <cell r="AO205">
            <v>82188</v>
          </cell>
          <cell r="AP205">
            <v>1</v>
          </cell>
          <cell r="AQ205">
            <v>0</v>
          </cell>
          <cell r="AR205">
            <v>1</v>
          </cell>
          <cell r="AS205">
            <v>82188</v>
          </cell>
          <cell r="AT205">
            <v>1</v>
          </cell>
          <cell r="AU205">
            <v>0</v>
          </cell>
          <cell r="AV205">
            <v>1</v>
          </cell>
          <cell r="AW205">
            <v>82188</v>
          </cell>
        </row>
        <row r="208">
          <cell r="A208" t="str">
            <v>Other</v>
          </cell>
          <cell r="B208" t="str">
            <v>2002(Historical)</v>
          </cell>
          <cell r="C208">
            <v>0</v>
          </cell>
          <cell r="D208">
            <v>0</v>
          </cell>
          <cell r="E208">
            <v>0</v>
          </cell>
          <cell r="F208">
            <v>2004</v>
          </cell>
          <cell r="G208">
            <v>0</v>
          </cell>
          <cell r="H208">
            <v>0</v>
          </cell>
          <cell r="I208">
            <v>0</v>
          </cell>
          <cell r="J208">
            <v>2005</v>
          </cell>
          <cell r="K208">
            <v>0</v>
          </cell>
          <cell r="L208">
            <v>0</v>
          </cell>
          <cell r="M208">
            <v>0</v>
          </cell>
          <cell r="N208">
            <v>2006</v>
          </cell>
          <cell r="O208">
            <v>0</v>
          </cell>
          <cell r="P208">
            <v>0</v>
          </cell>
          <cell r="Q208">
            <v>0</v>
          </cell>
          <cell r="R208">
            <v>2007</v>
          </cell>
          <cell r="S208">
            <v>0</v>
          </cell>
          <cell r="T208">
            <v>0</v>
          </cell>
          <cell r="U208">
            <v>0</v>
          </cell>
          <cell r="V208">
            <v>2008</v>
          </cell>
          <cell r="W208">
            <v>0</v>
          </cell>
          <cell r="X208">
            <v>0</v>
          </cell>
          <cell r="Y208">
            <v>0</v>
          </cell>
          <cell r="Z208">
            <v>2009</v>
          </cell>
          <cell r="AA208">
            <v>0</v>
          </cell>
          <cell r="AB208">
            <v>0</v>
          </cell>
          <cell r="AC208">
            <v>0</v>
          </cell>
          <cell r="AD208">
            <v>2010</v>
          </cell>
          <cell r="AE208">
            <v>0</v>
          </cell>
          <cell r="AF208">
            <v>0</v>
          </cell>
          <cell r="AG208">
            <v>0</v>
          </cell>
          <cell r="AH208">
            <v>2011</v>
          </cell>
          <cell r="AI208">
            <v>0</v>
          </cell>
          <cell r="AJ208">
            <v>0</v>
          </cell>
          <cell r="AK208">
            <v>0</v>
          </cell>
          <cell r="AL208">
            <v>2012</v>
          </cell>
          <cell r="AM208">
            <v>0</v>
          </cell>
          <cell r="AN208">
            <v>0</v>
          </cell>
          <cell r="AO208">
            <v>0</v>
          </cell>
          <cell r="AP208">
            <v>2013</v>
          </cell>
          <cell r="AQ208">
            <v>0</v>
          </cell>
          <cell r="AR208">
            <v>0</v>
          </cell>
          <cell r="AS208">
            <v>0</v>
          </cell>
          <cell r="AT208">
            <v>2014</v>
          </cell>
        </row>
        <row r="209">
          <cell r="A209" t="str">
            <v>Property</v>
          </cell>
          <cell r="B209" t="str">
            <v>Fair Share</v>
          </cell>
          <cell r="C209" t="str">
            <v>Penetration</v>
          </cell>
          <cell r="D209" t="str">
            <v>Mkt. Share</v>
          </cell>
          <cell r="E209" t="str">
            <v>Rmnights</v>
          </cell>
          <cell r="F209" t="str">
            <v>Fair Share</v>
          </cell>
          <cell r="G209" t="str">
            <v>Penetration</v>
          </cell>
          <cell r="H209" t="str">
            <v>Mkt. Share</v>
          </cell>
          <cell r="I209" t="str">
            <v>Rmnights</v>
          </cell>
          <cell r="J209" t="str">
            <v>Fair Share</v>
          </cell>
          <cell r="K209" t="str">
            <v>Penetration</v>
          </cell>
          <cell r="L209" t="str">
            <v>Mkt. Share</v>
          </cell>
          <cell r="M209" t="str">
            <v>Rmnights</v>
          </cell>
          <cell r="N209" t="str">
            <v>Fair Share</v>
          </cell>
          <cell r="O209" t="str">
            <v>Penetration</v>
          </cell>
          <cell r="P209" t="str">
            <v>Mkt. Share</v>
          </cell>
          <cell r="Q209" t="str">
            <v>Rmnights</v>
          </cell>
          <cell r="R209" t="str">
            <v>Fair Share</v>
          </cell>
          <cell r="S209" t="str">
            <v>Penetration</v>
          </cell>
          <cell r="T209" t="str">
            <v>Mkt. Share</v>
          </cell>
          <cell r="U209" t="str">
            <v>Rmnights</v>
          </cell>
          <cell r="V209" t="str">
            <v>Fair Share</v>
          </cell>
          <cell r="W209" t="str">
            <v>Penetration</v>
          </cell>
          <cell r="X209" t="str">
            <v>Mkt. Share</v>
          </cell>
          <cell r="Y209" t="str">
            <v>Rmnights</v>
          </cell>
          <cell r="Z209" t="str">
            <v>Fair Share</v>
          </cell>
          <cell r="AA209" t="str">
            <v>Penetration</v>
          </cell>
          <cell r="AB209" t="str">
            <v>Mkt. Share</v>
          </cell>
          <cell r="AC209" t="str">
            <v>Rmnights</v>
          </cell>
          <cell r="AD209" t="str">
            <v>Fair Share</v>
          </cell>
          <cell r="AE209" t="str">
            <v>Penetration</v>
          </cell>
          <cell r="AF209" t="str">
            <v>Mkt. Share</v>
          </cell>
          <cell r="AG209" t="str">
            <v>Rmnights</v>
          </cell>
          <cell r="AH209" t="str">
            <v>Fair Share</v>
          </cell>
          <cell r="AI209" t="str">
            <v>Penetration</v>
          </cell>
          <cell r="AJ209" t="str">
            <v>Mkt. Share</v>
          </cell>
          <cell r="AK209" t="str">
            <v>Rmnights</v>
          </cell>
          <cell r="AL209" t="str">
            <v>Fair Share</v>
          </cell>
          <cell r="AM209" t="str">
            <v>Penetration</v>
          </cell>
          <cell r="AN209" t="str">
            <v>Mkt. Share</v>
          </cell>
          <cell r="AO209" t="str">
            <v>Rmnights</v>
          </cell>
          <cell r="AP209" t="str">
            <v>Fair Share</v>
          </cell>
          <cell r="AQ209" t="str">
            <v>Penetration</v>
          </cell>
          <cell r="AR209" t="str">
            <v>Mkt. Share</v>
          </cell>
          <cell r="AS209" t="str">
            <v>Rmnights</v>
          </cell>
          <cell r="AT209" t="str">
            <v>Fair Share</v>
          </cell>
          <cell r="AU209" t="str">
            <v>Penetration</v>
          </cell>
          <cell r="AV209" t="str">
            <v>Mkt. Share</v>
          </cell>
          <cell r="AW209" t="str">
            <v>Rmnights</v>
          </cell>
        </row>
        <row r="210">
          <cell r="A210" t="str">
            <v>Sheraton JFK</v>
          </cell>
          <cell r="B210">
            <v>0.10193905817174516</v>
          </cell>
          <cell r="C210">
            <v>0</v>
          </cell>
          <cell r="D210">
            <v>0</v>
          </cell>
          <cell r="E210">
            <v>0</v>
          </cell>
          <cell r="F210">
            <v>0.10193905817174516</v>
          </cell>
          <cell r="G210">
            <v>0</v>
          </cell>
          <cell r="H210">
            <v>0</v>
          </cell>
          <cell r="I210">
            <v>0</v>
          </cell>
          <cell r="J210">
            <v>0.10193905817174516</v>
          </cell>
          <cell r="K210">
            <v>0</v>
          </cell>
          <cell r="L210">
            <v>0</v>
          </cell>
          <cell r="M210">
            <v>0</v>
          </cell>
          <cell r="N210">
            <v>0.10193905817174516</v>
          </cell>
          <cell r="O210">
            <v>0</v>
          </cell>
          <cell r="P210">
            <v>0</v>
          </cell>
          <cell r="Q210">
            <v>0</v>
          </cell>
          <cell r="R210">
            <v>0.10193905817174516</v>
          </cell>
          <cell r="S210">
            <v>0</v>
          </cell>
          <cell r="T210">
            <v>0</v>
          </cell>
          <cell r="U210">
            <v>0</v>
          </cell>
          <cell r="V210">
            <v>0.10193905817174516</v>
          </cell>
          <cell r="W210">
            <v>0</v>
          </cell>
          <cell r="X210">
            <v>0</v>
          </cell>
          <cell r="Y210">
            <v>0</v>
          </cell>
          <cell r="Z210">
            <v>0.10193905817174516</v>
          </cell>
          <cell r="AA210">
            <v>0</v>
          </cell>
          <cell r="AB210">
            <v>0</v>
          </cell>
          <cell r="AC210">
            <v>0</v>
          </cell>
          <cell r="AD210">
            <v>0.10193905817174516</v>
          </cell>
          <cell r="AE210">
            <v>0</v>
          </cell>
          <cell r="AF210">
            <v>0</v>
          </cell>
          <cell r="AG210">
            <v>0</v>
          </cell>
          <cell r="AH210">
            <v>0.10193905817174516</v>
          </cell>
          <cell r="AI210">
            <v>0</v>
          </cell>
          <cell r="AJ210">
            <v>0</v>
          </cell>
          <cell r="AK210">
            <v>0</v>
          </cell>
          <cell r="AL210">
            <v>0.10193905817174516</v>
          </cell>
          <cell r="AM210">
            <v>0</v>
          </cell>
          <cell r="AN210">
            <v>0</v>
          </cell>
          <cell r="AO210">
            <v>0</v>
          </cell>
          <cell r="AP210">
            <v>0.10193905817174516</v>
          </cell>
          <cell r="AQ210">
            <v>0</v>
          </cell>
          <cell r="AR210">
            <v>0</v>
          </cell>
          <cell r="AS210">
            <v>0</v>
          </cell>
          <cell r="AT210">
            <v>0.10193905817174516</v>
          </cell>
          <cell r="AU210">
            <v>0</v>
          </cell>
          <cell r="AV210">
            <v>0</v>
          </cell>
          <cell r="AW210">
            <v>0</v>
          </cell>
        </row>
        <row r="211">
          <cell r="A211" t="str">
            <v>Radisson JFK</v>
          </cell>
          <cell r="B211">
            <v>0.21385041551246536</v>
          </cell>
          <cell r="C211">
            <v>0</v>
          </cell>
          <cell r="D211">
            <v>0</v>
          </cell>
          <cell r="E211">
            <v>0</v>
          </cell>
          <cell r="F211">
            <v>0.21385041551246536</v>
          </cell>
          <cell r="G211">
            <v>0</v>
          </cell>
          <cell r="H211">
            <v>0</v>
          </cell>
          <cell r="I211">
            <v>0</v>
          </cell>
          <cell r="J211">
            <v>0.21385041551246536</v>
          </cell>
          <cell r="K211">
            <v>0</v>
          </cell>
          <cell r="L211">
            <v>0</v>
          </cell>
          <cell r="M211">
            <v>0</v>
          </cell>
          <cell r="N211">
            <v>0.21385041551246536</v>
          </cell>
          <cell r="O211">
            <v>0</v>
          </cell>
          <cell r="P211">
            <v>0</v>
          </cell>
          <cell r="Q211">
            <v>0</v>
          </cell>
          <cell r="R211">
            <v>0.21385041551246536</v>
          </cell>
          <cell r="S211">
            <v>0</v>
          </cell>
          <cell r="T211">
            <v>0</v>
          </cell>
          <cell r="U211">
            <v>0</v>
          </cell>
          <cell r="V211">
            <v>0.21385041551246536</v>
          </cell>
          <cell r="W211">
            <v>0</v>
          </cell>
          <cell r="X211">
            <v>0</v>
          </cell>
          <cell r="Y211">
            <v>0</v>
          </cell>
          <cell r="Z211">
            <v>0.21385041551246536</v>
          </cell>
          <cell r="AA211">
            <v>0</v>
          </cell>
          <cell r="AB211">
            <v>0</v>
          </cell>
          <cell r="AC211">
            <v>0</v>
          </cell>
          <cell r="AD211">
            <v>0.21385041551246536</v>
          </cell>
          <cell r="AE211">
            <v>0</v>
          </cell>
          <cell r="AF211">
            <v>0</v>
          </cell>
          <cell r="AG211">
            <v>0</v>
          </cell>
          <cell r="AH211">
            <v>0.21385041551246536</v>
          </cell>
          <cell r="AI211">
            <v>0</v>
          </cell>
          <cell r="AJ211">
            <v>0</v>
          </cell>
          <cell r="AK211">
            <v>0</v>
          </cell>
          <cell r="AL211">
            <v>0.21385041551246536</v>
          </cell>
          <cell r="AM211">
            <v>0</v>
          </cell>
          <cell r="AN211">
            <v>0</v>
          </cell>
          <cell r="AO211">
            <v>0</v>
          </cell>
          <cell r="AP211">
            <v>0.21385041551246536</v>
          </cell>
          <cell r="AQ211">
            <v>0</v>
          </cell>
          <cell r="AR211">
            <v>0</v>
          </cell>
          <cell r="AS211">
            <v>0</v>
          </cell>
          <cell r="AT211">
            <v>0.21385041551246536</v>
          </cell>
          <cell r="AU211">
            <v>0</v>
          </cell>
          <cell r="AV211">
            <v>0</v>
          </cell>
          <cell r="AW211">
            <v>0</v>
          </cell>
        </row>
        <row r="212">
          <cell r="A212" t="str">
            <v>Holiday Inn</v>
          </cell>
          <cell r="B212">
            <v>0.1994459833795014</v>
          </cell>
          <cell r="C212">
            <v>0</v>
          </cell>
          <cell r="D212">
            <v>0</v>
          </cell>
          <cell r="E212">
            <v>0</v>
          </cell>
          <cell r="F212">
            <v>0.1994459833795014</v>
          </cell>
          <cell r="G212">
            <v>0</v>
          </cell>
          <cell r="H212">
            <v>0</v>
          </cell>
          <cell r="I212">
            <v>0</v>
          </cell>
          <cell r="J212">
            <v>0.1994459833795014</v>
          </cell>
          <cell r="K212">
            <v>0</v>
          </cell>
          <cell r="L212">
            <v>0</v>
          </cell>
          <cell r="M212">
            <v>0</v>
          </cell>
          <cell r="N212">
            <v>0.1994459833795014</v>
          </cell>
          <cell r="O212">
            <v>0</v>
          </cell>
          <cell r="P212">
            <v>0</v>
          </cell>
          <cell r="Q212">
            <v>0</v>
          </cell>
          <cell r="R212">
            <v>0.1994459833795014</v>
          </cell>
          <cell r="S212">
            <v>0</v>
          </cell>
          <cell r="T212">
            <v>0</v>
          </cell>
          <cell r="U212">
            <v>0</v>
          </cell>
          <cell r="V212">
            <v>0.1994459833795014</v>
          </cell>
          <cell r="W212">
            <v>0</v>
          </cell>
          <cell r="X212">
            <v>0</v>
          </cell>
          <cell r="Y212">
            <v>0</v>
          </cell>
          <cell r="Z212">
            <v>0.1994459833795014</v>
          </cell>
          <cell r="AA212">
            <v>0</v>
          </cell>
          <cell r="AB212">
            <v>0</v>
          </cell>
          <cell r="AC212">
            <v>0</v>
          </cell>
          <cell r="AD212">
            <v>0.1994459833795014</v>
          </cell>
          <cell r="AE212">
            <v>0</v>
          </cell>
          <cell r="AF212">
            <v>0</v>
          </cell>
          <cell r="AG212">
            <v>0</v>
          </cell>
          <cell r="AH212">
            <v>0.1994459833795014</v>
          </cell>
          <cell r="AI212">
            <v>0</v>
          </cell>
          <cell r="AJ212">
            <v>0</v>
          </cell>
          <cell r="AK212">
            <v>0</v>
          </cell>
          <cell r="AL212">
            <v>0.1994459833795014</v>
          </cell>
          <cell r="AM212">
            <v>0</v>
          </cell>
          <cell r="AN212">
            <v>0</v>
          </cell>
          <cell r="AO212">
            <v>0</v>
          </cell>
          <cell r="AP212">
            <v>0.1994459833795014</v>
          </cell>
          <cell r="AQ212">
            <v>0</v>
          </cell>
          <cell r="AR212">
            <v>0</v>
          </cell>
          <cell r="AS212">
            <v>0</v>
          </cell>
          <cell r="AT212">
            <v>0.1994459833795014</v>
          </cell>
          <cell r="AU212">
            <v>0</v>
          </cell>
          <cell r="AV212">
            <v>0</v>
          </cell>
          <cell r="AW212">
            <v>0</v>
          </cell>
        </row>
        <row r="213">
          <cell r="A213" t="str">
            <v>Ramada Plaza</v>
          </cell>
          <cell r="B213">
            <v>0.17229916897506925</v>
          </cell>
          <cell r="C213">
            <v>0</v>
          </cell>
          <cell r="D213">
            <v>0</v>
          </cell>
          <cell r="E213">
            <v>0</v>
          </cell>
          <cell r="F213">
            <v>0.17229916897506925</v>
          </cell>
          <cell r="G213">
            <v>0</v>
          </cell>
          <cell r="H213">
            <v>0</v>
          </cell>
          <cell r="I213">
            <v>0</v>
          </cell>
          <cell r="J213">
            <v>0.17229916897506925</v>
          </cell>
          <cell r="K213">
            <v>0</v>
          </cell>
          <cell r="L213">
            <v>0</v>
          </cell>
          <cell r="M213">
            <v>0</v>
          </cell>
          <cell r="N213">
            <v>0.17229916897506925</v>
          </cell>
          <cell r="O213">
            <v>0</v>
          </cell>
          <cell r="P213">
            <v>0</v>
          </cell>
          <cell r="Q213">
            <v>0</v>
          </cell>
          <cell r="R213">
            <v>0.17229916897506925</v>
          </cell>
          <cell r="S213">
            <v>0</v>
          </cell>
          <cell r="T213">
            <v>0</v>
          </cell>
          <cell r="U213">
            <v>0</v>
          </cell>
          <cell r="V213">
            <v>0.17229916897506925</v>
          </cell>
          <cell r="W213">
            <v>0</v>
          </cell>
          <cell r="X213">
            <v>0</v>
          </cell>
          <cell r="Y213">
            <v>0</v>
          </cell>
          <cell r="Z213">
            <v>0.17229916897506925</v>
          </cell>
          <cell r="AA213">
            <v>0</v>
          </cell>
          <cell r="AB213">
            <v>0</v>
          </cell>
          <cell r="AC213">
            <v>0</v>
          </cell>
          <cell r="AD213">
            <v>0.17229916897506925</v>
          </cell>
          <cell r="AE213">
            <v>0</v>
          </cell>
          <cell r="AF213">
            <v>0</v>
          </cell>
          <cell r="AG213">
            <v>0</v>
          </cell>
          <cell r="AH213">
            <v>0.17229916897506925</v>
          </cell>
          <cell r="AI213">
            <v>0</v>
          </cell>
          <cell r="AJ213">
            <v>0</v>
          </cell>
          <cell r="AK213">
            <v>0</v>
          </cell>
          <cell r="AL213">
            <v>0.17229916897506925</v>
          </cell>
          <cell r="AM213">
            <v>0</v>
          </cell>
          <cell r="AN213">
            <v>0</v>
          </cell>
          <cell r="AO213">
            <v>0</v>
          </cell>
          <cell r="AP213">
            <v>0.17229916897506925</v>
          </cell>
          <cell r="AQ213">
            <v>0</v>
          </cell>
          <cell r="AR213">
            <v>0</v>
          </cell>
          <cell r="AS213">
            <v>0</v>
          </cell>
          <cell r="AT213">
            <v>0.17229916897506925</v>
          </cell>
          <cell r="AU213">
            <v>0</v>
          </cell>
          <cell r="AV213">
            <v>0</v>
          </cell>
          <cell r="AW213">
            <v>0</v>
          </cell>
        </row>
        <row r="214">
          <cell r="A214" t="str">
            <v xml:space="preserve">Hampton Inn </v>
          </cell>
          <cell r="B214">
            <v>0.11966759002770083</v>
          </cell>
          <cell r="C214">
            <v>0</v>
          </cell>
          <cell r="D214">
            <v>0</v>
          </cell>
          <cell r="E214">
            <v>0</v>
          </cell>
          <cell r="F214">
            <v>0.11966759002770083</v>
          </cell>
          <cell r="G214">
            <v>0</v>
          </cell>
          <cell r="H214">
            <v>0</v>
          </cell>
          <cell r="I214">
            <v>0</v>
          </cell>
          <cell r="J214">
            <v>0.11966759002770083</v>
          </cell>
          <cell r="K214">
            <v>0</v>
          </cell>
          <cell r="L214">
            <v>0</v>
          </cell>
          <cell r="M214">
            <v>0</v>
          </cell>
          <cell r="N214">
            <v>0.11966759002770083</v>
          </cell>
          <cell r="O214">
            <v>0</v>
          </cell>
          <cell r="P214">
            <v>0</v>
          </cell>
          <cell r="Q214">
            <v>0</v>
          </cell>
          <cell r="R214">
            <v>0.11966759002770083</v>
          </cell>
          <cell r="S214">
            <v>0</v>
          </cell>
          <cell r="T214">
            <v>0</v>
          </cell>
          <cell r="U214">
            <v>0</v>
          </cell>
          <cell r="V214">
            <v>0.11966759002770083</v>
          </cell>
          <cell r="W214">
            <v>0</v>
          </cell>
          <cell r="X214">
            <v>0</v>
          </cell>
          <cell r="Y214">
            <v>0</v>
          </cell>
          <cell r="Z214">
            <v>0.11966759002770083</v>
          </cell>
          <cell r="AA214">
            <v>0</v>
          </cell>
          <cell r="AB214">
            <v>0</v>
          </cell>
          <cell r="AC214">
            <v>0</v>
          </cell>
          <cell r="AD214">
            <v>0.11966759002770083</v>
          </cell>
          <cell r="AE214">
            <v>0</v>
          </cell>
          <cell r="AF214">
            <v>0</v>
          </cell>
          <cell r="AG214">
            <v>0</v>
          </cell>
          <cell r="AH214">
            <v>0.11966759002770083</v>
          </cell>
          <cell r="AI214">
            <v>0</v>
          </cell>
          <cell r="AJ214">
            <v>0</v>
          </cell>
          <cell r="AK214">
            <v>0</v>
          </cell>
          <cell r="AL214">
            <v>0.11966759002770083</v>
          </cell>
          <cell r="AM214">
            <v>0</v>
          </cell>
          <cell r="AN214">
            <v>0</v>
          </cell>
          <cell r="AO214">
            <v>0</v>
          </cell>
          <cell r="AP214">
            <v>0.11966759002770083</v>
          </cell>
          <cell r="AQ214">
            <v>0</v>
          </cell>
          <cell r="AR214">
            <v>0</v>
          </cell>
          <cell r="AS214">
            <v>0</v>
          </cell>
          <cell r="AT214">
            <v>0.11966759002770083</v>
          </cell>
          <cell r="AU214">
            <v>0</v>
          </cell>
          <cell r="AV214">
            <v>0</v>
          </cell>
          <cell r="AW214">
            <v>0</v>
          </cell>
        </row>
        <row r="215">
          <cell r="A215" t="str">
            <v>Courtyard by Marriott</v>
          </cell>
          <cell r="B215">
            <v>9.1966759002770085E-2</v>
          </cell>
          <cell r="C215">
            <v>0</v>
          </cell>
          <cell r="D215">
            <v>0</v>
          </cell>
          <cell r="E215">
            <v>0</v>
          </cell>
          <cell r="F215">
            <v>9.1966759002770085E-2</v>
          </cell>
          <cell r="G215">
            <v>0</v>
          </cell>
          <cell r="H215">
            <v>0</v>
          </cell>
          <cell r="I215">
            <v>0</v>
          </cell>
          <cell r="J215">
            <v>9.1966759002770085E-2</v>
          </cell>
          <cell r="K215">
            <v>0</v>
          </cell>
          <cell r="L215">
            <v>0</v>
          </cell>
          <cell r="M215">
            <v>0</v>
          </cell>
          <cell r="N215">
            <v>9.1966759002770085E-2</v>
          </cell>
          <cell r="O215">
            <v>0</v>
          </cell>
          <cell r="P215">
            <v>0</v>
          </cell>
          <cell r="Q215">
            <v>0</v>
          </cell>
          <cell r="R215">
            <v>9.1966759002770085E-2</v>
          </cell>
          <cell r="S215">
            <v>0</v>
          </cell>
          <cell r="T215">
            <v>0</v>
          </cell>
          <cell r="U215">
            <v>0</v>
          </cell>
          <cell r="V215">
            <v>9.1966759002770085E-2</v>
          </cell>
          <cell r="W215">
            <v>0</v>
          </cell>
          <cell r="X215">
            <v>0</v>
          </cell>
          <cell r="Y215">
            <v>0</v>
          </cell>
          <cell r="Z215">
            <v>9.1966759002770085E-2</v>
          </cell>
          <cell r="AA215">
            <v>0</v>
          </cell>
          <cell r="AB215">
            <v>0</v>
          </cell>
          <cell r="AC215">
            <v>0</v>
          </cell>
          <cell r="AD215">
            <v>9.1966759002770085E-2</v>
          </cell>
          <cell r="AE215">
            <v>0</v>
          </cell>
          <cell r="AF215">
            <v>0</v>
          </cell>
          <cell r="AG215">
            <v>0</v>
          </cell>
          <cell r="AH215">
            <v>9.1966759002770085E-2</v>
          </cell>
          <cell r="AI215">
            <v>0</v>
          </cell>
          <cell r="AJ215">
            <v>0</v>
          </cell>
          <cell r="AK215">
            <v>0</v>
          </cell>
          <cell r="AL215">
            <v>9.1966759002770085E-2</v>
          </cell>
          <cell r="AM215">
            <v>0</v>
          </cell>
          <cell r="AN215">
            <v>0</v>
          </cell>
          <cell r="AO215">
            <v>0</v>
          </cell>
          <cell r="AP215">
            <v>9.1966759002770085E-2</v>
          </cell>
          <cell r="AQ215">
            <v>0</v>
          </cell>
          <cell r="AR215">
            <v>0</v>
          </cell>
          <cell r="AS215">
            <v>0</v>
          </cell>
          <cell r="AT215">
            <v>9.1966759002770085E-2</v>
          </cell>
          <cell r="AU215">
            <v>0</v>
          </cell>
          <cell r="AV215">
            <v>0</v>
          </cell>
          <cell r="AW215">
            <v>0</v>
          </cell>
        </row>
        <row r="216">
          <cell r="A216" t="str">
            <v>Doubletree Club</v>
          </cell>
          <cell r="B216">
            <v>6.0941828254847646E-2</v>
          </cell>
          <cell r="C216">
            <v>0</v>
          </cell>
          <cell r="D216">
            <v>0</v>
          </cell>
          <cell r="E216">
            <v>0</v>
          </cell>
          <cell r="F216">
            <v>6.0941828254847646E-2</v>
          </cell>
          <cell r="G216">
            <v>0</v>
          </cell>
          <cell r="H216">
            <v>0</v>
          </cell>
          <cell r="I216">
            <v>0</v>
          </cell>
          <cell r="J216">
            <v>6.0941828254847646E-2</v>
          </cell>
          <cell r="K216">
            <v>0</v>
          </cell>
          <cell r="L216">
            <v>0</v>
          </cell>
          <cell r="M216">
            <v>0</v>
          </cell>
          <cell r="N216">
            <v>6.0941828254847646E-2</v>
          </cell>
          <cell r="O216">
            <v>0</v>
          </cell>
          <cell r="P216">
            <v>0</v>
          </cell>
          <cell r="Q216">
            <v>0</v>
          </cell>
          <cell r="R216">
            <v>6.0941828254847646E-2</v>
          </cell>
          <cell r="S216">
            <v>0</v>
          </cell>
          <cell r="T216">
            <v>0</v>
          </cell>
          <cell r="U216">
            <v>0</v>
          </cell>
          <cell r="V216">
            <v>6.0941828254847646E-2</v>
          </cell>
          <cell r="W216">
            <v>0</v>
          </cell>
          <cell r="X216">
            <v>0</v>
          </cell>
          <cell r="Y216">
            <v>0</v>
          </cell>
          <cell r="Z216">
            <v>6.0941828254847646E-2</v>
          </cell>
          <cell r="AA216">
            <v>0</v>
          </cell>
          <cell r="AB216">
            <v>0</v>
          </cell>
          <cell r="AC216">
            <v>0</v>
          </cell>
          <cell r="AD216">
            <v>6.0941828254847646E-2</v>
          </cell>
          <cell r="AE216">
            <v>0</v>
          </cell>
          <cell r="AF216">
            <v>0</v>
          </cell>
          <cell r="AG216">
            <v>0</v>
          </cell>
          <cell r="AH216">
            <v>6.0941828254847646E-2</v>
          </cell>
          <cell r="AI216">
            <v>0</v>
          </cell>
          <cell r="AJ216">
            <v>0</v>
          </cell>
          <cell r="AK216">
            <v>0</v>
          </cell>
          <cell r="AL216">
            <v>6.0941828254847646E-2</v>
          </cell>
          <cell r="AM216">
            <v>0</v>
          </cell>
          <cell r="AN216">
            <v>0</v>
          </cell>
          <cell r="AO216">
            <v>0</v>
          </cell>
          <cell r="AP216">
            <v>6.0941828254847646E-2</v>
          </cell>
          <cell r="AQ216">
            <v>0</v>
          </cell>
          <cell r="AR216">
            <v>0</v>
          </cell>
          <cell r="AS216">
            <v>0</v>
          </cell>
          <cell r="AT216">
            <v>6.0941828254847646E-2</v>
          </cell>
          <cell r="AU216">
            <v>0</v>
          </cell>
          <cell r="AV216">
            <v>0</v>
          </cell>
          <cell r="AW216">
            <v>0</v>
          </cell>
        </row>
        <row r="217">
          <cell r="A217" t="str">
            <v>La Quinta</v>
          </cell>
          <cell r="B217">
            <v>3.9889196675900275E-2</v>
          </cell>
          <cell r="C217">
            <v>0</v>
          </cell>
          <cell r="D217">
            <v>0</v>
          </cell>
          <cell r="E217">
            <v>0</v>
          </cell>
          <cell r="F217">
            <v>3.9889196675900275E-2</v>
          </cell>
          <cell r="G217">
            <v>0</v>
          </cell>
          <cell r="H217">
            <v>0</v>
          </cell>
          <cell r="I217">
            <v>0</v>
          </cell>
          <cell r="J217">
            <v>3.9889196675900275E-2</v>
          </cell>
          <cell r="K217">
            <v>0</v>
          </cell>
          <cell r="L217">
            <v>0</v>
          </cell>
          <cell r="M217">
            <v>0</v>
          </cell>
          <cell r="N217">
            <v>3.9889196675900275E-2</v>
          </cell>
          <cell r="O217">
            <v>0</v>
          </cell>
          <cell r="P217">
            <v>0</v>
          </cell>
          <cell r="Q217">
            <v>0</v>
          </cell>
          <cell r="R217">
            <v>3.9889196675900275E-2</v>
          </cell>
          <cell r="S217">
            <v>0</v>
          </cell>
          <cell r="T217">
            <v>0</v>
          </cell>
          <cell r="U217">
            <v>0</v>
          </cell>
          <cell r="V217">
            <v>3.9889196675900275E-2</v>
          </cell>
          <cell r="W217">
            <v>0</v>
          </cell>
          <cell r="X217">
            <v>0</v>
          </cell>
          <cell r="Y217">
            <v>0</v>
          </cell>
          <cell r="Z217">
            <v>3.9889196675900275E-2</v>
          </cell>
          <cell r="AA217">
            <v>0</v>
          </cell>
          <cell r="AB217">
            <v>0</v>
          </cell>
          <cell r="AC217">
            <v>0</v>
          </cell>
          <cell r="AD217">
            <v>3.9889196675900275E-2</v>
          </cell>
          <cell r="AE217">
            <v>0</v>
          </cell>
          <cell r="AF217">
            <v>0</v>
          </cell>
          <cell r="AG217">
            <v>0</v>
          </cell>
          <cell r="AH217">
            <v>3.9889196675900275E-2</v>
          </cell>
          <cell r="AI217">
            <v>0</v>
          </cell>
          <cell r="AJ217">
            <v>0</v>
          </cell>
          <cell r="AK217">
            <v>0</v>
          </cell>
          <cell r="AL217">
            <v>3.9889196675900275E-2</v>
          </cell>
          <cell r="AM217">
            <v>0</v>
          </cell>
          <cell r="AN217">
            <v>0</v>
          </cell>
          <cell r="AO217">
            <v>0</v>
          </cell>
          <cell r="AP217">
            <v>3.9889196675900275E-2</v>
          </cell>
          <cell r="AQ217">
            <v>0</v>
          </cell>
          <cell r="AR217">
            <v>0</v>
          </cell>
          <cell r="AS217">
            <v>0</v>
          </cell>
          <cell r="AT217">
            <v>3.9889196675900275E-2</v>
          </cell>
          <cell r="AU217">
            <v>0</v>
          </cell>
          <cell r="AV217">
            <v>0</v>
          </cell>
          <cell r="AW217">
            <v>0</v>
          </cell>
        </row>
        <row r="218">
          <cell r="A218" t="str">
            <v>Comp8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</row>
        <row r="219">
          <cell r="A219" t="str">
            <v>Comp9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A220" t="str">
            <v>Comp10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</row>
        <row r="221">
          <cell r="A221" t="str">
            <v>Comp11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</row>
        <row r="222">
          <cell r="A222" t="str">
            <v>Comp12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A223" t="str">
            <v>Comp13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A224" t="str">
            <v>Comp14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A225" t="str">
            <v>Comp15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A226" t="str">
            <v>Comp16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</row>
        <row r="227">
          <cell r="A227" t="str">
            <v>Comp17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A228" t="str">
            <v>Comp18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A229" t="str">
            <v>Comp19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A230" t="str">
            <v>Comp20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A231" t="str">
            <v>Comp21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A232" t="str">
            <v>Comp22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A233" t="str">
            <v>Comp23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A234" t="str">
            <v>Comp24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</row>
        <row r="235">
          <cell r="A235" t="str">
            <v>Comp25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A236" t="str">
            <v>Addition/Deletion 1</v>
          </cell>
          <cell r="B236">
            <v>0</v>
          </cell>
          <cell r="C236">
            <v>1</v>
          </cell>
          <cell r="D236">
            <v>0</v>
          </cell>
          <cell r="E236">
            <v>0</v>
          </cell>
          <cell r="F236">
            <v>0</v>
          </cell>
          <cell r="G236">
            <v>1</v>
          </cell>
          <cell r="H236">
            <v>0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0</v>
          </cell>
          <cell r="N236">
            <v>0</v>
          </cell>
          <cell r="O236">
            <v>1</v>
          </cell>
          <cell r="P236">
            <v>0</v>
          </cell>
          <cell r="Q236">
            <v>0</v>
          </cell>
          <cell r="R236">
            <v>0</v>
          </cell>
          <cell r="S236">
            <v>1</v>
          </cell>
          <cell r="T236">
            <v>0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>
            <v>0</v>
          </cell>
          <cell r="Z236">
            <v>0</v>
          </cell>
          <cell r="AA236">
            <v>1</v>
          </cell>
          <cell r="AB236">
            <v>0</v>
          </cell>
          <cell r="AC236">
            <v>0</v>
          </cell>
          <cell r="AD236">
            <v>0</v>
          </cell>
          <cell r="AE236">
            <v>1</v>
          </cell>
          <cell r="AF236">
            <v>0</v>
          </cell>
          <cell r="AG236">
            <v>0</v>
          </cell>
          <cell r="AH236">
            <v>0</v>
          </cell>
          <cell r="AI236">
            <v>1</v>
          </cell>
          <cell r="AJ236">
            <v>0</v>
          </cell>
          <cell r="AK236">
            <v>0</v>
          </cell>
          <cell r="AL236">
            <v>0</v>
          </cell>
          <cell r="AM236">
            <v>1</v>
          </cell>
          <cell r="AN236">
            <v>0</v>
          </cell>
          <cell r="AO236">
            <v>0</v>
          </cell>
          <cell r="AP236">
            <v>0</v>
          </cell>
          <cell r="AQ236">
            <v>1</v>
          </cell>
          <cell r="AR236">
            <v>0</v>
          </cell>
          <cell r="AS236">
            <v>0</v>
          </cell>
          <cell r="AT236">
            <v>0</v>
          </cell>
          <cell r="AU236">
            <v>1</v>
          </cell>
          <cell r="AV236">
            <v>0</v>
          </cell>
          <cell r="AW236">
            <v>0</v>
          </cell>
        </row>
        <row r="237">
          <cell r="A237" t="str">
            <v>Addition/Deletion 2</v>
          </cell>
          <cell r="B237">
            <v>0</v>
          </cell>
          <cell r="C237">
            <v>1</v>
          </cell>
          <cell r="D237">
            <v>0</v>
          </cell>
          <cell r="E237">
            <v>0</v>
          </cell>
          <cell r="F237">
            <v>0</v>
          </cell>
          <cell r="G237">
            <v>1</v>
          </cell>
          <cell r="H237">
            <v>0</v>
          </cell>
          <cell r="I237">
            <v>0</v>
          </cell>
          <cell r="J237">
            <v>0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1</v>
          </cell>
          <cell r="P237">
            <v>0</v>
          </cell>
          <cell r="Q237">
            <v>0</v>
          </cell>
          <cell r="R237">
            <v>0</v>
          </cell>
          <cell r="S237">
            <v>1</v>
          </cell>
          <cell r="T237">
            <v>0</v>
          </cell>
          <cell r="U237">
            <v>0</v>
          </cell>
          <cell r="V237">
            <v>0</v>
          </cell>
          <cell r="W237">
            <v>1</v>
          </cell>
          <cell r="X237">
            <v>0</v>
          </cell>
          <cell r="Y237">
            <v>0</v>
          </cell>
          <cell r="Z237">
            <v>0</v>
          </cell>
          <cell r="AA237">
            <v>1</v>
          </cell>
          <cell r="AB237">
            <v>0</v>
          </cell>
          <cell r="AC237">
            <v>0</v>
          </cell>
          <cell r="AD237">
            <v>0</v>
          </cell>
          <cell r="AE237">
            <v>1</v>
          </cell>
          <cell r="AF237">
            <v>0</v>
          </cell>
          <cell r="AG237">
            <v>0</v>
          </cell>
          <cell r="AH237">
            <v>0</v>
          </cell>
          <cell r="AI237">
            <v>1</v>
          </cell>
          <cell r="AJ237">
            <v>0</v>
          </cell>
          <cell r="AK237">
            <v>0</v>
          </cell>
          <cell r="AL237">
            <v>0</v>
          </cell>
          <cell r="AM237">
            <v>1</v>
          </cell>
          <cell r="AN237">
            <v>0</v>
          </cell>
          <cell r="AO237">
            <v>0</v>
          </cell>
          <cell r="AP237">
            <v>0</v>
          </cell>
          <cell r="AQ237">
            <v>1</v>
          </cell>
          <cell r="AR237">
            <v>0</v>
          </cell>
          <cell r="AS237">
            <v>0</v>
          </cell>
          <cell r="AT237">
            <v>0</v>
          </cell>
          <cell r="AU237">
            <v>1</v>
          </cell>
          <cell r="AV237">
            <v>0</v>
          </cell>
          <cell r="AW237">
            <v>0</v>
          </cell>
        </row>
        <row r="238">
          <cell r="A238" t="str">
            <v>Addition/Deletion 3</v>
          </cell>
          <cell r="B238">
            <v>0</v>
          </cell>
          <cell r="C238">
            <v>1</v>
          </cell>
          <cell r="D238">
            <v>0</v>
          </cell>
          <cell r="E238">
            <v>0</v>
          </cell>
          <cell r="F238">
            <v>0</v>
          </cell>
          <cell r="G238">
            <v>1</v>
          </cell>
          <cell r="H238">
            <v>0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0</v>
          </cell>
          <cell r="N238">
            <v>0</v>
          </cell>
          <cell r="O238">
            <v>1</v>
          </cell>
          <cell r="P238">
            <v>0</v>
          </cell>
          <cell r="Q238">
            <v>0</v>
          </cell>
          <cell r="R238">
            <v>0</v>
          </cell>
          <cell r="S238">
            <v>1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0</v>
          </cell>
          <cell r="Y238">
            <v>0</v>
          </cell>
          <cell r="Z238">
            <v>0</v>
          </cell>
          <cell r="AA238">
            <v>1</v>
          </cell>
          <cell r="AB238">
            <v>0</v>
          </cell>
          <cell r="AC238">
            <v>0</v>
          </cell>
          <cell r="AD238">
            <v>0</v>
          </cell>
          <cell r="AE238">
            <v>1</v>
          </cell>
          <cell r="AF238">
            <v>0</v>
          </cell>
          <cell r="AG238">
            <v>0</v>
          </cell>
          <cell r="AH238">
            <v>0</v>
          </cell>
          <cell r="AI238">
            <v>1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0</v>
          </cell>
          <cell r="AP238">
            <v>0</v>
          </cell>
          <cell r="AQ238">
            <v>1</v>
          </cell>
          <cell r="AR238">
            <v>0</v>
          </cell>
          <cell r="AS238">
            <v>0</v>
          </cell>
          <cell r="AT238">
            <v>0</v>
          </cell>
          <cell r="AU238">
            <v>1</v>
          </cell>
          <cell r="AV238">
            <v>0</v>
          </cell>
          <cell r="AW238">
            <v>0</v>
          </cell>
        </row>
        <row r="239">
          <cell r="A239" t="str">
            <v>Addition/Deletion 4</v>
          </cell>
          <cell r="B239">
            <v>0</v>
          </cell>
          <cell r="C239">
            <v>1</v>
          </cell>
          <cell r="D239">
            <v>0</v>
          </cell>
          <cell r="E239">
            <v>0</v>
          </cell>
          <cell r="F239">
            <v>0</v>
          </cell>
          <cell r="G239">
            <v>1</v>
          </cell>
          <cell r="H239">
            <v>0</v>
          </cell>
          <cell r="I239">
            <v>0</v>
          </cell>
          <cell r="J239">
            <v>0</v>
          </cell>
          <cell r="K239">
            <v>1</v>
          </cell>
          <cell r="L239">
            <v>0</v>
          </cell>
          <cell r="M239">
            <v>0</v>
          </cell>
          <cell r="N239">
            <v>0</v>
          </cell>
          <cell r="O239">
            <v>1</v>
          </cell>
          <cell r="P239">
            <v>0</v>
          </cell>
          <cell r="Q239">
            <v>0</v>
          </cell>
          <cell r="R239">
            <v>0</v>
          </cell>
          <cell r="S239">
            <v>1</v>
          </cell>
          <cell r="T239">
            <v>0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0</v>
          </cell>
          <cell r="Z239">
            <v>0</v>
          </cell>
          <cell r="AA239">
            <v>1</v>
          </cell>
          <cell r="AB239">
            <v>0</v>
          </cell>
          <cell r="AC239">
            <v>0</v>
          </cell>
          <cell r="AD239">
            <v>0</v>
          </cell>
          <cell r="AE239">
            <v>1</v>
          </cell>
          <cell r="AF239">
            <v>0</v>
          </cell>
          <cell r="AG239">
            <v>0</v>
          </cell>
          <cell r="AH239">
            <v>0</v>
          </cell>
          <cell r="AI239">
            <v>1</v>
          </cell>
          <cell r="AJ239">
            <v>0</v>
          </cell>
          <cell r="AK239">
            <v>0</v>
          </cell>
          <cell r="AL239">
            <v>0</v>
          </cell>
          <cell r="AM239">
            <v>1</v>
          </cell>
          <cell r="AN239">
            <v>0</v>
          </cell>
          <cell r="AO239">
            <v>0</v>
          </cell>
          <cell r="AP239">
            <v>0</v>
          </cell>
          <cell r="AQ239">
            <v>1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0</v>
          </cell>
        </row>
        <row r="240">
          <cell r="A240" t="str">
            <v>Addition/Deletion 5</v>
          </cell>
          <cell r="B240">
            <v>0</v>
          </cell>
          <cell r="C240">
            <v>1</v>
          </cell>
          <cell r="D240">
            <v>0</v>
          </cell>
          <cell r="E240">
            <v>0</v>
          </cell>
          <cell r="F240">
            <v>0</v>
          </cell>
          <cell r="G240">
            <v>1</v>
          </cell>
          <cell r="H240">
            <v>0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0</v>
          </cell>
          <cell r="N240">
            <v>0</v>
          </cell>
          <cell r="O240">
            <v>1</v>
          </cell>
          <cell r="P240">
            <v>0</v>
          </cell>
          <cell r="Q240">
            <v>0</v>
          </cell>
          <cell r="R240">
            <v>0</v>
          </cell>
          <cell r="S240">
            <v>1</v>
          </cell>
          <cell r="T240">
            <v>0</v>
          </cell>
          <cell r="U240">
            <v>0</v>
          </cell>
          <cell r="V240">
            <v>0</v>
          </cell>
          <cell r="W240">
            <v>1</v>
          </cell>
          <cell r="X240">
            <v>0</v>
          </cell>
          <cell r="Y240">
            <v>0</v>
          </cell>
          <cell r="Z240">
            <v>0</v>
          </cell>
          <cell r="AA240">
            <v>1</v>
          </cell>
          <cell r="AB240">
            <v>0</v>
          </cell>
          <cell r="AC240">
            <v>0</v>
          </cell>
          <cell r="AD240">
            <v>0</v>
          </cell>
          <cell r="AE240">
            <v>1</v>
          </cell>
          <cell r="AF240">
            <v>0</v>
          </cell>
          <cell r="AG240">
            <v>0</v>
          </cell>
          <cell r="AH240">
            <v>0</v>
          </cell>
          <cell r="AI240">
            <v>1</v>
          </cell>
          <cell r="AJ240">
            <v>0</v>
          </cell>
          <cell r="AK240">
            <v>0</v>
          </cell>
          <cell r="AL240">
            <v>0</v>
          </cell>
          <cell r="AM240">
            <v>1</v>
          </cell>
          <cell r="AN240">
            <v>0</v>
          </cell>
          <cell r="AO240">
            <v>0</v>
          </cell>
          <cell r="AP240">
            <v>0</v>
          </cell>
          <cell r="AQ240">
            <v>1</v>
          </cell>
          <cell r="AR240">
            <v>0</v>
          </cell>
          <cell r="AS240">
            <v>0</v>
          </cell>
          <cell r="AT240">
            <v>0</v>
          </cell>
          <cell r="AU240">
            <v>1</v>
          </cell>
          <cell r="AV240">
            <v>0</v>
          </cell>
          <cell r="AW240">
            <v>0</v>
          </cell>
        </row>
        <row r="241">
          <cell r="A241" t="str">
            <v>Total</v>
          </cell>
          <cell r="B241">
            <v>1</v>
          </cell>
          <cell r="C241">
            <v>0</v>
          </cell>
          <cell r="D241">
            <v>0</v>
          </cell>
          <cell r="E241">
            <v>0</v>
          </cell>
          <cell r="F241">
            <v>1</v>
          </cell>
          <cell r="G241">
            <v>0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1</v>
          </cell>
          <cell r="O241">
            <v>0</v>
          </cell>
          <cell r="P241">
            <v>0</v>
          </cell>
          <cell r="Q241">
            <v>0</v>
          </cell>
          <cell r="R241">
            <v>1</v>
          </cell>
          <cell r="S241">
            <v>0</v>
          </cell>
          <cell r="T241">
            <v>0</v>
          </cell>
          <cell r="U241">
            <v>0</v>
          </cell>
          <cell r="V241">
            <v>1</v>
          </cell>
          <cell r="W241">
            <v>0</v>
          </cell>
          <cell r="X241">
            <v>0</v>
          </cell>
          <cell r="Y241">
            <v>0</v>
          </cell>
          <cell r="Z241">
            <v>1</v>
          </cell>
          <cell r="AA241">
            <v>0</v>
          </cell>
          <cell r="AB241">
            <v>0</v>
          </cell>
          <cell r="AC241">
            <v>0</v>
          </cell>
          <cell r="AD241">
            <v>1</v>
          </cell>
          <cell r="AE241">
            <v>0</v>
          </cell>
          <cell r="AF241">
            <v>0</v>
          </cell>
          <cell r="AG241">
            <v>0</v>
          </cell>
          <cell r="AH241">
            <v>1</v>
          </cell>
          <cell r="AI241">
            <v>0</v>
          </cell>
          <cell r="AJ241">
            <v>0</v>
          </cell>
          <cell r="AK241">
            <v>0</v>
          </cell>
          <cell r="AL241">
            <v>1</v>
          </cell>
          <cell r="AM241">
            <v>0</v>
          </cell>
          <cell r="AN241">
            <v>0</v>
          </cell>
          <cell r="AO241">
            <v>0</v>
          </cell>
          <cell r="AP241">
            <v>1</v>
          </cell>
          <cell r="AQ241">
            <v>0</v>
          </cell>
          <cell r="AR241">
            <v>0</v>
          </cell>
          <cell r="AS241">
            <v>0</v>
          </cell>
          <cell r="AT241">
            <v>1</v>
          </cell>
          <cell r="AU241">
            <v>0</v>
          </cell>
          <cell r="AV241">
            <v>0</v>
          </cell>
          <cell r="AW241">
            <v>0</v>
          </cell>
        </row>
        <row r="244">
          <cell r="A244" t="str">
            <v>Not Used</v>
          </cell>
          <cell r="B244" t="str">
            <v>2002(Historical)</v>
          </cell>
          <cell r="C244">
            <v>0</v>
          </cell>
          <cell r="D244">
            <v>0</v>
          </cell>
          <cell r="E244">
            <v>0</v>
          </cell>
          <cell r="F244">
            <v>2004</v>
          </cell>
          <cell r="G244">
            <v>0</v>
          </cell>
          <cell r="H244">
            <v>0</v>
          </cell>
          <cell r="I244">
            <v>0</v>
          </cell>
          <cell r="J244">
            <v>2005</v>
          </cell>
          <cell r="K244">
            <v>0</v>
          </cell>
          <cell r="L244">
            <v>0</v>
          </cell>
          <cell r="M244">
            <v>0</v>
          </cell>
          <cell r="N244">
            <v>2006</v>
          </cell>
          <cell r="O244">
            <v>0</v>
          </cell>
          <cell r="P244">
            <v>0</v>
          </cell>
          <cell r="Q244">
            <v>0</v>
          </cell>
          <cell r="R244">
            <v>2007</v>
          </cell>
          <cell r="S244">
            <v>0</v>
          </cell>
          <cell r="T244">
            <v>0</v>
          </cell>
          <cell r="U244">
            <v>0</v>
          </cell>
          <cell r="V244">
            <v>2008</v>
          </cell>
          <cell r="W244">
            <v>0</v>
          </cell>
          <cell r="X244">
            <v>0</v>
          </cell>
          <cell r="Y244">
            <v>0</v>
          </cell>
          <cell r="Z244">
            <v>2009</v>
          </cell>
          <cell r="AA244">
            <v>0</v>
          </cell>
          <cell r="AB244">
            <v>0</v>
          </cell>
          <cell r="AC244">
            <v>0</v>
          </cell>
          <cell r="AD244">
            <v>2010</v>
          </cell>
          <cell r="AE244">
            <v>0</v>
          </cell>
          <cell r="AF244">
            <v>0</v>
          </cell>
          <cell r="AG244">
            <v>0</v>
          </cell>
          <cell r="AH244">
            <v>2011</v>
          </cell>
          <cell r="AI244">
            <v>0</v>
          </cell>
          <cell r="AJ244">
            <v>0</v>
          </cell>
          <cell r="AK244">
            <v>0</v>
          </cell>
          <cell r="AL244">
            <v>2012</v>
          </cell>
          <cell r="AM244">
            <v>0</v>
          </cell>
          <cell r="AN244">
            <v>0</v>
          </cell>
          <cell r="AO244">
            <v>0</v>
          </cell>
          <cell r="AP244">
            <v>2013</v>
          </cell>
          <cell r="AQ244">
            <v>0</v>
          </cell>
          <cell r="AR244">
            <v>0</v>
          </cell>
          <cell r="AS244">
            <v>0</v>
          </cell>
          <cell r="AT244">
            <v>2014</v>
          </cell>
        </row>
        <row r="245">
          <cell r="A245" t="str">
            <v>Property</v>
          </cell>
          <cell r="B245" t="str">
            <v>Fair Share</v>
          </cell>
          <cell r="C245" t="str">
            <v>Penetration</v>
          </cell>
          <cell r="D245" t="str">
            <v>Mkt. Share</v>
          </cell>
          <cell r="E245" t="str">
            <v>Rmnights</v>
          </cell>
          <cell r="F245" t="str">
            <v>Fair Share</v>
          </cell>
          <cell r="G245" t="str">
            <v>Penetration</v>
          </cell>
          <cell r="H245" t="str">
            <v>Mkt. Share</v>
          </cell>
          <cell r="I245" t="str">
            <v>Rmnights</v>
          </cell>
          <cell r="J245" t="str">
            <v>Fair Share</v>
          </cell>
          <cell r="K245" t="str">
            <v>Penetration</v>
          </cell>
          <cell r="L245" t="str">
            <v>Mkt. Share</v>
          </cell>
          <cell r="M245" t="str">
            <v>Rmnights</v>
          </cell>
          <cell r="N245" t="str">
            <v>Fair Share</v>
          </cell>
          <cell r="O245" t="str">
            <v>Penetration</v>
          </cell>
          <cell r="P245" t="str">
            <v>Mkt. Share</v>
          </cell>
          <cell r="Q245" t="str">
            <v>Rmnights</v>
          </cell>
          <cell r="R245" t="str">
            <v>Fair Share</v>
          </cell>
          <cell r="S245" t="str">
            <v>Penetration</v>
          </cell>
          <cell r="T245" t="str">
            <v>Mkt. Share</v>
          </cell>
          <cell r="U245" t="str">
            <v>Rmnights</v>
          </cell>
          <cell r="V245" t="str">
            <v>Fair Share</v>
          </cell>
          <cell r="W245" t="str">
            <v>Penetration</v>
          </cell>
          <cell r="X245" t="str">
            <v>Mkt. Share</v>
          </cell>
          <cell r="Y245" t="str">
            <v>Rmnights</v>
          </cell>
          <cell r="Z245" t="str">
            <v>Fair Share</v>
          </cell>
          <cell r="AA245" t="str">
            <v>Penetration</v>
          </cell>
          <cell r="AB245" t="str">
            <v>Mkt. Share</v>
          </cell>
          <cell r="AC245" t="str">
            <v>Rmnights</v>
          </cell>
          <cell r="AD245" t="str">
            <v>Fair Share</v>
          </cell>
          <cell r="AE245" t="str">
            <v>Penetration</v>
          </cell>
          <cell r="AF245" t="str">
            <v>Mkt. Share</v>
          </cell>
          <cell r="AG245" t="str">
            <v>Rmnights</v>
          </cell>
          <cell r="AH245" t="str">
            <v>Fair Share</v>
          </cell>
          <cell r="AI245" t="str">
            <v>Penetration</v>
          </cell>
          <cell r="AJ245" t="str">
            <v>Mkt. Share</v>
          </cell>
          <cell r="AK245" t="str">
            <v>Rmnights</v>
          </cell>
          <cell r="AL245" t="str">
            <v>Fair Share</v>
          </cell>
          <cell r="AM245" t="str">
            <v>Penetration</v>
          </cell>
          <cell r="AN245" t="str">
            <v>Mkt. Share</v>
          </cell>
          <cell r="AO245" t="str">
            <v>Rmnights</v>
          </cell>
          <cell r="AP245" t="str">
            <v>Fair Share</v>
          </cell>
          <cell r="AQ245" t="str">
            <v>Penetration</v>
          </cell>
          <cell r="AR245" t="str">
            <v>Mkt. Share</v>
          </cell>
          <cell r="AS245" t="str">
            <v>Rmnights</v>
          </cell>
          <cell r="AT245" t="str">
            <v>Fair Share</v>
          </cell>
          <cell r="AU245" t="str">
            <v>Penetration</v>
          </cell>
          <cell r="AV245" t="str">
            <v>Mkt. Share</v>
          </cell>
          <cell r="AW245" t="str">
            <v>Rmnights</v>
          </cell>
        </row>
        <row r="246">
          <cell r="A246" t="str">
            <v>Sheraton JFK</v>
          </cell>
          <cell r="B246">
            <v>0.10193905817174516</v>
          </cell>
          <cell r="C246">
            <v>0</v>
          </cell>
          <cell r="D246">
            <v>0</v>
          </cell>
          <cell r="E246">
            <v>0</v>
          </cell>
          <cell r="F246">
            <v>0.10193905817174516</v>
          </cell>
          <cell r="G246">
            <v>0</v>
          </cell>
          <cell r="H246">
            <v>0</v>
          </cell>
          <cell r="I246">
            <v>0</v>
          </cell>
          <cell r="J246">
            <v>0.10193905817174516</v>
          </cell>
          <cell r="K246">
            <v>0</v>
          </cell>
          <cell r="L246">
            <v>0</v>
          </cell>
          <cell r="M246">
            <v>0</v>
          </cell>
          <cell r="N246">
            <v>0.10193905817174516</v>
          </cell>
          <cell r="O246">
            <v>0</v>
          </cell>
          <cell r="P246">
            <v>0</v>
          </cell>
          <cell r="Q246">
            <v>0</v>
          </cell>
          <cell r="R246">
            <v>0.10193905817174516</v>
          </cell>
          <cell r="S246">
            <v>0</v>
          </cell>
          <cell r="T246">
            <v>0</v>
          </cell>
          <cell r="U246">
            <v>0</v>
          </cell>
          <cell r="V246">
            <v>0.10193905817174516</v>
          </cell>
          <cell r="W246">
            <v>0</v>
          </cell>
          <cell r="X246">
            <v>0</v>
          </cell>
          <cell r="Y246">
            <v>0</v>
          </cell>
          <cell r="Z246">
            <v>0.10193905817174516</v>
          </cell>
          <cell r="AA246">
            <v>0</v>
          </cell>
          <cell r="AB246">
            <v>0</v>
          </cell>
          <cell r="AC246">
            <v>0</v>
          </cell>
          <cell r="AD246">
            <v>0.10193905817174516</v>
          </cell>
          <cell r="AE246">
            <v>0</v>
          </cell>
          <cell r="AF246">
            <v>0</v>
          </cell>
          <cell r="AG246">
            <v>0</v>
          </cell>
          <cell r="AH246">
            <v>0.10193905817174516</v>
          </cell>
          <cell r="AI246">
            <v>0</v>
          </cell>
          <cell r="AJ246">
            <v>0</v>
          </cell>
          <cell r="AK246">
            <v>0</v>
          </cell>
          <cell r="AL246">
            <v>0.10193905817174516</v>
          </cell>
          <cell r="AM246">
            <v>0</v>
          </cell>
          <cell r="AN246">
            <v>0</v>
          </cell>
          <cell r="AO246">
            <v>0</v>
          </cell>
          <cell r="AP246">
            <v>0.10193905817174516</v>
          </cell>
          <cell r="AQ246">
            <v>0</v>
          </cell>
          <cell r="AR246">
            <v>0</v>
          </cell>
          <cell r="AS246">
            <v>0</v>
          </cell>
          <cell r="AT246">
            <v>0.10193905817174516</v>
          </cell>
          <cell r="AU246">
            <v>0</v>
          </cell>
          <cell r="AV246">
            <v>0</v>
          </cell>
          <cell r="AW246">
            <v>0</v>
          </cell>
        </row>
        <row r="247">
          <cell r="A247" t="str">
            <v>Radisson JFK</v>
          </cell>
          <cell r="B247">
            <v>0.21385041551246536</v>
          </cell>
          <cell r="C247">
            <v>0</v>
          </cell>
          <cell r="D247">
            <v>0</v>
          </cell>
          <cell r="E247">
            <v>0</v>
          </cell>
          <cell r="F247">
            <v>0.21385041551246536</v>
          </cell>
          <cell r="G247">
            <v>0</v>
          </cell>
          <cell r="H247">
            <v>0</v>
          </cell>
          <cell r="I247">
            <v>0</v>
          </cell>
          <cell r="J247">
            <v>0.21385041551246536</v>
          </cell>
          <cell r="K247">
            <v>0</v>
          </cell>
          <cell r="L247">
            <v>0</v>
          </cell>
          <cell r="M247">
            <v>0</v>
          </cell>
          <cell r="N247">
            <v>0.21385041551246536</v>
          </cell>
          <cell r="O247">
            <v>0</v>
          </cell>
          <cell r="P247">
            <v>0</v>
          </cell>
          <cell r="Q247">
            <v>0</v>
          </cell>
          <cell r="R247">
            <v>0.21385041551246536</v>
          </cell>
          <cell r="S247">
            <v>0</v>
          </cell>
          <cell r="T247">
            <v>0</v>
          </cell>
          <cell r="U247">
            <v>0</v>
          </cell>
          <cell r="V247">
            <v>0.21385041551246536</v>
          </cell>
          <cell r="W247">
            <v>0</v>
          </cell>
          <cell r="X247">
            <v>0</v>
          </cell>
          <cell r="Y247">
            <v>0</v>
          </cell>
          <cell r="Z247">
            <v>0.21385041551246536</v>
          </cell>
          <cell r="AA247">
            <v>0</v>
          </cell>
          <cell r="AB247">
            <v>0</v>
          </cell>
          <cell r="AC247">
            <v>0</v>
          </cell>
          <cell r="AD247">
            <v>0.21385041551246536</v>
          </cell>
          <cell r="AE247">
            <v>0</v>
          </cell>
          <cell r="AF247">
            <v>0</v>
          </cell>
          <cell r="AG247">
            <v>0</v>
          </cell>
          <cell r="AH247">
            <v>0.21385041551246536</v>
          </cell>
          <cell r="AI247">
            <v>0</v>
          </cell>
          <cell r="AJ247">
            <v>0</v>
          </cell>
          <cell r="AK247">
            <v>0</v>
          </cell>
          <cell r="AL247">
            <v>0.21385041551246536</v>
          </cell>
          <cell r="AM247">
            <v>0</v>
          </cell>
          <cell r="AN247">
            <v>0</v>
          </cell>
          <cell r="AO247">
            <v>0</v>
          </cell>
          <cell r="AP247">
            <v>0.21385041551246536</v>
          </cell>
          <cell r="AQ247">
            <v>0</v>
          </cell>
          <cell r="AR247">
            <v>0</v>
          </cell>
          <cell r="AS247">
            <v>0</v>
          </cell>
          <cell r="AT247">
            <v>0.21385041551246536</v>
          </cell>
          <cell r="AU247">
            <v>0</v>
          </cell>
          <cell r="AV247">
            <v>0</v>
          </cell>
          <cell r="AW247">
            <v>0</v>
          </cell>
        </row>
        <row r="248">
          <cell r="A248" t="str">
            <v>Holiday Inn</v>
          </cell>
          <cell r="B248">
            <v>0.1994459833795014</v>
          </cell>
          <cell r="C248">
            <v>0</v>
          </cell>
          <cell r="D248">
            <v>0</v>
          </cell>
          <cell r="E248">
            <v>0</v>
          </cell>
          <cell r="F248">
            <v>0.1994459833795014</v>
          </cell>
          <cell r="G248">
            <v>0</v>
          </cell>
          <cell r="H248">
            <v>0</v>
          </cell>
          <cell r="I248">
            <v>0</v>
          </cell>
          <cell r="J248">
            <v>0.1994459833795014</v>
          </cell>
          <cell r="K248">
            <v>0</v>
          </cell>
          <cell r="L248">
            <v>0</v>
          </cell>
          <cell r="M248">
            <v>0</v>
          </cell>
          <cell r="N248">
            <v>0.1994459833795014</v>
          </cell>
          <cell r="O248">
            <v>0</v>
          </cell>
          <cell r="P248">
            <v>0</v>
          </cell>
          <cell r="Q248">
            <v>0</v>
          </cell>
          <cell r="R248">
            <v>0.1994459833795014</v>
          </cell>
          <cell r="S248">
            <v>0</v>
          </cell>
          <cell r="T248">
            <v>0</v>
          </cell>
          <cell r="U248">
            <v>0</v>
          </cell>
          <cell r="V248">
            <v>0.1994459833795014</v>
          </cell>
          <cell r="W248">
            <v>0</v>
          </cell>
          <cell r="X248">
            <v>0</v>
          </cell>
          <cell r="Y248">
            <v>0</v>
          </cell>
          <cell r="Z248">
            <v>0.1994459833795014</v>
          </cell>
          <cell r="AA248">
            <v>0</v>
          </cell>
          <cell r="AB248">
            <v>0</v>
          </cell>
          <cell r="AC248">
            <v>0</v>
          </cell>
          <cell r="AD248">
            <v>0.1994459833795014</v>
          </cell>
          <cell r="AE248">
            <v>0</v>
          </cell>
          <cell r="AF248">
            <v>0</v>
          </cell>
          <cell r="AG248">
            <v>0</v>
          </cell>
          <cell r="AH248">
            <v>0.1994459833795014</v>
          </cell>
          <cell r="AI248">
            <v>0</v>
          </cell>
          <cell r="AJ248">
            <v>0</v>
          </cell>
          <cell r="AK248">
            <v>0</v>
          </cell>
          <cell r="AL248">
            <v>0.1994459833795014</v>
          </cell>
          <cell r="AM248">
            <v>0</v>
          </cell>
          <cell r="AN248">
            <v>0</v>
          </cell>
          <cell r="AO248">
            <v>0</v>
          </cell>
          <cell r="AP248">
            <v>0.1994459833795014</v>
          </cell>
          <cell r="AQ248">
            <v>0</v>
          </cell>
          <cell r="AR248">
            <v>0</v>
          </cell>
          <cell r="AS248">
            <v>0</v>
          </cell>
          <cell r="AT248">
            <v>0.1994459833795014</v>
          </cell>
          <cell r="AU248">
            <v>0</v>
          </cell>
          <cell r="AV248">
            <v>0</v>
          </cell>
          <cell r="AW248">
            <v>0</v>
          </cell>
        </row>
        <row r="249">
          <cell r="A249" t="str">
            <v>Ramada Plaza</v>
          </cell>
          <cell r="B249">
            <v>0.17229916897506925</v>
          </cell>
          <cell r="C249">
            <v>0</v>
          </cell>
          <cell r="D249">
            <v>0</v>
          </cell>
          <cell r="E249">
            <v>0</v>
          </cell>
          <cell r="F249">
            <v>0.17229916897506925</v>
          </cell>
          <cell r="G249">
            <v>0</v>
          </cell>
          <cell r="H249">
            <v>0</v>
          </cell>
          <cell r="I249">
            <v>0</v>
          </cell>
          <cell r="J249">
            <v>0.17229916897506925</v>
          </cell>
          <cell r="K249">
            <v>0</v>
          </cell>
          <cell r="L249">
            <v>0</v>
          </cell>
          <cell r="M249">
            <v>0</v>
          </cell>
          <cell r="N249">
            <v>0.17229916897506925</v>
          </cell>
          <cell r="O249">
            <v>0</v>
          </cell>
          <cell r="P249">
            <v>0</v>
          </cell>
          <cell r="Q249">
            <v>0</v>
          </cell>
          <cell r="R249">
            <v>0.17229916897506925</v>
          </cell>
          <cell r="S249">
            <v>0</v>
          </cell>
          <cell r="T249">
            <v>0</v>
          </cell>
          <cell r="U249">
            <v>0</v>
          </cell>
          <cell r="V249">
            <v>0.17229916897506925</v>
          </cell>
          <cell r="W249">
            <v>0</v>
          </cell>
          <cell r="X249">
            <v>0</v>
          </cell>
          <cell r="Y249">
            <v>0</v>
          </cell>
          <cell r="Z249">
            <v>0.17229916897506925</v>
          </cell>
          <cell r="AA249">
            <v>0</v>
          </cell>
          <cell r="AB249">
            <v>0</v>
          </cell>
          <cell r="AC249">
            <v>0</v>
          </cell>
          <cell r="AD249">
            <v>0.17229916897506925</v>
          </cell>
          <cell r="AE249">
            <v>0</v>
          </cell>
          <cell r="AF249">
            <v>0</v>
          </cell>
          <cell r="AG249">
            <v>0</v>
          </cell>
          <cell r="AH249">
            <v>0.17229916897506925</v>
          </cell>
          <cell r="AI249">
            <v>0</v>
          </cell>
          <cell r="AJ249">
            <v>0</v>
          </cell>
          <cell r="AK249">
            <v>0</v>
          </cell>
          <cell r="AL249">
            <v>0.17229916897506925</v>
          </cell>
          <cell r="AM249">
            <v>0</v>
          </cell>
          <cell r="AN249">
            <v>0</v>
          </cell>
          <cell r="AO249">
            <v>0</v>
          </cell>
          <cell r="AP249">
            <v>0.17229916897506925</v>
          </cell>
          <cell r="AQ249">
            <v>0</v>
          </cell>
          <cell r="AR249">
            <v>0</v>
          </cell>
          <cell r="AS249">
            <v>0</v>
          </cell>
          <cell r="AT249">
            <v>0.17229916897506925</v>
          </cell>
          <cell r="AU249">
            <v>0</v>
          </cell>
          <cell r="AV249">
            <v>0</v>
          </cell>
          <cell r="AW249">
            <v>0</v>
          </cell>
        </row>
        <row r="250">
          <cell r="A250" t="str">
            <v xml:space="preserve">Hampton Inn </v>
          </cell>
          <cell r="B250">
            <v>0.11966759002770083</v>
          </cell>
          <cell r="C250">
            <v>0</v>
          </cell>
          <cell r="D250">
            <v>0</v>
          </cell>
          <cell r="E250">
            <v>0</v>
          </cell>
          <cell r="F250">
            <v>0.11966759002770083</v>
          </cell>
          <cell r="G250">
            <v>0</v>
          </cell>
          <cell r="H250">
            <v>0</v>
          </cell>
          <cell r="I250">
            <v>0</v>
          </cell>
          <cell r="J250">
            <v>0.11966759002770083</v>
          </cell>
          <cell r="K250">
            <v>0</v>
          </cell>
          <cell r="L250">
            <v>0</v>
          </cell>
          <cell r="M250">
            <v>0</v>
          </cell>
          <cell r="N250">
            <v>0.11966759002770083</v>
          </cell>
          <cell r="O250">
            <v>0</v>
          </cell>
          <cell r="P250">
            <v>0</v>
          </cell>
          <cell r="Q250">
            <v>0</v>
          </cell>
          <cell r="R250">
            <v>0.11966759002770083</v>
          </cell>
          <cell r="S250">
            <v>0</v>
          </cell>
          <cell r="T250">
            <v>0</v>
          </cell>
          <cell r="U250">
            <v>0</v>
          </cell>
          <cell r="V250">
            <v>0.11966759002770083</v>
          </cell>
          <cell r="W250">
            <v>0</v>
          </cell>
          <cell r="X250">
            <v>0</v>
          </cell>
          <cell r="Y250">
            <v>0</v>
          </cell>
          <cell r="Z250">
            <v>0.11966759002770083</v>
          </cell>
          <cell r="AA250">
            <v>0</v>
          </cell>
          <cell r="AB250">
            <v>0</v>
          </cell>
          <cell r="AC250">
            <v>0</v>
          </cell>
          <cell r="AD250">
            <v>0.11966759002770083</v>
          </cell>
          <cell r="AE250">
            <v>0</v>
          </cell>
          <cell r="AF250">
            <v>0</v>
          </cell>
          <cell r="AG250">
            <v>0</v>
          </cell>
          <cell r="AH250">
            <v>0.11966759002770083</v>
          </cell>
          <cell r="AI250">
            <v>0</v>
          </cell>
          <cell r="AJ250">
            <v>0</v>
          </cell>
          <cell r="AK250">
            <v>0</v>
          </cell>
          <cell r="AL250">
            <v>0.11966759002770083</v>
          </cell>
          <cell r="AM250">
            <v>0</v>
          </cell>
          <cell r="AN250">
            <v>0</v>
          </cell>
          <cell r="AO250">
            <v>0</v>
          </cell>
          <cell r="AP250">
            <v>0.11966759002770083</v>
          </cell>
          <cell r="AQ250">
            <v>0</v>
          </cell>
          <cell r="AR250">
            <v>0</v>
          </cell>
          <cell r="AS250">
            <v>0</v>
          </cell>
          <cell r="AT250">
            <v>0.11966759002770083</v>
          </cell>
          <cell r="AU250">
            <v>0</v>
          </cell>
          <cell r="AV250">
            <v>0</v>
          </cell>
          <cell r="AW250">
            <v>0</v>
          </cell>
        </row>
        <row r="251">
          <cell r="A251" t="str">
            <v>Courtyard by Marriott</v>
          </cell>
          <cell r="B251">
            <v>9.1966759002770085E-2</v>
          </cell>
          <cell r="C251">
            <v>0</v>
          </cell>
          <cell r="D251">
            <v>0</v>
          </cell>
          <cell r="E251">
            <v>0</v>
          </cell>
          <cell r="F251">
            <v>9.1966759002770085E-2</v>
          </cell>
          <cell r="G251">
            <v>0</v>
          </cell>
          <cell r="H251">
            <v>0</v>
          </cell>
          <cell r="I251">
            <v>0</v>
          </cell>
          <cell r="J251">
            <v>9.1966759002770085E-2</v>
          </cell>
          <cell r="K251">
            <v>0</v>
          </cell>
          <cell r="L251">
            <v>0</v>
          </cell>
          <cell r="M251">
            <v>0</v>
          </cell>
          <cell r="N251">
            <v>9.1966759002770085E-2</v>
          </cell>
          <cell r="O251">
            <v>0</v>
          </cell>
          <cell r="P251">
            <v>0</v>
          </cell>
          <cell r="Q251">
            <v>0</v>
          </cell>
          <cell r="R251">
            <v>9.1966759002770085E-2</v>
          </cell>
          <cell r="S251">
            <v>0</v>
          </cell>
          <cell r="T251">
            <v>0</v>
          </cell>
          <cell r="U251">
            <v>0</v>
          </cell>
          <cell r="V251">
            <v>9.1966759002770085E-2</v>
          </cell>
          <cell r="W251">
            <v>0</v>
          </cell>
          <cell r="X251">
            <v>0</v>
          </cell>
          <cell r="Y251">
            <v>0</v>
          </cell>
          <cell r="Z251">
            <v>9.1966759002770085E-2</v>
          </cell>
          <cell r="AA251">
            <v>0</v>
          </cell>
          <cell r="AB251">
            <v>0</v>
          </cell>
          <cell r="AC251">
            <v>0</v>
          </cell>
          <cell r="AD251">
            <v>9.1966759002770085E-2</v>
          </cell>
          <cell r="AE251">
            <v>0</v>
          </cell>
          <cell r="AF251">
            <v>0</v>
          </cell>
          <cell r="AG251">
            <v>0</v>
          </cell>
          <cell r="AH251">
            <v>9.1966759002770085E-2</v>
          </cell>
          <cell r="AI251">
            <v>0</v>
          </cell>
          <cell r="AJ251">
            <v>0</v>
          </cell>
          <cell r="AK251">
            <v>0</v>
          </cell>
          <cell r="AL251">
            <v>9.1966759002770085E-2</v>
          </cell>
          <cell r="AM251">
            <v>0</v>
          </cell>
          <cell r="AN251">
            <v>0</v>
          </cell>
          <cell r="AO251">
            <v>0</v>
          </cell>
          <cell r="AP251">
            <v>9.1966759002770085E-2</v>
          </cell>
          <cell r="AQ251">
            <v>0</v>
          </cell>
          <cell r="AR251">
            <v>0</v>
          </cell>
          <cell r="AS251">
            <v>0</v>
          </cell>
          <cell r="AT251">
            <v>9.1966759002770085E-2</v>
          </cell>
          <cell r="AU251">
            <v>0</v>
          </cell>
          <cell r="AV251">
            <v>0</v>
          </cell>
          <cell r="AW251">
            <v>0</v>
          </cell>
        </row>
        <row r="252">
          <cell r="A252" t="str">
            <v>Doubletree Club</v>
          </cell>
          <cell r="B252">
            <v>6.0941828254847646E-2</v>
          </cell>
          <cell r="C252">
            <v>0</v>
          </cell>
          <cell r="D252">
            <v>0</v>
          </cell>
          <cell r="E252">
            <v>0</v>
          </cell>
          <cell r="F252">
            <v>6.0941828254847646E-2</v>
          </cell>
          <cell r="G252">
            <v>0</v>
          </cell>
          <cell r="H252">
            <v>0</v>
          </cell>
          <cell r="I252">
            <v>0</v>
          </cell>
          <cell r="J252">
            <v>6.0941828254847646E-2</v>
          </cell>
          <cell r="K252">
            <v>0</v>
          </cell>
          <cell r="L252">
            <v>0</v>
          </cell>
          <cell r="M252">
            <v>0</v>
          </cell>
          <cell r="N252">
            <v>6.0941828254847646E-2</v>
          </cell>
          <cell r="O252">
            <v>0</v>
          </cell>
          <cell r="P252">
            <v>0</v>
          </cell>
          <cell r="Q252">
            <v>0</v>
          </cell>
          <cell r="R252">
            <v>6.0941828254847646E-2</v>
          </cell>
          <cell r="S252">
            <v>0</v>
          </cell>
          <cell r="T252">
            <v>0</v>
          </cell>
          <cell r="U252">
            <v>0</v>
          </cell>
          <cell r="V252">
            <v>6.0941828254847646E-2</v>
          </cell>
          <cell r="W252">
            <v>0</v>
          </cell>
          <cell r="X252">
            <v>0</v>
          </cell>
          <cell r="Y252">
            <v>0</v>
          </cell>
          <cell r="Z252">
            <v>6.0941828254847646E-2</v>
          </cell>
          <cell r="AA252">
            <v>0</v>
          </cell>
          <cell r="AB252">
            <v>0</v>
          </cell>
          <cell r="AC252">
            <v>0</v>
          </cell>
          <cell r="AD252">
            <v>6.0941828254847646E-2</v>
          </cell>
          <cell r="AE252">
            <v>0</v>
          </cell>
          <cell r="AF252">
            <v>0</v>
          </cell>
          <cell r="AG252">
            <v>0</v>
          </cell>
          <cell r="AH252">
            <v>6.0941828254847646E-2</v>
          </cell>
          <cell r="AI252">
            <v>0</v>
          </cell>
          <cell r="AJ252">
            <v>0</v>
          </cell>
          <cell r="AK252">
            <v>0</v>
          </cell>
          <cell r="AL252">
            <v>6.0941828254847646E-2</v>
          </cell>
          <cell r="AM252">
            <v>0</v>
          </cell>
          <cell r="AN252">
            <v>0</v>
          </cell>
          <cell r="AO252">
            <v>0</v>
          </cell>
          <cell r="AP252">
            <v>6.0941828254847646E-2</v>
          </cell>
          <cell r="AQ252">
            <v>0</v>
          </cell>
          <cell r="AR252">
            <v>0</v>
          </cell>
          <cell r="AS252">
            <v>0</v>
          </cell>
          <cell r="AT252">
            <v>6.0941828254847646E-2</v>
          </cell>
          <cell r="AU252">
            <v>0</v>
          </cell>
          <cell r="AV252">
            <v>0</v>
          </cell>
          <cell r="AW252">
            <v>0</v>
          </cell>
        </row>
        <row r="253">
          <cell r="A253" t="str">
            <v>La Quinta</v>
          </cell>
          <cell r="B253">
            <v>3.9889196675900275E-2</v>
          </cell>
          <cell r="C253">
            <v>0</v>
          </cell>
          <cell r="D253">
            <v>0</v>
          </cell>
          <cell r="E253">
            <v>0</v>
          </cell>
          <cell r="F253">
            <v>3.9889196675900275E-2</v>
          </cell>
          <cell r="G253">
            <v>0</v>
          </cell>
          <cell r="H253">
            <v>0</v>
          </cell>
          <cell r="I253">
            <v>0</v>
          </cell>
          <cell r="J253">
            <v>3.9889196675900275E-2</v>
          </cell>
          <cell r="K253">
            <v>0</v>
          </cell>
          <cell r="L253">
            <v>0</v>
          </cell>
          <cell r="M253">
            <v>0</v>
          </cell>
          <cell r="N253">
            <v>3.9889196675900275E-2</v>
          </cell>
          <cell r="O253">
            <v>0</v>
          </cell>
          <cell r="P253">
            <v>0</v>
          </cell>
          <cell r="Q253">
            <v>0</v>
          </cell>
          <cell r="R253">
            <v>3.9889196675900275E-2</v>
          </cell>
          <cell r="S253">
            <v>0</v>
          </cell>
          <cell r="T253">
            <v>0</v>
          </cell>
          <cell r="U253">
            <v>0</v>
          </cell>
          <cell r="V253">
            <v>3.9889196675900275E-2</v>
          </cell>
          <cell r="W253">
            <v>0</v>
          </cell>
          <cell r="X253">
            <v>0</v>
          </cell>
          <cell r="Y253">
            <v>0</v>
          </cell>
          <cell r="Z253">
            <v>3.9889196675900275E-2</v>
          </cell>
          <cell r="AA253">
            <v>0</v>
          </cell>
          <cell r="AB253">
            <v>0</v>
          </cell>
          <cell r="AC253">
            <v>0</v>
          </cell>
          <cell r="AD253">
            <v>3.9889196675900275E-2</v>
          </cell>
          <cell r="AE253">
            <v>0</v>
          </cell>
          <cell r="AF253">
            <v>0</v>
          </cell>
          <cell r="AG253">
            <v>0</v>
          </cell>
          <cell r="AH253">
            <v>3.9889196675900275E-2</v>
          </cell>
          <cell r="AI253">
            <v>0</v>
          </cell>
          <cell r="AJ253">
            <v>0</v>
          </cell>
          <cell r="AK253">
            <v>0</v>
          </cell>
          <cell r="AL253">
            <v>3.9889196675900275E-2</v>
          </cell>
          <cell r="AM253">
            <v>0</v>
          </cell>
          <cell r="AN253">
            <v>0</v>
          </cell>
          <cell r="AO253">
            <v>0</v>
          </cell>
          <cell r="AP253">
            <v>3.9889196675900275E-2</v>
          </cell>
          <cell r="AQ253">
            <v>0</v>
          </cell>
          <cell r="AR253">
            <v>0</v>
          </cell>
          <cell r="AS253">
            <v>0</v>
          </cell>
          <cell r="AT253">
            <v>3.9889196675900275E-2</v>
          </cell>
          <cell r="AU253">
            <v>0</v>
          </cell>
          <cell r="AV253">
            <v>0</v>
          </cell>
          <cell r="AW253">
            <v>0</v>
          </cell>
        </row>
        <row r="254">
          <cell r="A254" t="str">
            <v>Comp8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</row>
        <row r="255">
          <cell r="A255" t="str">
            <v>Comp9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A256" t="str">
            <v>Comp10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A257" t="str">
            <v>Comp11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A258" t="str">
            <v>Comp12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A259" t="str">
            <v>Comp13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A260" t="str">
            <v>Comp14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A261" t="str">
            <v>Comp15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A262" t="str">
            <v>Comp16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A263" t="str">
            <v>Comp17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</row>
        <row r="264">
          <cell r="A264" t="str">
            <v>Comp18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A265" t="str">
            <v>Comp19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A266" t="str">
            <v>Comp20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</row>
        <row r="267">
          <cell r="A267" t="str">
            <v>Comp21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A268" t="str">
            <v>Comp22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A269" t="str">
            <v>Comp23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</row>
        <row r="270">
          <cell r="A270" t="str">
            <v>Comp24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A271" t="str">
            <v>Comp25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</row>
        <row r="272">
          <cell r="A272" t="str">
            <v>Addition/Deletion 1</v>
          </cell>
          <cell r="B272">
            <v>0</v>
          </cell>
          <cell r="C272">
            <v>1</v>
          </cell>
          <cell r="D272">
            <v>0</v>
          </cell>
          <cell r="E272">
            <v>0</v>
          </cell>
          <cell r="F272">
            <v>0</v>
          </cell>
          <cell r="G272">
            <v>1</v>
          </cell>
          <cell r="H272">
            <v>0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0</v>
          </cell>
          <cell r="N272">
            <v>0</v>
          </cell>
          <cell r="O272">
            <v>1</v>
          </cell>
          <cell r="P272">
            <v>0</v>
          </cell>
          <cell r="Q272">
            <v>0</v>
          </cell>
          <cell r="R272">
            <v>0</v>
          </cell>
          <cell r="S272">
            <v>1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Z272">
            <v>0</v>
          </cell>
          <cell r="AA272">
            <v>1</v>
          </cell>
          <cell r="AB272">
            <v>0</v>
          </cell>
          <cell r="AC272">
            <v>0</v>
          </cell>
          <cell r="AD272">
            <v>0</v>
          </cell>
          <cell r="AE272">
            <v>1</v>
          </cell>
          <cell r="AF272">
            <v>0</v>
          </cell>
          <cell r="AG272">
            <v>0</v>
          </cell>
          <cell r="AH272">
            <v>0</v>
          </cell>
          <cell r="AI272">
            <v>1</v>
          </cell>
          <cell r="AJ272">
            <v>0</v>
          </cell>
          <cell r="AK272">
            <v>0</v>
          </cell>
          <cell r="AL272">
            <v>0</v>
          </cell>
          <cell r="AM272">
            <v>1</v>
          </cell>
          <cell r="AN272">
            <v>0</v>
          </cell>
          <cell r="AO272">
            <v>0</v>
          </cell>
          <cell r="AP272">
            <v>0</v>
          </cell>
          <cell r="AQ272">
            <v>1</v>
          </cell>
          <cell r="AR272">
            <v>0</v>
          </cell>
          <cell r="AS272">
            <v>0</v>
          </cell>
          <cell r="AT272">
            <v>0</v>
          </cell>
          <cell r="AU272">
            <v>1</v>
          </cell>
          <cell r="AV272">
            <v>0</v>
          </cell>
          <cell r="AW272">
            <v>0</v>
          </cell>
        </row>
        <row r="273">
          <cell r="A273" t="str">
            <v>Addition/Deletion 2</v>
          </cell>
          <cell r="B273">
            <v>0</v>
          </cell>
          <cell r="C273">
            <v>1</v>
          </cell>
          <cell r="D273">
            <v>0</v>
          </cell>
          <cell r="E273">
            <v>0</v>
          </cell>
          <cell r="F273">
            <v>0</v>
          </cell>
          <cell r="G273">
            <v>1</v>
          </cell>
          <cell r="H273">
            <v>0</v>
          </cell>
          <cell r="I273">
            <v>0</v>
          </cell>
          <cell r="J273">
            <v>0</v>
          </cell>
          <cell r="K273">
            <v>1</v>
          </cell>
          <cell r="L273">
            <v>0</v>
          </cell>
          <cell r="M273">
            <v>0</v>
          </cell>
          <cell r="N273">
            <v>0</v>
          </cell>
          <cell r="O273">
            <v>1</v>
          </cell>
          <cell r="P273">
            <v>0</v>
          </cell>
          <cell r="Q273">
            <v>0</v>
          </cell>
          <cell r="R273">
            <v>0</v>
          </cell>
          <cell r="S273">
            <v>1</v>
          </cell>
          <cell r="T273">
            <v>0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Z273">
            <v>0</v>
          </cell>
          <cell r="AA273">
            <v>1</v>
          </cell>
          <cell r="AB273">
            <v>0</v>
          </cell>
          <cell r="AC273">
            <v>0</v>
          </cell>
          <cell r="AD273">
            <v>0</v>
          </cell>
          <cell r="AE273">
            <v>1</v>
          </cell>
          <cell r="AF273">
            <v>0</v>
          </cell>
          <cell r="AG273">
            <v>0</v>
          </cell>
          <cell r="AH273">
            <v>0</v>
          </cell>
          <cell r="AI273">
            <v>1</v>
          </cell>
          <cell r="AJ273">
            <v>0</v>
          </cell>
          <cell r="AK273">
            <v>0</v>
          </cell>
          <cell r="AL273">
            <v>0</v>
          </cell>
          <cell r="AM273">
            <v>1</v>
          </cell>
          <cell r="AN273">
            <v>0</v>
          </cell>
          <cell r="AO273">
            <v>0</v>
          </cell>
          <cell r="AP273">
            <v>0</v>
          </cell>
          <cell r="AQ273">
            <v>1</v>
          </cell>
          <cell r="AR273">
            <v>0</v>
          </cell>
          <cell r="AS273">
            <v>0</v>
          </cell>
          <cell r="AT273">
            <v>0</v>
          </cell>
          <cell r="AU273">
            <v>1</v>
          </cell>
          <cell r="AV273">
            <v>0</v>
          </cell>
          <cell r="AW273">
            <v>0</v>
          </cell>
        </row>
        <row r="274">
          <cell r="A274" t="str">
            <v>Addition/Deletion 3</v>
          </cell>
          <cell r="B274">
            <v>0</v>
          </cell>
          <cell r="C274">
            <v>1</v>
          </cell>
          <cell r="D274">
            <v>0</v>
          </cell>
          <cell r="E274">
            <v>0</v>
          </cell>
          <cell r="F274">
            <v>0</v>
          </cell>
          <cell r="G274">
            <v>1</v>
          </cell>
          <cell r="H274">
            <v>0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0</v>
          </cell>
          <cell r="N274">
            <v>0</v>
          </cell>
          <cell r="O274">
            <v>1</v>
          </cell>
          <cell r="P274">
            <v>0</v>
          </cell>
          <cell r="Q274">
            <v>0</v>
          </cell>
          <cell r="R274">
            <v>0</v>
          </cell>
          <cell r="S274">
            <v>1</v>
          </cell>
          <cell r="T274">
            <v>0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0</v>
          </cell>
          <cell r="Z274">
            <v>0</v>
          </cell>
          <cell r="AA274">
            <v>1</v>
          </cell>
          <cell r="AB274">
            <v>0</v>
          </cell>
          <cell r="AC274">
            <v>0</v>
          </cell>
          <cell r="AD274">
            <v>0</v>
          </cell>
          <cell r="AE274">
            <v>1</v>
          </cell>
          <cell r="AF274">
            <v>0</v>
          </cell>
          <cell r="AG274">
            <v>0</v>
          </cell>
          <cell r="AH274">
            <v>0</v>
          </cell>
          <cell r="AI274">
            <v>1</v>
          </cell>
          <cell r="AJ274">
            <v>0</v>
          </cell>
          <cell r="AK274">
            <v>0</v>
          </cell>
          <cell r="AL274">
            <v>0</v>
          </cell>
          <cell r="AM274">
            <v>1</v>
          </cell>
          <cell r="AN274">
            <v>0</v>
          </cell>
          <cell r="AO274">
            <v>0</v>
          </cell>
          <cell r="AP274">
            <v>0</v>
          </cell>
          <cell r="AQ274">
            <v>1</v>
          </cell>
          <cell r="AR274">
            <v>0</v>
          </cell>
          <cell r="AS274">
            <v>0</v>
          </cell>
          <cell r="AT274">
            <v>0</v>
          </cell>
          <cell r="AU274">
            <v>1</v>
          </cell>
          <cell r="AV274">
            <v>0</v>
          </cell>
          <cell r="AW274">
            <v>0</v>
          </cell>
        </row>
        <row r="275">
          <cell r="A275" t="str">
            <v>Addition/Deletion 4</v>
          </cell>
          <cell r="B275">
            <v>0</v>
          </cell>
          <cell r="C275">
            <v>1</v>
          </cell>
          <cell r="D275">
            <v>0</v>
          </cell>
          <cell r="E275">
            <v>0</v>
          </cell>
          <cell r="F275">
            <v>0</v>
          </cell>
          <cell r="G275">
            <v>1</v>
          </cell>
          <cell r="H275">
            <v>0</v>
          </cell>
          <cell r="I275">
            <v>0</v>
          </cell>
          <cell r="J275">
            <v>0</v>
          </cell>
          <cell r="K275">
            <v>1</v>
          </cell>
          <cell r="L275">
            <v>0</v>
          </cell>
          <cell r="M275">
            <v>0</v>
          </cell>
          <cell r="N275">
            <v>0</v>
          </cell>
          <cell r="O275">
            <v>1</v>
          </cell>
          <cell r="P275">
            <v>0</v>
          </cell>
          <cell r="Q275">
            <v>0</v>
          </cell>
          <cell r="R275">
            <v>0</v>
          </cell>
          <cell r="S275">
            <v>1</v>
          </cell>
          <cell r="T275">
            <v>0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Z275">
            <v>0</v>
          </cell>
          <cell r="AA275">
            <v>1</v>
          </cell>
          <cell r="AB275">
            <v>0</v>
          </cell>
          <cell r="AC275">
            <v>0</v>
          </cell>
          <cell r="AD275">
            <v>0</v>
          </cell>
          <cell r="AE275">
            <v>1</v>
          </cell>
          <cell r="AF275">
            <v>0</v>
          </cell>
          <cell r="AG275">
            <v>0</v>
          </cell>
          <cell r="AH275">
            <v>0</v>
          </cell>
          <cell r="AI275">
            <v>1</v>
          </cell>
          <cell r="AJ275">
            <v>0</v>
          </cell>
          <cell r="AK275">
            <v>0</v>
          </cell>
          <cell r="AL275">
            <v>0</v>
          </cell>
          <cell r="AM275">
            <v>1</v>
          </cell>
          <cell r="AN275">
            <v>0</v>
          </cell>
          <cell r="AO275">
            <v>0</v>
          </cell>
          <cell r="AP275">
            <v>0</v>
          </cell>
          <cell r="AQ275">
            <v>1</v>
          </cell>
          <cell r="AR275">
            <v>0</v>
          </cell>
          <cell r="AS275">
            <v>0</v>
          </cell>
          <cell r="AT275">
            <v>0</v>
          </cell>
          <cell r="AU275">
            <v>1</v>
          </cell>
          <cell r="AV275">
            <v>0</v>
          </cell>
          <cell r="AW275">
            <v>0</v>
          </cell>
        </row>
        <row r="276">
          <cell r="A276" t="str">
            <v>Addition/Deletion 5</v>
          </cell>
          <cell r="B276">
            <v>0</v>
          </cell>
          <cell r="C276">
            <v>1</v>
          </cell>
          <cell r="D276">
            <v>0</v>
          </cell>
          <cell r="E276">
            <v>0</v>
          </cell>
          <cell r="F276">
            <v>0</v>
          </cell>
          <cell r="G276">
            <v>1</v>
          </cell>
          <cell r="H276">
            <v>0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0</v>
          </cell>
          <cell r="N276">
            <v>0</v>
          </cell>
          <cell r="O276">
            <v>1</v>
          </cell>
          <cell r="P276">
            <v>0</v>
          </cell>
          <cell r="Q276">
            <v>0</v>
          </cell>
          <cell r="R276">
            <v>0</v>
          </cell>
          <cell r="S276">
            <v>1</v>
          </cell>
          <cell r="T276">
            <v>0</v>
          </cell>
          <cell r="U276">
            <v>0</v>
          </cell>
          <cell r="V276">
            <v>0</v>
          </cell>
          <cell r="W276">
            <v>1</v>
          </cell>
          <cell r="X276">
            <v>0</v>
          </cell>
          <cell r="Y276">
            <v>0</v>
          </cell>
          <cell r="Z276">
            <v>0</v>
          </cell>
          <cell r="AA276">
            <v>1</v>
          </cell>
          <cell r="AB276">
            <v>0</v>
          </cell>
          <cell r="AC276">
            <v>0</v>
          </cell>
          <cell r="AD276">
            <v>0</v>
          </cell>
          <cell r="AE276">
            <v>1</v>
          </cell>
          <cell r="AF276">
            <v>0</v>
          </cell>
          <cell r="AG276">
            <v>0</v>
          </cell>
          <cell r="AH276">
            <v>0</v>
          </cell>
          <cell r="AI276">
            <v>1</v>
          </cell>
          <cell r="AJ276">
            <v>0</v>
          </cell>
          <cell r="AK276">
            <v>0</v>
          </cell>
          <cell r="AL276">
            <v>0</v>
          </cell>
          <cell r="AM276">
            <v>1</v>
          </cell>
          <cell r="AN276">
            <v>0</v>
          </cell>
          <cell r="AO276">
            <v>0</v>
          </cell>
          <cell r="AP276">
            <v>0</v>
          </cell>
          <cell r="AQ276">
            <v>1</v>
          </cell>
          <cell r="AR276">
            <v>0</v>
          </cell>
          <cell r="AS276">
            <v>0</v>
          </cell>
          <cell r="AT276">
            <v>0</v>
          </cell>
          <cell r="AU276">
            <v>1</v>
          </cell>
          <cell r="AV276">
            <v>0</v>
          </cell>
          <cell r="AW276">
            <v>0</v>
          </cell>
        </row>
        <row r="277">
          <cell r="A277" t="str">
            <v>Total</v>
          </cell>
          <cell r="B277">
            <v>1</v>
          </cell>
          <cell r="C277">
            <v>0</v>
          </cell>
          <cell r="D277">
            <v>0</v>
          </cell>
          <cell r="E277">
            <v>0</v>
          </cell>
          <cell r="F277">
            <v>1</v>
          </cell>
          <cell r="G277">
            <v>0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1</v>
          </cell>
          <cell r="O277">
            <v>0</v>
          </cell>
          <cell r="P277">
            <v>0</v>
          </cell>
          <cell r="Q277">
            <v>0</v>
          </cell>
          <cell r="R277">
            <v>1</v>
          </cell>
          <cell r="S277">
            <v>0</v>
          </cell>
          <cell r="T277">
            <v>0</v>
          </cell>
          <cell r="U277">
            <v>0</v>
          </cell>
          <cell r="V277">
            <v>1</v>
          </cell>
          <cell r="W277">
            <v>0</v>
          </cell>
          <cell r="X277">
            <v>0</v>
          </cell>
          <cell r="Y277">
            <v>0</v>
          </cell>
          <cell r="Z277">
            <v>1</v>
          </cell>
          <cell r="AA277">
            <v>0</v>
          </cell>
          <cell r="AB277">
            <v>0</v>
          </cell>
          <cell r="AC277">
            <v>0</v>
          </cell>
          <cell r="AD277">
            <v>1</v>
          </cell>
          <cell r="AE277">
            <v>0</v>
          </cell>
          <cell r="AF277">
            <v>0</v>
          </cell>
          <cell r="AG277">
            <v>0</v>
          </cell>
          <cell r="AH277">
            <v>1</v>
          </cell>
          <cell r="AI277">
            <v>0</v>
          </cell>
          <cell r="AJ277">
            <v>0</v>
          </cell>
          <cell r="AK277">
            <v>0</v>
          </cell>
          <cell r="AL277">
            <v>1</v>
          </cell>
          <cell r="AM277">
            <v>0</v>
          </cell>
          <cell r="AN277">
            <v>0</v>
          </cell>
          <cell r="AO277">
            <v>0</v>
          </cell>
          <cell r="AP277">
            <v>1</v>
          </cell>
          <cell r="AQ277">
            <v>0</v>
          </cell>
          <cell r="AR277">
            <v>0</v>
          </cell>
          <cell r="AS277">
            <v>0</v>
          </cell>
          <cell r="AT277">
            <v>1</v>
          </cell>
          <cell r="AU277">
            <v>0</v>
          </cell>
          <cell r="AV277">
            <v>0</v>
          </cell>
          <cell r="AW277">
            <v>0</v>
          </cell>
        </row>
        <row r="280">
          <cell r="A280" t="str">
            <v>Projected Roomnight Capture</v>
          </cell>
          <cell r="B280">
            <v>2004</v>
          </cell>
          <cell r="C280">
            <v>2005</v>
          </cell>
          <cell r="D280">
            <v>2006</v>
          </cell>
          <cell r="E280">
            <v>2007</v>
          </cell>
          <cell r="F280">
            <v>2008</v>
          </cell>
          <cell r="G280">
            <v>2009</v>
          </cell>
          <cell r="H280">
            <v>2010</v>
          </cell>
          <cell r="I280">
            <v>2011</v>
          </cell>
          <cell r="J280">
            <v>2012</v>
          </cell>
          <cell r="K280">
            <v>2013</v>
          </cell>
          <cell r="L280">
            <v>2014</v>
          </cell>
        </row>
        <row r="281">
          <cell r="A281" t="str">
            <v>Sheraton JFK (Occ.)</v>
          </cell>
          <cell r="B281">
            <v>0.67899983258675967</v>
          </cell>
          <cell r="C281">
            <v>0.67899983258675967</v>
          </cell>
          <cell r="D281">
            <v>0.67899983258675967</v>
          </cell>
          <cell r="E281">
            <v>0.67899983258675967</v>
          </cell>
          <cell r="F281">
            <v>0.67899983258675967</v>
          </cell>
          <cell r="G281">
            <v>0.67899983258675967</v>
          </cell>
          <cell r="H281">
            <v>0.67899983258675967</v>
          </cell>
          <cell r="I281">
            <v>0.67899983258675967</v>
          </cell>
          <cell r="J281">
            <v>0.67899983258675967</v>
          </cell>
          <cell r="K281">
            <v>0.67899983258675967</v>
          </cell>
          <cell r="L281">
            <v>0.67899983258675967</v>
          </cell>
        </row>
        <row r="282">
          <cell r="A282" t="str">
            <v xml:space="preserve">  Transient</v>
          </cell>
          <cell r="B282">
            <v>29641.101800447421</v>
          </cell>
          <cell r="C282">
            <v>29641.101800447421</v>
          </cell>
          <cell r="D282">
            <v>29641.101800447421</v>
          </cell>
          <cell r="E282">
            <v>29641.101800447421</v>
          </cell>
          <cell r="F282">
            <v>29641.101800447421</v>
          </cell>
          <cell r="G282">
            <v>29641.101800447421</v>
          </cell>
          <cell r="H282">
            <v>29641.101800447421</v>
          </cell>
          <cell r="I282">
            <v>29641.101800447421</v>
          </cell>
          <cell r="J282">
            <v>29641.101800447421</v>
          </cell>
          <cell r="K282">
            <v>29641.101800447421</v>
          </cell>
          <cell r="L282">
            <v>29641.101800447421</v>
          </cell>
        </row>
        <row r="283">
          <cell r="A283" t="str">
            <v xml:space="preserve">  Group</v>
          </cell>
          <cell r="B283">
            <v>10032.326321083381</v>
          </cell>
          <cell r="C283">
            <v>10032.326321083381</v>
          </cell>
          <cell r="D283">
            <v>10032.326321083381</v>
          </cell>
          <cell r="E283">
            <v>10032.326321083381</v>
          </cell>
          <cell r="F283">
            <v>10032.326321083381</v>
          </cell>
          <cell r="G283">
            <v>10032.326321083381</v>
          </cell>
          <cell r="H283">
            <v>10032.326321083381</v>
          </cell>
          <cell r="I283">
            <v>10032.326321083381</v>
          </cell>
          <cell r="J283">
            <v>10032.326321083381</v>
          </cell>
          <cell r="K283">
            <v>10032.326321083381</v>
          </cell>
          <cell r="L283">
            <v>10032.326321083381</v>
          </cell>
        </row>
        <row r="284">
          <cell r="A284" t="str">
            <v xml:space="preserve">  Contracted</v>
          </cell>
          <cell r="B284">
            <v>5928.2006349959784</v>
          </cell>
          <cell r="C284">
            <v>5928.2006349959784</v>
          </cell>
          <cell r="D284">
            <v>5928.2006349959784</v>
          </cell>
          <cell r="E284">
            <v>5928.2006349959784</v>
          </cell>
          <cell r="F284">
            <v>5928.2006349959784</v>
          </cell>
          <cell r="G284">
            <v>5928.2006349959784</v>
          </cell>
          <cell r="H284">
            <v>5928.2006349959784</v>
          </cell>
          <cell r="I284">
            <v>5928.2006349959784</v>
          </cell>
          <cell r="J284">
            <v>5928.2006349959784</v>
          </cell>
          <cell r="K284">
            <v>5928.2006349959784</v>
          </cell>
          <cell r="L284">
            <v>5928.2006349959784</v>
          </cell>
        </row>
        <row r="285">
          <cell r="A285" t="str">
            <v xml:space="preserve">  Other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</row>
        <row r="286">
          <cell r="A286" t="str">
            <v xml:space="preserve">  Not Used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A287" t="str">
            <v>Total</v>
          </cell>
          <cell r="B287">
            <v>45601.628756526778</v>
          </cell>
          <cell r="C287">
            <v>45601.628756526778</v>
          </cell>
          <cell r="D287">
            <v>45601.628756526778</v>
          </cell>
          <cell r="E287">
            <v>45601.628756526778</v>
          </cell>
          <cell r="F287">
            <v>45601.628756526778</v>
          </cell>
          <cell r="G287">
            <v>45601.628756526778</v>
          </cell>
          <cell r="H287">
            <v>45601.628756526778</v>
          </cell>
          <cell r="I287">
            <v>45601.628756526778</v>
          </cell>
          <cell r="J287">
            <v>45601.628756526778</v>
          </cell>
          <cell r="K287">
            <v>45601.628756526778</v>
          </cell>
          <cell r="L287">
            <v>45601.628756526778</v>
          </cell>
        </row>
        <row r="288">
          <cell r="A288" t="str">
            <v>Radisson JFK</v>
          </cell>
          <cell r="B288">
            <v>108062.53803472419</v>
          </cell>
          <cell r="C288">
            <v>108062.53803472419</v>
          </cell>
          <cell r="D288">
            <v>108062.53803472419</v>
          </cell>
          <cell r="E288">
            <v>108062.53803472419</v>
          </cell>
          <cell r="F288">
            <v>108062.53803472419</v>
          </cell>
          <cell r="G288">
            <v>108062.53803472419</v>
          </cell>
          <cell r="H288">
            <v>108062.53803472419</v>
          </cell>
          <cell r="I288">
            <v>108062.53803472419</v>
          </cell>
          <cell r="J288">
            <v>108062.53803472419</v>
          </cell>
          <cell r="K288">
            <v>108062.53803472419</v>
          </cell>
          <cell r="L288">
            <v>108062.53803472419</v>
          </cell>
        </row>
        <row r="289">
          <cell r="A289" t="str">
            <v>Holiday Inn</v>
          </cell>
          <cell r="B289">
            <v>109272.09892351937</v>
          </cell>
          <cell r="C289">
            <v>109272.09892351937</v>
          </cell>
          <cell r="D289">
            <v>109272.09892351937</v>
          </cell>
          <cell r="E289">
            <v>109272.09892351937</v>
          </cell>
          <cell r="F289">
            <v>109272.09892351937</v>
          </cell>
          <cell r="G289">
            <v>109272.09892351937</v>
          </cell>
          <cell r="H289">
            <v>109272.09892351937</v>
          </cell>
          <cell r="I289">
            <v>109272.09892351937</v>
          </cell>
          <cell r="J289">
            <v>109272.09892351937</v>
          </cell>
          <cell r="K289">
            <v>109272.09892351937</v>
          </cell>
          <cell r="L289">
            <v>109272.09892351937</v>
          </cell>
        </row>
        <row r="290">
          <cell r="A290" t="str">
            <v>Ramada Plaza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</row>
        <row r="291">
          <cell r="A291" t="str">
            <v xml:space="preserve">Hampton Inn </v>
          </cell>
          <cell r="B291">
            <v>57947.358317714126</v>
          </cell>
          <cell r="C291">
            <v>57947.358317714126</v>
          </cell>
          <cell r="D291">
            <v>57947.358317714126</v>
          </cell>
          <cell r="E291">
            <v>57947.358317714126</v>
          </cell>
          <cell r="F291">
            <v>57947.358317714126</v>
          </cell>
          <cell r="G291">
            <v>57947.358317714126</v>
          </cell>
          <cell r="H291">
            <v>57947.358317714126</v>
          </cell>
          <cell r="I291">
            <v>57947.358317714126</v>
          </cell>
          <cell r="J291">
            <v>57947.358317714126</v>
          </cell>
          <cell r="K291">
            <v>57947.358317714126</v>
          </cell>
          <cell r="L291">
            <v>57947.358317714126</v>
          </cell>
        </row>
        <row r="292">
          <cell r="A292" t="str">
            <v>Courtyard by Marriott</v>
          </cell>
          <cell r="B292">
            <v>46533.100558452992</v>
          </cell>
          <cell r="C292">
            <v>46533.100558452992</v>
          </cell>
          <cell r="D292">
            <v>46533.100558452992</v>
          </cell>
          <cell r="E292">
            <v>46533.100558452992</v>
          </cell>
          <cell r="F292">
            <v>46533.100558452992</v>
          </cell>
          <cell r="G292">
            <v>46533.100558452992</v>
          </cell>
          <cell r="H292">
            <v>46533.100558452992</v>
          </cell>
          <cell r="I292">
            <v>46533.100558452992</v>
          </cell>
          <cell r="J292">
            <v>46533.100558452992</v>
          </cell>
          <cell r="K292">
            <v>46533.100558452992</v>
          </cell>
          <cell r="L292">
            <v>46533.100558452992</v>
          </cell>
        </row>
        <row r="293">
          <cell r="A293" t="str">
            <v>Doubletree Club</v>
          </cell>
          <cell r="B293">
            <v>24170.275409062531</v>
          </cell>
          <cell r="C293">
            <v>24170.275409062531</v>
          </cell>
          <cell r="D293">
            <v>24170.275409062531</v>
          </cell>
          <cell r="E293">
            <v>24170.275409062531</v>
          </cell>
          <cell r="F293">
            <v>24170.275409062531</v>
          </cell>
          <cell r="G293">
            <v>24170.275409062531</v>
          </cell>
          <cell r="H293">
            <v>24170.275409062531</v>
          </cell>
          <cell r="I293">
            <v>24170.275409062531</v>
          </cell>
          <cell r="J293">
            <v>24170.275409062531</v>
          </cell>
          <cell r="K293">
            <v>24170.275409062531</v>
          </cell>
          <cell r="L293">
            <v>24170.275409062531</v>
          </cell>
        </row>
        <row r="294">
          <cell r="A294" t="str">
            <v>La Quinta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A295" t="str">
            <v>Comp8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A296" t="str">
            <v>Comp9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A297" t="str">
            <v>Comp10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A298" t="str">
            <v>Comp11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A299" t="str">
            <v>Comp12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Comp13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A301" t="str">
            <v>Comp14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>Comp15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A303" t="str">
            <v>Comp16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 t="str">
            <v>Comp17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A305" t="str">
            <v>Comp18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Comp19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A307" t="str">
            <v>Comp20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A308" t="str">
            <v>Comp21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A309" t="str">
            <v>Comp22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A310" t="str">
            <v>Comp23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A311" t="str">
            <v>Comp24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A312" t="str">
            <v>Comp25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A313" t="str">
            <v>Addition/Deletion 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A314" t="str">
            <v>Addition/Deletion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A315" t="str">
            <v>Addition/Deletion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A316" t="str">
            <v>Addition/Deletion 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A317" t="str">
            <v>Addition/Deletion 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20">
          <cell r="A320" t="str">
            <v>Projected Occupancy</v>
          </cell>
          <cell r="B320">
            <v>2004</v>
          </cell>
          <cell r="C320">
            <v>2005</v>
          </cell>
          <cell r="D320">
            <v>2006</v>
          </cell>
          <cell r="E320">
            <v>2007</v>
          </cell>
          <cell r="F320">
            <v>2008</v>
          </cell>
          <cell r="G320">
            <v>2009</v>
          </cell>
          <cell r="H320">
            <v>2010</v>
          </cell>
          <cell r="I320">
            <v>2011</v>
          </cell>
          <cell r="J320">
            <v>2012</v>
          </cell>
          <cell r="K320">
            <v>2013</v>
          </cell>
          <cell r="L320">
            <v>2014</v>
          </cell>
        </row>
        <row r="321">
          <cell r="A321" t="str">
            <v>Sheraton JFK</v>
          </cell>
          <cell r="B321">
            <v>0.67899983258675967</v>
          </cell>
          <cell r="C321">
            <v>0.67899983258675967</v>
          </cell>
          <cell r="D321">
            <v>0.67899983258675967</v>
          </cell>
          <cell r="E321">
            <v>0.67899983258675967</v>
          </cell>
          <cell r="F321">
            <v>0.67899983258675967</v>
          </cell>
          <cell r="G321">
            <v>0.67899983258675967</v>
          </cell>
          <cell r="H321">
            <v>0.67899983258675967</v>
          </cell>
          <cell r="I321">
            <v>0.67899983258675967</v>
          </cell>
          <cell r="J321">
            <v>0.67899983258675967</v>
          </cell>
          <cell r="K321">
            <v>0.67899983258675967</v>
          </cell>
          <cell r="L321">
            <v>0.67899983258675967</v>
          </cell>
        </row>
        <row r="322">
          <cell r="A322" t="str">
            <v>Radisson JFK</v>
          </cell>
          <cell r="B322">
            <v>0.76699934725476748</v>
          </cell>
          <cell r="C322">
            <v>0.76699934725476748</v>
          </cell>
          <cell r="D322">
            <v>0.76699934725476748</v>
          </cell>
          <cell r="E322">
            <v>0.76699934725476748</v>
          </cell>
          <cell r="F322">
            <v>0.76699934725476748</v>
          </cell>
          <cell r="G322">
            <v>0.76699934725476748</v>
          </cell>
          <cell r="H322">
            <v>0.76699934725476748</v>
          </cell>
          <cell r="I322">
            <v>0.76699934725476748</v>
          </cell>
          <cell r="J322">
            <v>0.76699934725476748</v>
          </cell>
          <cell r="K322">
            <v>0.76699934725476748</v>
          </cell>
          <cell r="L322">
            <v>0.76699934725476748</v>
          </cell>
        </row>
        <row r="323">
          <cell r="A323" t="str">
            <v>Holiday Inn</v>
          </cell>
          <cell r="B323">
            <v>0.83159892635859489</v>
          </cell>
          <cell r="C323">
            <v>0.83159892635859489</v>
          </cell>
          <cell r="D323">
            <v>0.83159892635859489</v>
          </cell>
          <cell r="E323">
            <v>0.83159892635859489</v>
          </cell>
          <cell r="F323">
            <v>0.83159892635859489</v>
          </cell>
          <cell r="G323">
            <v>0.83159892635859489</v>
          </cell>
          <cell r="H323">
            <v>0.83159892635859489</v>
          </cell>
          <cell r="I323">
            <v>0.83159892635859489</v>
          </cell>
          <cell r="J323">
            <v>0.83159892635859489</v>
          </cell>
          <cell r="K323">
            <v>0.83159892635859489</v>
          </cell>
          <cell r="L323">
            <v>0.83159892635859489</v>
          </cell>
        </row>
        <row r="324">
          <cell r="A324" t="str">
            <v>Ramada Plaza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A325" t="str">
            <v xml:space="preserve">Hampton Inn </v>
          </cell>
          <cell r="B325">
            <v>0.73499947130535426</v>
          </cell>
          <cell r="C325">
            <v>0.73499947130535426</v>
          </cell>
          <cell r="D325">
            <v>0.73499947130535426</v>
          </cell>
          <cell r="E325">
            <v>0.73499947130535426</v>
          </cell>
          <cell r="F325">
            <v>0.73499947130535426</v>
          </cell>
          <cell r="G325">
            <v>0.73499947130535426</v>
          </cell>
          <cell r="H325">
            <v>0.73499947130535426</v>
          </cell>
          <cell r="I325">
            <v>0.73499947130535426</v>
          </cell>
          <cell r="J325">
            <v>0.73499947130535426</v>
          </cell>
          <cell r="K325">
            <v>0.73499947130535426</v>
          </cell>
          <cell r="L325">
            <v>0.73499947130535426</v>
          </cell>
        </row>
        <row r="326">
          <cell r="A326" t="str">
            <v>Courtyard by Marriott</v>
          </cell>
          <cell r="B326">
            <v>0.76799967912944367</v>
          </cell>
          <cell r="C326">
            <v>0.76799967912944367</v>
          </cell>
          <cell r="D326">
            <v>0.76799967912944367</v>
          </cell>
          <cell r="E326">
            <v>0.76799967912944367</v>
          </cell>
          <cell r="F326">
            <v>0.76799967912944367</v>
          </cell>
          <cell r="G326">
            <v>0.76799967912944367</v>
          </cell>
          <cell r="H326">
            <v>0.76799967912944367</v>
          </cell>
          <cell r="I326">
            <v>0.76799967912944367</v>
          </cell>
          <cell r="J326">
            <v>0.76799967912944367</v>
          </cell>
          <cell r="K326">
            <v>0.76799967912944367</v>
          </cell>
          <cell r="L326">
            <v>0.76799967912944367</v>
          </cell>
        </row>
        <row r="327">
          <cell r="A327" t="str">
            <v>Doubletree Club</v>
          </cell>
          <cell r="B327">
            <v>0.60199938752335069</v>
          </cell>
          <cell r="C327">
            <v>0.60199938752335069</v>
          </cell>
          <cell r="D327">
            <v>0.60199938752335069</v>
          </cell>
          <cell r="E327">
            <v>0.60199938752335069</v>
          </cell>
          <cell r="F327">
            <v>0.60199938752335069</v>
          </cell>
          <cell r="G327">
            <v>0.60199938752335069</v>
          </cell>
          <cell r="H327">
            <v>0.60199938752335069</v>
          </cell>
          <cell r="I327">
            <v>0.60199938752335069</v>
          </cell>
          <cell r="J327">
            <v>0.60199938752335069</v>
          </cell>
          <cell r="K327">
            <v>0.60199938752335069</v>
          </cell>
          <cell r="L327">
            <v>0.60199938752335069</v>
          </cell>
        </row>
        <row r="328">
          <cell r="A328" t="str">
            <v>La Quinta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A329" t="str">
            <v>Comp8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A330" t="str">
            <v>Comp9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A331" t="str">
            <v>Comp10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A332" t="str">
            <v>Comp11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A333" t="str">
            <v>Comp12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Comp13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Comp14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Comp15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Comp16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Comp17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Comp18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Comp19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Comp20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Comp21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Comp22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Comp23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Comp24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Comp25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Addition/Deletion 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Addition/Deletion 2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Addition/Deletion 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Addition/Deletion 4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Addition/Deletion 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4">
          <cell r="A354" t="str">
            <v>Projected Penetration</v>
          </cell>
          <cell r="B354">
            <v>2004</v>
          </cell>
          <cell r="C354">
            <v>2005</v>
          </cell>
          <cell r="D354">
            <v>2006</v>
          </cell>
          <cell r="E354">
            <v>2007</v>
          </cell>
          <cell r="F354">
            <v>2008</v>
          </cell>
          <cell r="G354">
            <v>2009</v>
          </cell>
          <cell r="H354">
            <v>2010</v>
          </cell>
          <cell r="I354">
            <v>2011</v>
          </cell>
          <cell r="J354">
            <v>2012</v>
          </cell>
          <cell r="K354">
            <v>2013</v>
          </cell>
          <cell r="L354">
            <v>2014</v>
          </cell>
        </row>
        <row r="355">
          <cell r="A355" t="str">
            <v>Sheraton JFK</v>
          </cell>
          <cell r="B355">
            <v>1.142382317860327</v>
          </cell>
          <cell r="C355">
            <v>1.142382317860327</v>
          </cell>
          <cell r="D355">
            <v>1.142382317860327</v>
          </cell>
          <cell r="E355">
            <v>1.142382317860327</v>
          </cell>
          <cell r="F355">
            <v>1.142382317860327</v>
          </cell>
          <cell r="G355">
            <v>1.142382317860327</v>
          </cell>
          <cell r="H355">
            <v>1.142382317860327</v>
          </cell>
          <cell r="I355">
            <v>1.142382317860327</v>
          </cell>
          <cell r="J355">
            <v>1.142382317860327</v>
          </cell>
          <cell r="K355">
            <v>1.142382317860327</v>
          </cell>
          <cell r="L355">
            <v>1.142382317860327</v>
          </cell>
        </row>
        <row r="356">
          <cell r="A356" t="str">
            <v>Radisson JFK</v>
          </cell>
          <cell r="B356">
            <v>1.2904369781303318</v>
          </cell>
          <cell r="C356">
            <v>1.2904369781303318</v>
          </cell>
          <cell r="D356">
            <v>1.2904369781303318</v>
          </cell>
          <cell r="E356">
            <v>1.2904369781303318</v>
          </cell>
          <cell r="F356">
            <v>1.2904369781303318</v>
          </cell>
          <cell r="G356">
            <v>1.2904369781303318</v>
          </cell>
          <cell r="H356">
            <v>1.2904369781303318</v>
          </cell>
          <cell r="I356">
            <v>1.2904369781303318</v>
          </cell>
          <cell r="J356">
            <v>1.2904369781303318</v>
          </cell>
          <cell r="K356">
            <v>1.2904369781303318</v>
          </cell>
          <cell r="L356">
            <v>1.2904369781303318</v>
          </cell>
        </row>
        <row r="357">
          <cell r="A357" t="str">
            <v>Holiday Inn</v>
          </cell>
          <cell r="B357">
            <v>1.399122449566</v>
          </cell>
          <cell r="C357">
            <v>1.399122449566</v>
          </cell>
          <cell r="D357">
            <v>1.399122449566</v>
          </cell>
          <cell r="E357">
            <v>1.399122449566</v>
          </cell>
          <cell r="F357">
            <v>1.399122449566</v>
          </cell>
          <cell r="G357">
            <v>1.399122449566</v>
          </cell>
          <cell r="H357">
            <v>1.399122449566</v>
          </cell>
          <cell r="I357">
            <v>1.399122449566</v>
          </cell>
          <cell r="J357">
            <v>1.399122449566</v>
          </cell>
          <cell r="K357">
            <v>1.399122449566</v>
          </cell>
          <cell r="L357">
            <v>1.399122449566</v>
          </cell>
        </row>
        <row r="358">
          <cell r="A358" t="str">
            <v>Ramada Plaza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A359" t="str">
            <v xml:space="preserve">Hampton Inn </v>
          </cell>
          <cell r="B359">
            <v>1.2365988316332002</v>
          </cell>
          <cell r="C359">
            <v>1.2365988316332002</v>
          </cell>
          <cell r="D359">
            <v>1.2365988316332002</v>
          </cell>
          <cell r="E359">
            <v>1.2365988316332002</v>
          </cell>
          <cell r="F359">
            <v>1.2365988316332002</v>
          </cell>
          <cell r="G359">
            <v>1.2365988316332002</v>
          </cell>
          <cell r="H359">
            <v>1.2365988316332002</v>
          </cell>
          <cell r="I359">
            <v>1.2365988316332002</v>
          </cell>
          <cell r="J359">
            <v>1.2365988316332002</v>
          </cell>
          <cell r="K359">
            <v>1.2365988316332002</v>
          </cell>
          <cell r="L359">
            <v>1.2365988316332002</v>
          </cell>
        </row>
        <row r="360">
          <cell r="A360" t="str">
            <v>Courtyard by Marriott</v>
          </cell>
          <cell r="B360">
            <v>1.2921199850925995</v>
          </cell>
          <cell r="C360">
            <v>1.2921199850925995</v>
          </cell>
          <cell r="D360">
            <v>1.2921199850925995</v>
          </cell>
          <cell r="E360">
            <v>1.2921199850925995</v>
          </cell>
          <cell r="F360">
            <v>1.2921199850925995</v>
          </cell>
          <cell r="G360">
            <v>1.2921199850925995</v>
          </cell>
          <cell r="H360">
            <v>1.2921199850925995</v>
          </cell>
          <cell r="I360">
            <v>1.2921199850925995</v>
          </cell>
          <cell r="J360">
            <v>1.2921199850925995</v>
          </cell>
          <cell r="K360">
            <v>1.2921199850925995</v>
          </cell>
          <cell r="L360">
            <v>1.2921199850925995</v>
          </cell>
        </row>
        <row r="361">
          <cell r="A361" t="str">
            <v>Doubletree Club</v>
          </cell>
          <cell r="B361">
            <v>1.0128330268498993</v>
          </cell>
          <cell r="C361">
            <v>1.0128330268498993</v>
          </cell>
          <cell r="D361">
            <v>1.0128330268498993</v>
          </cell>
          <cell r="E361">
            <v>1.0128330268498993</v>
          </cell>
          <cell r="F361">
            <v>1.0128330268498993</v>
          </cell>
          <cell r="G361">
            <v>1.0128330268498993</v>
          </cell>
          <cell r="H361">
            <v>1.0128330268498993</v>
          </cell>
          <cell r="I361">
            <v>1.0128330268498993</v>
          </cell>
          <cell r="J361">
            <v>1.0128330268498993</v>
          </cell>
          <cell r="K361">
            <v>1.0128330268498993</v>
          </cell>
          <cell r="L361">
            <v>1.0128330268498993</v>
          </cell>
        </row>
        <row r="362">
          <cell r="A362" t="str">
            <v>La Quinta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A363" t="str">
            <v>Comp8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A364" t="str">
            <v>Comp9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</row>
        <row r="365">
          <cell r="A365" t="str">
            <v>Comp10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</row>
        <row r="366">
          <cell r="A366" t="str">
            <v>Comp11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</row>
        <row r="367">
          <cell r="A367" t="str">
            <v>Comp12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Comp13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A369" t="str">
            <v>Comp14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A370" t="str">
            <v>Comp15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A371" t="str">
            <v>Comp16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A372" t="str">
            <v>Comp17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A373" t="str">
            <v>Comp18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A374" t="str">
            <v>Comp19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A375" t="str">
            <v>Comp20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A376" t="str">
            <v>Comp21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Comp22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A378" t="str">
            <v>Comp23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A379" t="str">
            <v>Comp24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A380" t="str">
            <v>Comp25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A381" t="str">
            <v>Addition/Deletion 1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A382" t="str">
            <v>Addition/Deletion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Addition/Deletion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A384" t="str">
            <v>Addition/Deletion 4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A385" t="str">
            <v>Addition/Deletion 5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</sheetData>
      <sheetData sheetId="6">
        <row r="3">
          <cell r="A3" t="str">
            <v>Project Rate Growth by</v>
          </cell>
        </row>
        <row r="6">
          <cell r="B6">
            <v>1</v>
          </cell>
        </row>
        <row r="7">
          <cell r="A7" t="str">
            <v>Overall Rate Growth</v>
          </cell>
        </row>
        <row r="8">
          <cell r="B8">
            <v>2002</v>
          </cell>
          <cell r="C8">
            <v>2004</v>
          </cell>
          <cell r="D8">
            <v>2005</v>
          </cell>
          <cell r="E8">
            <v>2006</v>
          </cell>
          <cell r="F8">
            <v>2007</v>
          </cell>
          <cell r="G8">
            <v>2008</v>
          </cell>
          <cell r="H8">
            <v>2009</v>
          </cell>
          <cell r="I8">
            <v>2010</v>
          </cell>
          <cell r="J8">
            <v>2011</v>
          </cell>
          <cell r="K8">
            <v>2012</v>
          </cell>
          <cell r="L8">
            <v>2013</v>
          </cell>
          <cell r="M8">
            <v>2014</v>
          </cell>
        </row>
        <row r="9">
          <cell r="A9" t="str">
            <v>Growth Rate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 t="str">
            <v>Average Rate</v>
          </cell>
          <cell r="B10">
            <v>118.6</v>
          </cell>
          <cell r="C10">
            <v>118.6</v>
          </cell>
          <cell r="D10">
            <v>118.6</v>
          </cell>
          <cell r="E10">
            <v>118.6</v>
          </cell>
          <cell r="F10">
            <v>118.6</v>
          </cell>
          <cell r="G10">
            <v>118.6</v>
          </cell>
          <cell r="H10">
            <v>118.6</v>
          </cell>
          <cell r="I10">
            <v>118.6</v>
          </cell>
          <cell r="J10">
            <v>118.6</v>
          </cell>
          <cell r="K10">
            <v>118.6</v>
          </cell>
          <cell r="L10">
            <v>118.6</v>
          </cell>
          <cell r="M10">
            <v>118.6</v>
          </cell>
        </row>
        <row r="12">
          <cell r="A12" t="str">
            <v>Segmented Rate Growth</v>
          </cell>
        </row>
        <row r="13">
          <cell r="B13">
            <v>2002</v>
          </cell>
          <cell r="C13">
            <v>2004</v>
          </cell>
          <cell r="D13">
            <v>2005</v>
          </cell>
          <cell r="E13">
            <v>2006</v>
          </cell>
          <cell r="F13">
            <v>2007</v>
          </cell>
          <cell r="G13">
            <v>2008</v>
          </cell>
          <cell r="H13">
            <v>2009</v>
          </cell>
          <cell r="I13">
            <v>2010</v>
          </cell>
          <cell r="J13">
            <v>2011</v>
          </cell>
          <cell r="K13">
            <v>2012</v>
          </cell>
          <cell r="L13">
            <v>2013</v>
          </cell>
          <cell r="M13">
            <v>2014</v>
          </cell>
        </row>
        <row r="14">
          <cell r="A14" t="str">
            <v>Transient</v>
          </cell>
        </row>
        <row r="15">
          <cell r="A15" t="str">
            <v>Growth Rate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 t="str">
            <v>Average Rate</v>
          </cell>
          <cell r="B16">
            <v>118.6</v>
          </cell>
          <cell r="C16">
            <v>118.6</v>
          </cell>
          <cell r="D16">
            <v>118.6</v>
          </cell>
          <cell r="E16">
            <v>118.6</v>
          </cell>
          <cell r="F16">
            <v>118.6</v>
          </cell>
          <cell r="G16">
            <v>118.6</v>
          </cell>
          <cell r="H16">
            <v>118.6</v>
          </cell>
          <cell r="I16">
            <v>118.6</v>
          </cell>
          <cell r="J16">
            <v>118.6</v>
          </cell>
          <cell r="K16">
            <v>118.6</v>
          </cell>
          <cell r="L16">
            <v>118.6</v>
          </cell>
          <cell r="M16">
            <v>118.6</v>
          </cell>
        </row>
        <row r="17">
          <cell r="C17">
            <v>29641.101800447421</v>
          </cell>
          <cell r="D17">
            <v>29641.101800447421</v>
          </cell>
          <cell r="E17">
            <v>29641.101800447421</v>
          </cell>
          <cell r="F17">
            <v>29641.101800447421</v>
          </cell>
          <cell r="G17">
            <v>29641.101800447421</v>
          </cell>
          <cell r="H17">
            <v>29641.101800447421</v>
          </cell>
          <cell r="I17">
            <v>29641.101800447421</v>
          </cell>
          <cell r="J17">
            <v>29641.101800447421</v>
          </cell>
          <cell r="K17">
            <v>29641.101800447421</v>
          </cell>
          <cell r="L17">
            <v>29641.101800447421</v>
          </cell>
          <cell r="M17">
            <v>29641.101800447421</v>
          </cell>
        </row>
        <row r="18">
          <cell r="C18">
            <v>3515434.6735330638</v>
          </cell>
          <cell r="D18">
            <v>3515434.6735330638</v>
          </cell>
          <cell r="E18">
            <v>3515434.6735330638</v>
          </cell>
          <cell r="F18">
            <v>3515434.6735330638</v>
          </cell>
          <cell r="G18">
            <v>3515434.6735330638</v>
          </cell>
          <cell r="H18">
            <v>3515434.6735330638</v>
          </cell>
          <cell r="I18">
            <v>3515434.6735330638</v>
          </cell>
          <cell r="J18">
            <v>3515434.6735330638</v>
          </cell>
          <cell r="K18">
            <v>3515434.6735330638</v>
          </cell>
          <cell r="L18">
            <v>3515434.6735330638</v>
          </cell>
          <cell r="M18">
            <v>3515434.6735330638</v>
          </cell>
        </row>
        <row r="19">
          <cell r="A19" t="str">
            <v>Group</v>
          </cell>
        </row>
        <row r="20">
          <cell r="A20" t="str">
            <v>Growth Rate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Average Rate</v>
          </cell>
          <cell r="B21">
            <v>118.6</v>
          </cell>
          <cell r="C21">
            <v>118.6</v>
          </cell>
          <cell r="D21">
            <v>118.6</v>
          </cell>
          <cell r="E21">
            <v>118.6</v>
          </cell>
          <cell r="F21">
            <v>118.6</v>
          </cell>
          <cell r="G21">
            <v>118.6</v>
          </cell>
          <cell r="H21">
            <v>118.6</v>
          </cell>
          <cell r="I21">
            <v>118.6</v>
          </cell>
          <cell r="J21">
            <v>118.6</v>
          </cell>
          <cell r="K21">
            <v>118.6</v>
          </cell>
          <cell r="L21">
            <v>118.6</v>
          </cell>
          <cell r="M21">
            <v>118.6</v>
          </cell>
        </row>
        <row r="22">
          <cell r="C22">
            <v>10032.326321083381</v>
          </cell>
          <cell r="D22">
            <v>10032.326321083381</v>
          </cell>
          <cell r="E22">
            <v>10032.326321083381</v>
          </cell>
          <cell r="F22">
            <v>10032.326321083381</v>
          </cell>
          <cell r="G22">
            <v>10032.326321083381</v>
          </cell>
          <cell r="H22">
            <v>10032.326321083381</v>
          </cell>
          <cell r="I22">
            <v>10032.326321083381</v>
          </cell>
          <cell r="J22">
            <v>10032.326321083381</v>
          </cell>
          <cell r="K22">
            <v>10032.326321083381</v>
          </cell>
          <cell r="L22">
            <v>10032.326321083381</v>
          </cell>
          <cell r="M22">
            <v>10032.326321083381</v>
          </cell>
        </row>
        <row r="23">
          <cell r="C23">
            <v>1189833.9016804888</v>
          </cell>
          <cell r="D23">
            <v>1189833.9016804888</v>
          </cell>
          <cell r="E23">
            <v>1189833.9016804888</v>
          </cell>
          <cell r="F23">
            <v>1189833.9016804888</v>
          </cell>
          <cell r="G23">
            <v>1189833.9016804888</v>
          </cell>
          <cell r="H23">
            <v>1189833.9016804888</v>
          </cell>
          <cell r="I23">
            <v>1189833.9016804888</v>
          </cell>
          <cell r="J23">
            <v>1189833.9016804888</v>
          </cell>
          <cell r="K23">
            <v>1189833.9016804888</v>
          </cell>
          <cell r="L23">
            <v>1189833.9016804888</v>
          </cell>
          <cell r="M23">
            <v>1189833.9016804888</v>
          </cell>
        </row>
        <row r="24">
          <cell r="A24" t="str">
            <v>Contracted</v>
          </cell>
        </row>
        <row r="25">
          <cell r="A25" t="str">
            <v>Growth Rate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 t="str">
            <v>Average Rate</v>
          </cell>
          <cell r="B26">
            <v>118.6</v>
          </cell>
          <cell r="C26">
            <v>118.6</v>
          </cell>
          <cell r="D26">
            <v>118.6</v>
          </cell>
          <cell r="E26">
            <v>118.6</v>
          </cell>
          <cell r="F26">
            <v>118.6</v>
          </cell>
          <cell r="G26">
            <v>118.6</v>
          </cell>
          <cell r="H26">
            <v>118.6</v>
          </cell>
          <cell r="I26">
            <v>118.6</v>
          </cell>
          <cell r="J26">
            <v>118.6</v>
          </cell>
          <cell r="K26">
            <v>118.6</v>
          </cell>
          <cell r="L26">
            <v>118.6</v>
          </cell>
          <cell r="M26">
            <v>118.6</v>
          </cell>
        </row>
        <row r="27">
          <cell r="C27">
            <v>5928.2006349959784</v>
          </cell>
          <cell r="D27">
            <v>5928.2006349959784</v>
          </cell>
          <cell r="E27">
            <v>5928.2006349959784</v>
          </cell>
          <cell r="F27">
            <v>5928.2006349959784</v>
          </cell>
          <cell r="G27">
            <v>5928.2006349959784</v>
          </cell>
          <cell r="H27">
            <v>5928.2006349959784</v>
          </cell>
          <cell r="I27">
            <v>5928.2006349959784</v>
          </cell>
          <cell r="J27">
            <v>5928.2006349959784</v>
          </cell>
          <cell r="K27">
            <v>5928.2006349959784</v>
          </cell>
          <cell r="L27">
            <v>5928.2006349959784</v>
          </cell>
          <cell r="M27">
            <v>5928.2006349959784</v>
          </cell>
        </row>
        <row r="28">
          <cell r="C28">
            <v>703084.59531052294</v>
          </cell>
          <cell r="D28">
            <v>703084.59531052294</v>
          </cell>
          <cell r="E28">
            <v>703084.59531052294</v>
          </cell>
          <cell r="F28">
            <v>703084.59531052294</v>
          </cell>
          <cell r="G28">
            <v>703084.59531052294</v>
          </cell>
          <cell r="H28">
            <v>703084.59531052294</v>
          </cell>
          <cell r="I28">
            <v>703084.59531052294</v>
          </cell>
          <cell r="J28">
            <v>703084.59531052294</v>
          </cell>
          <cell r="K28">
            <v>703084.59531052294</v>
          </cell>
          <cell r="L28">
            <v>703084.59531052294</v>
          </cell>
          <cell r="M28">
            <v>703084.59531052294</v>
          </cell>
        </row>
        <row r="29">
          <cell r="A29" t="str">
            <v>Other</v>
          </cell>
        </row>
        <row r="30">
          <cell r="A30" t="str">
            <v>Growth Rate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 t="str">
            <v>Average Rate</v>
          </cell>
          <cell r="B31">
            <v>118.6</v>
          </cell>
          <cell r="C31">
            <v>118.6</v>
          </cell>
          <cell r="D31">
            <v>118.6</v>
          </cell>
          <cell r="E31">
            <v>118.6</v>
          </cell>
          <cell r="F31">
            <v>118.6</v>
          </cell>
          <cell r="G31">
            <v>118.6</v>
          </cell>
          <cell r="H31">
            <v>118.6</v>
          </cell>
          <cell r="I31">
            <v>118.6</v>
          </cell>
          <cell r="J31">
            <v>118.6</v>
          </cell>
          <cell r="K31">
            <v>118.6</v>
          </cell>
          <cell r="L31">
            <v>118.6</v>
          </cell>
          <cell r="M31">
            <v>118.6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 t="str">
            <v>Not Used</v>
          </cell>
        </row>
        <row r="35">
          <cell r="A35" t="str">
            <v>Growth Rate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Average Rate</v>
          </cell>
          <cell r="B36">
            <v>118.6</v>
          </cell>
          <cell r="C36">
            <v>118.6</v>
          </cell>
          <cell r="D36">
            <v>118.6</v>
          </cell>
          <cell r="E36">
            <v>118.6</v>
          </cell>
          <cell r="F36">
            <v>118.6</v>
          </cell>
          <cell r="G36">
            <v>118.6</v>
          </cell>
          <cell r="H36">
            <v>118.6</v>
          </cell>
          <cell r="I36">
            <v>118.6</v>
          </cell>
          <cell r="J36">
            <v>118.6</v>
          </cell>
          <cell r="K36">
            <v>118.6</v>
          </cell>
          <cell r="L36">
            <v>118.6</v>
          </cell>
          <cell r="M36">
            <v>118.6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C39">
            <v>45601.628756526778</v>
          </cell>
          <cell r="D39">
            <v>45601.628756526778</v>
          </cell>
          <cell r="E39">
            <v>45601.628756526778</v>
          </cell>
          <cell r="F39">
            <v>45601.628756526778</v>
          </cell>
          <cell r="G39">
            <v>45601.628756526778</v>
          </cell>
          <cell r="H39">
            <v>45601.628756526778</v>
          </cell>
          <cell r="I39">
            <v>45601.628756526778</v>
          </cell>
          <cell r="J39">
            <v>45601.628756526778</v>
          </cell>
          <cell r="K39">
            <v>45601.628756526778</v>
          </cell>
          <cell r="L39">
            <v>45601.628756526778</v>
          </cell>
          <cell r="M39">
            <v>45601.628756526778</v>
          </cell>
        </row>
        <row r="40">
          <cell r="C40">
            <v>5408353.1705240756</v>
          </cell>
          <cell r="D40">
            <v>5408353.1705240756</v>
          </cell>
          <cell r="E40">
            <v>5408353.1705240756</v>
          </cell>
          <cell r="F40">
            <v>5408353.1705240756</v>
          </cell>
          <cell r="G40">
            <v>5408353.1705240756</v>
          </cell>
          <cell r="H40">
            <v>5408353.1705240756</v>
          </cell>
          <cell r="I40">
            <v>5408353.1705240756</v>
          </cell>
          <cell r="J40">
            <v>5408353.1705240756</v>
          </cell>
          <cell r="K40">
            <v>5408353.1705240756</v>
          </cell>
          <cell r="L40">
            <v>5408353.1705240756</v>
          </cell>
          <cell r="M40">
            <v>5408353.1705240756</v>
          </cell>
        </row>
        <row r="41">
          <cell r="A41" t="str">
            <v>Overall Average Rate</v>
          </cell>
          <cell r="B41">
            <v>118.6</v>
          </cell>
          <cell r="C41">
            <v>118.6</v>
          </cell>
          <cell r="D41">
            <v>118.6</v>
          </cell>
          <cell r="E41">
            <v>118.6</v>
          </cell>
          <cell r="F41">
            <v>118.6</v>
          </cell>
          <cell r="G41">
            <v>118.6</v>
          </cell>
          <cell r="H41">
            <v>118.6</v>
          </cell>
          <cell r="I41">
            <v>118.6</v>
          </cell>
          <cell r="J41">
            <v>118.6</v>
          </cell>
          <cell r="K41">
            <v>118.6</v>
          </cell>
          <cell r="L41">
            <v>118.6</v>
          </cell>
          <cell r="M41">
            <v>118.6</v>
          </cell>
        </row>
        <row r="43">
          <cell r="A43" t="str">
            <v>Extraordinary Discounts or Premiums</v>
          </cell>
        </row>
        <row r="44">
          <cell r="C44">
            <v>2004</v>
          </cell>
          <cell r="D44">
            <v>2005</v>
          </cell>
          <cell r="E44">
            <v>2006</v>
          </cell>
          <cell r="F44">
            <v>2007</v>
          </cell>
          <cell r="G44">
            <v>2008</v>
          </cell>
          <cell r="H44">
            <v>2009</v>
          </cell>
          <cell r="I44">
            <v>2010</v>
          </cell>
          <cell r="J44">
            <v>2011</v>
          </cell>
          <cell r="K44">
            <v>2012</v>
          </cell>
          <cell r="L44">
            <v>2013</v>
          </cell>
          <cell r="M44">
            <v>2014</v>
          </cell>
        </row>
        <row r="45">
          <cell r="A45" t="str">
            <v>Unadjusted Average Rate</v>
          </cell>
          <cell r="B45">
            <v>0</v>
          </cell>
          <cell r="C45">
            <v>118.6</v>
          </cell>
          <cell r="D45">
            <v>118.6</v>
          </cell>
          <cell r="E45">
            <v>118.6</v>
          </cell>
          <cell r="F45">
            <v>118.6</v>
          </cell>
          <cell r="G45">
            <v>118.6</v>
          </cell>
          <cell r="H45">
            <v>118.6</v>
          </cell>
          <cell r="I45">
            <v>118.6</v>
          </cell>
          <cell r="J45">
            <v>118.6</v>
          </cell>
          <cell r="K45">
            <v>118.6</v>
          </cell>
          <cell r="L45">
            <v>118.6</v>
          </cell>
          <cell r="M45">
            <v>118.6</v>
          </cell>
        </row>
        <row r="46">
          <cell r="A46" t="str">
            <v>Discount / Premium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Adjusted Average Rate</v>
          </cell>
          <cell r="B47">
            <v>0</v>
          </cell>
          <cell r="C47">
            <v>118.6</v>
          </cell>
          <cell r="D47">
            <v>118.6</v>
          </cell>
          <cell r="E47">
            <v>118.6</v>
          </cell>
          <cell r="F47">
            <v>118.6</v>
          </cell>
          <cell r="G47">
            <v>118.6</v>
          </cell>
          <cell r="H47">
            <v>118.6</v>
          </cell>
          <cell r="I47">
            <v>118.6</v>
          </cell>
          <cell r="J47">
            <v>118.6</v>
          </cell>
          <cell r="K47">
            <v>118.6</v>
          </cell>
          <cell r="L47">
            <v>118.6</v>
          </cell>
          <cell r="M47">
            <v>118.6</v>
          </cell>
        </row>
      </sheetData>
      <sheetData sheetId="7">
        <row r="16">
          <cell r="A16" t="str">
            <v xml:space="preserve">  Rooms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6">
          <cell r="BD6">
            <v>2002</v>
          </cell>
        </row>
      </sheetData>
      <sheetData sheetId="25"/>
      <sheetData sheetId="26"/>
      <sheetData sheetId="27"/>
      <sheetData sheetId="28">
        <row r="5">
          <cell r="A5" t="str">
            <v>Base Year is 2002</v>
          </cell>
        </row>
      </sheetData>
      <sheetData sheetId="29">
        <row r="3">
          <cell r="A3" t="str">
            <v>Project Rate Growth by</v>
          </cell>
        </row>
      </sheetData>
      <sheetData sheetId="30">
        <row r="16">
          <cell r="A16" t="str">
            <v xml:space="preserve">  Rooms</v>
          </cell>
        </row>
      </sheetData>
      <sheetData sheetId="31"/>
      <sheetData sheetId="32"/>
      <sheetData sheetId="33"/>
      <sheetData sheetId="3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seExp"/>
      <sheetName val="Lease &amp; Occup"/>
      <sheetName val="RR"/>
      <sheetName val="I&amp;E Summary"/>
      <sheetName val="I&amp;E Detail"/>
      <sheetName val="Base Rent"/>
      <sheetName val="CAM"/>
      <sheetName val="Misc.Inc."/>
      <sheetName val="Vacancy Rnt"/>
      <sheetName val="2004 Op Exp"/>
      <sheetName val="Debt"/>
      <sheetName val="Capital"/>
      <sheetName val="2004 Parking"/>
      <sheetName val="225 Parking Budget"/>
      <sheetName val="225 Broadw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org.CODE"/>
      <sheetName val="27-0000198"/>
      <sheetName val="245114237REN (2)"/>
      <sheetName val="245114237RR"/>
      <sheetName val="245114238REN (2)"/>
      <sheetName val="245114238RR"/>
      <sheetName val="245114239RR"/>
      <sheetName val="245114240REN (2)"/>
      <sheetName val="245114240RR"/>
      <sheetName val="245114242"/>
      <sheetName val="245114242RR"/>
      <sheetName val="245114243ENG"/>
      <sheetName val="245114243RR"/>
      <sheetName val="CODESORTED"/>
      <sheetName val="27-0000331"/>
      <sheetName val="THARD. INTEREST"/>
      <sheetName val="367000043LES."/>
      <sheetName val="36-7000006A"/>
      <sheetName val="36-7000006B"/>
      <sheetName val="36-7000006C"/>
      <sheetName val="36-7000006D"/>
      <sheetName val="27-0000113LES"/>
      <sheetName val="27-0000113RR"/>
      <sheetName val="168878901"/>
      <sheetName val="367000043RR"/>
      <sheetName val="142-60"/>
      <sheetName val="18-351"/>
      <sheetName val="885051013"/>
      <sheetName val="885051014"/>
      <sheetName val="885051015"/>
      <sheetName val="367000020RR"/>
      <sheetName val="367000020RC"/>
      <sheetName val="367000020OR"/>
      <sheetName val="367000045RR"/>
      <sheetName val="367000045RREM"/>
      <sheetName val="367000045OR"/>
      <sheetName val="367000053RR"/>
      <sheetName val="367000053RRR"/>
      <sheetName val="142-24B"/>
      <sheetName val="142-24A"/>
      <sheetName val="142-56A"/>
      <sheetName val="142-56B"/>
      <sheetName val="18-171"/>
      <sheetName val="888868971b"/>
      <sheetName val="888868971a"/>
      <sheetName val="911"/>
      <sheetName val="924"/>
      <sheetName val="364"/>
      <sheetName val="348"/>
      <sheetName val="335"/>
      <sheetName val="351"/>
      <sheetName val="367-35A"/>
      <sheetName val="367-35B"/>
      <sheetName val="32-151"/>
      <sheetName val="18-10a"/>
      <sheetName val="18-10b"/>
      <sheetName val="18-10c"/>
      <sheetName val="18-39A"/>
      <sheetName val="18-39B"/>
      <sheetName val="18-39C"/>
      <sheetName val="18-39D"/>
      <sheetName val="18-39E"/>
      <sheetName val="18-39F"/>
      <sheetName val="18-40A"/>
      <sheetName val="18-40B"/>
      <sheetName val="18-40C"/>
      <sheetName val="18-40D"/>
      <sheetName val="1"/>
      <sheetName val="88-8868836"/>
      <sheetName val="18-171c"/>
      <sheetName val="18-171b"/>
      <sheetName val="18-171a"/>
      <sheetName val="142-058"/>
      <sheetName val="142-63A"/>
      <sheetName val="142-63B"/>
      <sheetName val="142-68A"/>
      <sheetName val="142-68B"/>
      <sheetName val="142-61B"/>
      <sheetName val="142-61A"/>
      <sheetName val="142-069"/>
      <sheetName val="142-69A"/>
      <sheetName val="142-54A"/>
      <sheetName val="142-54B"/>
      <sheetName val="142-80A"/>
      <sheetName val="142-80B"/>
      <sheetName val="142-65a"/>
      <sheetName val="142-65b"/>
      <sheetName val="142-58A"/>
      <sheetName val="142-37A"/>
      <sheetName val="142-37B"/>
      <sheetName val="142-66A"/>
      <sheetName val="142-66B"/>
      <sheetName val="367-22A"/>
      <sheetName val="367-22B"/>
      <sheetName val="367-79"/>
      <sheetName val="01-500"/>
      <sheetName val="14-2010"/>
      <sheetName val="14-2040A"/>
      <sheetName val="14-2040B"/>
      <sheetName val="14-5113912A"/>
      <sheetName val="14-5113912B"/>
      <sheetName val="18-052A"/>
      <sheetName val="18-052B"/>
      <sheetName val="18-127"/>
      <sheetName val="18-131A"/>
      <sheetName val="18-131B"/>
      <sheetName val="18-167"/>
      <sheetName val="18-176"/>
      <sheetName val="18-242"/>
      <sheetName val="18-291"/>
      <sheetName val="19-503"/>
      <sheetName val="19-503A"/>
      <sheetName val="19-503B"/>
      <sheetName val="19-5114016"/>
      <sheetName val="22-004D"/>
      <sheetName val="22-004J"/>
      <sheetName val="22-004F"/>
      <sheetName val="24-5114125"/>
      <sheetName val="24-5114219"/>
      <sheetName val="24-5114132"/>
      <sheetName val="32-010"/>
      <sheetName val="32-018"/>
      <sheetName val="32-025A"/>
      <sheetName val="32-025B"/>
      <sheetName val="32-025C"/>
      <sheetName val="32-036"/>
      <sheetName val="32-026A"/>
      <sheetName val="32-026B"/>
      <sheetName val="32-026C"/>
      <sheetName val="32-067A"/>
      <sheetName val="32-067B"/>
      <sheetName val="32-083"/>
      <sheetName val="32-146D"/>
      <sheetName val="32-146J"/>
      <sheetName val="32-146F"/>
      <sheetName val="36-7096"/>
      <sheetName val="88-8868971A"/>
      <sheetName val="88-8868971B"/>
      <sheetName val="DD-AUG"/>
      <sheetName val="DD-SEPT"/>
      <sheetName val="DD-OCT"/>
      <sheetName val="DD-NOV"/>
      <sheetName val="DD-DEC"/>
      <sheetName val="DD-JAN"/>
      <sheetName val="DD-FEB"/>
      <sheetName val="DD-MARCH"/>
      <sheetName val="36-328"/>
      <sheetName val="36-328 (2)"/>
      <sheetName val="245114237REN"/>
      <sheetName val="245114238REN"/>
      <sheetName val="245114240REN"/>
      <sheetName val="Sheet6"/>
      <sheetName val="Sheet4"/>
      <sheetName val="4100-100 Commercial Rent"/>
      <sheetName val="Summary Annl"/>
      <sheetName val="Stand Alone Model"/>
      <sheetName val="1st Buyer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YTD Market Report"/>
      <sheetName val="STR"/>
      <sheetName val="Meeting Space"/>
      <sheetName val="Report Ready"/>
      <sheetName val="Property Summary"/>
      <sheetName val="Office Stats &amp; Development"/>
      <sheetName val="Demand Growth"/>
      <sheetName val="Historical Penetrations"/>
      <sheetName val="Tables"/>
      <sheetName val="Projected Occupancy"/>
      <sheetName val="Induced Demand "/>
      <sheetName val="Rate analysis"/>
      <sheetName val="Projected Rate"/>
      <sheetName val="Taxes"/>
      <sheetName val="Historical Financials"/>
      <sheetName val="Market Report"/>
      <sheetName val="Comparable Financials"/>
      <sheetName val="HOST"/>
      <sheetName val="Projected CF"/>
      <sheetName val="Look, Mom, NO HANDS!"/>
      <sheetName val="Valuation"/>
      <sheetName val="System Tools"/>
      <sheetName val="DlgIncrement"/>
      <sheetName val="DlgAbout"/>
      <sheetName val="DlgProject"/>
      <sheetName val="ihmModMain"/>
      <sheetName val="IHMModPrint"/>
      <sheetName val="IHMModSys"/>
      <sheetName val="IHMModXLA"/>
      <sheetName val="Line_Item_Unhide"/>
      <sheetName val="POR_PAR_POS"/>
      <sheetName val="Line_Item_Hide"/>
      <sheetName val="Historic_Market"/>
      <sheetName val="YTD_Market_Report"/>
      <sheetName val="Meeting_Space"/>
      <sheetName val="Report_Ready"/>
      <sheetName val="Property_Summary"/>
      <sheetName val="Office_Stats_&amp;_Development"/>
      <sheetName val="Demand_Growth"/>
      <sheetName val="Historical_Penetrations"/>
      <sheetName val="Projected_Occupancy"/>
      <sheetName val="Induced_Demand_"/>
      <sheetName val="Rate_analysis"/>
      <sheetName val="Projected_Rate"/>
      <sheetName val="Historical_Financials"/>
      <sheetName val="Market_Report"/>
      <sheetName val="Comparable_Financials"/>
      <sheetName val="Projected_CF"/>
      <sheetName val="Look,_Mom,_NO_HANDS!"/>
      <sheetName val="System_Tools"/>
      <sheetName val="Setup"/>
      <sheetName val="Summary"/>
      <sheetName val="ROI"/>
      <sheetName val="Income Statement"/>
      <sheetName val="Property Revenues"/>
      <sheetName val="Header"/>
      <sheetName val="lbo"/>
    </sheetNames>
    <sheetDataSet>
      <sheetData sheetId="0">
        <row r="21">
          <cell r="C21" t="str">
            <v>Proposed Full Service Hotel  - Norwalk, CT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revenue"/>
      <sheetName val="2006 summary"/>
      <sheetName val="BASE"/>
      <sheetName val="FREE RENT"/>
      <sheetName val="ELECT"/>
      <sheetName val="SUBMETER"/>
      <sheetName val="TAXESCAL"/>
      <sheetName val="CALCULATIONS ADJ"/>
      <sheetName val="PORTER"/>
      <sheetName val="PW Calcualations"/>
      <sheetName val="CPI"/>
      <sheetName val="MISC INCOME"/>
      <sheetName val="INVEST INC"/>
      <sheetName val="LEASCOMM"/>
      <sheetName val="TENINSTAL"/>
      <sheetName val="LEASE COSTS"/>
      <sheetName val="CAPITAL"/>
      <sheetName val="NEW "/>
      <sheetName val="RENEWAL"/>
      <sheetName val="Summary"/>
      <sheetName val="Revenue"/>
      <sheetName val="Base Rent"/>
      <sheetName val="Base Rent Credit"/>
      <sheetName val="Submetered Electric"/>
      <sheetName val="Real EstateTax"/>
      <sheetName val="Calculations"/>
      <sheetName val="Taxes"/>
      <sheetName val="CPI 2007"/>
      <sheetName val="Capital Improvements"/>
      <sheetName val="Tenant Improvements"/>
      <sheetName val="COMMISSIONS"/>
      <sheetName val="LEGAL LEASING"/>
      <sheetName val="Assumptions-Renew"/>
      <sheetName val="Assumptions-New"/>
      <sheetName val="Mortgage"/>
      <sheetName val="Payroll"/>
      <sheetName val="Cash"/>
      <sheetName val="Mortgag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fA"/>
      <sheetName val="Rent Roll"/>
      <sheetName val="lus"/>
      <sheetName val="flco"/>
      <sheetName val="toc"/>
      <sheetName val="exp"/>
      <sheetName val="Cashflow"/>
      <sheetName val="Hist OpEx"/>
      <sheetName val="NOI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REITs &amp; S&amp;P"/>
      <sheetName val="DPW 18 &amp; 19"/>
      <sheetName val="TPS BACKUP"/>
    </sheetNames>
    <sheetDataSet>
      <sheetData sheetId="0">
        <row r="171">
          <cell r="D171">
            <v>0</v>
          </cell>
          <cell r="E171">
            <v>0.19104004814636055</v>
          </cell>
        </row>
        <row r="172">
          <cell r="D172">
            <v>0.05</v>
          </cell>
          <cell r="E172">
            <v>0.17331256212247201</v>
          </cell>
        </row>
        <row r="173">
          <cell r="D173">
            <v>0.1</v>
          </cell>
          <cell r="E173">
            <v>0.16098670463276857</v>
          </cell>
        </row>
        <row r="174">
          <cell r="D174">
            <v>0.15000000000000002</v>
          </cell>
          <cell r="E174">
            <v>0.15532835618367249</v>
          </cell>
        </row>
        <row r="175">
          <cell r="D175">
            <v>0.2</v>
          </cell>
          <cell r="E175">
            <v>0.14993493952328116</v>
          </cell>
        </row>
        <row r="176">
          <cell r="D176">
            <v>0.25</v>
          </cell>
          <cell r="E176">
            <v>0.14737549187106463</v>
          </cell>
        </row>
        <row r="177">
          <cell r="D177">
            <v>0.3</v>
          </cell>
          <cell r="E177">
            <v>0.14738328611616652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and Gas Graph"/>
      <sheetName val="NG Storage Graph"/>
      <sheetName val="Zone J LMP Graph"/>
      <sheetName val="Gas vs. Zone J  Graph"/>
      <sheetName val="Crude - #2 Oil - NG Cost Graph"/>
      <sheetName val="Water Graph"/>
      <sheetName val="MO FUEL DATA"/>
      <sheetName val="DAILY FUEL DATA"/>
      <sheetName val="WATER RATES"/>
      <sheetName val="CDD Monthly"/>
      <sheetName val="CDD 2Q Daily"/>
      <sheetName val="CDD 3Q Daily"/>
      <sheetName val="COOLING DATA"/>
      <sheetName val="DAILY LMP AVG"/>
      <sheetName val="HOURLY LMP"/>
      <sheetName val="Daily Gas Data"/>
      <sheetName val="Zone J LB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>
        <row r="60">
          <cell r="F60">
            <v>0.2</v>
          </cell>
        </row>
        <row r="134">
          <cell r="C134" t="str">
            <v>Prepayment</v>
          </cell>
          <cell r="D134">
            <v>399.74017857832689</v>
          </cell>
          <cell r="E134">
            <v>358.11775557400102</v>
          </cell>
        </row>
        <row r="135">
          <cell r="C135">
            <v>0</v>
          </cell>
          <cell r="D135">
            <v>0.30004894282811623</v>
          </cell>
          <cell r="E135">
            <v>5.3792676242975117E-2</v>
          </cell>
        </row>
        <row r="136">
          <cell r="C136">
            <v>0.05</v>
          </cell>
          <cell r="D136">
            <v>0.25320354178881338</v>
          </cell>
          <cell r="E136">
            <v>6.5681770075035173E-2</v>
          </cell>
        </row>
        <row r="137">
          <cell r="C137">
            <v>0.1</v>
          </cell>
          <cell r="D137">
            <v>0.20622497798526063</v>
          </cell>
          <cell r="E137">
            <v>7.9037589924664753E-2</v>
          </cell>
        </row>
        <row r="138">
          <cell r="C138">
            <v>0.15000000000000002</v>
          </cell>
          <cell r="D138">
            <v>0.15911549935311234</v>
          </cell>
          <cell r="E138">
            <v>9.3672789192370182E-2</v>
          </cell>
        </row>
        <row r="139">
          <cell r="C139">
            <v>0.2</v>
          </cell>
          <cell r="D139">
            <v>0.11187787934534389</v>
          </cell>
          <cell r="E139">
            <v>0.10935888548657445</v>
          </cell>
        </row>
        <row r="140">
          <cell r="C140">
            <v>0.25</v>
          </cell>
          <cell r="D140">
            <v>6.4515379452903615E-2</v>
          </cell>
          <cell r="E140">
            <v>0.12586561470778773</v>
          </cell>
        </row>
        <row r="141">
          <cell r="C141">
            <v>0.3</v>
          </cell>
          <cell r="D141">
            <v>1.7031669609579192E-2</v>
          </cell>
          <cell r="E141">
            <v>0.14298917762938032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REIF &amp; S&amp;P"/>
      <sheetName val="REITs &amp; S&amp;P"/>
      <sheetName val="1999 BUDGET"/>
    </sheetNames>
    <sheetDataSet>
      <sheetData sheetId="0">
        <row r="11">
          <cell r="D11">
            <v>0.10256580965724643</v>
          </cell>
        </row>
      </sheetData>
      <sheetData sheetId="1">
        <row r="11">
          <cell r="D11">
            <v>0.10256580965724643</v>
          </cell>
        </row>
        <row r="12">
          <cell r="D12">
            <v>9.9699466842594398E-2</v>
          </cell>
        </row>
        <row r="13">
          <cell r="D13">
            <v>9.6926697633896594E-2</v>
          </cell>
        </row>
        <row r="14">
          <cell r="D14">
            <v>9.4255760498720725E-2</v>
          </cell>
        </row>
        <row r="15">
          <cell r="D15">
            <v>9.1695554459503378E-2</v>
          </cell>
        </row>
        <row r="16">
          <cell r="D16">
            <v>8.9255608650344487E-2</v>
          </cell>
        </row>
        <row r="17">
          <cell r="D17">
            <v>8.6946048161577236E-2</v>
          </cell>
        </row>
        <row r="18">
          <cell r="D18">
            <v>8.4777529769104062E-2</v>
          </cell>
        </row>
        <row r="19">
          <cell r="D19">
            <v>8.2761141026761451E-2</v>
          </cell>
        </row>
        <row r="20">
          <cell r="D20">
            <v>8.0908256821018112E-2</v>
          </cell>
        </row>
        <row r="21">
          <cell r="D21">
            <v>7.9230349153871005E-2</v>
          </cell>
        </row>
        <row r="22">
          <cell r="D22">
            <v>7.7738748894852619E-2</v>
          </cell>
        </row>
        <row r="23">
          <cell r="D23">
            <v>7.6444362642995103E-2</v>
          </cell>
        </row>
        <row r="24">
          <cell r="D24">
            <v>7.5357353506573591E-2</v>
          </cell>
        </row>
        <row r="25">
          <cell r="D25">
            <v>7.4486800995879857E-2</v>
          </cell>
        </row>
        <row r="26">
          <cell r="D26">
            <v>7.3840361355759068E-2</v>
          </cell>
        </row>
        <row r="27">
          <cell r="D27">
            <v>7.3423954232678723E-2</v>
          </cell>
        </row>
        <row r="28">
          <cell r="D28">
            <v>7.3241503211226341E-2</v>
          </cell>
        </row>
        <row r="29">
          <cell r="D29">
            <v>7.329475545754835E-2</v>
          </cell>
        </row>
        <row r="30">
          <cell r="D30">
            <v>7.358319923724238E-2</v>
          </cell>
        </row>
        <row r="31">
          <cell r="D31">
            <v>7.4104088212849348E-2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N T.B."/>
      <sheetName val="717 L&amp;E"/>
      <sheetName val="717 A"/>
      <sheetName val="717 I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KING"/>
      <sheetName val="TAXES"/>
      <sheetName val="RENTCOMPS "/>
      <sheetName val="SALECOMPS"/>
      <sheetName val="EXPENSES"/>
      <sheetName val="RENTROL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"/>
      <sheetName val="Historic Market"/>
      <sheetName val="Market Report"/>
      <sheetName val="PKF Trends Data"/>
      <sheetName val="Financial Spreads"/>
      <sheetName val="Courtyard Sizing Large"/>
      <sheetName val="Courtyard Sizing Small"/>
      <sheetName val="Scenarios"/>
      <sheetName val="S&amp;D Growth Notes"/>
      <sheetName val="Penetration Notes"/>
      <sheetName val="Projected Occupancy"/>
      <sheetName val="Rate Notes"/>
      <sheetName val="Projected Rate"/>
      <sheetName val="Historical Financials"/>
      <sheetName val="Comparable Financials"/>
      <sheetName val="HOST"/>
      <sheetName val="Projected CF"/>
      <sheetName val="Look, Mom, NO HANDS!"/>
      <sheetName val="Testimony"/>
      <sheetName val="ReportTables"/>
      <sheetName val="Valuation"/>
      <sheetName val="System Tools"/>
      <sheetName val="IHMModXLA"/>
      <sheetName val="IHMModMain"/>
      <sheetName val="IHMModSys"/>
      <sheetName val="IHMModPrint"/>
      <sheetName val="DlgIncrement"/>
      <sheetName val="DlgAbout"/>
      <sheetName val="DlgProject"/>
      <sheetName val="Line Item Hide"/>
      <sheetName val="Module1"/>
      <sheetName val="Historic_Market"/>
      <sheetName val="Market_Report"/>
      <sheetName val="PKF_Trends_Data"/>
      <sheetName val="Financial_Spreads"/>
      <sheetName val="Courtyard_Sizing_Large"/>
      <sheetName val="Courtyard_Sizing_Small"/>
      <sheetName val="S&amp;D_Growth_Notes"/>
      <sheetName val="Penetration_Notes"/>
      <sheetName val="Projected_Occupancy"/>
      <sheetName val="Rate_Notes"/>
      <sheetName val="Projected_Rate"/>
      <sheetName val="Historical_Financials"/>
      <sheetName val="Comparable_Financials"/>
      <sheetName val="Projected_CF"/>
      <sheetName val="Look,_Mom,_NO_HANDS!"/>
      <sheetName val="System_Tools"/>
      <sheetName val="Line_Item_Hi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A5" t="str">
            <v>Base Year is 1997</v>
          </cell>
          <cell r="B5">
            <v>0</v>
          </cell>
          <cell r="C5">
            <v>0</v>
          </cell>
          <cell r="D5" t="str">
            <v>Roomnights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>Overall</v>
          </cell>
        </row>
        <row r="6">
          <cell r="A6" t="str">
            <v>Property</v>
          </cell>
          <cell r="B6" t="str">
            <v>Rooms</v>
          </cell>
          <cell r="C6" t="str">
            <v>Occupancy</v>
          </cell>
          <cell r="D6" t="str">
            <v>Total</v>
          </cell>
          <cell r="E6" t="str">
            <v>Corp Ind</v>
          </cell>
          <cell r="F6" t="str">
            <v>Corp. Grp</v>
          </cell>
          <cell r="G6" t="str">
            <v>Leisure</v>
          </cell>
          <cell r="H6" t="str">
            <v>Govt</v>
          </cell>
          <cell r="I6" t="str">
            <v>Not Used</v>
          </cell>
          <cell r="J6" t="str">
            <v>Penetration</v>
          </cell>
        </row>
        <row r="7">
          <cell r="A7" t="str">
            <v>Proposed Friendship Heights Hotel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Embassy Suites - Chevy Chase</v>
          </cell>
          <cell r="B8">
            <v>198</v>
          </cell>
          <cell r="C8">
            <v>0.82</v>
          </cell>
          <cell r="D8">
            <v>59261.4</v>
          </cell>
          <cell r="E8">
            <v>32593.77</v>
          </cell>
          <cell r="F8">
            <v>11852.279999999999</v>
          </cell>
          <cell r="G8">
            <v>14222.735999999999</v>
          </cell>
          <cell r="H8">
            <v>592.61399999999992</v>
          </cell>
          <cell r="I8">
            <v>0</v>
          </cell>
          <cell r="J8">
            <v>1.0642285231769391</v>
          </cell>
        </row>
        <row r="9">
          <cell r="A9" t="str">
            <v>Marriott Hotel - Pooks Hill</v>
          </cell>
          <cell r="B9">
            <v>408</v>
          </cell>
          <cell r="C9">
            <v>0.76600000000000001</v>
          </cell>
          <cell r="D9">
            <v>114072.72</v>
          </cell>
          <cell r="E9">
            <v>57036.36</v>
          </cell>
          <cell r="F9">
            <v>34221.815999999999</v>
          </cell>
          <cell r="G9">
            <v>11407.272000000001</v>
          </cell>
          <cell r="H9">
            <v>11407.272000000001</v>
          </cell>
          <cell r="I9">
            <v>0</v>
          </cell>
          <cell r="J9">
            <v>0.99414518140675034</v>
          </cell>
        </row>
        <row r="10">
          <cell r="A10" t="str">
            <v>Marriott Suites - Bethesda</v>
          </cell>
          <cell r="B10">
            <v>274</v>
          </cell>
          <cell r="C10">
            <v>0.84399999999999997</v>
          </cell>
          <cell r="D10">
            <v>84408.44</v>
          </cell>
          <cell r="E10">
            <v>54865.486000000004</v>
          </cell>
          <cell r="F10">
            <v>21102.11</v>
          </cell>
          <cell r="G10">
            <v>6752.6752000000006</v>
          </cell>
          <cell r="H10">
            <v>1688.1688000000001</v>
          </cell>
          <cell r="I10">
            <v>0</v>
          </cell>
          <cell r="J10">
            <v>1.0953766750748006</v>
          </cell>
        </row>
        <row r="11">
          <cell r="A11" t="str">
            <v>Residence Inn - Bethesda</v>
          </cell>
          <cell r="B11">
            <v>187</v>
          </cell>
          <cell r="C11">
            <v>0.86199999999999999</v>
          </cell>
          <cell r="D11">
            <v>58835.81</v>
          </cell>
          <cell r="E11">
            <v>38243.2765</v>
          </cell>
          <cell r="F11">
            <v>2941.7905000000001</v>
          </cell>
          <cell r="G11">
            <v>5883.5810000000001</v>
          </cell>
          <cell r="H11">
            <v>11767.162</v>
          </cell>
          <cell r="I11">
            <v>0</v>
          </cell>
          <cell r="J11">
            <v>1.1187377889981969</v>
          </cell>
        </row>
        <row r="12">
          <cell r="A12" t="str">
            <v>Doubletree Hotel -Rockville</v>
          </cell>
          <cell r="B12">
            <v>315</v>
          </cell>
          <cell r="C12">
            <v>0.76</v>
          </cell>
          <cell r="D12">
            <v>87380.999999999985</v>
          </cell>
          <cell r="E12">
            <v>43690.5</v>
          </cell>
          <cell r="F12">
            <v>17476.2</v>
          </cell>
          <cell r="G12">
            <v>13107.15</v>
          </cell>
          <cell r="H12">
            <v>13107.15</v>
          </cell>
          <cell r="I12">
            <v>0</v>
          </cell>
          <cell r="J12">
            <v>0.98635814343228501</v>
          </cell>
        </row>
        <row r="13">
          <cell r="A13" t="str">
            <v>Holiday Inn Chevy Chase</v>
          </cell>
          <cell r="B13">
            <v>214</v>
          </cell>
          <cell r="C13">
            <v>0.65700000000000003</v>
          </cell>
          <cell r="D13">
            <v>51318.270000000004</v>
          </cell>
          <cell r="E13">
            <v>12829.567500000001</v>
          </cell>
          <cell r="F13">
            <v>5131.8270000000011</v>
          </cell>
          <cell r="G13">
            <v>20527.308000000005</v>
          </cell>
          <cell r="H13">
            <v>12829.567500000001</v>
          </cell>
          <cell r="I13">
            <v>0</v>
          </cell>
          <cell r="J13">
            <v>0.85268065820396211</v>
          </cell>
        </row>
        <row r="14">
          <cell r="A14" t="str">
            <v>Holiday Inn - Bethesda</v>
          </cell>
          <cell r="B14">
            <v>270</v>
          </cell>
          <cell r="C14">
            <v>0.69299999999999995</v>
          </cell>
          <cell r="D14">
            <v>68295.149999999994</v>
          </cell>
          <cell r="E14">
            <v>17073.787499999999</v>
          </cell>
          <cell r="F14">
            <v>6829.5149999999994</v>
          </cell>
          <cell r="G14">
            <v>20488.544999999998</v>
          </cell>
          <cell r="H14">
            <v>23903.302499999998</v>
          </cell>
          <cell r="I14">
            <v>0</v>
          </cell>
          <cell r="J14">
            <v>0.89940288605075447</v>
          </cell>
        </row>
        <row r="15">
          <cell r="A15" t="str">
            <v>Ramada Inn - Bethesda</v>
          </cell>
          <cell r="B15">
            <v>163</v>
          </cell>
          <cell r="C15">
            <v>0.72199999999999998</v>
          </cell>
          <cell r="D15">
            <v>42955.39</v>
          </cell>
          <cell r="E15">
            <v>10738.8475</v>
          </cell>
          <cell r="F15">
            <v>6443.3085000000001</v>
          </cell>
          <cell r="G15">
            <v>4295.5389999999998</v>
          </cell>
          <cell r="H15">
            <v>21477.695</v>
          </cell>
          <cell r="I15">
            <v>0</v>
          </cell>
          <cell r="J15">
            <v>0.93704023626067068</v>
          </cell>
        </row>
        <row r="16">
          <cell r="A16" t="str">
            <v>Hyatt Regency - Bethesda</v>
          </cell>
          <cell r="B16">
            <v>381</v>
          </cell>
          <cell r="C16">
            <v>0.8</v>
          </cell>
          <cell r="D16">
            <v>111252.00000000001</v>
          </cell>
          <cell r="E16">
            <v>61188.600000000006</v>
          </cell>
          <cell r="F16">
            <v>33375.599999999999</v>
          </cell>
          <cell r="G16">
            <v>11125.2</v>
          </cell>
          <cell r="H16">
            <v>5562.6</v>
          </cell>
          <cell r="I16">
            <v>0</v>
          </cell>
          <cell r="J16">
            <v>1.038271729928721</v>
          </cell>
        </row>
        <row r="17">
          <cell r="A17" t="str">
            <v>Comp10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A18" t="str">
            <v>Comp11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A19" t="str">
            <v>Comp12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Comp13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A21" t="str">
            <v>Comp14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Comp15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Comp16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Comp17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Comp18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Comp19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Comp20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Comp21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A29" t="str">
            <v>Comp22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A30" t="str">
            <v>Comp23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A31" t="str">
            <v>Comp24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A32" t="str">
            <v>Comp25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A33" t="str">
            <v>T O T A L</v>
          </cell>
          <cell r="B33">
            <v>2410</v>
          </cell>
          <cell r="C33">
            <v>0.77051120331950218</v>
          </cell>
          <cell r="D33">
            <v>677780.18</v>
          </cell>
          <cell r="E33">
            <v>328260.19500000007</v>
          </cell>
          <cell r="F33">
            <v>139374.44700000001</v>
          </cell>
          <cell r="G33">
            <v>107810.00620000002</v>
          </cell>
          <cell r="H33">
            <v>102335.53180000003</v>
          </cell>
          <cell r="I33">
            <v>0</v>
          </cell>
        </row>
        <row r="36">
          <cell r="A36" t="str">
            <v>Projected Guestroom Supply</v>
          </cell>
          <cell r="B36">
            <v>1997</v>
          </cell>
          <cell r="C36">
            <v>2001</v>
          </cell>
          <cell r="D36">
            <v>2002</v>
          </cell>
          <cell r="E36">
            <v>2003</v>
          </cell>
          <cell r="F36">
            <v>2004</v>
          </cell>
          <cell r="G36">
            <v>2005</v>
          </cell>
          <cell r="H36">
            <v>2006</v>
          </cell>
          <cell r="I36">
            <v>2007</v>
          </cell>
          <cell r="J36">
            <v>2008</v>
          </cell>
          <cell r="K36">
            <v>2009</v>
          </cell>
          <cell r="L36">
            <v>2010</v>
          </cell>
          <cell r="M36">
            <v>2011</v>
          </cell>
        </row>
        <row r="37">
          <cell r="A37" t="str">
            <v>Proposed Friendship Heights Hotel</v>
          </cell>
          <cell r="B37">
            <v>0</v>
          </cell>
          <cell r="C37">
            <v>223</v>
          </cell>
          <cell r="D37">
            <v>223</v>
          </cell>
          <cell r="E37">
            <v>223</v>
          </cell>
          <cell r="F37">
            <v>223</v>
          </cell>
          <cell r="G37">
            <v>223</v>
          </cell>
          <cell r="H37">
            <v>223</v>
          </cell>
          <cell r="I37">
            <v>223</v>
          </cell>
          <cell r="J37">
            <v>223</v>
          </cell>
          <cell r="K37">
            <v>223</v>
          </cell>
          <cell r="L37">
            <v>223</v>
          </cell>
          <cell r="M37">
            <v>223</v>
          </cell>
        </row>
        <row r="38">
          <cell r="A38" t="str">
            <v>Embassy Suites - Chevy Chase</v>
          </cell>
          <cell r="B38">
            <v>198</v>
          </cell>
          <cell r="C38">
            <v>198</v>
          </cell>
          <cell r="D38">
            <v>198</v>
          </cell>
          <cell r="E38">
            <v>198</v>
          </cell>
          <cell r="F38">
            <v>198</v>
          </cell>
          <cell r="G38">
            <v>198</v>
          </cell>
          <cell r="H38">
            <v>198</v>
          </cell>
          <cell r="I38">
            <v>198</v>
          </cell>
          <cell r="J38">
            <v>198</v>
          </cell>
          <cell r="K38">
            <v>198</v>
          </cell>
          <cell r="L38">
            <v>198</v>
          </cell>
          <cell r="M38">
            <v>198</v>
          </cell>
        </row>
        <row r="39">
          <cell r="A39" t="str">
            <v>Marriott Hotel - Pooks Hill</v>
          </cell>
          <cell r="B39">
            <v>408</v>
          </cell>
          <cell r="C39">
            <v>408</v>
          </cell>
          <cell r="D39">
            <v>408</v>
          </cell>
          <cell r="E39">
            <v>408</v>
          </cell>
          <cell r="F39">
            <v>408</v>
          </cell>
          <cell r="G39">
            <v>408</v>
          </cell>
          <cell r="H39">
            <v>408</v>
          </cell>
          <cell r="I39">
            <v>408</v>
          </cell>
          <cell r="J39">
            <v>408</v>
          </cell>
          <cell r="K39">
            <v>408</v>
          </cell>
          <cell r="L39">
            <v>408</v>
          </cell>
          <cell r="M39">
            <v>408</v>
          </cell>
        </row>
        <row r="40">
          <cell r="A40" t="str">
            <v>Marriott Suites - Bethesda</v>
          </cell>
          <cell r="B40">
            <v>274</v>
          </cell>
          <cell r="C40">
            <v>274</v>
          </cell>
          <cell r="D40">
            <v>274</v>
          </cell>
          <cell r="E40">
            <v>274</v>
          </cell>
          <cell r="F40">
            <v>274</v>
          </cell>
          <cell r="G40">
            <v>274</v>
          </cell>
          <cell r="H40">
            <v>274</v>
          </cell>
          <cell r="I40">
            <v>274</v>
          </cell>
          <cell r="J40">
            <v>274</v>
          </cell>
          <cell r="K40">
            <v>274</v>
          </cell>
          <cell r="L40">
            <v>274</v>
          </cell>
          <cell r="M40">
            <v>274</v>
          </cell>
        </row>
        <row r="41">
          <cell r="A41" t="str">
            <v>Residence Inn - Bethesda</v>
          </cell>
          <cell r="B41">
            <v>187</v>
          </cell>
          <cell r="C41">
            <v>187</v>
          </cell>
          <cell r="D41">
            <v>187</v>
          </cell>
          <cell r="E41">
            <v>187</v>
          </cell>
          <cell r="F41">
            <v>187</v>
          </cell>
          <cell r="G41">
            <v>187</v>
          </cell>
          <cell r="H41">
            <v>187</v>
          </cell>
          <cell r="I41">
            <v>187</v>
          </cell>
          <cell r="J41">
            <v>187</v>
          </cell>
          <cell r="K41">
            <v>187</v>
          </cell>
          <cell r="L41">
            <v>187</v>
          </cell>
          <cell r="M41">
            <v>187</v>
          </cell>
        </row>
        <row r="42">
          <cell r="A42" t="str">
            <v>Doubletree Hotel -Rockville</v>
          </cell>
          <cell r="B42">
            <v>315</v>
          </cell>
          <cell r="C42">
            <v>315</v>
          </cell>
          <cell r="D42">
            <v>315</v>
          </cell>
          <cell r="E42">
            <v>315</v>
          </cell>
          <cell r="F42">
            <v>315</v>
          </cell>
          <cell r="G42">
            <v>315</v>
          </cell>
          <cell r="H42">
            <v>315</v>
          </cell>
          <cell r="I42">
            <v>315</v>
          </cell>
          <cell r="J42">
            <v>315</v>
          </cell>
          <cell r="K42">
            <v>315</v>
          </cell>
          <cell r="L42">
            <v>315</v>
          </cell>
          <cell r="M42">
            <v>315</v>
          </cell>
        </row>
        <row r="43">
          <cell r="A43" t="str">
            <v>Holiday Inn Chevy Chase</v>
          </cell>
          <cell r="B43">
            <v>214</v>
          </cell>
          <cell r="C43">
            <v>214</v>
          </cell>
          <cell r="D43">
            <v>214</v>
          </cell>
          <cell r="E43">
            <v>214</v>
          </cell>
          <cell r="F43">
            <v>214</v>
          </cell>
          <cell r="G43">
            <v>214</v>
          </cell>
          <cell r="H43">
            <v>214</v>
          </cell>
          <cell r="I43">
            <v>214</v>
          </cell>
          <cell r="J43">
            <v>214</v>
          </cell>
          <cell r="K43">
            <v>214</v>
          </cell>
          <cell r="L43">
            <v>214</v>
          </cell>
          <cell r="M43">
            <v>214</v>
          </cell>
        </row>
        <row r="44">
          <cell r="A44" t="str">
            <v>Holiday Inn - Bethesda</v>
          </cell>
          <cell r="B44">
            <v>270</v>
          </cell>
          <cell r="C44">
            <v>270</v>
          </cell>
          <cell r="D44">
            <v>270</v>
          </cell>
          <cell r="E44">
            <v>270</v>
          </cell>
          <cell r="F44">
            <v>270</v>
          </cell>
          <cell r="G44">
            <v>270</v>
          </cell>
          <cell r="H44">
            <v>270</v>
          </cell>
          <cell r="I44">
            <v>270</v>
          </cell>
          <cell r="J44">
            <v>270</v>
          </cell>
          <cell r="K44">
            <v>270</v>
          </cell>
          <cell r="L44">
            <v>270</v>
          </cell>
          <cell r="M44">
            <v>270</v>
          </cell>
        </row>
        <row r="45">
          <cell r="A45" t="str">
            <v>Ramada Inn - Bethesda</v>
          </cell>
          <cell r="B45">
            <v>163</v>
          </cell>
          <cell r="C45">
            <v>163</v>
          </cell>
          <cell r="D45">
            <v>163</v>
          </cell>
          <cell r="E45">
            <v>163</v>
          </cell>
          <cell r="F45">
            <v>163</v>
          </cell>
          <cell r="G45">
            <v>163</v>
          </cell>
          <cell r="H45">
            <v>163</v>
          </cell>
          <cell r="I45">
            <v>163</v>
          </cell>
          <cell r="J45">
            <v>163</v>
          </cell>
          <cell r="K45">
            <v>163</v>
          </cell>
          <cell r="L45">
            <v>163</v>
          </cell>
          <cell r="M45">
            <v>163</v>
          </cell>
        </row>
        <row r="46">
          <cell r="A46" t="str">
            <v>Hyatt Regency - Bethesda</v>
          </cell>
          <cell r="B46">
            <v>381</v>
          </cell>
          <cell r="C46">
            <v>381</v>
          </cell>
          <cell r="D46">
            <v>381</v>
          </cell>
          <cell r="E46">
            <v>381</v>
          </cell>
          <cell r="F46">
            <v>381</v>
          </cell>
          <cell r="G46">
            <v>381</v>
          </cell>
          <cell r="H46">
            <v>381</v>
          </cell>
          <cell r="I46">
            <v>381</v>
          </cell>
          <cell r="J46">
            <v>381</v>
          </cell>
          <cell r="K46">
            <v>381</v>
          </cell>
          <cell r="L46">
            <v>381</v>
          </cell>
          <cell r="M46">
            <v>381</v>
          </cell>
        </row>
        <row r="47">
          <cell r="A47" t="str">
            <v>Proposed Marriott White Flint</v>
          </cell>
          <cell r="B47">
            <v>0</v>
          </cell>
          <cell r="C47">
            <v>225</v>
          </cell>
          <cell r="D47">
            <v>225</v>
          </cell>
          <cell r="E47">
            <v>225</v>
          </cell>
          <cell r="F47">
            <v>225</v>
          </cell>
          <cell r="G47">
            <v>225</v>
          </cell>
          <cell r="H47">
            <v>225</v>
          </cell>
          <cell r="I47">
            <v>225</v>
          </cell>
          <cell r="J47">
            <v>225</v>
          </cell>
          <cell r="K47">
            <v>225</v>
          </cell>
          <cell r="L47">
            <v>225</v>
          </cell>
          <cell r="M47">
            <v>225</v>
          </cell>
        </row>
        <row r="48">
          <cell r="A48" t="str">
            <v>Other Hotel Development</v>
          </cell>
          <cell r="B48">
            <v>0</v>
          </cell>
          <cell r="C48">
            <v>225</v>
          </cell>
          <cell r="D48">
            <v>225</v>
          </cell>
          <cell r="E48">
            <v>225</v>
          </cell>
          <cell r="F48">
            <v>225</v>
          </cell>
          <cell r="G48">
            <v>225</v>
          </cell>
          <cell r="H48">
            <v>225</v>
          </cell>
          <cell r="I48">
            <v>225</v>
          </cell>
          <cell r="J48">
            <v>225</v>
          </cell>
          <cell r="K48">
            <v>225</v>
          </cell>
          <cell r="L48">
            <v>225</v>
          </cell>
          <cell r="M48">
            <v>225</v>
          </cell>
        </row>
        <row r="49">
          <cell r="A49" t="str">
            <v>Comp12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Comp13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Comp14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Comp15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 t="str">
            <v>Comp16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Comp17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 t="str">
            <v>Comp18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Comp19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 t="str">
            <v>Comp20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 t="str">
            <v>Comp21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Comp22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Comp23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 t="str">
            <v>Comp24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 t="str">
            <v>Comp25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 t="str">
            <v>Addition/Deletion 1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 t="str">
            <v>Addition/Deletion 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 t="str">
            <v>Addition/Deletion 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 t="str">
            <v>Addition/Deletion 4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 t="str">
            <v>Addition/Deletion 5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 t="str">
            <v>Projected Guestroom Supply</v>
          </cell>
          <cell r="B68">
            <v>2410</v>
          </cell>
          <cell r="C68">
            <v>3083</v>
          </cell>
          <cell r="D68">
            <v>3083</v>
          </cell>
          <cell r="E68">
            <v>3083</v>
          </cell>
          <cell r="F68">
            <v>3083</v>
          </cell>
          <cell r="G68">
            <v>3083</v>
          </cell>
          <cell r="H68">
            <v>3083</v>
          </cell>
          <cell r="I68">
            <v>3083</v>
          </cell>
          <cell r="J68">
            <v>3083</v>
          </cell>
          <cell r="K68">
            <v>3083</v>
          </cell>
          <cell r="L68">
            <v>3083</v>
          </cell>
          <cell r="M68">
            <v>3083</v>
          </cell>
        </row>
        <row r="69">
          <cell r="A69" t="str">
            <v>Percent Change</v>
          </cell>
          <cell r="B69">
            <v>0</v>
          </cell>
          <cell r="C69">
            <v>0.27925311203319492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2">
          <cell r="A72" t="str">
            <v>Demand Growth Rates</v>
          </cell>
          <cell r="B72">
            <v>2001</v>
          </cell>
          <cell r="C72">
            <v>2002</v>
          </cell>
          <cell r="D72">
            <v>2003</v>
          </cell>
          <cell r="E72">
            <v>2004</v>
          </cell>
          <cell r="F72">
            <v>2005</v>
          </cell>
          <cell r="G72">
            <v>2006</v>
          </cell>
          <cell r="H72">
            <v>2007</v>
          </cell>
          <cell r="I72">
            <v>2008</v>
          </cell>
          <cell r="J72">
            <v>2009</v>
          </cell>
          <cell r="K72">
            <v>2010</v>
          </cell>
          <cell r="L72">
            <v>2011</v>
          </cell>
        </row>
        <row r="73">
          <cell r="A73" t="str">
            <v>Corp Ind</v>
          </cell>
          <cell r="B73">
            <v>8.2432159999999977E-2</v>
          </cell>
          <cell r="C73">
            <v>0.02</v>
          </cell>
          <cell r="D73">
            <v>0.02</v>
          </cell>
          <cell r="E73">
            <v>0.02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</row>
        <row r="74">
          <cell r="A74" t="str">
            <v>Corp. Grp</v>
          </cell>
          <cell r="B74">
            <v>6.136355062499943E-2</v>
          </cell>
          <cell r="C74">
            <v>1.4999999999999999E-2</v>
          </cell>
          <cell r="D74">
            <v>1.4999999999999999E-2</v>
          </cell>
          <cell r="E74">
            <v>1.4999999999999999E-2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</row>
        <row r="75">
          <cell r="A75" t="str">
            <v>Leisure</v>
          </cell>
          <cell r="B75">
            <v>6.136355062499943E-2</v>
          </cell>
          <cell r="C75">
            <v>1.4999999999999999E-2</v>
          </cell>
          <cell r="D75">
            <v>1.4999999999999999E-2</v>
          </cell>
          <cell r="E75">
            <v>1.4999999999999999E-2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A76" t="str">
            <v>Govt</v>
          </cell>
          <cell r="B76">
            <v>4.0604010000000024E-2</v>
          </cell>
          <cell r="C76">
            <v>0.01</v>
          </cell>
          <cell r="D76">
            <v>0.01</v>
          </cell>
          <cell r="E76">
            <v>0.01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</row>
        <row r="77">
          <cell r="A77" t="str">
            <v>Not Used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</row>
        <row r="78">
          <cell r="A78" t="str">
            <v>Overall</v>
          </cell>
          <cell r="B78">
            <v>0.13128566255802854</v>
          </cell>
          <cell r="C78">
            <v>1.6775718181498034E-2</v>
          </cell>
          <cell r="D78">
            <v>1.6788819254360376E-2</v>
          </cell>
          <cell r="E78">
            <v>1.6801750944538618E-2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</row>
        <row r="81">
          <cell r="A81" t="str">
            <v>Extraordinary Demand</v>
          </cell>
          <cell r="B81">
            <v>1997</v>
          </cell>
          <cell r="C81">
            <v>2001</v>
          </cell>
          <cell r="D81">
            <v>2002</v>
          </cell>
          <cell r="E81">
            <v>2003</v>
          </cell>
          <cell r="F81">
            <v>2004</v>
          </cell>
          <cell r="G81">
            <v>2005</v>
          </cell>
          <cell r="H81">
            <v>2006</v>
          </cell>
          <cell r="I81">
            <v>2007</v>
          </cell>
          <cell r="J81">
            <v>2008</v>
          </cell>
          <cell r="K81">
            <v>2009</v>
          </cell>
          <cell r="L81">
            <v>2010</v>
          </cell>
          <cell r="M81">
            <v>2011</v>
          </cell>
        </row>
        <row r="82">
          <cell r="A82" t="str">
            <v>Corp Ind</v>
          </cell>
          <cell r="B82">
            <v>0</v>
          </cell>
          <cell r="C82">
            <v>23600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 t="str">
            <v>Corp. Grp</v>
          </cell>
          <cell r="B83">
            <v>0</v>
          </cell>
          <cell r="C83">
            <v>19000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 t="str">
            <v>Leisure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 t="str">
            <v>Govt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 t="str">
            <v>Not Used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 t="str">
            <v>Total</v>
          </cell>
          <cell r="B87">
            <v>0</v>
          </cell>
          <cell r="C87">
            <v>42600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90">
          <cell r="A90" t="str">
            <v>Projected Roomnight Demand</v>
          </cell>
          <cell r="B90">
            <v>1997</v>
          </cell>
          <cell r="C90">
            <v>2001</v>
          </cell>
          <cell r="D90">
            <v>2002</v>
          </cell>
          <cell r="E90">
            <v>2003</v>
          </cell>
          <cell r="F90">
            <v>2004</v>
          </cell>
          <cell r="G90">
            <v>2005</v>
          </cell>
          <cell r="H90">
            <v>2006</v>
          </cell>
          <cell r="I90">
            <v>2007</v>
          </cell>
          <cell r="J90">
            <v>2008</v>
          </cell>
          <cell r="K90">
            <v>2009</v>
          </cell>
          <cell r="L90">
            <v>2010</v>
          </cell>
          <cell r="M90">
            <v>2011</v>
          </cell>
        </row>
        <row r="91">
          <cell r="A91" t="str">
            <v>Corp Ind</v>
          </cell>
          <cell r="B91">
            <v>328260.19500000007</v>
          </cell>
          <cell r="C91">
            <v>378919</v>
          </cell>
          <cell r="D91">
            <v>386497</v>
          </cell>
          <cell r="E91">
            <v>394227</v>
          </cell>
          <cell r="F91">
            <v>402112</v>
          </cell>
          <cell r="G91">
            <v>402112</v>
          </cell>
          <cell r="H91">
            <v>402112</v>
          </cell>
          <cell r="I91">
            <v>402112</v>
          </cell>
          <cell r="J91">
            <v>402112</v>
          </cell>
          <cell r="K91">
            <v>402112</v>
          </cell>
          <cell r="L91">
            <v>402112</v>
          </cell>
          <cell r="M91">
            <v>402112</v>
          </cell>
        </row>
        <row r="92">
          <cell r="A92" t="str">
            <v>Corp. Grp</v>
          </cell>
          <cell r="B92">
            <v>139374.44700000001</v>
          </cell>
          <cell r="C92">
            <v>166927</v>
          </cell>
          <cell r="D92">
            <v>169431</v>
          </cell>
          <cell r="E92">
            <v>171972</v>
          </cell>
          <cell r="F92">
            <v>174552</v>
          </cell>
          <cell r="G92">
            <v>174552</v>
          </cell>
          <cell r="H92">
            <v>174552</v>
          </cell>
          <cell r="I92">
            <v>174552</v>
          </cell>
          <cell r="J92">
            <v>174552</v>
          </cell>
          <cell r="K92">
            <v>174552</v>
          </cell>
          <cell r="L92">
            <v>174552</v>
          </cell>
          <cell r="M92">
            <v>174552</v>
          </cell>
        </row>
        <row r="93">
          <cell r="A93" t="str">
            <v>Leisure</v>
          </cell>
          <cell r="B93">
            <v>107810.00620000002</v>
          </cell>
          <cell r="C93">
            <v>114426</v>
          </cell>
          <cell r="D93">
            <v>116142</v>
          </cell>
          <cell r="E93">
            <v>117884</v>
          </cell>
          <cell r="F93">
            <v>119652</v>
          </cell>
          <cell r="G93">
            <v>119652</v>
          </cell>
          <cell r="H93">
            <v>119652</v>
          </cell>
          <cell r="I93">
            <v>119652</v>
          </cell>
          <cell r="J93">
            <v>119652</v>
          </cell>
          <cell r="K93">
            <v>119652</v>
          </cell>
          <cell r="L93">
            <v>119652</v>
          </cell>
          <cell r="M93">
            <v>119652</v>
          </cell>
        </row>
        <row r="94">
          <cell r="A94" t="str">
            <v>Govt</v>
          </cell>
          <cell r="B94">
            <v>102335.53180000003</v>
          </cell>
          <cell r="C94">
            <v>106491</v>
          </cell>
          <cell r="D94">
            <v>107556</v>
          </cell>
          <cell r="E94">
            <v>108632</v>
          </cell>
          <cell r="F94">
            <v>109718</v>
          </cell>
          <cell r="G94">
            <v>109718</v>
          </cell>
          <cell r="H94">
            <v>109718</v>
          </cell>
          <cell r="I94">
            <v>109718</v>
          </cell>
          <cell r="J94">
            <v>109718</v>
          </cell>
          <cell r="K94">
            <v>109718</v>
          </cell>
          <cell r="L94">
            <v>109718</v>
          </cell>
          <cell r="M94">
            <v>109718</v>
          </cell>
        </row>
        <row r="95">
          <cell r="A95" t="str">
            <v>Not Used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A96" t="str">
            <v>Total</v>
          </cell>
          <cell r="B96">
            <v>677780.18000000017</v>
          </cell>
          <cell r="C96">
            <v>766763</v>
          </cell>
          <cell r="D96">
            <v>779626</v>
          </cell>
          <cell r="E96">
            <v>792715</v>
          </cell>
          <cell r="F96">
            <v>806034</v>
          </cell>
          <cell r="G96">
            <v>806034</v>
          </cell>
          <cell r="H96">
            <v>806034</v>
          </cell>
          <cell r="I96">
            <v>806034</v>
          </cell>
          <cell r="J96">
            <v>806034</v>
          </cell>
          <cell r="K96">
            <v>806034</v>
          </cell>
          <cell r="L96">
            <v>806034</v>
          </cell>
          <cell r="M96">
            <v>806034</v>
          </cell>
        </row>
        <row r="97">
          <cell r="A97" t="str">
            <v>Market Occupancy</v>
          </cell>
          <cell r="B97">
            <v>0.77051120331950229</v>
          </cell>
          <cell r="C97">
            <v>0.68138843592124732</v>
          </cell>
          <cell r="D97">
            <v>0.69281921629439391</v>
          </cell>
          <cell r="E97">
            <v>0.70445083289270816</v>
          </cell>
          <cell r="F97">
            <v>0.71628684033964429</v>
          </cell>
          <cell r="G97">
            <v>0.71628684033964429</v>
          </cell>
          <cell r="H97">
            <v>0.71628684033964429</v>
          </cell>
          <cell r="I97">
            <v>0.71628684033964429</v>
          </cell>
          <cell r="J97">
            <v>0.71628684033964429</v>
          </cell>
          <cell r="K97">
            <v>0.71628684033964429</v>
          </cell>
          <cell r="L97">
            <v>0.71628684033964429</v>
          </cell>
          <cell r="M97">
            <v>0.71628684033964429</v>
          </cell>
        </row>
        <row r="280">
          <cell r="A280" t="str">
            <v>Projected Roomnight Capture</v>
          </cell>
          <cell r="B280">
            <v>2001</v>
          </cell>
          <cell r="C280">
            <v>2002</v>
          </cell>
          <cell r="D280">
            <v>2003</v>
          </cell>
          <cell r="E280">
            <v>2004</v>
          </cell>
          <cell r="F280">
            <v>2005</v>
          </cell>
          <cell r="G280">
            <v>2006</v>
          </cell>
          <cell r="H280">
            <v>2007</v>
          </cell>
          <cell r="I280">
            <v>2008</v>
          </cell>
          <cell r="J280">
            <v>2009</v>
          </cell>
          <cell r="K280">
            <v>2010</v>
          </cell>
          <cell r="L280">
            <v>2011</v>
          </cell>
        </row>
        <row r="281">
          <cell r="A281" t="str">
            <v>Proposed Friendship Heights Hotel (Occ.)</v>
          </cell>
          <cell r="B281">
            <v>0.65625680377145557</v>
          </cell>
          <cell r="C281">
            <v>0.71330473342545742</v>
          </cell>
          <cell r="D281">
            <v>0.73134062623578711</v>
          </cell>
          <cell r="E281">
            <v>0.74445261020443532</v>
          </cell>
          <cell r="F281">
            <v>0.74445261020443532</v>
          </cell>
          <cell r="G281">
            <v>0.74445261020443532</v>
          </cell>
          <cell r="H281">
            <v>0.74445261020443532</v>
          </cell>
          <cell r="I281">
            <v>0.74445261020443532</v>
          </cell>
          <cell r="J281">
            <v>0.74445261020443532</v>
          </cell>
          <cell r="K281">
            <v>0.74445261020443532</v>
          </cell>
          <cell r="L281">
            <v>0.74445261020443532</v>
          </cell>
        </row>
        <row r="282">
          <cell r="A282" t="str">
            <v xml:space="preserve">  Corp Ind</v>
          </cell>
          <cell r="B282">
            <v>31519.227229970809</v>
          </cell>
          <cell r="C282">
            <v>34945.195831981837</v>
          </cell>
          <cell r="D282">
            <v>35644.105173532276</v>
          </cell>
          <cell r="E282">
            <v>36357.028867985733</v>
          </cell>
          <cell r="F282">
            <v>36357.028867985733</v>
          </cell>
          <cell r="G282">
            <v>36357.028867985733</v>
          </cell>
          <cell r="H282">
            <v>36357.028867985733</v>
          </cell>
          <cell r="I282">
            <v>36357.028867985733</v>
          </cell>
          <cell r="J282">
            <v>36357.028867985733</v>
          </cell>
          <cell r="K282">
            <v>36357.028867985733</v>
          </cell>
          <cell r="L282">
            <v>36357.028867985733</v>
          </cell>
        </row>
        <row r="283">
          <cell r="A283" t="str">
            <v xml:space="preserve">  Corp. Grp</v>
          </cell>
          <cell r="B283">
            <v>10866.769023678236</v>
          </cell>
          <cell r="C283">
            <v>12255.307492701915</v>
          </cell>
          <cell r="D283">
            <v>12439.103470645476</v>
          </cell>
          <cell r="E283">
            <v>12625.720402205645</v>
          </cell>
          <cell r="F283">
            <v>12625.720402205645</v>
          </cell>
          <cell r="G283">
            <v>12625.720402205645</v>
          </cell>
          <cell r="H283">
            <v>12625.720402205645</v>
          </cell>
          <cell r="I283">
            <v>12625.720402205645</v>
          </cell>
          <cell r="J283">
            <v>12625.720402205645</v>
          </cell>
          <cell r="K283">
            <v>12625.720402205645</v>
          </cell>
          <cell r="L283">
            <v>12625.720402205645</v>
          </cell>
        </row>
        <row r="284">
          <cell r="A284" t="str">
            <v xml:space="preserve">  Leisure</v>
          </cell>
          <cell r="B284">
            <v>9104.3457022380808</v>
          </cell>
          <cell r="C284">
            <v>10080.959844307492</v>
          </cell>
          <cell r="D284">
            <v>10658.503081414208</v>
          </cell>
          <cell r="E284">
            <v>10818.357119688615</v>
          </cell>
          <cell r="F284">
            <v>10818.357119688615</v>
          </cell>
          <cell r="G284">
            <v>10818.357119688615</v>
          </cell>
          <cell r="H284">
            <v>10818.357119688615</v>
          </cell>
          <cell r="I284">
            <v>10818.357119688615</v>
          </cell>
          <cell r="J284">
            <v>10818.357119688615</v>
          </cell>
          <cell r="K284">
            <v>10818.357119688615</v>
          </cell>
          <cell r="L284">
            <v>10818.357119688615</v>
          </cell>
        </row>
        <row r="285">
          <cell r="A285" t="str">
            <v xml:space="preserve">  Govt</v>
          </cell>
          <cell r="B285">
            <v>1925.6805870904964</v>
          </cell>
          <cell r="C285">
            <v>777.9756081738567</v>
          </cell>
          <cell r="D285">
            <v>785.75854686993193</v>
          </cell>
          <cell r="E285">
            <v>793.61381771002277</v>
          </cell>
          <cell r="F285">
            <v>793.61381771002277</v>
          </cell>
          <cell r="G285">
            <v>793.61381771002277</v>
          </cell>
          <cell r="H285">
            <v>793.61381771002277</v>
          </cell>
          <cell r="I285">
            <v>793.61381771002277</v>
          </cell>
          <cell r="J285">
            <v>793.61381771002277</v>
          </cell>
          <cell r="K285">
            <v>793.61381771002277</v>
          </cell>
          <cell r="L285">
            <v>793.61381771002277</v>
          </cell>
        </row>
        <row r="286">
          <cell r="A286" t="str">
            <v xml:space="preserve">  Not Used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A287" t="str">
            <v>Total</v>
          </cell>
          <cell r="B287">
            <v>53416.022542977626</v>
          </cell>
          <cell r="C287">
            <v>58059.438777165109</v>
          </cell>
          <cell r="D287">
            <v>59527.470272461891</v>
          </cell>
          <cell r="E287">
            <v>60594.720207590013</v>
          </cell>
          <cell r="F287">
            <v>60594.720207590013</v>
          </cell>
          <cell r="G287">
            <v>60594.720207590013</v>
          </cell>
          <cell r="H287">
            <v>60594.720207590013</v>
          </cell>
          <cell r="I287">
            <v>60594.720207590013</v>
          </cell>
          <cell r="J287">
            <v>60594.720207590013</v>
          </cell>
          <cell r="K287">
            <v>60594.720207590013</v>
          </cell>
          <cell r="L287">
            <v>60594.720207590013</v>
          </cell>
        </row>
        <row r="288">
          <cell r="A288" t="str">
            <v>Embassy Suites - Chevy Chase</v>
          </cell>
          <cell r="B288">
            <v>52408.4062063401</v>
          </cell>
          <cell r="C288">
            <v>52891.348276086348</v>
          </cell>
          <cell r="D288">
            <v>53780.50209401959</v>
          </cell>
          <cell r="E288">
            <v>54734.256303294525</v>
          </cell>
          <cell r="F288">
            <v>54734.256303294525</v>
          </cell>
          <cell r="G288">
            <v>54734.256303294525</v>
          </cell>
          <cell r="H288">
            <v>54734.256303294525</v>
          </cell>
          <cell r="I288">
            <v>54734.256303294525</v>
          </cell>
          <cell r="J288">
            <v>54734.256303294525</v>
          </cell>
          <cell r="K288">
            <v>54734.256303294525</v>
          </cell>
          <cell r="L288">
            <v>54734.256303294525</v>
          </cell>
        </row>
        <row r="289">
          <cell r="A289" t="str">
            <v>Marriott Hotel - Pooks Hill</v>
          </cell>
          <cell r="B289">
            <v>102388.27824479681</v>
          </cell>
          <cell r="C289">
            <v>103469.64669881271</v>
          </cell>
          <cell r="D289">
            <v>105189.02076995236</v>
          </cell>
          <cell r="E289">
            <v>106977.67971617093</v>
          </cell>
          <cell r="F289">
            <v>106977.67971617093</v>
          </cell>
          <cell r="G289">
            <v>106977.67971617093</v>
          </cell>
          <cell r="H289">
            <v>106977.67971617093</v>
          </cell>
          <cell r="I289">
            <v>106977.67971617093</v>
          </cell>
          <cell r="J289">
            <v>106977.67971617093</v>
          </cell>
          <cell r="K289">
            <v>106977.67971617093</v>
          </cell>
          <cell r="L289">
            <v>106977.67971617093</v>
          </cell>
        </row>
        <row r="290">
          <cell r="A290" t="str">
            <v>Marriott Suites - Bethesda</v>
          </cell>
          <cell r="B290">
            <v>75779.019453613786</v>
          </cell>
          <cell r="C290">
            <v>76554.22830814081</v>
          </cell>
          <cell r="D290">
            <v>77919.073639551876</v>
          </cell>
          <cell r="E290">
            <v>79332.319349808182</v>
          </cell>
          <cell r="F290">
            <v>79332.319349808182</v>
          </cell>
          <cell r="G290">
            <v>79332.319349808182</v>
          </cell>
          <cell r="H290">
            <v>79332.319349808182</v>
          </cell>
          <cell r="I290">
            <v>79332.319349808182</v>
          </cell>
          <cell r="J290">
            <v>79332.319349808182</v>
          </cell>
          <cell r="K290">
            <v>79332.319349808182</v>
          </cell>
          <cell r="L290">
            <v>79332.319349808182</v>
          </cell>
        </row>
        <row r="291">
          <cell r="A291" t="str">
            <v>Residence Inn - Bethesda</v>
          </cell>
          <cell r="B291">
            <v>51881.854916572127</v>
          </cell>
          <cell r="C291">
            <v>52543.283778031138</v>
          </cell>
          <cell r="D291">
            <v>53431.395129503609</v>
          </cell>
          <cell r="E291">
            <v>54355.692747649307</v>
          </cell>
          <cell r="F291">
            <v>54355.692747649307</v>
          </cell>
          <cell r="G291">
            <v>54355.692747649307</v>
          </cell>
          <cell r="H291">
            <v>54355.692747649307</v>
          </cell>
          <cell r="I291">
            <v>54355.692747649307</v>
          </cell>
          <cell r="J291">
            <v>54355.692747649307</v>
          </cell>
          <cell r="K291">
            <v>54355.692747649307</v>
          </cell>
          <cell r="L291">
            <v>54355.692747649307</v>
          </cell>
        </row>
        <row r="292">
          <cell r="A292" t="str">
            <v>Doubletree Hotel -Rockville</v>
          </cell>
          <cell r="B292">
            <v>77565.928868409523</v>
          </cell>
          <cell r="C292">
            <v>78431.393290437787</v>
          </cell>
          <cell r="D292">
            <v>79701.836284866527</v>
          </cell>
          <cell r="E292">
            <v>81039.215697280248</v>
          </cell>
          <cell r="F292">
            <v>81039.215697280248</v>
          </cell>
          <cell r="G292">
            <v>81039.215697280248</v>
          </cell>
          <cell r="H292">
            <v>81039.215697280248</v>
          </cell>
          <cell r="I292">
            <v>81039.215697280248</v>
          </cell>
          <cell r="J292">
            <v>81039.215697280248</v>
          </cell>
          <cell r="K292">
            <v>81039.215697280248</v>
          </cell>
          <cell r="L292">
            <v>81039.215697280248</v>
          </cell>
        </row>
        <row r="293">
          <cell r="A293" t="str">
            <v>Holiday Inn Chevy Chase</v>
          </cell>
          <cell r="B293">
            <v>44298.961566345941</v>
          </cell>
          <cell r="C293">
            <v>44775.618005622957</v>
          </cell>
          <cell r="D293">
            <v>45378.353760309197</v>
          </cell>
          <cell r="E293">
            <v>46060.338110351484</v>
          </cell>
          <cell r="F293">
            <v>46060.338110351484</v>
          </cell>
          <cell r="G293">
            <v>46060.338110351484</v>
          </cell>
          <cell r="H293">
            <v>46060.338110351484</v>
          </cell>
          <cell r="I293">
            <v>46060.338110351484</v>
          </cell>
          <cell r="J293">
            <v>46060.338110351484</v>
          </cell>
          <cell r="K293">
            <v>46060.338110351484</v>
          </cell>
          <cell r="L293">
            <v>46060.338110351484</v>
          </cell>
        </row>
        <row r="294">
          <cell r="A294" t="str">
            <v>Holiday Inn - Bethesda</v>
          </cell>
          <cell r="B294">
            <v>59280.880393311178</v>
          </cell>
          <cell r="C294">
            <v>60018.366742378988</v>
          </cell>
          <cell r="D294">
            <v>60819.830094040022</v>
          </cell>
          <cell r="E294">
            <v>61703.224337557869</v>
          </cell>
          <cell r="F294">
            <v>61703.224337557869</v>
          </cell>
          <cell r="G294">
            <v>61703.224337557869</v>
          </cell>
          <cell r="H294">
            <v>61703.224337557869</v>
          </cell>
          <cell r="I294">
            <v>61703.224337557869</v>
          </cell>
          <cell r="J294">
            <v>61703.224337557869</v>
          </cell>
          <cell r="K294">
            <v>61703.224337557869</v>
          </cell>
          <cell r="L294">
            <v>61703.224337557869</v>
          </cell>
        </row>
        <row r="295">
          <cell r="A295" t="str">
            <v>Ramada Inn - Bethesda</v>
          </cell>
          <cell r="B295">
            <v>37858.314453014886</v>
          </cell>
          <cell r="C295">
            <v>38426.574557955435</v>
          </cell>
          <cell r="D295">
            <v>38941.392796798762</v>
          </cell>
          <cell r="E295">
            <v>39478.431222839296</v>
          </cell>
          <cell r="F295">
            <v>39478.431222839296</v>
          </cell>
          <cell r="G295">
            <v>39478.431222839296</v>
          </cell>
          <cell r="H295">
            <v>39478.431222839296</v>
          </cell>
          <cell r="I295">
            <v>39478.431222839296</v>
          </cell>
          <cell r="J295">
            <v>39478.431222839296</v>
          </cell>
          <cell r="K295">
            <v>39478.431222839296</v>
          </cell>
          <cell r="L295">
            <v>39478.431222839296</v>
          </cell>
        </row>
        <row r="296">
          <cell r="A296" t="str">
            <v>Hyatt Regency - Bethesda</v>
          </cell>
          <cell r="B296">
            <v>99967.282754553045</v>
          </cell>
          <cell r="C296">
            <v>100977.86822439278</v>
          </cell>
          <cell r="D296">
            <v>102705.45986942112</v>
          </cell>
          <cell r="E296">
            <v>104502.17229955504</v>
          </cell>
          <cell r="F296">
            <v>104502.17229955504</v>
          </cell>
          <cell r="G296">
            <v>104502.17229955504</v>
          </cell>
          <cell r="H296">
            <v>104502.17229955504</v>
          </cell>
          <cell r="I296">
            <v>104502.17229955504</v>
          </cell>
          <cell r="J296">
            <v>104502.17229955504</v>
          </cell>
          <cell r="K296">
            <v>104502.17229955504</v>
          </cell>
          <cell r="L296">
            <v>104502.17229955504</v>
          </cell>
        </row>
        <row r="297">
          <cell r="A297" t="str">
            <v>Proposed Marriott White Flint</v>
          </cell>
          <cell r="B297">
            <v>55959.025300032445</v>
          </cell>
          <cell r="C297">
            <v>56729.783642976792</v>
          </cell>
          <cell r="D297">
            <v>57648.997820609453</v>
          </cell>
          <cell r="E297">
            <v>58616.381959307852</v>
          </cell>
          <cell r="F297">
            <v>58616.381959307852</v>
          </cell>
          <cell r="G297">
            <v>58616.381959307852</v>
          </cell>
          <cell r="H297">
            <v>58616.381959307852</v>
          </cell>
          <cell r="I297">
            <v>58616.381959307852</v>
          </cell>
          <cell r="J297">
            <v>58616.381959307852</v>
          </cell>
          <cell r="K297">
            <v>58616.381959307852</v>
          </cell>
          <cell r="L297">
            <v>58616.381959307852</v>
          </cell>
        </row>
        <row r="298">
          <cell r="A298" t="str">
            <v>Other Hotel Development</v>
          </cell>
          <cell r="B298">
            <v>55959.025300032445</v>
          </cell>
          <cell r="C298">
            <v>56729.783642976792</v>
          </cell>
          <cell r="D298">
            <v>57648.997820609453</v>
          </cell>
          <cell r="E298">
            <v>58616.381959307852</v>
          </cell>
          <cell r="F298">
            <v>58616.381959307852</v>
          </cell>
          <cell r="G298">
            <v>58616.381959307852</v>
          </cell>
          <cell r="H298">
            <v>58616.381959307852</v>
          </cell>
          <cell r="I298">
            <v>58616.381959307852</v>
          </cell>
          <cell r="J298">
            <v>58616.381959307852</v>
          </cell>
          <cell r="K298">
            <v>58616.381959307852</v>
          </cell>
          <cell r="L298">
            <v>58616.381959307852</v>
          </cell>
        </row>
        <row r="299">
          <cell r="A299" t="str">
            <v>Comp12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Comp13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A301" t="str">
            <v>Comp14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A302" t="str">
            <v>Comp15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A303" t="str">
            <v>Comp16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A304" t="str">
            <v>Comp17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A305" t="str">
            <v>Comp18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A306" t="str">
            <v>Comp19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A307" t="str">
            <v>Comp20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A308" t="str">
            <v>Comp21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A309" t="str">
            <v>Comp22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A310" t="str">
            <v>Comp23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A311" t="str">
            <v>Comp24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A312" t="str">
            <v>Comp25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A313" t="str">
            <v>Addition/Deletion 1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A314" t="str">
            <v>Addition/Deletion 2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A315" t="str">
            <v>Addition/Deletion 3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A316" t="str">
            <v>Addition/Deletion 4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A317" t="str">
            <v>Addition/Deletion 5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20">
          <cell r="A320" t="str">
            <v>Projected Occupancy</v>
          </cell>
          <cell r="B320">
            <v>2001</v>
          </cell>
          <cell r="C320">
            <v>2002</v>
          </cell>
          <cell r="D320">
            <v>2003</v>
          </cell>
          <cell r="E320">
            <v>2004</v>
          </cell>
          <cell r="F320">
            <v>2005</v>
          </cell>
          <cell r="G320">
            <v>2006</v>
          </cell>
          <cell r="H320">
            <v>2007</v>
          </cell>
          <cell r="I320">
            <v>2008</v>
          </cell>
          <cell r="J320">
            <v>2009</v>
          </cell>
          <cell r="K320">
            <v>2010</v>
          </cell>
          <cell r="L320">
            <v>2011</v>
          </cell>
        </row>
        <row r="321">
          <cell r="A321" t="str">
            <v>Proposed Friendship Heights Hotel</v>
          </cell>
          <cell r="B321">
            <v>0.65625680377145557</v>
          </cell>
          <cell r="C321">
            <v>0.71330473342545742</v>
          </cell>
          <cell r="D321">
            <v>0.73134062623578711</v>
          </cell>
          <cell r="E321">
            <v>0.74445261020443532</v>
          </cell>
          <cell r="F321">
            <v>0.74445261020443532</v>
          </cell>
          <cell r="G321">
            <v>0.74445261020443532</v>
          </cell>
          <cell r="H321">
            <v>0.74445261020443532</v>
          </cell>
          <cell r="I321">
            <v>0.74445261020443532</v>
          </cell>
          <cell r="J321">
            <v>0.74445261020443532</v>
          </cell>
          <cell r="K321">
            <v>0.74445261020443532</v>
          </cell>
          <cell r="L321">
            <v>0.74445261020443532</v>
          </cell>
        </row>
        <row r="322">
          <cell r="A322" t="str">
            <v>Embassy Suites - Chevy Chase</v>
          </cell>
          <cell r="B322">
            <v>0.72517512392887917</v>
          </cell>
          <cell r="C322">
            <v>0.73185759341478274</v>
          </cell>
          <cell r="D322">
            <v>0.74416081491655717</v>
          </cell>
          <cell r="E322">
            <v>0.75735791204226544</v>
          </cell>
          <cell r="F322">
            <v>0.75735791204226544</v>
          </cell>
          <cell r="G322">
            <v>0.75735791204226544</v>
          </cell>
          <cell r="H322">
            <v>0.75735791204226544</v>
          </cell>
          <cell r="I322">
            <v>0.75735791204226544</v>
          </cell>
          <cell r="J322">
            <v>0.75735791204226544</v>
          </cell>
          <cell r="K322">
            <v>0.75735791204226544</v>
          </cell>
          <cell r="L322">
            <v>0.75735791204226544</v>
          </cell>
        </row>
        <row r="323">
          <cell r="A323" t="str">
            <v>Marriott Hotel - Pooks Hill</v>
          </cell>
          <cell r="B323">
            <v>0.68753880099917275</v>
          </cell>
          <cell r="C323">
            <v>0.69480020614298088</v>
          </cell>
          <cell r="D323">
            <v>0.70634582843105265</v>
          </cell>
          <cell r="E323">
            <v>0.71835669967882709</v>
          </cell>
          <cell r="F323">
            <v>0.71835669967882709</v>
          </cell>
          <cell r="G323">
            <v>0.71835669967882709</v>
          </cell>
          <cell r="H323">
            <v>0.71835669967882709</v>
          </cell>
          <cell r="I323">
            <v>0.71835669967882709</v>
          </cell>
          <cell r="J323">
            <v>0.71835669967882709</v>
          </cell>
          <cell r="K323">
            <v>0.71835669967882709</v>
          </cell>
          <cell r="L323">
            <v>0.71835669967882709</v>
          </cell>
        </row>
        <row r="324">
          <cell r="A324" t="str">
            <v>Marriott Suites - Bethesda</v>
          </cell>
          <cell r="B324">
            <v>0.75771442309382853</v>
          </cell>
          <cell r="C324">
            <v>0.76546573650775729</v>
          </cell>
          <cell r="D324">
            <v>0.7791128251130075</v>
          </cell>
          <cell r="E324">
            <v>0.79324386911117073</v>
          </cell>
          <cell r="F324">
            <v>0.79324386911117073</v>
          </cell>
          <cell r="G324">
            <v>0.79324386911117073</v>
          </cell>
          <cell r="H324">
            <v>0.79324386911117073</v>
          </cell>
          <cell r="I324">
            <v>0.79324386911117073</v>
          </cell>
          <cell r="J324">
            <v>0.79324386911117073</v>
          </cell>
          <cell r="K324">
            <v>0.79324386911117073</v>
          </cell>
          <cell r="L324">
            <v>0.79324386911117073</v>
          </cell>
        </row>
        <row r="325">
          <cell r="A325" t="str">
            <v>Residence Inn - Bethesda</v>
          </cell>
          <cell r="B325">
            <v>0.76011801211005969</v>
          </cell>
          <cell r="C325">
            <v>0.76980856754862115</v>
          </cell>
          <cell r="D325">
            <v>0.78282023484731678</v>
          </cell>
          <cell r="E325">
            <v>0.79636206501573958</v>
          </cell>
          <cell r="F325">
            <v>0.79636206501573958</v>
          </cell>
          <cell r="G325">
            <v>0.79636206501573958</v>
          </cell>
          <cell r="H325">
            <v>0.79636206501573958</v>
          </cell>
          <cell r="I325">
            <v>0.79636206501573958</v>
          </cell>
          <cell r="J325">
            <v>0.79636206501573958</v>
          </cell>
          <cell r="K325">
            <v>0.79636206501573958</v>
          </cell>
          <cell r="L325">
            <v>0.79636206501573958</v>
          </cell>
        </row>
        <row r="326">
          <cell r="A326" t="str">
            <v>Doubletree Hotel -Rockville</v>
          </cell>
          <cell r="B326">
            <v>0.6746329973334162</v>
          </cell>
          <cell r="C326">
            <v>0.68216041131061345</v>
          </cell>
          <cell r="D326">
            <v>0.69321014381271173</v>
          </cell>
          <cell r="E326">
            <v>0.70484205868475969</v>
          </cell>
          <cell r="F326">
            <v>0.70484205868475969</v>
          </cell>
          <cell r="G326">
            <v>0.70484205868475969</v>
          </cell>
          <cell r="H326">
            <v>0.70484205868475969</v>
          </cell>
          <cell r="I326">
            <v>0.70484205868475969</v>
          </cell>
          <cell r="J326">
            <v>0.70484205868475969</v>
          </cell>
          <cell r="K326">
            <v>0.70484205868475969</v>
          </cell>
          <cell r="L326">
            <v>0.70484205868475969</v>
          </cell>
        </row>
        <row r="327">
          <cell r="A327" t="str">
            <v>Holiday Inn Chevy Chase</v>
          </cell>
          <cell r="B327">
            <v>0.56713559808406022</v>
          </cell>
          <cell r="C327">
            <v>0.57323797216262906</v>
          </cell>
          <cell r="D327">
            <v>0.58095447139046474</v>
          </cell>
          <cell r="E327">
            <v>0.58968554743760704</v>
          </cell>
          <cell r="F327">
            <v>0.58968554743760704</v>
          </cell>
          <cell r="G327">
            <v>0.58968554743760704</v>
          </cell>
          <cell r="H327">
            <v>0.58968554743760704</v>
          </cell>
          <cell r="I327">
            <v>0.58968554743760704</v>
          </cell>
          <cell r="J327">
            <v>0.58968554743760704</v>
          </cell>
          <cell r="K327">
            <v>0.58968554743760704</v>
          </cell>
          <cell r="L327">
            <v>0.58968554743760704</v>
          </cell>
        </row>
        <row r="328">
          <cell r="A328" t="str">
            <v>Holiday Inn - Bethesda</v>
          </cell>
          <cell r="B328">
            <v>0.60153100348362432</v>
          </cell>
          <cell r="C328">
            <v>0.60901437587396234</v>
          </cell>
          <cell r="D328">
            <v>0.61714693144637267</v>
          </cell>
          <cell r="E328">
            <v>0.62611085071088657</v>
          </cell>
          <cell r="F328">
            <v>0.62611085071088657</v>
          </cell>
          <cell r="G328">
            <v>0.62611085071088657</v>
          </cell>
          <cell r="H328">
            <v>0.62611085071088657</v>
          </cell>
          <cell r="I328">
            <v>0.62611085071088657</v>
          </cell>
          <cell r="J328">
            <v>0.62611085071088657</v>
          </cell>
          <cell r="K328">
            <v>0.62611085071088657</v>
          </cell>
          <cell r="L328">
            <v>0.62611085071088657</v>
          </cell>
        </row>
        <row r="329">
          <cell r="A329" t="str">
            <v>Ramada Inn - Bethesda</v>
          </cell>
          <cell r="B329">
            <v>0.63632766540070407</v>
          </cell>
          <cell r="C329">
            <v>0.64587905803774159</v>
          </cell>
          <cell r="D329">
            <v>0.65453219256742179</v>
          </cell>
          <cell r="E329">
            <v>0.66355880700629122</v>
          </cell>
          <cell r="F329">
            <v>0.66355880700629122</v>
          </cell>
          <cell r="G329">
            <v>0.66355880700629122</v>
          </cell>
          <cell r="H329">
            <v>0.66355880700629122</v>
          </cell>
          <cell r="I329">
            <v>0.66355880700629122</v>
          </cell>
          <cell r="J329">
            <v>0.66355880700629122</v>
          </cell>
          <cell r="K329">
            <v>0.66355880700629122</v>
          </cell>
          <cell r="L329">
            <v>0.66355880700629122</v>
          </cell>
        </row>
        <row r="330">
          <cell r="A330" t="str">
            <v>Hyatt Regency - Bethesda</v>
          </cell>
          <cell r="B330">
            <v>0.71885293031713982</v>
          </cell>
          <cell r="C330">
            <v>0.72611993114293871</v>
          </cell>
          <cell r="D330">
            <v>0.73854283874030935</v>
          </cell>
          <cell r="E330">
            <v>0.75146278574447223</v>
          </cell>
          <cell r="F330">
            <v>0.75146278574447223</v>
          </cell>
          <cell r="G330">
            <v>0.75146278574447223</v>
          </cell>
          <cell r="H330">
            <v>0.75146278574447223</v>
          </cell>
          <cell r="I330">
            <v>0.75146278574447223</v>
          </cell>
          <cell r="J330">
            <v>0.75146278574447223</v>
          </cell>
          <cell r="K330">
            <v>0.75146278574447223</v>
          </cell>
          <cell r="L330">
            <v>0.75146278574447223</v>
          </cell>
        </row>
        <row r="331">
          <cell r="A331" t="str">
            <v>Proposed Marriott White Flint</v>
          </cell>
          <cell r="B331">
            <v>0.68138843592124743</v>
          </cell>
          <cell r="C331">
            <v>0.69077362122346175</v>
          </cell>
          <cell r="D331">
            <v>0.70196648792218508</v>
          </cell>
          <cell r="E331">
            <v>0.71374589904788865</v>
          </cell>
          <cell r="F331">
            <v>0.71374589904788865</v>
          </cell>
          <cell r="G331">
            <v>0.71374589904788865</v>
          </cell>
          <cell r="H331">
            <v>0.71374589904788865</v>
          </cell>
          <cell r="I331">
            <v>0.71374589904788865</v>
          </cell>
          <cell r="J331">
            <v>0.71374589904788865</v>
          </cell>
          <cell r="K331">
            <v>0.71374589904788865</v>
          </cell>
          <cell r="L331">
            <v>0.71374589904788865</v>
          </cell>
        </row>
        <row r="332">
          <cell r="A332" t="str">
            <v>Other Hotel Development</v>
          </cell>
          <cell r="B332">
            <v>0.68138843592124743</v>
          </cell>
          <cell r="C332">
            <v>0.69077362122346175</v>
          </cell>
          <cell r="D332">
            <v>0.70196648792218508</v>
          </cell>
          <cell r="E332">
            <v>0.71374589904788865</v>
          </cell>
          <cell r="F332">
            <v>0.71374589904788865</v>
          </cell>
          <cell r="G332">
            <v>0.71374589904788865</v>
          </cell>
          <cell r="H332">
            <v>0.71374589904788865</v>
          </cell>
          <cell r="I332">
            <v>0.71374589904788865</v>
          </cell>
          <cell r="J332">
            <v>0.71374589904788865</v>
          </cell>
          <cell r="K332">
            <v>0.71374589904788865</v>
          </cell>
          <cell r="L332">
            <v>0.71374589904788865</v>
          </cell>
        </row>
        <row r="333">
          <cell r="A333" t="str">
            <v>Comp12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A334" t="str">
            <v>Comp13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A335" t="str">
            <v>Comp14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A336" t="str">
            <v>Comp15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A337" t="str">
            <v>Comp16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A338" t="str">
            <v>Comp17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A339" t="str">
            <v>Comp18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A340" t="str">
            <v>Comp19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A341" t="str">
            <v>Comp20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A342" t="str">
            <v>Comp21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A343" t="str">
            <v>Comp22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A344" t="str">
            <v>Comp23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A345" t="str">
            <v>Comp24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A346" t="str">
            <v>Comp25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A347" t="str">
            <v>Addition/Deletion 1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A348" t="str">
            <v>Addition/Deletion 2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A349" t="str">
            <v>Addition/Deletion 3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A350" t="str">
            <v>Addition/Deletion 4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A351" t="str">
            <v>Addition/Deletion 5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4">
          <cell r="A354" t="str">
            <v>Projected Penetration</v>
          </cell>
          <cell r="B354">
            <v>2001</v>
          </cell>
          <cell r="C354">
            <v>2002</v>
          </cell>
          <cell r="D354">
            <v>2003</v>
          </cell>
          <cell r="E354">
            <v>2004</v>
          </cell>
          <cell r="F354">
            <v>2005</v>
          </cell>
          <cell r="G354">
            <v>2006</v>
          </cell>
          <cell r="H354">
            <v>2007</v>
          </cell>
          <cell r="I354">
            <v>2008</v>
          </cell>
          <cell r="J354">
            <v>2009</v>
          </cell>
          <cell r="K354">
            <v>2010</v>
          </cell>
          <cell r="L354">
            <v>2011</v>
          </cell>
        </row>
        <row r="355">
          <cell r="A355" t="str">
            <v>Proposed Friendship Heights Hotel</v>
          </cell>
          <cell r="B355">
            <v>0.96311702573024527</v>
          </cell>
          <cell r="C355">
            <v>1.0295683443086816</v>
          </cell>
          <cell r="D355">
            <v>1.0381712847618627</v>
          </cell>
          <cell r="E355">
            <v>1.039321914460184</v>
          </cell>
          <cell r="F355">
            <v>1.039321914460184</v>
          </cell>
          <cell r="G355">
            <v>1.039321914460184</v>
          </cell>
          <cell r="H355">
            <v>1.039321914460184</v>
          </cell>
          <cell r="I355">
            <v>1.039321914460184</v>
          </cell>
          <cell r="J355">
            <v>1.039321914460184</v>
          </cell>
          <cell r="K355">
            <v>1.039321914460184</v>
          </cell>
          <cell r="L355">
            <v>1.039321914460184</v>
          </cell>
        </row>
        <row r="356">
          <cell r="A356" t="str">
            <v>Embassy Suites - Chevy Chase</v>
          </cell>
          <cell r="B356">
            <v>1.0642609790529123</v>
          </cell>
          <cell r="C356">
            <v>1.0563471338586554</v>
          </cell>
          <cell r="D356">
            <v>1.0563701257343778</v>
          </cell>
          <cell r="E356">
            <v>1.0573388611790584</v>
          </cell>
          <cell r="F356">
            <v>1.0573388611790584</v>
          </cell>
          <cell r="G356">
            <v>1.0573388611790584</v>
          </cell>
          <cell r="H356">
            <v>1.0573388611790584</v>
          </cell>
          <cell r="I356">
            <v>1.0573388611790584</v>
          </cell>
          <cell r="J356">
            <v>1.0573388611790584</v>
          </cell>
          <cell r="K356">
            <v>1.0573388611790584</v>
          </cell>
          <cell r="L356">
            <v>1.0573388611790584</v>
          </cell>
        </row>
        <row r="357">
          <cell r="A357" t="str">
            <v>Marriott Hotel - Pooks Hill</v>
          </cell>
          <cell r="B357">
            <v>1.0090262246226855</v>
          </cell>
          <cell r="C357">
            <v>1.0028593171234228</v>
          </cell>
          <cell r="D357">
            <v>1.0026900323626038</v>
          </cell>
          <cell r="E357">
            <v>1.0028897073387546</v>
          </cell>
          <cell r="F357">
            <v>1.0028897073387546</v>
          </cell>
          <cell r="G357">
            <v>1.0028897073387546</v>
          </cell>
          <cell r="H357">
            <v>1.0028897073387546</v>
          </cell>
          <cell r="I357">
            <v>1.0028897073387546</v>
          </cell>
          <cell r="J357">
            <v>1.0028897073387546</v>
          </cell>
          <cell r="K357">
            <v>1.0028897073387546</v>
          </cell>
          <cell r="L357">
            <v>1.0028897073387546</v>
          </cell>
        </row>
        <row r="358">
          <cell r="A358" t="str">
            <v>Marriott Suites - Bethesda</v>
          </cell>
          <cell r="B358">
            <v>1.1120153838087776</v>
          </cell>
          <cell r="C358">
            <v>1.1048563875031063</v>
          </cell>
          <cell r="D358">
            <v>1.1059860940382631</v>
          </cell>
          <cell r="E358">
            <v>1.1074388421474217</v>
          </cell>
          <cell r="F358">
            <v>1.1074388421474217</v>
          </cell>
          <cell r="G358">
            <v>1.1074388421474217</v>
          </cell>
          <cell r="H358">
            <v>1.1074388421474217</v>
          </cell>
          <cell r="I358">
            <v>1.1074388421474217</v>
          </cell>
          <cell r="J358">
            <v>1.1074388421474217</v>
          </cell>
          <cell r="K358">
            <v>1.1074388421474217</v>
          </cell>
          <cell r="L358">
            <v>1.1074388421474217</v>
          </cell>
        </row>
        <row r="359">
          <cell r="A359" t="str">
            <v>Residence Inn - Bethesda</v>
          </cell>
          <cell r="B359">
            <v>1.1155428710532325</v>
          </cell>
          <cell r="C359">
            <v>1.1111247341925818</v>
          </cell>
          <cell r="D359">
            <v>1.1112489307916609</v>
          </cell>
          <cell r="E359">
            <v>1.111792120371953</v>
          </cell>
          <cell r="F359">
            <v>1.111792120371953</v>
          </cell>
          <cell r="G359">
            <v>1.111792120371953</v>
          </cell>
          <cell r="H359">
            <v>1.111792120371953</v>
          </cell>
          <cell r="I359">
            <v>1.111792120371953</v>
          </cell>
          <cell r="J359">
            <v>1.111792120371953</v>
          </cell>
          <cell r="K359">
            <v>1.111792120371953</v>
          </cell>
          <cell r="L359">
            <v>1.111792120371953</v>
          </cell>
        </row>
        <row r="360">
          <cell r="A360" t="str">
            <v>Doubletree Hotel -Rockville</v>
          </cell>
          <cell r="B360">
            <v>0.99008577452786128</v>
          </cell>
          <cell r="C360">
            <v>0.98461531560745374</v>
          </cell>
          <cell r="D360">
            <v>0.98404333055603266</v>
          </cell>
          <cell r="E360">
            <v>0.98402206907855827</v>
          </cell>
          <cell r="F360">
            <v>0.98402206907855827</v>
          </cell>
          <cell r="G360">
            <v>0.98402206907855827</v>
          </cell>
          <cell r="H360">
            <v>0.98402206907855827</v>
          </cell>
          <cell r="I360">
            <v>0.98402206907855827</v>
          </cell>
          <cell r="J360">
            <v>0.98402206907855827</v>
          </cell>
          <cell r="K360">
            <v>0.98402206907855827</v>
          </cell>
          <cell r="L360">
            <v>0.98402206907855827</v>
          </cell>
        </row>
        <row r="361">
          <cell r="A361" t="str">
            <v>Holiday Inn Chevy Chase</v>
          </cell>
          <cell r="B361">
            <v>0.83232348567419456</v>
          </cell>
          <cell r="C361">
            <v>0.82739906555803122</v>
          </cell>
          <cell r="D361">
            <v>0.82469129748186043</v>
          </cell>
          <cell r="E361">
            <v>0.82325335916822617</v>
          </cell>
          <cell r="F361">
            <v>0.82325335916822617</v>
          </cell>
          <cell r="G361">
            <v>0.82325335916822617</v>
          </cell>
          <cell r="H361">
            <v>0.82325335916822617</v>
          </cell>
          <cell r="I361">
            <v>0.82325335916822617</v>
          </cell>
          <cell r="J361">
            <v>0.82325335916822617</v>
          </cell>
          <cell r="K361">
            <v>0.82325335916822617</v>
          </cell>
          <cell r="L361">
            <v>0.82325335916822617</v>
          </cell>
        </row>
        <row r="362">
          <cell r="A362" t="str">
            <v>Holiday Inn - Bethesda</v>
          </cell>
          <cell r="B362">
            <v>0.88280189649879437</v>
          </cell>
          <cell r="C362">
            <v>0.87903793883104275</v>
          </cell>
          <cell r="D362">
            <v>0.87606814078445083</v>
          </cell>
          <cell r="E362">
            <v>0.87410631530519445</v>
          </cell>
          <cell r="F362">
            <v>0.87410631530519445</v>
          </cell>
          <cell r="G362">
            <v>0.87410631530519445</v>
          </cell>
          <cell r="H362">
            <v>0.87410631530519445</v>
          </cell>
          <cell r="I362">
            <v>0.87410631530519445</v>
          </cell>
          <cell r="J362">
            <v>0.87410631530519445</v>
          </cell>
          <cell r="K362">
            <v>0.87410631530519445</v>
          </cell>
          <cell r="L362">
            <v>0.87410631530519445</v>
          </cell>
        </row>
        <row r="363">
          <cell r="A363" t="str">
            <v>Ramada Inn - Bethesda</v>
          </cell>
          <cell r="B363">
            <v>0.9338691880503952</v>
          </cell>
          <cell r="C363">
            <v>0.93224760925697758</v>
          </cell>
          <cell r="D363">
            <v>0.92913821945485697</v>
          </cell>
          <cell r="E363">
            <v>0.92638698582211731</v>
          </cell>
          <cell r="F363">
            <v>0.92638698582211731</v>
          </cell>
          <cell r="G363">
            <v>0.92638698582211731</v>
          </cell>
          <cell r="H363">
            <v>0.92638698582211731</v>
          </cell>
          <cell r="I363">
            <v>0.92638698582211731</v>
          </cell>
          <cell r="J363">
            <v>0.92638698582211731</v>
          </cell>
          <cell r="K363">
            <v>0.92638698582211731</v>
          </cell>
          <cell r="L363">
            <v>0.92638698582211731</v>
          </cell>
        </row>
        <row r="364">
          <cell r="A364" t="str">
            <v>Hyatt Regency - Bethesda</v>
          </cell>
          <cell r="B364">
            <v>1.0549825803034651</v>
          </cell>
          <cell r="C364">
            <v>1.0480655184864196</v>
          </cell>
          <cell r="D364">
            <v>1.0483951530124653</v>
          </cell>
          <cell r="E364">
            <v>1.0491087416713514</v>
          </cell>
          <cell r="F364">
            <v>1.0491087416713514</v>
          </cell>
          <cell r="G364">
            <v>1.0491087416713514</v>
          </cell>
          <cell r="H364">
            <v>1.0491087416713514</v>
          </cell>
          <cell r="I364">
            <v>1.0491087416713514</v>
          </cell>
          <cell r="J364">
            <v>1.0491087416713514</v>
          </cell>
          <cell r="K364">
            <v>1.0491087416713514</v>
          </cell>
          <cell r="L364">
            <v>1.0491087416713514</v>
          </cell>
        </row>
        <row r="365">
          <cell r="A365" t="str">
            <v>Proposed Marriott White Flint</v>
          </cell>
          <cell r="B365">
            <v>1.0000000000000002</v>
          </cell>
          <cell r="C365">
            <v>0.99704743312133681</v>
          </cell>
          <cell r="D365">
            <v>0.99647335931122205</v>
          </cell>
          <cell r="E365">
            <v>0.9964526204466484</v>
          </cell>
          <cell r="F365">
            <v>0.9964526204466484</v>
          </cell>
          <cell r="G365">
            <v>0.9964526204466484</v>
          </cell>
          <cell r="H365">
            <v>0.9964526204466484</v>
          </cell>
          <cell r="I365">
            <v>0.9964526204466484</v>
          </cell>
          <cell r="J365">
            <v>0.9964526204466484</v>
          </cell>
          <cell r="K365">
            <v>0.9964526204466484</v>
          </cell>
          <cell r="L365">
            <v>0.9964526204466484</v>
          </cell>
        </row>
        <row r="366">
          <cell r="A366" t="str">
            <v>Other Hotel Development</v>
          </cell>
          <cell r="B366">
            <v>1.0000000000000002</v>
          </cell>
          <cell r="C366">
            <v>0.99704743312133681</v>
          </cell>
          <cell r="D366">
            <v>0.99647335931122205</v>
          </cell>
          <cell r="E366">
            <v>0.9964526204466484</v>
          </cell>
          <cell r="F366">
            <v>0.9964526204466484</v>
          </cell>
          <cell r="G366">
            <v>0.9964526204466484</v>
          </cell>
          <cell r="H366">
            <v>0.9964526204466484</v>
          </cell>
          <cell r="I366">
            <v>0.9964526204466484</v>
          </cell>
          <cell r="J366">
            <v>0.9964526204466484</v>
          </cell>
          <cell r="K366">
            <v>0.9964526204466484</v>
          </cell>
          <cell r="L366">
            <v>0.9964526204466484</v>
          </cell>
        </row>
        <row r="367">
          <cell r="A367" t="str">
            <v>Comp12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</row>
        <row r="368">
          <cell r="A368" t="str">
            <v>Comp13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</row>
        <row r="369">
          <cell r="A369" t="str">
            <v>Comp14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</row>
        <row r="370">
          <cell r="A370" t="str">
            <v>Comp15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</row>
        <row r="371">
          <cell r="A371" t="str">
            <v>Comp16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</row>
        <row r="372">
          <cell r="A372" t="str">
            <v>Comp17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</row>
        <row r="373">
          <cell r="A373" t="str">
            <v>Comp18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</row>
        <row r="374">
          <cell r="A374" t="str">
            <v>Comp19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</row>
        <row r="375">
          <cell r="A375" t="str">
            <v>Comp20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</row>
        <row r="376">
          <cell r="A376" t="str">
            <v>Comp21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</row>
        <row r="377">
          <cell r="A377" t="str">
            <v>Comp22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</row>
        <row r="378">
          <cell r="A378" t="str">
            <v>Comp23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</row>
        <row r="379">
          <cell r="A379" t="str">
            <v>Comp24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</row>
        <row r="380">
          <cell r="A380" t="str">
            <v>Comp25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</row>
        <row r="381">
          <cell r="A381" t="str">
            <v>Addition/Deletion 1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</row>
        <row r="382">
          <cell r="A382" t="str">
            <v>Addition/Deletion 2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</row>
        <row r="383">
          <cell r="A383" t="str">
            <v>Addition/Deletion 3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</row>
        <row r="384">
          <cell r="A384" t="str">
            <v>Addition/Deletion 4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</row>
        <row r="385">
          <cell r="A385" t="str">
            <v>Addition/Deletion 5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34">
          <cell r="BW534" t="str">
            <v>Forecast of Income &amp; Expense ($,000)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Base Year is 1997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yungtaek Lee" refreshedDate="43118.707797569441" createdVersion="5" refreshedVersion="5" minRefreshableVersion="3" recordCount="447">
  <cacheSource type="worksheet">
    <worksheetSource ref="P2:AC449" sheet="rent data"/>
  </cacheSource>
  <cacheFields count="14">
    <cacheField name="Order #" numFmtId="0">
      <sharedItems containsSemiMixedTypes="0" containsString="0" containsNumber="1" containsInteger="1" minValue="1" maxValue="447"/>
    </cacheField>
    <cacheField name="Unit Description" numFmtId="0">
      <sharedItems containsMixedTypes="1" containsNumber="1" containsInteger="1" minValue="301" maxValue="4909"/>
    </cacheField>
    <cacheField name="Unit Type" numFmtId="195">
      <sharedItems count="3">
        <s v="One Bedroom"/>
        <s v="Two Bedroom"/>
        <s v="Studio"/>
      </sharedItems>
    </cacheField>
    <cacheField name="Tenant Status" numFmtId="0">
      <sharedItems count="3">
        <s v="In Place"/>
        <s v="Vacant"/>
        <s v="Management"/>
      </sharedItems>
    </cacheField>
    <cacheField name="Underwritten _x000a_# Units" numFmtId="189">
      <sharedItems containsSemiMixedTypes="0" containsString="0" containsNumber="1" containsInteger="1" minValue="1" maxValue="1"/>
    </cacheField>
    <cacheField name="Average SF" numFmtId="189">
      <sharedItems containsSemiMixedTypes="0" containsString="0" containsNumber="1" containsInteger="1" minValue="546" maxValue="1308"/>
    </cacheField>
    <cacheField name="Total SF" numFmtId="189">
      <sharedItems containsSemiMixedTypes="0" containsString="0" containsNumber="1" containsInteger="1" minValue="546" maxValue="1308"/>
    </cacheField>
    <cacheField name="Contract Rent" numFmtId="189">
      <sharedItems containsString="0" containsBlank="1" containsNumber="1" containsInteger="1" minValue="2180" maxValue="5695"/>
    </cacheField>
    <cacheField name="Market Rent" numFmtId="189">
      <sharedItems containsSemiMixedTypes="0" containsString="0" containsNumber="1" containsInteger="1" minValue="2180" maxValue="5770"/>
    </cacheField>
    <cacheField name="Underwritten Rent" numFmtId="189">
      <sharedItems containsSemiMixedTypes="0" containsString="0" containsNumber="1" containsInteger="1" minValue="2180" maxValue="5770"/>
    </cacheField>
    <cacheField name="/ Year" numFmtId="189">
      <sharedItems containsSemiMixedTypes="0" containsString="0" containsNumber="1" containsInteger="1" minValue="26160" maxValue="69240"/>
    </cacheField>
    <cacheField name="/ Month" numFmtId="189">
      <sharedItems containsSemiMixedTypes="0" containsString="0" containsNumber="1" containsInteger="1" minValue="2180" maxValue="5770"/>
    </cacheField>
    <cacheField name="Unit / YR" numFmtId="189">
      <sharedItems containsSemiMixedTypes="0" containsString="0" containsNumber="1" containsInteger="1" minValue="26160" maxValue="69240"/>
    </cacheField>
    <cacheField name="PSF / Month" numFmtId="191">
      <sharedItems containsSemiMixedTypes="0" containsString="0" containsNumber="1" minValue="3.107535986452159" maxValue="5.4773519163763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n v="1"/>
    <n v="407"/>
    <x v="0"/>
    <x v="0"/>
    <n v="1"/>
    <n v="1092"/>
    <n v="1092"/>
    <n v="3475"/>
    <n v="3475"/>
    <n v="3475"/>
    <n v="41700"/>
    <n v="3475"/>
    <n v="41700"/>
    <n v="3.182234432234432"/>
  </r>
  <r>
    <n v="2"/>
    <n v="501"/>
    <x v="0"/>
    <x v="0"/>
    <n v="1"/>
    <n v="552"/>
    <n v="552"/>
    <n v="2185"/>
    <n v="2185"/>
    <n v="2185"/>
    <n v="26220"/>
    <n v="2185"/>
    <n v="26220"/>
    <n v="3.9583333333333335"/>
  </r>
  <r>
    <n v="4"/>
    <n v="908"/>
    <x v="0"/>
    <x v="0"/>
    <n v="1"/>
    <n v="794"/>
    <n v="794"/>
    <n v="2930"/>
    <n v="2930"/>
    <n v="2930"/>
    <n v="35160"/>
    <n v="2930"/>
    <n v="35160"/>
    <n v="3.6901763224181359"/>
  </r>
  <r>
    <n v="5"/>
    <n v="1606"/>
    <x v="1"/>
    <x v="0"/>
    <n v="1"/>
    <n v="1181"/>
    <n v="1181"/>
    <n v="3950"/>
    <n v="3950"/>
    <n v="3950"/>
    <n v="47400"/>
    <n v="3950"/>
    <n v="47400"/>
    <n v="3.3446232006773919"/>
  </r>
  <r>
    <n v="6"/>
    <n v="2208"/>
    <x v="0"/>
    <x v="0"/>
    <n v="1"/>
    <n v="794"/>
    <n v="794"/>
    <n v="3185"/>
    <n v="3185"/>
    <n v="3185"/>
    <n v="38220"/>
    <n v="3185"/>
    <n v="38220"/>
    <n v="4.0113350125944587"/>
  </r>
  <r>
    <n v="7"/>
    <n v="1609"/>
    <x v="0"/>
    <x v="0"/>
    <n v="1"/>
    <n v="685"/>
    <n v="685"/>
    <n v="2695"/>
    <n v="2695"/>
    <n v="2695"/>
    <n v="32340"/>
    <n v="2695"/>
    <n v="32340"/>
    <n v="3.9343065693430659"/>
  </r>
  <r>
    <n v="11"/>
    <n v="1007"/>
    <x v="0"/>
    <x v="0"/>
    <n v="1"/>
    <n v="801"/>
    <n v="801"/>
    <n v="2870"/>
    <n v="2870"/>
    <n v="2870"/>
    <n v="34440"/>
    <n v="2870"/>
    <n v="34440"/>
    <n v="3.5830212234706615"/>
  </r>
  <r>
    <n v="12"/>
    <n v="1110"/>
    <x v="2"/>
    <x v="0"/>
    <n v="1"/>
    <n v="546"/>
    <n v="546"/>
    <n v="2245"/>
    <n v="2245"/>
    <n v="2245"/>
    <n v="26940"/>
    <n v="2245"/>
    <n v="26940"/>
    <n v="4.1117216117216113"/>
  </r>
  <r>
    <n v="13"/>
    <n v="1610"/>
    <x v="2"/>
    <x v="0"/>
    <n v="1"/>
    <n v="546"/>
    <n v="546"/>
    <n v="2200"/>
    <n v="2200"/>
    <n v="2200"/>
    <n v="26400"/>
    <n v="2200"/>
    <n v="26400"/>
    <n v="4.0293040293040292"/>
  </r>
  <r>
    <n v="15"/>
    <n v="2810"/>
    <x v="2"/>
    <x v="0"/>
    <n v="1"/>
    <n v="546"/>
    <n v="546"/>
    <n v="2330"/>
    <n v="2330"/>
    <n v="2330"/>
    <n v="27960"/>
    <n v="2330"/>
    <n v="27960"/>
    <n v="4.2673992673992673"/>
  </r>
  <r>
    <n v="16"/>
    <n v="401"/>
    <x v="0"/>
    <x v="0"/>
    <n v="1"/>
    <n v="552"/>
    <n v="552"/>
    <n v="2200"/>
    <n v="2200"/>
    <n v="2200"/>
    <n v="26400"/>
    <n v="2200"/>
    <n v="26400"/>
    <n v="3.9855072463768115"/>
  </r>
  <r>
    <n v="18"/>
    <n v="3210"/>
    <x v="2"/>
    <x v="0"/>
    <n v="1"/>
    <n v="546"/>
    <n v="546"/>
    <n v="2380"/>
    <n v="2380"/>
    <n v="2380"/>
    <n v="28560"/>
    <n v="2380"/>
    <n v="28560"/>
    <n v="4.3589743589743586"/>
  </r>
  <r>
    <n v="21"/>
    <n v="1707"/>
    <x v="0"/>
    <x v="0"/>
    <n v="1"/>
    <n v="801"/>
    <n v="801"/>
    <n v="3020"/>
    <n v="3020"/>
    <n v="3020"/>
    <n v="36240"/>
    <n v="3020"/>
    <n v="36240"/>
    <n v="3.7702871410736578"/>
  </r>
  <r>
    <n v="22"/>
    <n v="2601"/>
    <x v="0"/>
    <x v="0"/>
    <n v="1"/>
    <n v="685"/>
    <n v="685"/>
    <n v="2785"/>
    <n v="2785"/>
    <n v="2785"/>
    <n v="33420"/>
    <n v="2785"/>
    <n v="33420"/>
    <n v="4.0656934306569346"/>
  </r>
  <r>
    <n v="23"/>
    <n v="1409"/>
    <x v="0"/>
    <x v="0"/>
    <n v="1"/>
    <n v="685"/>
    <n v="685"/>
    <n v="2630"/>
    <n v="2630"/>
    <n v="2630"/>
    <n v="31560"/>
    <n v="2630"/>
    <n v="31560"/>
    <n v="3.8394160583941606"/>
  </r>
  <r>
    <n v="25"/>
    <n v="1704"/>
    <x v="1"/>
    <x v="0"/>
    <n v="1"/>
    <n v="1181"/>
    <n v="1181"/>
    <n v="4095"/>
    <n v="4095"/>
    <n v="4095"/>
    <n v="49140"/>
    <n v="4095"/>
    <n v="49140"/>
    <n v="3.4674005080440304"/>
  </r>
  <r>
    <n v="27"/>
    <n v="2101"/>
    <x v="0"/>
    <x v="0"/>
    <n v="1"/>
    <n v="685"/>
    <n v="685"/>
    <n v="2695"/>
    <n v="2695"/>
    <n v="2695"/>
    <n v="32340"/>
    <n v="2695"/>
    <n v="32340"/>
    <n v="3.9343065693430659"/>
  </r>
  <r>
    <n v="28"/>
    <n v="2404"/>
    <x v="1"/>
    <x v="0"/>
    <n v="1"/>
    <n v="1181"/>
    <n v="1181"/>
    <n v="3990"/>
    <n v="3990"/>
    <n v="3990"/>
    <n v="47880"/>
    <n v="3990"/>
    <n v="47880"/>
    <n v="3.3784928027095682"/>
  </r>
  <r>
    <n v="29"/>
    <n v="506"/>
    <x v="0"/>
    <x v="0"/>
    <n v="1"/>
    <n v="911"/>
    <n v="911"/>
    <n v="3240"/>
    <n v="3240"/>
    <n v="3240"/>
    <n v="38880"/>
    <n v="3240"/>
    <n v="38880"/>
    <n v="3.5565312843029639"/>
  </r>
  <r>
    <n v="30"/>
    <n v="1006"/>
    <x v="1"/>
    <x v="0"/>
    <n v="1"/>
    <n v="1181"/>
    <n v="1181"/>
    <n v="3975"/>
    <n v="3975"/>
    <n v="3975"/>
    <n v="47700"/>
    <n v="3975"/>
    <n v="47700"/>
    <n v="3.3657917019475021"/>
  </r>
  <r>
    <n v="31"/>
    <n v="1507"/>
    <x v="0"/>
    <x v="0"/>
    <n v="1"/>
    <n v="801"/>
    <n v="801"/>
    <n v="2895"/>
    <n v="2895"/>
    <n v="2895"/>
    <n v="34740"/>
    <n v="2895"/>
    <n v="34740"/>
    <n v="3.6142322097378279"/>
  </r>
  <r>
    <n v="32"/>
    <n v="2704"/>
    <x v="1"/>
    <x v="0"/>
    <n v="1"/>
    <n v="1181"/>
    <n v="1181"/>
    <n v="4195"/>
    <n v="4195"/>
    <n v="4195"/>
    <n v="50340"/>
    <n v="4195"/>
    <n v="50340"/>
    <n v="3.5520745131244706"/>
  </r>
  <r>
    <n v="33"/>
    <n v="405"/>
    <x v="0"/>
    <x v="0"/>
    <n v="1"/>
    <n v="1058"/>
    <n v="1058"/>
    <n v="3395"/>
    <n v="3395"/>
    <n v="3395"/>
    <n v="40740"/>
    <n v="3395"/>
    <n v="40740"/>
    <n v="3.2088846880907371"/>
  </r>
  <r>
    <n v="34"/>
    <n v="1405"/>
    <x v="0"/>
    <x v="0"/>
    <n v="1"/>
    <n v="696"/>
    <n v="696"/>
    <n v="2865"/>
    <n v="2865"/>
    <n v="2865"/>
    <n v="34380"/>
    <n v="2865"/>
    <n v="34380"/>
    <n v="4.1163793103448274"/>
  </r>
  <r>
    <n v="35"/>
    <n v="906"/>
    <x v="1"/>
    <x v="0"/>
    <n v="1"/>
    <n v="1181"/>
    <n v="1181"/>
    <n v="3760"/>
    <n v="3760"/>
    <n v="3760"/>
    <n v="45120"/>
    <n v="3760"/>
    <n v="45120"/>
    <n v="3.1837425910245556"/>
  </r>
  <r>
    <n v="36"/>
    <n v="802"/>
    <x v="0"/>
    <x v="0"/>
    <n v="1"/>
    <n v="794"/>
    <n v="794"/>
    <n v="3070"/>
    <n v="3070"/>
    <n v="3070"/>
    <n v="36840"/>
    <n v="3070"/>
    <n v="36840"/>
    <n v="3.8664987405541562"/>
  </r>
  <r>
    <n v="37"/>
    <n v="1408"/>
    <x v="0"/>
    <x v="0"/>
    <n v="1"/>
    <n v="794"/>
    <n v="794"/>
    <n v="2970"/>
    <n v="2970"/>
    <n v="2970"/>
    <n v="35640"/>
    <n v="2970"/>
    <n v="35640"/>
    <n v="3.7405541561712847"/>
  </r>
  <r>
    <n v="39"/>
    <n v="1604"/>
    <x v="1"/>
    <x v="0"/>
    <n v="1"/>
    <n v="1181"/>
    <n v="1181"/>
    <n v="3810"/>
    <n v="3810"/>
    <n v="3810"/>
    <n v="45720"/>
    <n v="3810"/>
    <n v="45720"/>
    <n v="3.2260795935647755"/>
  </r>
  <r>
    <n v="40"/>
    <n v="910"/>
    <x v="2"/>
    <x v="0"/>
    <n v="1"/>
    <n v="546"/>
    <n v="546"/>
    <n v="2180"/>
    <n v="2180"/>
    <n v="2180"/>
    <n v="26160"/>
    <n v="2180"/>
    <n v="26160"/>
    <n v="3.9926739926739927"/>
  </r>
  <r>
    <n v="41"/>
    <n v="2310"/>
    <x v="2"/>
    <x v="0"/>
    <n v="1"/>
    <n v="546"/>
    <n v="546"/>
    <n v="2330"/>
    <n v="2330"/>
    <n v="2330"/>
    <n v="27960"/>
    <n v="2330"/>
    <n v="27960"/>
    <n v="4.2673992673992673"/>
  </r>
  <r>
    <n v="42"/>
    <n v="2406"/>
    <x v="1"/>
    <x v="0"/>
    <n v="1"/>
    <n v="1181"/>
    <n v="1181"/>
    <n v="4240"/>
    <n v="4240"/>
    <n v="4240"/>
    <n v="50880"/>
    <n v="4240"/>
    <n v="50880"/>
    <n v="3.5901778154106689"/>
  </r>
  <r>
    <n v="43"/>
    <n v="2709"/>
    <x v="0"/>
    <x v="0"/>
    <n v="1"/>
    <n v="685"/>
    <n v="685"/>
    <n v="2850"/>
    <n v="2850"/>
    <n v="2850"/>
    <n v="34200"/>
    <n v="2850"/>
    <n v="34200"/>
    <n v="4.1605839416058394"/>
  </r>
  <r>
    <n v="44"/>
    <n v="3202"/>
    <x v="0"/>
    <x v="0"/>
    <n v="1"/>
    <n v="794"/>
    <n v="794"/>
    <n v="3160"/>
    <n v="3160"/>
    <n v="3160"/>
    <n v="37920"/>
    <n v="3160"/>
    <n v="37920"/>
    <n v="3.9798488664987404"/>
  </r>
  <r>
    <n v="45"/>
    <n v="404"/>
    <x v="0"/>
    <x v="0"/>
    <n v="1"/>
    <n v="624"/>
    <n v="624"/>
    <n v="2575"/>
    <n v="2575"/>
    <n v="2575"/>
    <n v="30900"/>
    <n v="2575"/>
    <n v="30900"/>
    <n v="4.1266025641025639"/>
  </r>
  <r>
    <n v="46"/>
    <n v="1010"/>
    <x v="2"/>
    <x v="0"/>
    <n v="1"/>
    <n v="546"/>
    <n v="546"/>
    <n v="2185"/>
    <n v="2185"/>
    <n v="2185"/>
    <n v="26220"/>
    <n v="2185"/>
    <n v="26220"/>
    <n v="4.0018315018315018"/>
  </r>
  <r>
    <n v="47"/>
    <n v="301"/>
    <x v="0"/>
    <x v="0"/>
    <n v="1"/>
    <n v="552"/>
    <n v="552"/>
    <n v="2195"/>
    <n v="2195"/>
    <n v="2195"/>
    <n v="26340"/>
    <n v="2195"/>
    <n v="26340"/>
    <n v="3.9764492753623188"/>
  </r>
  <r>
    <n v="48"/>
    <n v="603"/>
    <x v="0"/>
    <x v="0"/>
    <n v="1"/>
    <n v="801"/>
    <n v="801"/>
    <n v="2800"/>
    <n v="2800"/>
    <n v="2800"/>
    <n v="33600"/>
    <n v="2800"/>
    <n v="33600"/>
    <n v="3.4956304619225969"/>
  </r>
  <r>
    <n v="48"/>
    <n v="905"/>
    <x v="0"/>
    <x v="0"/>
    <n v="1"/>
    <n v="696"/>
    <n v="696"/>
    <n v="2775"/>
    <n v="2775"/>
    <n v="2775"/>
    <n v="33300"/>
    <n v="2775"/>
    <n v="33300"/>
    <n v="3.9870689655172415"/>
  </r>
  <r>
    <n v="39"/>
    <n v="1001"/>
    <x v="0"/>
    <x v="0"/>
    <n v="1"/>
    <n v="685"/>
    <n v="685"/>
    <n v="2590"/>
    <n v="2590"/>
    <n v="2590"/>
    <n v="31080"/>
    <n v="2590"/>
    <n v="31080"/>
    <n v="3.781021897810219"/>
  </r>
  <r>
    <n v="40"/>
    <n v="1009"/>
    <x v="0"/>
    <x v="0"/>
    <n v="1"/>
    <n v="685"/>
    <n v="685"/>
    <n v="2675"/>
    <n v="2675"/>
    <n v="2675"/>
    <n v="32100"/>
    <n v="2675"/>
    <n v="32100"/>
    <n v="3.9051094890510947"/>
  </r>
  <r>
    <n v="41"/>
    <n v="1207"/>
    <x v="0"/>
    <x v="0"/>
    <n v="1"/>
    <n v="801"/>
    <n v="801"/>
    <n v="3100"/>
    <n v="3100"/>
    <n v="3100"/>
    <n v="37200"/>
    <n v="3100"/>
    <n v="37200"/>
    <n v="3.8701622971285894"/>
  </r>
  <r>
    <n v="42"/>
    <n v="2104"/>
    <x v="1"/>
    <x v="0"/>
    <n v="1"/>
    <n v="1181"/>
    <n v="1181"/>
    <n v="4195"/>
    <n v="4195"/>
    <n v="4195"/>
    <n v="50340"/>
    <n v="4195"/>
    <n v="50340"/>
    <n v="3.5520745131244706"/>
  </r>
  <r>
    <n v="43"/>
    <n v="3010"/>
    <x v="2"/>
    <x v="0"/>
    <n v="1"/>
    <n v="546"/>
    <n v="546"/>
    <n v="2380"/>
    <n v="2380"/>
    <n v="2380"/>
    <n v="28560"/>
    <n v="2380"/>
    <n v="28560"/>
    <n v="4.3589743589743586"/>
  </r>
  <r>
    <n v="44"/>
    <n v="4406"/>
    <x v="1"/>
    <x v="0"/>
    <n v="1"/>
    <n v="1184"/>
    <n v="1184"/>
    <n v="4695"/>
    <n v="4695"/>
    <n v="4695"/>
    <n v="56340"/>
    <n v="4695"/>
    <n v="56340"/>
    <n v="3.9653716216216215"/>
  </r>
  <r>
    <n v="45"/>
    <n v="3006"/>
    <x v="1"/>
    <x v="0"/>
    <n v="1"/>
    <n v="1181"/>
    <n v="1181"/>
    <n v="4450"/>
    <n v="4450"/>
    <n v="4450"/>
    <n v="53400"/>
    <n v="4450"/>
    <n v="53400"/>
    <n v="3.7679932260795934"/>
  </r>
  <r>
    <n v="46"/>
    <n v="507"/>
    <x v="0"/>
    <x v="0"/>
    <n v="1"/>
    <n v="1092"/>
    <n v="1092"/>
    <n v="3440"/>
    <n v="3440"/>
    <n v="3440"/>
    <n v="41280"/>
    <n v="3440"/>
    <n v="41280"/>
    <n v="3.1501831501831501"/>
  </r>
  <r>
    <n v="47"/>
    <n v="1810"/>
    <x v="2"/>
    <x v="0"/>
    <n v="1"/>
    <n v="546"/>
    <n v="546"/>
    <n v="2260"/>
    <n v="2260"/>
    <n v="2260"/>
    <n v="27120"/>
    <n v="2260"/>
    <n v="27120"/>
    <n v="4.1391941391941396"/>
  </r>
  <r>
    <n v="48"/>
    <n v="406"/>
    <x v="0"/>
    <x v="0"/>
    <n v="1"/>
    <n v="911"/>
    <n v="911"/>
    <n v="3275"/>
    <n v="3275"/>
    <n v="3275"/>
    <n v="39300"/>
    <n v="3275"/>
    <n v="39300"/>
    <n v="3.5949506037321624"/>
  </r>
  <r>
    <n v="49"/>
    <n v="903"/>
    <x v="0"/>
    <x v="0"/>
    <n v="1"/>
    <n v="801"/>
    <n v="801"/>
    <n v="2790"/>
    <n v="2790"/>
    <n v="2790"/>
    <n v="33480"/>
    <n v="2790"/>
    <n v="33480"/>
    <n v="3.4831460674157304"/>
  </r>
  <r>
    <n v="50"/>
    <n v="1401"/>
    <x v="0"/>
    <x v="0"/>
    <n v="1"/>
    <n v="685"/>
    <n v="685"/>
    <n v="2590"/>
    <n v="2590"/>
    <n v="2590"/>
    <n v="31080"/>
    <n v="2590"/>
    <n v="31080"/>
    <n v="3.781021897810219"/>
  </r>
  <r>
    <n v="51"/>
    <n v="1404"/>
    <x v="1"/>
    <x v="0"/>
    <n v="1"/>
    <n v="1181"/>
    <n v="1181"/>
    <n v="3880"/>
    <n v="3880"/>
    <n v="3880"/>
    <n v="46560"/>
    <n v="3880"/>
    <n v="46560"/>
    <n v="3.2853513971210839"/>
  </r>
  <r>
    <n v="52"/>
    <n v="901"/>
    <x v="0"/>
    <x v="0"/>
    <n v="1"/>
    <n v="685"/>
    <n v="685"/>
    <n v="2550"/>
    <n v="2550"/>
    <n v="2550"/>
    <n v="30600"/>
    <n v="2550"/>
    <n v="30600"/>
    <n v="3.7226277372262775"/>
  </r>
  <r>
    <n v="53"/>
    <n v="1407"/>
    <x v="0"/>
    <x v="0"/>
    <n v="1"/>
    <n v="801"/>
    <n v="801"/>
    <n v="2880"/>
    <n v="2880"/>
    <n v="2880"/>
    <n v="34560"/>
    <n v="2880"/>
    <n v="34560"/>
    <n v="3.595505617977528"/>
  </r>
  <r>
    <n v="54"/>
    <n v="2705"/>
    <x v="0"/>
    <x v="0"/>
    <n v="1"/>
    <n v="696"/>
    <n v="696"/>
    <n v="3065"/>
    <n v="3065"/>
    <n v="3065"/>
    <n v="36780"/>
    <n v="3065"/>
    <n v="36780"/>
    <n v="4.4037356321839081"/>
  </r>
  <r>
    <n v="55"/>
    <n v="502"/>
    <x v="0"/>
    <x v="0"/>
    <n v="1"/>
    <n v="702"/>
    <n v="702"/>
    <n v="2740"/>
    <n v="2740"/>
    <n v="2740"/>
    <n v="32880"/>
    <n v="2740"/>
    <n v="32880"/>
    <n v="3.9031339031339032"/>
  </r>
  <r>
    <n v="56"/>
    <n v="1607"/>
    <x v="0"/>
    <x v="0"/>
    <n v="1"/>
    <n v="801"/>
    <n v="801"/>
    <n v="2910"/>
    <n v="2910"/>
    <n v="2910"/>
    <n v="34920"/>
    <n v="2910"/>
    <n v="34920"/>
    <n v="3.6329588014981273"/>
  </r>
  <r>
    <n v="57"/>
    <n v="1801"/>
    <x v="0"/>
    <x v="0"/>
    <n v="1"/>
    <n v="685"/>
    <n v="685"/>
    <n v="2795"/>
    <n v="2795"/>
    <n v="2795"/>
    <n v="33540"/>
    <n v="2795"/>
    <n v="33540"/>
    <n v="4.0802919708029197"/>
  </r>
  <r>
    <n v="58"/>
    <n v="2106"/>
    <x v="1"/>
    <x v="0"/>
    <n v="1"/>
    <n v="1181"/>
    <n v="1181"/>
    <n v="4160"/>
    <n v="4160"/>
    <n v="4160"/>
    <n v="49920"/>
    <n v="4160"/>
    <n v="49920"/>
    <n v="3.5224386113463169"/>
  </r>
  <r>
    <n v="59"/>
    <n v="2201"/>
    <x v="0"/>
    <x v="0"/>
    <n v="1"/>
    <n v="685"/>
    <n v="685"/>
    <n v="2795"/>
    <n v="2795"/>
    <n v="2795"/>
    <n v="33540"/>
    <n v="2795"/>
    <n v="33540"/>
    <n v="4.0802919708029197"/>
  </r>
  <r>
    <n v="60"/>
    <n v="4407"/>
    <x v="0"/>
    <x v="0"/>
    <n v="1"/>
    <n v="797"/>
    <n v="797"/>
    <n v="3460"/>
    <n v="3460"/>
    <n v="3460"/>
    <n v="41520"/>
    <n v="3460"/>
    <n v="41520"/>
    <n v="4.341279799247177"/>
  </r>
  <r>
    <n v="61"/>
    <n v="1410"/>
    <x v="2"/>
    <x v="0"/>
    <n v="1"/>
    <n v="546"/>
    <n v="546"/>
    <n v="2200"/>
    <n v="2200"/>
    <n v="2200"/>
    <n v="26400"/>
    <n v="2200"/>
    <n v="26400"/>
    <n v="4.0293040293040292"/>
  </r>
  <r>
    <n v="62"/>
    <n v="1503"/>
    <x v="0"/>
    <x v="0"/>
    <n v="1"/>
    <n v="801"/>
    <n v="801"/>
    <n v="2870"/>
    <n v="2870"/>
    <n v="2870"/>
    <n v="34440"/>
    <n v="2870"/>
    <n v="34440"/>
    <n v="3.5830212234706615"/>
  </r>
  <r>
    <n v="63"/>
    <n v="1510"/>
    <x v="2"/>
    <x v="0"/>
    <n v="1"/>
    <n v="546"/>
    <n v="546"/>
    <n v="2290"/>
    <n v="2290"/>
    <n v="2290"/>
    <n v="27480"/>
    <n v="2290"/>
    <n v="27480"/>
    <n v="4.1941391941391943"/>
  </r>
  <r>
    <n v="64"/>
    <n v="303"/>
    <x v="0"/>
    <x v="0"/>
    <n v="1"/>
    <n v="801"/>
    <n v="801"/>
    <n v="3050"/>
    <n v="3050"/>
    <n v="3050"/>
    <n v="36600"/>
    <n v="3050"/>
    <n v="36600"/>
    <n v="3.8077403245942572"/>
  </r>
  <r>
    <n v="65"/>
    <n v="909"/>
    <x v="0"/>
    <x v="0"/>
    <n v="1"/>
    <n v="685"/>
    <n v="685"/>
    <n v="2590"/>
    <n v="2590"/>
    <n v="2590"/>
    <n v="31080"/>
    <n v="2590"/>
    <n v="31080"/>
    <n v="3.781021897810219"/>
  </r>
  <r>
    <n v="66"/>
    <n v="804"/>
    <x v="1"/>
    <x v="0"/>
    <n v="1"/>
    <n v="1181"/>
    <n v="1181"/>
    <n v="3945"/>
    <n v="3945"/>
    <n v="3945"/>
    <n v="47340"/>
    <n v="3945"/>
    <n v="47340"/>
    <n v="3.3403895004233699"/>
  </r>
  <r>
    <n v="67"/>
    <n v="1003"/>
    <x v="0"/>
    <x v="0"/>
    <n v="1"/>
    <n v="801"/>
    <n v="801"/>
    <n v="2850"/>
    <n v="2850"/>
    <n v="2850"/>
    <n v="34200"/>
    <n v="2850"/>
    <n v="34200"/>
    <n v="3.5580524344569286"/>
  </r>
  <r>
    <n v="68"/>
    <n v="1206"/>
    <x v="1"/>
    <x v="0"/>
    <n v="1"/>
    <n v="1181"/>
    <n v="1181"/>
    <n v="4050"/>
    <n v="4050"/>
    <n v="4050"/>
    <n v="48600"/>
    <n v="4050"/>
    <n v="48600"/>
    <n v="3.4292972057578321"/>
  </r>
  <r>
    <n v="69"/>
    <n v="1508"/>
    <x v="0"/>
    <x v="0"/>
    <n v="1"/>
    <n v="794"/>
    <n v="794"/>
    <n v="2985"/>
    <n v="2985"/>
    <n v="2985"/>
    <n v="35820"/>
    <n v="2985"/>
    <n v="35820"/>
    <n v="3.7594458438287153"/>
  </r>
  <r>
    <n v="70"/>
    <n v="1705"/>
    <x v="0"/>
    <x v="0"/>
    <n v="1"/>
    <n v="696"/>
    <n v="696"/>
    <n v="2915"/>
    <n v="2915"/>
    <n v="2915"/>
    <n v="34980"/>
    <n v="2915"/>
    <n v="34980"/>
    <n v="4.1882183908045976"/>
  </r>
  <r>
    <n v="71"/>
    <n v="3104"/>
    <x v="1"/>
    <x v="0"/>
    <n v="1"/>
    <n v="1181"/>
    <n v="1181"/>
    <n v="4195"/>
    <n v="4195"/>
    <n v="4195"/>
    <n v="50340"/>
    <n v="4195"/>
    <n v="50340"/>
    <n v="3.5520745131244706"/>
  </r>
  <r>
    <n v="72"/>
    <n v="1102"/>
    <x v="0"/>
    <x v="0"/>
    <n v="1"/>
    <n v="794"/>
    <n v="794"/>
    <n v="2950"/>
    <n v="2950"/>
    <n v="2950"/>
    <n v="35400"/>
    <n v="2950"/>
    <n v="35400"/>
    <n v="3.7153652392947105"/>
  </r>
  <r>
    <n v="73"/>
    <n v="4306"/>
    <x v="1"/>
    <x v="0"/>
    <n v="1"/>
    <n v="1184"/>
    <n v="1184"/>
    <n v="4695"/>
    <n v="4695"/>
    <n v="4695"/>
    <n v="56340"/>
    <n v="4695"/>
    <n v="56340"/>
    <n v="3.9653716216216215"/>
  </r>
  <r>
    <n v="74"/>
    <n v="1908"/>
    <x v="0"/>
    <x v="0"/>
    <n v="1"/>
    <n v="794"/>
    <n v="794"/>
    <n v="3235"/>
    <n v="3235"/>
    <n v="3235"/>
    <n v="38820"/>
    <n v="3235"/>
    <n v="38820"/>
    <n v="4.0743073047858944"/>
  </r>
  <r>
    <n v="75"/>
    <n v="2702"/>
    <x v="0"/>
    <x v="0"/>
    <n v="1"/>
    <n v="794"/>
    <n v="794"/>
    <n v="3085"/>
    <n v="3085"/>
    <n v="3085"/>
    <n v="37020"/>
    <n v="3085"/>
    <n v="37020"/>
    <n v="3.8853904282115868"/>
  </r>
  <r>
    <n v="76"/>
    <n v="2801"/>
    <x v="0"/>
    <x v="0"/>
    <n v="1"/>
    <n v="685"/>
    <n v="685"/>
    <n v="2830"/>
    <n v="2830"/>
    <n v="2830"/>
    <n v="33960"/>
    <n v="2830"/>
    <n v="33960"/>
    <n v="4.1313868613138682"/>
  </r>
  <r>
    <n v="77"/>
    <n v="1709"/>
    <x v="0"/>
    <x v="0"/>
    <n v="1"/>
    <n v="685"/>
    <n v="685"/>
    <n v="2765"/>
    <n v="2765"/>
    <n v="2765"/>
    <n v="33180"/>
    <n v="2765"/>
    <n v="33180"/>
    <n v="4.0364963503649633"/>
  </r>
  <r>
    <n v="78"/>
    <n v="2706"/>
    <x v="1"/>
    <x v="0"/>
    <n v="1"/>
    <n v="1181"/>
    <n v="1181"/>
    <n v="4400"/>
    <n v="4400"/>
    <n v="4400"/>
    <n v="52800"/>
    <n v="4400"/>
    <n v="52800"/>
    <n v="3.7256562235393735"/>
  </r>
  <r>
    <n v="79"/>
    <n v="1505"/>
    <x v="0"/>
    <x v="0"/>
    <n v="1"/>
    <n v="696"/>
    <n v="696"/>
    <n v="2995"/>
    <n v="2995"/>
    <n v="2995"/>
    <n v="35940"/>
    <n v="2995"/>
    <n v="35940"/>
    <n v="4.3031609195402298"/>
  </r>
  <r>
    <n v="80"/>
    <n v="3203"/>
    <x v="0"/>
    <x v="0"/>
    <n v="1"/>
    <n v="797"/>
    <n v="797"/>
    <n v="3150"/>
    <n v="3150"/>
    <n v="3150"/>
    <n v="37800"/>
    <n v="3150"/>
    <n v="37800"/>
    <n v="3.9523212045169385"/>
  </r>
  <r>
    <n v="81"/>
    <n v="2603"/>
    <x v="0"/>
    <x v="0"/>
    <n v="1"/>
    <n v="801"/>
    <n v="801"/>
    <n v="3035"/>
    <n v="3035"/>
    <n v="3035"/>
    <n v="36420"/>
    <n v="3035"/>
    <n v="36420"/>
    <n v="3.7890137328339577"/>
  </r>
  <r>
    <n v="82"/>
    <n v="1004"/>
    <x v="1"/>
    <x v="0"/>
    <n v="1"/>
    <n v="1181"/>
    <n v="1181"/>
    <n v="3835"/>
    <n v="3835"/>
    <n v="3835"/>
    <n v="46020"/>
    <n v="3835"/>
    <n v="46020"/>
    <n v="3.2472480948348856"/>
  </r>
  <r>
    <n v="83"/>
    <n v="1104"/>
    <x v="1"/>
    <x v="0"/>
    <n v="1"/>
    <n v="1181"/>
    <n v="1181"/>
    <n v="4095"/>
    <n v="4095"/>
    <n v="4095"/>
    <n v="49140"/>
    <n v="4095"/>
    <n v="49140"/>
    <n v="3.4674005080440304"/>
  </r>
  <r>
    <n v="84"/>
    <n v="1109"/>
    <x v="0"/>
    <x v="0"/>
    <n v="1"/>
    <n v="685"/>
    <n v="685"/>
    <n v="2750"/>
    <n v="2750"/>
    <n v="2750"/>
    <n v="33000"/>
    <n v="2750"/>
    <n v="33000"/>
    <n v="4.0145985401459852"/>
  </r>
  <r>
    <n v="85"/>
    <n v="1807"/>
    <x v="0"/>
    <x v="0"/>
    <n v="1"/>
    <n v="801"/>
    <n v="801"/>
    <n v="3095"/>
    <n v="3095"/>
    <n v="3095"/>
    <n v="37140"/>
    <n v="3095"/>
    <n v="37140"/>
    <n v="3.8639200998751559"/>
  </r>
  <r>
    <n v="86"/>
    <n v="1509"/>
    <x v="0"/>
    <x v="0"/>
    <n v="1"/>
    <n v="685"/>
    <n v="685"/>
    <n v="2795"/>
    <n v="2795"/>
    <n v="2795"/>
    <n v="33540"/>
    <n v="2795"/>
    <n v="33540"/>
    <n v="4.0802919708029197"/>
  </r>
  <r>
    <n v="87"/>
    <n v="2701"/>
    <x v="0"/>
    <x v="0"/>
    <n v="1"/>
    <n v="685"/>
    <n v="685"/>
    <n v="2785"/>
    <n v="2785"/>
    <n v="2785"/>
    <n v="33420"/>
    <n v="2785"/>
    <n v="33420"/>
    <n v="4.0656934306569346"/>
  </r>
  <r>
    <n v="88"/>
    <n v="2708"/>
    <x v="0"/>
    <x v="0"/>
    <n v="1"/>
    <n v="794"/>
    <n v="794"/>
    <n v="3310"/>
    <n v="3310"/>
    <n v="3310"/>
    <n v="39720"/>
    <n v="3310"/>
    <n v="39720"/>
    <n v="4.168765743073048"/>
  </r>
  <r>
    <n v="89"/>
    <n v="604"/>
    <x v="0"/>
    <x v="0"/>
    <n v="1"/>
    <n v="624"/>
    <n v="624"/>
    <n v="2595"/>
    <n v="2595"/>
    <n v="2595"/>
    <n v="31140"/>
    <n v="2595"/>
    <n v="31140"/>
    <n v="4.1586538461538458"/>
  </r>
  <r>
    <n v="90"/>
    <n v="1005"/>
    <x v="0"/>
    <x v="0"/>
    <n v="1"/>
    <n v="696"/>
    <n v="696"/>
    <n v="2805"/>
    <n v="2805"/>
    <n v="2805"/>
    <n v="33660"/>
    <n v="2805"/>
    <n v="33660"/>
    <n v="4.0301724137931032"/>
  </r>
  <r>
    <n v="91"/>
    <n v="1802"/>
    <x v="0"/>
    <x v="0"/>
    <n v="1"/>
    <n v="794"/>
    <n v="794"/>
    <n v="3075"/>
    <n v="3075"/>
    <n v="3075"/>
    <n v="36900"/>
    <n v="3075"/>
    <n v="36900"/>
    <n v="3.8727959697732999"/>
  </r>
  <r>
    <n v="92"/>
    <n v="2506"/>
    <x v="1"/>
    <x v="0"/>
    <n v="1"/>
    <n v="1181"/>
    <n v="1181"/>
    <n v="4275"/>
    <n v="4275"/>
    <n v="4275"/>
    <n v="51300"/>
    <n v="4275"/>
    <n v="51300"/>
    <n v="3.6198137171888232"/>
  </r>
  <r>
    <n v="93"/>
    <n v="2807"/>
    <x v="0"/>
    <x v="0"/>
    <n v="1"/>
    <n v="801"/>
    <n v="801"/>
    <n v="3190"/>
    <n v="3190"/>
    <n v="3190"/>
    <n v="38280"/>
    <n v="3190"/>
    <n v="38280"/>
    <n v="3.982521847690387"/>
  </r>
  <r>
    <n v="94"/>
    <n v="3004"/>
    <x v="1"/>
    <x v="0"/>
    <n v="1"/>
    <n v="1181"/>
    <n v="1181"/>
    <n v="4195"/>
    <n v="4195"/>
    <n v="4195"/>
    <n v="50340"/>
    <n v="4195"/>
    <n v="50340"/>
    <n v="3.5520745131244706"/>
  </r>
  <r>
    <n v="95"/>
    <n v="4010"/>
    <x v="2"/>
    <x v="0"/>
    <n v="1"/>
    <n v="546"/>
    <n v="546"/>
    <n v="2460"/>
    <n v="2460"/>
    <n v="2460"/>
    <n v="29520"/>
    <n v="2460"/>
    <n v="29520"/>
    <n v="4.5054945054945055"/>
  </r>
  <r>
    <n v="96"/>
    <n v="402"/>
    <x v="0"/>
    <x v="0"/>
    <n v="1"/>
    <n v="702"/>
    <n v="702"/>
    <n v="2795"/>
    <n v="2795"/>
    <n v="2795"/>
    <n v="33540"/>
    <n v="2795"/>
    <n v="33540"/>
    <n v="3.9814814814814814"/>
  </r>
  <r>
    <n v="97"/>
    <n v="601"/>
    <x v="0"/>
    <x v="0"/>
    <n v="1"/>
    <n v="552"/>
    <n v="552"/>
    <n v="2295"/>
    <n v="2295"/>
    <n v="2295"/>
    <n v="27540"/>
    <n v="2295"/>
    <n v="27540"/>
    <n v="4.1576086956521738"/>
  </r>
  <r>
    <n v="98"/>
    <n v="1702"/>
    <x v="0"/>
    <x v="0"/>
    <n v="1"/>
    <n v="794"/>
    <n v="794"/>
    <n v="3095"/>
    <n v="3095"/>
    <n v="3095"/>
    <n v="37140"/>
    <n v="3095"/>
    <n v="37140"/>
    <n v="3.8979848866498741"/>
  </r>
  <r>
    <n v="99"/>
    <n v="1710"/>
    <x v="2"/>
    <x v="0"/>
    <n v="1"/>
    <n v="546"/>
    <n v="546"/>
    <n v="2295"/>
    <n v="2295"/>
    <n v="2295"/>
    <n v="27540"/>
    <n v="2295"/>
    <n v="27540"/>
    <n v="4.2032967032967035"/>
  </r>
  <r>
    <n v="100"/>
    <n v="2102"/>
    <x v="0"/>
    <x v="0"/>
    <n v="1"/>
    <n v="794"/>
    <n v="794"/>
    <n v="3045"/>
    <n v="3045"/>
    <n v="3045"/>
    <n v="36540"/>
    <n v="3045"/>
    <n v="36540"/>
    <n v="3.8350125944584383"/>
  </r>
  <r>
    <n v="101"/>
    <n v="1703"/>
    <x v="0"/>
    <x v="0"/>
    <n v="1"/>
    <n v="801"/>
    <n v="801"/>
    <n v="2950"/>
    <n v="2950"/>
    <n v="2950"/>
    <n v="35400"/>
    <n v="2950"/>
    <n v="35400"/>
    <n v="3.6828963795255931"/>
  </r>
  <r>
    <n v="102"/>
    <n v="3610"/>
    <x v="0"/>
    <x v="0"/>
    <n v="1"/>
    <n v="546"/>
    <n v="546"/>
    <n v="2545"/>
    <n v="2545"/>
    <n v="2545"/>
    <n v="30540"/>
    <n v="2545"/>
    <n v="30540"/>
    <n v="4.6611721611721615"/>
  </r>
  <r>
    <n v="103"/>
    <n v="503"/>
    <x v="0"/>
    <x v="0"/>
    <n v="1"/>
    <n v="801"/>
    <n v="801"/>
    <n v="2900"/>
    <n v="2900"/>
    <n v="2900"/>
    <n v="34800"/>
    <n v="2900"/>
    <n v="34800"/>
    <n v="3.6204744069912609"/>
  </r>
  <r>
    <n v="104"/>
    <n v="2910"/>
    <x v="2"/>
    <x v="0"/>
    <n v="1"/>
    <n v="546"/>
    <n v="546"/>
    <n v="2390"/>
    <n v="2390"/>
    <n v="2390"/>
    <n v="28680"/>
    <n v="2390"/>
    <n v="28680"/>
    <n v="4.3772893772893777"/>
  </r>
  <r>
    <n v="105"/>
    <n v="2507"/>
    <x v="0"/>
    <x v="0"/>
    <n v="1"/>
    <n v="801"/>
    <n v="801"/>
    <n v="3275"/>
    <n v="3275"/>
    <n v="3275"/>
    <n v="39300"/>
    <n v="3275"/>
    <n v="39300"/>
    <n v="4.0886392009987516"/>
  </r>
  <r>
    <n v="106"/>
    <n v="1106"/>
    <x v="1"/>
    <x v="0"/>
    <n v="1"/>
    <n v="1181"/>
    <n v="1181"/>
    <n v="4175"/>
    <n v="4175"/>
    <n v="4175"/>
    <n v="50100"/>
    <n v="4175"/>
    <n v="50100"/>
    <n v="3.5351397121083825"/>
  </r>
  <r>
    <n v="107"/>
    <n v="1809"/>
    <x v="0"/>
    <x v="0"/>
    <n v="1"/>
    <n v="685"/>
    <n v="685"/>
    <n v="2850"/>
    <n v="2850"/>
    <n v="2850"/>
    <n v="34200"/>
    <n v="2850"/>
    <n v="34200"/>
    <n v="4.1605839416058394"/>
  </r>
  <r>
    <n v="108"/>
    <n v="2610"/>
    <x v="2"/>
    <x v="0"/>
    <n v="1"/>
    <n v="546"/>
    <n v="546"/>
    <n v="2445"/>
    <n v="2445"/>
    <n v="2445"/>
    <n v="29340"/>
    <n v="2445"/>
    <n v="29340"/>
    <n v="4.4780219780219781"/>
  </r>
  <r>
    <n v="109"/>
    <n v="3008"/>
    <x v="0"/>
    <x v="0"/>
    <n v="1"/>
    <n v="794"/>
    <n v="794"/>
    <n v="3395"/>
    <n v="3395"/>
    <n v="3395"/>
    <n v="40740"/>
    <n v="3395"/>
    <n v="40740"/>
    <n v="4.275818639798489"/>
  </r>
  <r>
    <n v="110"/>
    <n v="1107"/>
    <x v="0"/>
    <x v="0"/>
    <n v="1"/>
    <n v="801"/>
    <n v="801"/>
    <n v="3155"/>
    <n v="3155"/>
    <n v="3155"/>
    <n v="37860"/>
    <n v="3155"/>
    <n v="37860"/>
    <n v="3.9388264669163546"/>
  </r>
  <r>
    <n v="111"/>
    <n v="607"/>
    <x v="0"/>
    <x v="0"/>
    <n v="1"/>
    <n v="1092"/>
    <n v="1092"/>
    <n v="3695"/>
    <n v="3695"/>
    <n v="3695"/>
    <n v="44340"/>
    <n v="3695"/>
    <n v="44340"/>
    <n v="3.3836996336996337"/>
  </r>
  <r>
    <n v="112"/>
    <n v="1910"/>
    <x v="2"/>
    <x v="0"/>
    <n v="1"/>
    <n v="546"/>
    <n v="546"/>
    <n v="2350"/>
    <n v="2350"/>
    <n v="2350"/>
    <n v="28200"/>
    <n v="2350"/>
    <n v="28200"/>
    <n v="4.3040293040293038"/>
  </r>
  <r>
    <n v="113"/>
    <n v="902"/>
    <x v="0"/>
    <x v="0"/>
    <n v="1"/>
    <n v="794"/>
    <n v="794"/>
    <n v="2995"/>
    <n v="2995"/>
    <n v="2995"/>
    <n v="35940"/>
    <n v="2995"/>
    <n v="35940"/>
    <n v="3.7720403022670026"/>
  </r>
  <r>
    <n v="114"/>
    <n v="4006"/>
    <x v="1"/>
    <x v="0"/>
    <n v="1"/>
    <n v="1185"/>
    <n v="1185"/>
    <n v="4585"/>
    <n v="4585"/>
    <n v="4585"/>
    <n v="55020"/>
    <n v="4585"/>
    <n v="55020"/>
    <n v="3.869198312236287"/>
  </r>
  <r>
    <n v="115"/>
    <n v="305"/>
    <x v="0"/>
    <x v="0"/>
    <n v="1"/>
    <n v="1058"/>
    <n v="1058"/>
    <n v="3495"/>
    <n v="3495"/>
    <n v="3495"/>
    <n v="41940"/>
    <n v="3495"/>
    <n v="41940"/>
    <n v="3.3034026465028354"/>
  </r>
  <r>
    <n v="116"/>
    <n v="605"/>
    <x v="0"/>
    <x v="0"/>
    <n v="1"/>
    <n v="1058"/>
    <n v="1058"/>
    <n v="3575"/>
    <n v="3575"/>
    <n v="3575"/>
    <n v="42900"/>
    <n v="3575"/>
    <n v="42900"/>
    <n v="3.3790170132325144"/>
  </r>
  <r>
    <n v="117"/>
    <n v="2906"/>
    <x v="1"/>
    <x v="0"/>
    <n v="1"/>
    <n v="1181"/>
    <n v="1181"/>
    <n v="4650"/>
    <n v="4650"/>
    <n v="4650"/>
    <n v="55800"/>
    <n v="4650"/>
    <n v="55800"/>
    <n v="3.9373412362404743"/>
  </r>
  <r>
    <n v="118"/>
    <n v="801"/>
    <x v="0"/>
    <x v="0"/>
    <n v="1"/>
    <n v="685"/>
    <n v="685"/>
    <n v="2675"/>
    <n v="2675"/>
    <n v="2675"/>
    <n v="32100"/>
    <n v="2675"/>
    <n v="32100"/>
    <n v="3.9051094890510947"/>
  </r>
  <r>
    <n v="119"/>
    <n v="1203"/>
    <x v="0"/>
    <x v="0"/>
    <n v="1"/>
    <n v="801"/>
    <n v="801"/>
    <n v="2995"/>
    <n v="2995"/>
    <n v="2995"/>
    <n v="35940"/>
    <n v="2995"/>
    <n v="35940"/>
    <n v="3.7390761548064919"/>
  </r>
  <r>
    <n v="120"/>
    <n v="2108"/>
    <x v="0"/>
    <x v="0"/>
    <n v="1"/>
    <n v="794"/>
    <n v="794"/>
    <n v="3170"/>
    <n v="3170"/>
    <n v="3170"/>
    <n v="38040"/>
    <n v="3170"/>
    <n v="38040"/>
    <n v="3.9924433249370277"/>
  </r>
  <r>
    <n v="121"/>
    <n v="2110"/>
    <x v="2"/>
    <x v="0"/>
    <n v="1"/>
    <n v="546"/>
    <n v="546"/>
    <n v="2435"/>
    <n v="2435"/>
    <n v="2435"/>
    <n v="29220"/>
    <n v="2435"/>
    <n v="29220"/>
    <n v="4.4597069597069599"/>
  </r>
  <r>
    <n v="122"/>
    <n v="3204"/>
    <x v="1"/>
    <x v="0"/>
    <n v="1"/>
    <n v="1185"/>
    <n v="1185"/>
    <n v="4300"/>
    <n v="4300"/>
    <n v="4300"/>
    <n v="51600"/>
    <n v="4300"/>
    <n v="51600"/>
    <n v="3.628691983122363"/>
  </r>
  <r>
    <n v="123"/>
    <n v="3208"/>
    <x v="0"/>
    <x v="0"/>
    <n v="1"/>
    <n v="794"/>
    <n v="794"/>
    <n v="3385"/>
    <n v="3385"/>
    <n v="3385"/>
    <n v="40620"/>
    <n v="3385"/>
    <n v="40620"/>
    <n v="4.2632241813602016"/>
  </r>
  <r>
    <n v="124"/>
    <n v="1808"/>
    <x v="0"/>
    <x v="0"/>
    <n v="1"/>
    <n v="794"/>
    <n v="794"/>
    <n v="3250"/>
    <n v="3250"/>
    <n v="3250"/>
    <n v="39000"/>
    <n v="3250"/>
    <n v="39000"/>
    <n v="4.093198992443325"/>
  </r>
  <r>
    <n v="125"/>
    <n v="1205"/>
    <x v="0"/>
    <x v="0"/>
    <n v="1"/>
    <n v="696"/>
    <n v="696"/>
    <n v="2910"/>
    <n v="2910"/>
    <n v="2910"/>
    <n v="34920"/>
    <n v="2910"/>
    <n v="34920"/>
    <n v="4.181034482758621"/>
  </r>
  <r>
    <n v="126"/>
    <n v="4804"/>
    <x v="1"/>
    <x v="0"/>
    <n v="1"/>
    <n v="1133"/>
    <n v="1133"/>
    <n v="4575"/>
    <n v="4575"/>
    <n v="4575"/>
    <n v="54900"/>
    <n v="4575"/>
    <n v="54900"/>
    <n v="4.0379523389232128"/>
  </r>
  <r>
    <n v="127"/>
    <n v="2405"/>
    <x v="0"/>
    <x v="0"/>
    <n v="1"/>
    <n v="696"/>
    <n v="696"/>
    <n v="3195"/>
    <n v="3195"/>
    <n v="3195"/>
    <n v="38340"/>
    <n v="3195"/>
    <n v="38340"/>
    <n v="4.5905172413793105"/>
  </r>
  <r>
    <n v="128"/>
    <n v="2510"/>
    <x v="2"/>
    <x v="0"/>
    <n v="1"/>
    <n v="546"/>
    <n v="546"/>
    <n v="2595"/>
    <n v="2595"/>
    <n v="2595"/>
    <n v="31140"/>
    <n v="2595"/>
    <n v="31140"/>
    <n v="4.7527472527472527"/>
  </r>
  <r>
    <n v="129"/>
    <n v="3706"/>
    <x v="0"/>
    <x v="0"/>
    <n v="1"/>
    <n v="1185"/>
    <n v="1185"/>
    <n v="4650"/>
    <n v="4650"/>
    <n v="4650"/>
    <n v="55800"/>
    <n v="4650"/>
    <n v="55800"/>
    <n v="3.9240506329113924"/>
  </r>
  <r>
    <n v="130"/>
    <n v="1204"/>
    <x v="1"/>
    <x v="0"/>
    <n v="1"/>
    <n v="1181"/>
    <n v="1181"/>
    <n v="4200"/>
    <n v="4200"/>
    <n v="4200"/>
    <n v="50400"/>
    <n v="4200"/>
    <n v="50400"/>
    <n v="3.5563082133784927"/>
  </r>
  <r>
    <n v="131"/>
    <n v="1803"/>
    <x v="0"/>
    <x v="0"/>
    <n v="1"/>
    <n v="801"/>
    <n v="801"/>
    <n v="2995"/>
    <n v="2995"/>
    <n v="2995"/>
    <n v="35940"/>
    <n v="2995"/>
    <n v="35940"/>
    <n v="3.7390761548064919"/>
  </r>
  <r>
    <n v="132"/>
    <n v="3101"/>
    <x v="0"/>
    <x v="0"/>
    <n v="1"/>
    <n v="685"/>
    <n v="685"/>
    <n v="2875"/>
    <n v="2875"/>
    <n v="2875"/>
    <n v="34500"/>
    <n v="2875"/>
    <n v="34500"/>
    <n v="4.1970802919708028"/>
  </r>
  <r>
    <n v="133"/>
    <n v="1907"/>
    <x v="0"/>
    <x v="0"/>
    <n v="1"/>
    <n v="801"/>
    <n v="801"/>
    <n v="3350"/>
    <n v="3350"/>
    <n v="3350"/>
    <n v="40200"/>
    <n v="3350"/>
    <n v="40200"/>
    <n v="4.1822721598002497"/>
  </r>
  <r>
    <n v="134"/>
    <n v="1806"/>
    <x v="1"/>
    <x v="0"/>
    <n v="1"/>
    <n v="1181"/>
    <n v="1181"/>
    <n v="4375"/>
    <n v="4375"/>
    <n v="4375"/>
    <n v="52500"/>
    <n v="4375"/>
    <n v="52500"/>
    <n v="3.7044877222692634"/>
  </r>
  <r>
    <n v="135"/>
    <n v="4408"/>
    <x v="0"/>
    <x v="0"/>
    <n v="1"/>
    <n v="794"/>
    <n v="794"/>
    <n v="3595"/>
    <n v="3595"/>
    <n v="3595"/>
    <n v="43140"/>
    <n v="3595"/>
    <n v="43140"/>
    <n v="4.5277078085642319"/>
  </r>
  <r>
    <n v="136"/>
    <n v="4106"/>
    <x v="1"/>
    <x v="0"/>
    <n v="1"/>
    <n v="1185"/>
    <n v="1185"/>
    <n v="4945"/>
    <n v="4945"/>
    <n v="4945"/>
    <n v="59340"/>
    <n v="4945"/>
    <n v="59340"/>
    <n v="4.1729957805907176"/>
  </r>
  <r>
    <n v="137"/>
    <n v="3109"/>
    <x v="0"/>
    <x v="0"/>
    <n v="1"/>
    <n v="685"/>
    <n v="685"/>
    <n v="2950"/>
    <n v="2950"/>
    <n v="2950"/>
    <n v="35400"/>
    <n v="2950"/>
    <n v="35400"/>
    <n v="4.3065693430656937"/>
  </r>
  <r>
    <n v="138"/>
    <n v="4304"/>
    <x v="1"/>
    <x v="0"/>
    <n v="1"/>
    <n v="1184"/>
    <n v="1184"/>
    <n v="4425"/>
    <n v="4425"/>
    <n v="4425"/>
    <n v="53100"/>
    <n v="4425"/>
    <n v="53100"/>
    <n v="3.7373310810810811"/>
  </r>
  <r>
    <n v="139"/>
    <n v="505"/>
    <x v="0"/>
    <x v="0"/>
    <n v="1"/>
    <n v="1058"/>
    <n v="1058"/>
    <n v="3675"/>
    <n v="3675"/>
    <n v="3675"/>
    <n v="44100"/>
    <n v="3675"/>
    <n v="44100"/>
    <n v="3.4735349716446127"/>
  </r>
  <r>
    <n v="140"/>
    <n v="810"/>
    <x v="2"/>
    <x v="0"/>
    <n v="1"/>
    <n v="546"/>
    <n v="546"/>
    <n v="2285"/>
    <n v="2285"/>
    <n v="2285"/>
    <n v="27420"/>
    <n v="2285"/>
    <n v="27420"/>
    <n v="4.1849816849816852"/>
  </r>
  <r>
    <n v="141"/>
    <n v="1101"/>
    <x v="0"/>
    <x v="0"/>
    <n v="1"/>
    <n v="685"/>
    <n v="685"/>
    <n v="2695"/>
    <n v="2695"/>
    <n v="2695"/>
    <n v="32340"/>
    <n v="2695"/>
    <n v="32340"/>
    <n v="3.9343065693430659"/>
  </r>
  <r>
    <n v="142"/>
    <n v="3907"/>
    <x v="0"/>
    <x v="0"/>
    <n v="1"/>
    <n v="797"/>
    <n v="797"/>
    <n v="3415"/>
    <n v="3415"/>
    <n v="3415"/>
    <n v="40980"/>
    <n v="3415"/>
    <n v="40980"/>
    <n v="4.2848180677540775"/>
  </r>
  <r>
    <n v="143"/>
    <n v="4206"/>
    <x v="1"/>
    <x v="0"/>
    <n v="1"/>
    <n v="1184"/>
    <n v="1184"/>
    <n v="4995"/>
    <n v="4995"/>
    <n v="4995"/>
    <n v="59940"/>
    <n v="4995"/>
    <n v="59940"/>
    <n v="4.21875"/>
  </r>
  <r>
    <n v="144"/>
    <n v="4207"/>
    <x v="0"/>
    <x v="0"/>
    <n v="1"/>
    <n v="797"/>
    <n v="797"/>
    <n v="3425"/>
    <n v="3425"/>
    <n v="3425"/>
    <n v="41100"/>
    <n v="3425"/>
    <n v="41100"/>
    <n v="4.2973651191969884"/>
  </r>
  <r>
    <n v="145"/>
    <n v="4404"/>
    <x v="1"/>
    <x v="0"/>
    <n v="1"/>
    <n v="1184"/>
    <n v="1184"/>
    <n v="4545"/>
    <n v="4545"/>
    <n v="4545"/>
    <n v="54540"/>
    <n v="4545"/>
    <n v="54540"/>
    <n v="3.8386824324324325"/>
  </r>
  <r>
    <n v="146"/>
    <n v="1209"/>
    <x v="0"/>
    <x v="0"/>
    <n v="1"/>
    <n v="685"/>
    <n v="685"/>
    <n v="2695"/>
    <n v="2695"/>
    <n v="2695"/>
    <n v="32340"/>
    <n v="2695"/>
    <n v="32340"/>
    <n v="3.9343065693430659"/>
  </r>
  <r>
    <n v="147"/>
    <n v="2505"/>
    <x v="0"/>
    <x v="0"/>
    <n v="1"/>
    <n v="696"/>
    <n v="696"/>
    <n v="3195"/>
    <n v="3195"/>
    <n v="3195"/>
    <n v="38340"/>
    <n v="3195"/>
    <n v="38340"/>
    <n v="4.5905172413793105"/>
  </r>
  <r>
    <n v="148"/>
    <n v="1701"/>
    <x v="0"/>
    <x v="0"/>
    <n v="1"/>
    <n v="685"/>
    <n v="685"/>
    <n v="2795"/>
    <n v="2795"/>
    <n v="2795"/>
    <n v="33540"/>
    <n v="2795"/>
    <n v="33540"/>
    <n v="4.0802919708029197"/>
  </r>
  <r>
    <n v="149"/>
    <n v="3510"/>
    <x v="0"/>
    <x v="0"/>
    <n v="1"/>
    <n v="546"/>
    <n v="546"/>
    <n v="2595"/>
    <n v="2595"/>
    <n v="2595"/>
    <n v="31140"/>
    <n v="2595"/>
    <n v="31140"/>
    <n v="4.7527472527472527"/>
  </r>
  <r>
    <n v="150"/>
    <s v="PH5004"/>
    <x v="1"/>
    <x v="0"/>
    <n v="1"/>
    <n v="1308"/>
    <n v="1308"/>
    <n v="5695"/>
    <n v="5695"/>
    <n v="5695"/>
    <n v="68340"/>
    <n v="5695"/>
    <n v="68340"/>
    <n v="4.3539755351681961"/>
  </r>
  <r>
    <n v="151"/>
    <n v="2804"/>
    <x v="1"/>
    <x v="0"/>
    <n v="1"/>
    <n v="1181"/>
    <n v="1181"/>
    <n v="4475"/>
    <n v="4475"/>
    <n v="4475"/>
    <n v="53700"/>
    <n v="4475"/>
    <n v="53700"/>
    <n v="3.7891617273497036"/>
  </r>
  <r>
    <n v="152"/>
    <n v="2301"/>
    <x v="0"/>
    <x v="0"/>
    <n v="1"/>
    <n v="685"/>
    <n v="685"/>
    <n v="2800"/>
    <n v="2800"/>
    <n v="2800"/>
    <n v="33600"/>
    <n v="2800"/>
    <n v="33600"/>
    <n v="4.0875912408759127"/>
  </r>
  <r>
    <n v="153"/>
    <n v="2607"/>
    <x v="0"/>
    <x v="0"/>
    <n v="1"/>
    <n v="801"/>
    <n v="801"/>
    <n v="3375"/>
    <n v="3375"/>
    <n v="3375"/>
    <n v="40500"/>
    <n v="3375"/>
    <n v="40500"/>
    <n v="4.213483146067416"/>
  </r>
  <r>
    <n v="154"/>
    <n v="2608"/>
    <x v="0"/>
    <x v="0"/>
    <n v="1"/>
    <n v="794"/>
    <n v="794"/>
    <n v="3315"/>
    <n v="3315"/>
    <n v="3315"/>
    <n v="39780"/>
    <n v="3315"/>
    <n v="39780"/>
    <n v="4.1750629722921913"/>
  </r>
  <r>
    <n v="155"/>
    <n v="3806"/>
    <x v="0"/>
    <x v="0"/>
    <n v="1"/>
    <n v="1185"/>
    <n v="1185"/>
    <n v="4825"/>
    <n v="4825"/>
    <n v="4825"/>
    <n v="57900"/>
    <n v="4825"/>
    <n v="57900"/>
    <n v="4.071729957805907"/>
  </r>
  <r>
    <n v="156"/>
    <n v="1506"/>
    <x v="1"/>
    <x v="0"/>
    <n v="1"/>
    <n v="1181"/>
    <n v="1181"/>
    <n v="4550"/>
    <n v="4550"/>
    <n v="4550"/>
    <n v="54600"/>
    <n v="4550"/>
    <n v="54600"/>
    <n v="3.8526672311600341"/>
  </r>
  <r>
    <n v="157"/>
    <n v="4504"/>
    <x v="1"/>
    <x v="0"/>
    <n v="1"/>
    <n v="1184"/>
    <n v="1184"/>
    <n v="4700"/>
    <n v="4700"/>
    <n v="4700"/>
    <n v="56400"/>
    <n v="4700"/>
    <n v="56400"/>
    <n v="3.9695945945945947"/>
  </r>
  <r>
    <n v="158"/>
    <n v="1406"/>
    <x v="1"/>
    <x v="0"/>
    <n v="1"/>
    <n v="1181"/>
    <n v="1181"/>
    <n v="4280"/>
    <n v="4280"/>
    <n v="4280"/>
    <n v="51360"/>
    <n v="4280"/>
    <n v="51360"/>
    <n v="3.6240474174428452"/>
  </r>
  <r>
    <n v="159"/>
    <n v="2209"/>
    <x v="0"/>
    <x v="0"/>
    <n v="1"/>
    <n v="685"/>
    <n v="685"/>
    <n v="2910"/>
    <n v="2910"/>
    <n v="2910"/>
    <n v="34920"/>
    <n v="2910"/>
    <n v="34920"/>
    <n v="4.2481751824817522"/>
  </r>
  <r>
    <n v="160"/>
    <n v="602"/>
    <x v="0"/>
    <x v="0"/>
    <n v="1"/>
    <n v="702"/>
    <n v="702"/>
    <n v="2900"/>
    <n v="2900"/>
    <n v="2900"/>
    <n v="34800"/>
    <n v="2900"/>
    <n v="34800"/>
    <n v="4.1310541310541309"/>
  </r>
  <r>
    <n v="161"/>
    <n v="2109"/>
    <x v="0"/>
    <x v="0"/>
    <n v="1"/>
    <n v="685"/>
    <n v="685"/>
    <n v="2875"/>
    <n v="2875"/>
    <n v="2875"/>
    <n v="34500"/>
    <n v="2875"/>
    <n v="34500"/>
    <n v="4.1970802919708028"/>
  </r>
  <r>
    <n v="162"/>
    <n v="4506"/>
    <x v="1"/>
    <x v="0"/>
    <n v="1"/>
    <n v="1184"/>
    <n v="1184"/>
    <n v="4750"/>
    <n v="4750"/>
    <n v="4750"/>
    <n v="57000"/>
    <n v="4750"/>
    <n v="57000"/>
    <n v="4.0118243243243246"/>
  </r>
  <r>
    <n v="163"/>
    <n v="306"/>
    <x v="0"/>
    <x v="0"/>
    <n v="1"/>
    <n v="911"/>
    <n v="911"/>
    <n v="3350"/>
    <n v="3350"/>
    <n v="3350"/>
    <n v="40200"/>
    <n v="3350"/>
    <n v="40200"/>
    <n v="3.6772777167947313"/>
  </r>
  <r>
    <n v="164"/>
    <n v="1804"/>
    <x v="1"/>
    <x v="0"/>
    <n v="1"/>
    <n v="1181"/>
    <n v="1181"/>
    <n v="4250"/>
    <n v="4250"/>
    <n v="4250"/>
    <n v="51000"/>
    <n v="4250"/>
    <n v="51000"/>
    <n v="3.598645215918713"/>
  </r>
  <r>
    <n v="165"/>
    <n v="2105"/>
    <x v="0"/>
    <x v="0"/>
    <n v="1"/>
    <n v="696"/>
    <n v="696"/>
    <n v="3100"/>
    <n v="3100"/>
    <n v="3100"/>
    <n v="37200"/>
    <n v="3100"/>
    <n v="37200"/>
    <n v="4.4540229885057467"/>
  </r>
  <r>
    <n v="166"/>
    <n v="2207"/>
    <x v="0"/>
    <x v="0"/>
    <n v="1"/>
    <n v="801"/>
    <n v="801"/>
    <n v="3295"/>
    <n v="3295"/>
    <n v="3295"/>
    <n v="39540"/>
    <n v="3295"/>
    <n v="39540"/>
    <n v="4.1136079900124844"/>
  </r>
  <r>
    <n v="167"/>
    <n v="2307"/>
    <x v="0"/>
    <x v="0"/>
    <n v="1"/>
    <n v="801"/>
    <n v="801"/>
    <n v="3350"/>
    <n v="3350"/>
    <n v="3350"/>
    <n v="40200"/>
    <n v="3350"/>
    <n v="40200"/>
    <n v="4.1822721598002497"/>
  </r>
  <r>
    <n v="168"/>
    <n v="2401"/>
    <x v="0"/>
    <x v="0"/>
    <n v="1"/>
    <n v="685"/>
    <n v="685"/>
    <n v="2895"/>
    <n v="2895"/>
    <n v="2895"/>
    <n v="34740"/>
    <n v="2895"/>
    <n v="34740"/>
    <n v="4.226277372262774"/>
  </r>
  <r>
    <n v="169"/>
    <n v="2508"/>
    <x v="0"/>
    <x v="0"/>
    <n v="1"/>
    <n v="794"/>
    <n v="794"/>
    <n v="3350"/>
    <n v="3350"/>
    <n v="3350"/>
    <n v="40200"/>
    <n v="3350"/>
    <n v="40200"/>
    <n v="4.2191435768261965"/>
  </r>
  <r>
    <n v="170"/>
    <n v="3509"/>
    <x v="2"/>
    <x v="0"/>
    <n v="1"/>
    <n v="685"/>
    <n v="685"/>
    <n v="3050"/>
    <n v="3050"/>
    <n v="3050"/>
    <n v="36600"/>
    <n v="3050"/>
    <n v="36600"/>
    <n v="4.4525547445255471"/>
  </r>
  <r>
    <n v="171"/>
    <n v="1601"/>
    <x v="0"/>
    <x v="0"/>
    <n v="1"/>
    <n v="685"/>
    <n v="685"/>
    <n v="2820"/>
    <n v="2820"/>
    <n v="2820"/>
    <n v="33840"/>
    <n v="2820"/>
    <n v="33840"/>
    <n v="4.1167883211678831"/>
  </r>
  <r>
    <n v="172"/>
    <n v="2107"/>
    <x v="0"/>
    <x v="0"/>
    <n v="1"/>
    <n v="801"/>
    <n v="801"/>
    <n v="3325"/>
    <n v="3325"/>
    <n v="3325"/>
    <n v="39900"/>
    <n v="3325"/>
    <n v="39900"/>
    <n v="4.1510611735330833"/>
  </r>
  <r>
    <n v="173"/>
    <n v="3009"/>
    <x v="0"/>
    <x v="0"/>
    <n v="1"/>
    <n v="685"/>
    <n v="685"/>
    <n v="2995"/>
    <n v="2995"/>
    <n v="2995"/>
    <n v="35940"/>
    <n v="2995"/>
    <n v="35940"/>
    <n v="4.3722627737226274"/>
  </r>
  <r>
    <n v="174"/>
    <n v="3501"/>
    <x v="0"/>
    <x v="0"/>
    <n v="1"/>
    <n v="685"/>
    <n v="685"/>
    <n v="2935"/>
    <n v="2935"/>
    <n v="2935"/>
    <n v="35220"/>
    <n v="2935"/>
    <n v="35220"/>
    <n v="4.2846715328467155"/>
  </r>
  <r>
    <n v="175"/>
    <n v="1403"/>
    <x v="0"/>
    <x v="0"/>
    <n v="1"/>
    <n v="801"/>
    <n v="801"/>
    <n v="3075"/>
    <n v="3075"/>
    <n v="3075"/>
    <n v="36900"/>
    <n v="3075"/>
    <n v="36900"/>
    <n v="3.838951310861423"/>
  </r>
  <r>
    <n v="176"/>
    <n v="1909"/>
    <x v="0"/>
    <x v="0"/>
    <n v="1"/>
    <n v="685"/>
    <n v="685"/>
    <n v="2895"/>
    <n v="2895"/>
    <n v="2895"/>
    <n v="34740"/>
    <n v="2895"/>
    <n v="34740"/>
    <n v="4.226277372262774"/>
  </r>
  <r>
    <n v="177"/>
    <n v="2210"/>
    <x v="2"/>
    <x v="0"/>
    <n v="1"/>
    <n v="546"/>
    <n v="546"/>
    <n v="2465"/>
    <n v="2465"/>
    <n v="2465"/>
    <n v="29580"/>
    <n v="2465"/>
    <n v="29580"/>
    <n v="4.5146520146520146"/>
  </r>
  <r>
    <n v="178"/>
    <n v="3001"/>
    <x v="0"/>
    <x v="0"/>
    <n v="1"/>
    <n v="685"/>
    <n v="685"/>
    <n v="2895"/>
    <n v="2895"/>
    <n v="2895"/>
    <n v="34740"/>
    <n v="2895"/>
    <n v="34740"/>
    <n v="4.226277372262774"/>
  </r>
  <r>
    <n v="179"/>
    <n v="504"/>
    <x v="0"/>
    <x v="0"/>
    <n v="1"/>
    <n v="624"/>
    <n v="624"/>
    <n v="2550"/>
    <n v="2550"/>
    <n v="2550"/>
    <n v="30600"/>
    <n v="2550"/>
    <n v="30600"/>
    <n v="4.0865384615384617"/>
  </r>
  <r>
    <n v="180"/>
    <n v="803"/>
    <x v="0"/>
    <x v="0"/>
    <n v="1"/>
    <n v="801"/>
    <n v="801"/>
    <n v="2975"/>
    <n v="2975"/>
    <n v="2975"/>
    <n v="35700"/>
    <n v="2975"/>
    <n v="35700"/>
    <n v="3.714107365792759"/>
  </r>
  <r>
    <n v="181"/>
    <n v="1901"/>
    <x v="0"/>
    <x v="0"/>
    <n v="1"/>
    <n v="685"/>
    <n v="685"/>
    <n v="2850"/>
    <n v="2850"/>
    <n v="2850"/>
    <n v="34200"/>
    <n v="2850"/>
    <n v="34200"/>
    <n v="4.1605839416058394"/>
  </r>
  <r>
    <n v="182"/>
    <n v="2203"/>
    <x v="0"/>
    <x v="0"/>
    <n v="1"/>
    <n v="801"/>
    <n v="801"/>
    <n v="3150"/>
    <n v="3150"/>
    <n v="3150"/>
    <n v="37800"/>
    <n v="3150"/>
    <n v="37800"/>
    <n v="3.9325842696629212"/>
  </r>
  <r>
    <n v="183"/>
    <n v="2407"/>
    <x v="0"/>
    <x v="0"/>
    <n v="1"/>
    <n v="801"/>
    <n v="801"/>
    <n v="3295"/>
    <n v="3295"/>
    <n v="3295"/>
    <n v="39540"/>
    <n v="3295"/>
    <n v="39540"/>
    <n v="4.1136079900124844"/>
  </r>
  <r>
    <n v="184"/>
    <n v="2909"/>
    <x v="0"/>
    <x v="0"/>
    <n v="1"/>
    <n v="685"/>
    <n v="685"/>
    <n v="2945"/>
    <n v="2945"/>
    <n v="2945"/>
    <n v="35340"/>
    <n v="2945"/>
    <n v="35340"/>
    <n v="4.2992700729927007"/>
  </r>
  <r>
    <n v="185"/>
    <n v="3110"/>
    <x v="2"/>
    <x v="0"/>
    <n v="1"/>
    <n v="546"/>
    <n v="546"/>
    <n v="2580"/>
    <n v="2580"/>
    <n v="2580"/>
    <n v="30960"/>
    <n v="2580"/>
    <n v="30960"/>
    <n v="4.7252747252747254"/>
  </r>
  <r>
    <n v="186"/>
    <n v="3201"/>
    <x v="0"/>
    <x v="0"/>
    <n v="1"/>
    <n v="685"/>
    <n v="685"/>
    <n v="2875"/>
    <n v="2875"/>
    <n v="2875"/>
    <n v="34500"/>
    <n v="2875"/>
    <n v="34500"/>
    <n v="4.1970802919708028"/>
  </r>
  <r>
    <n v="187"/>
    <n v="3506"/>
    <x v="0"/>
    <x v="0"/>
    <n v="1"/>
    <n v="1185"/>
    <n v="1185"/>
    <n v="5300"/>
    <n v="5300"/>
    <n v="5300"/>
    <n v="63600"/>
    <n v="5300"/>
    <n v="63600"/>
    <n v="4.4725738396624468"/>
  </r>
  <r>
    <n v="188"/>
    <n v="3906"/>
    <x v="1"/>
    <x v="0"/>
    <n v="1"/>
    <n v="1185"/>
    <n v="1185"/>
    <n v="4720"/>
    <n v="4720"/>
    <n v="4720"/>
    <n v="56640"/>
    <n v="4720"/>
    <n v="56640"/>
    <n v="3.9831223628691985"/>
  </r>
  <r>
    <n v="189"/>
    <n v="2901"/>
    <x v="0"/>
    <x v="0"/>
    <n v="1"/>
    <n v="685"/>
    <n v="685"/>
    <n v="2885"/>
    <n v="2885"/>
    <n v="2885"/>
    <n v="34620"/>
    <n v="2885"/>
    <n v="34620"/>
    <n v="4.211678832116788"/>
  </r>
  <r>
    <n v="190"/>
    <n v="302"/>
    <x v="0"/>
    <x v="0"/>
    <n v="1"/>
    <n v="702"/>
    <n v="702"/>
    <n v="2850"/>
    <n v="2850"/>
    <n v="2850"/>
    <n v="34200"/>
    <n v="2850"/>
    <n v="34200"/>
    <n v="4.0598290598290596"/>
  </r>
  <r>
    <n v="191"/>
    <n v="606"/>
    <x v="0"/>
    <x v="0"/>
    <n v="1"/>
    <n v="911"/>
    <n v="911"/>
    <n v="3550"/>
    <n v="3550"/>
    <n v="3550"/>
    <n v="42600"/>
    <n v="3550"/>
    <n v="42600"/>
    <n v="3.8968166849615806"/>
  </r>
  <r>
    <n v="192"/>
    <n v="805"/>
    <x v="0"/>
    <x v="0"/>
    <n v="1"/>
    <n v="696"/>
    <n v="696"/>
    <n v="3120"/>
    <n v="3120"/>
    <n v="3120"/>
    <n v="37440"/>
    <n v="3120"/>
    <n v="37440"/>
    <n v="4.4827586206896548"/>
  </r>
  <r>
    <n v="193"/>
    <n v="2409"/>
    <x v="0"/>
    <x v="0"/>
    <n v="1"/>
    <n v="685"/>
    <n v="685"/>
    <n v="2930"/>
    <n v="2930"/>
    <n v="2930"/>
    <n v="35160"/>
    <n v="2930"/>
    <n v="35160"/>
    <n v="4.2773722627737225"/>
  </r>
  <r>
    <n v="194"/>
    <n v="1108"/>
    <x v="0"/>
    <x v="0"/>
    <n v="1"/>
    <n v="794"/>
    <n v="794"/>
    <n v="3050"/>
    <n v="3050"/>
    <n v="3050"/>
    <n v="36600"/>
    <n v="3050"/>
    <n v="36600"/>
    <n v="3.841309823677582"/>
  </r>
  <r>
    <n v="195"/>
    <n v="2707"/>
    <x v="0"/>
    <x v="0"/>
    <n v="1"/>
    <n v="801"/>
    <n v="801"/>
    <n v="3375"/>
    <n v="3375"/>
    <n v="3375"/>
    <n v="40500"/>
    <n v="3375"/>
    <n v="40500"/>
    <n v="4.213483146067416"/>
  </r>
  <r>
    <n v="196"/>
    <n v="807"/>
    <x v="0"/>
    <x v="0"/>
    <n v="1"/>
    <n v="801"/>
    <n v="801"/>
    <n v="3045"/>
    <n v="3045"/>
    <n v="3045"/>
    <n v="36540"/>
    <n v="3045"/>
    <n v="36540"/>
    <n v="3.8014981273408242"/>
  </r>
  <r>
    <n v="197"/>
    <n v="808"/>
    <x v="0"/>
    <x v="0"/>
    <n v="1"/>
    <n v="794"/>
    <n v="794"/>
    <n v="2995"/>
    <n v="2995"/>
    <n v="2995"/>
    <n v="35940"/>
    <n v="2995"/>
    <n v="35940"/>
    <n v="3.7720403022670026"/>
  </r>
  <r>
    <n v="198"/>
    <n v="1201"/>
    <x v="0"/>
    <x v="0"/>
    <n v="1"/>
    <n v="685"/>
    <n v="685"/>
    <n v="2795"/>
    <n v="2795"/>
    <n v="2795"/>
    <n v="33540"/>
    <n v="2795"/>
    <n v="33540"/>
    <n v="4.0802919708029197"/>
  </r>
  <r>
    <n v="199"/>
    <n v="2206"/>
    <x v="1"/>
    <x v="0"/>
    <n v="1"/>
    <n v="1181"/>
    <n v="1181"/>
    <n v="4750"/>
    <n v="4750"/>
    <n v="4750"/>
    <n v="57000"/>
    <n v="4750"/>
    <n v="57000"/>
    <n v="4.022015241320914"/>
  </r>
  <r>
    <n v="200"/>
    <n v="3302"/>
    <x v="0"/>
    <x v="0"/>
    <n v="1"/>
    <n v="794"/>
    <n v="794"/>
    <n v="3225"/>
    <n v="3225"/>
    <n v="3225"/>
    <n v="38700"/>
    <n v="3225"/>
    <n v="38700"/>
    <n v="4.0617128463476071"/>
  </r>
  <r>
    <n v="201"/>
    <n v="4107"/>
    <x v="0"/>
    <x v="0"/>
    <n v="1"/>
    <n v="797"/>
    <n v="797"/>
    <n v="3445"/>
    <n v="3445"/>
    <n v="3445"/>
    <n v="41340"/>
    <n v="3445"/>
    <n v="41340"/>
    <n v="4.3224592220828102"/>
  </r>
  <r>
    <n v="202"/>
    <n v="4110"/>
    <x v="2"/>
    <x v="0"/>
    <n v="1"/>
    <n v="546"/>
    <n v="546"/>
    <n v="2675"/>
    <n v="2675"/>
    <n v="2675"/>
    <n v="32100"/>
    <n v="2675"/>
    <n v="32100"/>
    <n v="4.8992673992673996"/>
  </r>
  <r>
    <n v="203"/>
    <n v="1603"/>
    <x v="0"/>
    <x v="0"/>
    <n v="1"/>
    <n v="801"/>
    <n v="801"/>
    <n v="3095"/>
    <n v="3095"/>
    <n v="3095"/>
    <n v="37140"/>
    <n v="3095"/>
    <n v="37140"/>
    <n v="3.8639200998751559"/>
  </r>
  <r>
    <n v="204"/>
    <n v="2309"/>
    <x v="0"/>
    <x v="0"/>
    <n v="1"/>
    <n v="685"/>
    <n v="685"/>
    <n v="2940"/>
    <n v="2940"/>
    <n v="2940"/>
    <n v="35280"/>
    <n v="2940"/>
    <n v="35280"/>
    <n v="4.2919708029197077"/>
  </r>
  <r>
    <n v="205"/>
    <n v="806"/>
    <x v="1"/>
    <x v="0"/>
    <n v="1"/>
    <n v="1181"/>
    <n v="1181"/>
    <n v="4625"/>
    <n v="4625"/>
    <n v="4625"/>
    <n v="55500"/>
    <n v="4625"/>
    <n v="55500"/>
    <n v="3.9161727349703641"/>
  </r>
  <r>
    <n v="206"/>
    <n v="1103"/>
    <x v="0"/>
    <x v="0"/>
    <n v="1"/>
    <n v="801"/>
    <n v="801"/>
    <n v="3050"/>
    <n v="3050"/>
    <n v="3050"/>
    <n v="36600"/>
    <n v="3050"/>
    <n v="36600"/>
    <n v="3.8077403245942572"/>
  </r>
  <r>
    <n v="207"/>
    <n v="3808"/>
    <x v="0"/>
    <x v="0"/>
    <n v="1"/>
    <n v="794"/>
    <n v="794"/>
    <n v="3550"/>
    <n v="3550"/>
    <n v="3550"/>
    <n v="42600"/>
    <n v="3550"/>
    <n v="42600"/>
    <n v="4.4710327455919394"/>
  </r>
  <r>
    <n v="208"/>
    <n v="3910"/>
    <x v="2"/>
    <x v="0"/>
    <n v="1"/>
    <n v="546"/>
    <n v="546"/>
    <n v="2620"/>
    <n v="2620"/>
    <n v="2620"/>
    <n v="31440"/>
    <n v="2620"/>
    <n v="31440"/>
    <n v="4.7985347985347984"/>
  </r>
  <r>
    <n v="209"/>
    <n v="4704"/>
    <x v="1"/>
    <x v="0"/>
    <n v="1"/>
    <n v="1184"/>
    <n v="1184"/>
    <n v="4795"/>
    <n v="4795"/>
    <n v="4795"/>
    <n v="57540"/>
    <n v="4795"/>
    <n v="57540"/>
    <n v="4.0498310810810807"/>
  </r>
  <r>
    <n v="210"/>
    <n v="1608"/>
    <x v="0"/>
    <x v="0"/>
    <n v="1"/>
    <n v="794"/>
    <n v="794"/>
    <n v="3195"/>
    <n v="3195"/>
    <n v="3195"/>
    <n v="38340"/>
    <n v="3195"/>
    <n v="38340"/>
    <n v="4.023929471032746"/>
  </r>
  <r>
    <n v="211"/>
    <n v="2602"/>
    <x v="0"/>
    <x v="0"/>
    <n v="1"/>
    <n v="794"/>
    <n v="794"/>
    <n v="3190"/>
    <n v="3190"/>
    <n v="3190"/>
    <n v="38280"/>
    <n v="3190"/>
    <n v="38280"/>
    <n v="4.0176322418136019"/>
  </r>
  <r>
    <n v="212"/>
    <n v="2103"/>
    <x v="0"/>
    <x v="0"/>
    <n v="1"/>
    <n v="801"/>
    <n v="801"/>
    <n v="3160"/>
    <n v="3160"/>
    <n v="3160"/>
    <n v="37920"/>
    <n v="3160"/>
    <n v="37920"/>
    <n v="3.9450686641697876"/>
  </r>
  <r>
    <n v="213"/>
    <n v="1208"/>
    <x v="0"/>
    <x v="0"/>
    <n v="1"/>
    <n v="794"/>
    <n v="794"/>
    <n v="3095"/>
    <n v="3095"/>
    <n v="3095"/>
    <n v="37140"/>
    <n v="3095"/>
    <n v="37140"/>
    <n v="3.8979848866498741"/>
  </r>
  <r>
    <n v="214"/>
    <n v="4008"/>
    <x v="0"/>
    <x v="0"/>
    <n v="1"/>
    <n v="794"/>
    <n v="794"/>
    <n v="3530"/>
    <n v="3530"/>
    <n v="3530"/>
    <n v="42360"/>
    <n v="3530"/>
    <n v="42360"/>
    <n v="4.4458438287153657"/>
  </r>
  <r>
    <n v="215"/>
    <n v="1105"/>
    <x v="0"/>
    <x v="0"/>
    <n v="1"/>
    <n v="696"/>
    <n v="696"/>
    <n v="2995"/>
    <n v="2995"/>
    <n v="2995"/>
    <n v="35940"/>
    <n v="2995"/>
    <n v="35940"/>
    <n v="4.3031609195402298"/>
  </r>
  <r>
    <n v="216"/>
    <n v="1708"/>
    <x v="0"/>
    <x v="0"/>
    <n v="1"/>
    <n v="794"/>
    <n v="794"/>
    <n v="3175"/>
    <n v="3175"/>
    <n v="3175"/>
    <n v="38100"/>
    <n v="3175"/>
    <n v="38100"/>
    <n v="3.9987405541561714"/>
  </r>
  <r>
    <n v="217"/>
    <n v="1805"/>
    <x v="0"/>
    <x v="0"/>
    <n v="1"/>
    <n v="696"/>
    <n v="696"/>
    <n v="3000"/>
    <n v="3000"/>
    <n v="3000"/>
    <n v="36000"/>
    <n v="3000"/>
    <n v="36000"/>
    <n v="4.3103448275862073"/>
  </r>
  <r>
    <n v="218"/>
    <n v="1903"/>
    <x v="0"/>
    <x v="0"/>
    <n v="1"/>
    <n v="801"/>
    <n v="801"/>
    <n v="3145"/>
    <n v="3145"/>
    <n v="3145"/>
    <n v="37740"/>
    <n v="3145"/>
    <n v="37740"/>
    <n v="3.9263420724094882"/>
  </r>
  <r>
    <n v="219"/>
    <n v="1905"/>
    <x v="0"/>
    <x v="0"/>
    <n v="1"/>
    <n v="696"/>
    <n v="696"/>
    <n v="3125"/>
    <n v="3125"/>
    <n v="3125"/>
    <n v="37500"/>
    <n v="3125"/>
    <n v="37500"/>
    <n v="4.4899425287356323"/>
  </r>
  <r>
    <n v="220"/>
    <n v="2501"/>
    <x v="0"/>
    <x v="0"/>
    <n v="1"/>
    <n v="685"/>
    <n v="685"/>
    <n v="2895"/>
    <n v="2895"/>
    <n v="2895"/>
    <n v="34740"/>
    <n v="2895"/>
    <n v="34740"/>
    <n v="4.226277372262774"/>
  </r>
  <r>
    <n v="221"/>
    <n v="2509"/>
    <x v="0"/>
    <x v="0"/>
    <n v="1"/>
    <n v="685"/>
    <n v="685"/>
    <n v="2940"/>
    <n v="2940"/>
    <n v="2940"/>
    <n v="35280"/>
    <n v="2940"/>
    <n v="35280"/>
    <n v="4.2919708029197077"/>
  </r>
  <r>
    <n v="222"/>
    <n v="4005"/>
    <x v="0"/>
    <x v="0"/>
    <n v="1"/>
    <n v="696"/>
    <n v="696"/>
    <n v="3280"/>
    <n v="3280"/>
    <n v="3280"/>
    <n v="39360"/>
    <n v="3280"/>
    <n v="39360"/>
    <n v="4.7126436781609193"/>
  </r>
  <r>
    <n v="223"/>
    <n v="4507"/>
    <x v="0"/>
    <x v="0"/>
    <n v="1"/>
    <n v="797"/>
    <n v="797"/>
    <n v="3495"/>
    <n v="3495"/>
    <n v="3495"/>
    <n v="41940"/>
    <n v="3495"/>
    <n v="41940"/>
    <n v="4.3851944792973647"/>
  </r>
  <r>
    <n v="224"/>
    <n v="4702"/>
    <x v="1"/>
    <x v="0"/>
    <n v="1"/>
    <n v="867"/>
    <n v="867"/>
    <n v="3795"/>
    <n v="3795"/>
    <n v="3795"/>
    <n v="45540"/>
    <n v="3795"/>
    <n v="45540"/>
    <n v="4.3771626297577857"/>
  </r>
  <r>
    <n v="225"/>
    <n v="4708"/>
    <x v="1"/>
    <x v="0"/>
    <n v="1"/>
    <n v="867"/>
    <n v="867"/>
    <n v="3955"/>
    <n v="3955"/>
    <n v="3955"/>
    <n v="47460"/>
    <n v="3955"/>
    <n v="47460"/>
    <n v="4.5617070357554788"/>
  </r>
  <r>
    <n v="226"/>
    <n v="1008"/>
    <x v="0"/>
    <x v="0"/>
    <n v="1"/>
    <n v="794"/>
    <n v="794"/>
    <n v="3125"/>
    <n v="3125"/>
    <n v="3125"/>
    <n v="37500"/>
    <n v="3125"/>
    <n v="37500"/>
    <n v="3.9357682619647356"/>
  </r>
  <r>
    <n v="227"/>
    <n v="1902"/>
    <x v="0"/>
    <x v="0"/>
    <n v="1"/>
    <n v="794"/>
    <n v="794"/>
    <n v="3075"/>
    <n v="3075"/>
    <n v="3075"/>
    <n v="36900"/>
    <n v="3075"/>
    <n v="36900"/>
    <n v="3.8727959697732999"/>
  </r>
  <r>
    <n v="228"/>
    <n v="1605"/>
    <x v="0"/>
    <x v="0"/>
    <n v="1"/>
    <n v="696"/>
    <n v="696"/>
    <n v="3095"/>
    <n v="3095"/>
    <n v="3095"/>
    <n v="37140"/>
    <n v="3095"/>
    <n v="37140"/>
    <n v="4.4468390804597702"/>
  </r>
  <r>
    <n v="229"/>
    <n v="1502"/>
    <x v="0"/>
    <x v="0"/>
    <n v="1"/>
    <n v="794"/>
    <n v="794"/>
    <n v="3095"/>
    <n v="3095"/>
    <n v="3095"/>
    <n v="37140"/>
    <n v="3095"/>
    <n v="37140"/>
    <n v="3.8979848866498741"/>
  </r>
  <r>
    <n v="230"/>
    <n v="3707"/>
    <x v="0"/>
    <x v="0"/>
    <n v="1"/>
    <n v="797"/>
    <n v="797"/>
    <n v="3400"/>
    <n v="3400"/>
    <n v="3400"/>
    <n v="40800"/>
    <n v="3400"/>
    <n v="40800"/>
    <n v="4.2659974905897116"/>
  </r>
  <r>
    <n v="231"/>
    <s v="PH5104"/>
    <x v="1"/>
    <x v="0"/>
    <n v="1"/>
    <n v="1308"/>
    <n v="1308"/>
    <n v="5420"/>
    <n v="5420"/>
    <n v="5420"/>
    <n v="65040"/>
    <n v="5420"/>
    <n v="65040"/>
    <n v="4.143730886850153"/>
  </r>
  <r>
    <n v="232"/>
    <n v="2908"/>
    <x v="0"/>
    <x v="0"/>
    <n v="1"/>
    <n v="794"/>
    <n v="794"/>
    <n v="3395"/>
    <n v="3395"/>
    <n v="3395"/>
    <n v="40740"/>
    <n v="3395"/>
    <n v="40740"/>
    <n v="4.275818639798489"/>
  </r>
  <r>
    <n v="233"/>
    <s v="PH5003"/>
    <x v="1"/>
    <x v="0"/>
    <n v="1"/>
    <n v="1308"/>
    <n v="1308"/>
    <n v="5195"/>
    <n v="5195"/>
    <n v="5195"/>
    <n v="62340"/>
    <n v="5195"/>
    <n v="62340"/>
    <n v="3.9717125382262997"/>
  </r>
  <r>
    <n v="234"/>
    <n v="1504"/>
    <x v="1"/>
    <x v="0"/>
    <n v="1"/>
    <n v="1181"/>
    <n v="1181"/>
    <n v="4325"/>
    <n v="4325"/>
    <n v="4325"/>
    <n v="51900"/>
    <n v="4325"/>
    <n v="51900"/>
    <n v="3.662150719729043"/>
  </r>
  <r>
    <n v="235"/>
    <n v="2703"/>
    <x v="0"/>
    <x v="0"/>
    <n v="1"/>
    <n v="801"/>
    <n v="801"/>
    <n v="3225"/>
    <n v="3225"/>
    <n v="3225"/>
    <n v="38700"/>
    <n v="3225"/>
    <n v="38700"/>
    <n v="4.0262172284644198"/>
  </r>
  <r>
    <n v="236"/>
    <n v="1904"/>
    <x v="1"/>
    <x v="0"/>
    <n v="1"/>
    <n v="1181"/>
    <n v="1181"/>
    <n v="4375"/>
    <n v="4375"/>
    <n v="4375"/>
    <n v="52500"/>
    <n v="4375"/>
    <n v="52500"/>
    <n v="3.7044877222692634"/>
  </r>
  <r>
    <n v="237"/>
    <n v="2402"/>
    <x v="0"/>
    <x v="0"/>
    <n v="1"/>
    <n v="794"/>
    <n v="794"/>
    <n v="3195"/>
    <n v="3195"/>
    <n v="3195"/>
    <n v="38340"/>
    <n v="3195"/>
    <n v="38340"/>
    <n v="4.023929471032746"/>
  </r>
  <r>
    <n v="238"/>
    <n v="2303"/>
    <x v="0"/>
    <x v="0"/>
    <n v="1"/>
    <n v="801"/>
    <n v="801"/>
    <n v="3175"/>
    <n v="3175"/>
    <n v="3175"/>
    <n v="38100"/>
    <n v="3175"/>
    <n v="38100"/>
    <n v="3.9637952559300875"/>
  </r>
  <r>
    <n v="239"/>
    <n v="2606"/>
    <x v="1"/>
    <x v="0"/>
    <n v="1"/>
    <n v="1181"/>
    <n v="1181"/>
    <n v="4850"/>
    <n v="4850"/>
    <n v="4850"/>
    <n v="58200"/>
    <n v="4850"/>
    <n v="58200"/>
    <n v="4.1066892464013547"/>
  </r>
  <r>
    <n v="240"/>
    <s v="PH5002"/>
    <x v="1"/>
    <x v="0"/>
    <n v="1"/>
    <n v="1174"/>
    <n v="1174"/>
    <n v="4845"/>
    <n v="4845"/>
    <n v="4845"/>
    <n v="58140"/>
    <n v="4845"/>
    <n v="58140"/>
    <n v="4.1269165247018735"/>
  </r>
  <r>
    <n v="241"/>
    <n v="2205"/>
    <x v="0"/>
    <x v="0"/>
    <n v="1"/>
    <n v="696"/>
    <n v="696"/>
    <n v="3150"/>
    <n v="3150"/>
    <n v="3150"/>
    <n v="37800"/>
    <n v="3150"/>
    <n v="37800"/>
    <n v="4.5258620689655169"/>
  </r>
  <r>
    <n v="242"/>
    <n v="1602"/>
    <x v="0"/>
    <x v="0"/>
    <n v="1"/>
    <n v="794"/>
    <n v="794"/>
    <n v="3070"/>
    <n v="3070"/>
    <n v="3070"/>
    <n v="36840"/>
    <n v="3070"/>
    <n v="36840"/>
    <n v="3.8664987405541562"/>
  </r>
  <r>
    <n v="243"/>
    <n v="2904"/>
    <x v="1"/>
    <x v="0"/>
    <n v="1"/>
    <n v="1181"/>
    <n v="1181"/>
    <n v="4545"/>
    <n v="4545"/>
    <n v="4545"/>
    <n v="54540"/>
    <n v="4545"/>
    <n v="54540"/>
    <n v="3.848433530906012"/>
  </r>
  <r>
    <n v="244"/>
    <n v="2308"/>
    <x v="0"/>
    <x v="0"/>
    <n v="1"/>
    <n v="794"/>
    <n v="794"/>
    <n v="3350"/>
    <n v="3350"/>
    <n v="3350"/>
    <n v="40200"/>
    <n v="3350"/>
    <n v="40200"/>
    <n v="4.2191435768261965"/>
  </r>
  <r>
    <n v="245"/>
    <n v="2408"/>
    <x v="0"/>
    <x v="0"/>
    <n v="1"/>
    <n v="794"/>
    <n v="794"/>
    <n v="3345"/>
    <n v="3345"/>
    <n v="3345"/>
    <n v="40140"/>
    <n v="3345"/>
    <n v="40140"/>
    <n v="4.2128463476070532"/>
  </r>
  <r>
    <n v="246"/>
    <n v="2609"/>
    <x v="0"/>
    <x v="0"/>
    <n v="1"/>
    <n v="685"/>
    <n v="685"/>
    <n v="2985"/>
    <n v="2985"/>
    <n v="2985"/>
    <n v="35820"/>
    <n v="2985"/>
    <n v="35820"/>
    <n v="4.3576642335766422"/>
  </r>
  <r>
    <n v="247"/>
    <n v="3701"/>
    <x v="0"/>
    <x v="0"/>
    <n v="1"/>
    <n v="685"/>
    <n v="685"/>
    <n v="2950"/>
    <n v="2950"/>
    <n v="2950"/>
    <n v="35400"/>
    <n v="2950"/>
    <n v="35400"/>
    <n v="4.3065693430656937"/>
  </r>
  <r>
    <n v="248"/>
    <n v="4808"/>
    <x v="1"/>
    <x v="0"/>
    <n v="1"/>
    <n v="867"/>
    <n v="867"/>
    <n v="3995"/>
    <n v="3995"/>
    <n v="3995"/>
    <n v="47940"/>
    <n v="3995"/>
    <n v="47940"/>
    <n v="4.6078431372549016"/>
  </r>
  <r>
    <n v="249"/>
    <n v="1501"/>
    <x v="0"/>
    <x v="0"/>
    <n v="1"/>
    <n v="685"/>
    <n v="685"/>
    <n v="2850"/>
    <n v="2850"/>
    <n v="2850"/>
    <n v="34200"/>
    <n v="2850"/>
    <n v="34200"/>
    <n v="4.1605839416058394"/>
  </r>
  <r>
    <n v="250"/>
    <n v="2010"/>
    <x v="2"/>
    <x v="0"/>
    <n v="1"/>
    <n v="546"/>
    <n v="546"/>
    <n v="2595"/>
    <n v="2595"/>
    <n v="2595"/>
    <n v="31140"/>
    <n v="2595"/>
    <n v="31140"/>
    <n v="4.7527472527472527"/>
  </r>
  <r>
    <n v="251"/>
    <n v="3102"/>
    <x v="0"/>
    <x v="0"/>
    <n v="1"/>
    <n v="794"/>
    <n v="794"/>
    <n v="3225"/>
    <n v="3225"/>
    <n v="3225"/>
    <n v="38700"/>
    <n v="3225"/>
    <n v="38700"/>
    <n v="4.0617128463476071"/>
  </r>
  <r>
    <n v="252"/>
    <n v="2410"/>
    <x v="2"/>
    <x v="0"/>
    <n v="1"/>
    <n v="546"/>
    <n v="546"/>
    <n v="2505"/>
    <n v="2505"/>
    <n v="2505"/>
    <n v="30060"/>
    <n v="2505"/>
    <n v="30060"/>
    <n v="4.5879120879120876"/>
  </r>
  <r>
    <n v="253"/>
    <n v="2204"/>
    <x v="1"/>
    <x v="0"/>
    <n v="1"/>
    <n v="1181"/>
    <n v="1181"/>
    <n v="4395"/>
    <n v="4395"/>
    <n v="4395"/>
    <n v="52740"/>
    <n v="4395"/>
    <n v="52740"/>
    <n v="3.7214225232853515"/>
  </r>
  <r>
    <n v="254"/>
    <n v="2305"/>
    <x v="0"/>
    <x v="0"/>
    <n v="1"/>
    <n v="696"/>
    <n v="696"/>
    <n v="3195"/>
    <n v="3195"/>
    <n v="3195"/>
    <n v="38340"/>
    <n v="3195"/>
    <n v="38340"/>
    <n v="4.5905172413793105"/>
  </r>
  <r>
    <n v="255"/>
    <n v="2504"/>
    <x v="1"/>
    <x v="0"/>
    <n v="1"/>
    <n v="1181"/>
    <n v="1181"/>
    <n v="4450"/>
    <n v="4450"/>
    <n v="4450"/>
    <n v="53400"/>
    <n v="4450"/>
    <n v="53400"/>
    <n v="3.7679932260795934"/>
  </r>
  <r>
    <n v="256"/>
    <n v="3106"/>
    <x v="1"/>
    <x v="0"/>
    <n v="1"/>
    <n v="1181"/>
    <n v="1181"/>
    <n v="4895"/>
    <n v="4895"/>
    <n v="4895"/>
    <n v="58740"/>
    <n v="4895"/>
    <n v="58740"/>
    <n v="4.144792548687553"/>
  </r>
  <r>
    <n v="257"/>
    <n v="3710"/>
    <x v="0"/>
    <x v="0"/>
    <n v="1"/>
    <n v="546"/>
    <n v="546"/>
    <n v="2600"/>
    <n v="2600"/>
    <n v="2600"/>
    <n v="31200"/>
    <n v="2600"/>
    <n v="31200"/>
    <n v="4.7619047619047619"/>
  </r>
  <r>
    <n v="258"/>
    <n v="4001"/>
    <x v="0"/>
    <x v="0"/>
    <n v="1"/>
    <n v="685"/>
    <n v="685"/>
    <n v="2980"/>
    <n v="2980"/>
    <n v="2980"/>
    <n v="35760"/>
    <n v="2980"/>
    <n v="35760"/>
    <n v="4.3503649635036492"/>
  </r>
  <r>
    <n v="259"/>
    <n v="4503"/>
    <x v="0"/>
    <x v="0"/>
    <n v="1"/>
    <n v="797"/>
    <n v="797"/>
    <n v="3420"/>
    <n v="3420"/>
    <n v="3420"/>
    <n v="41040"/>
    <n v="3420"/>
    <n v="41040"/>
    <n v="4.2910915934755334"/>
  </r>
  <r>
    <n v="260"/>
    <n v="3601"/>
    <x v="0"/>
    <x v="0"/>
    <n v="1"/>
    <n v="685"/>
    <n v="685"/>
    <n v="2940"/>
    <n v="2940"/>
    <n v="2940"/>
    <n v="35280"/>
    <n v="2940"/>
    <n v="35280"/>
    <n v="4.2919708029197077"/>
  </r>
  <r>
    <n v="261"/>
    <n v="4009"/>
    <x v="0"/>
    <x v="0"/>
    <n v="1"/>
    <n v="685"/>
    <n v="685"/>
    <n v="3090"/>
    <n v="3090"/>
    <n v="3090"/>
    <n v="37080"/>
    <n v="3090"/>
    <n v="37080"/>
    <n v="4.5109489051094886"/>
  </r>
  <r>
    <n v="262"/>
    <n v="2907"/>
    <x v="0"/>
    <x v="0"/>
    <n v="1"/>
    <n v="801"/>
    <n v="801"/>
    <n v="3375"/>
    <n v="3375"/>
    <n v="3375"/>
    <n v="40500"/>
    <n v="3375"/>
    <n v="40500"/>
    <n v="4.213483146067416"/>
  </r>
  <r>
    <n v="263"/>
    <n v="4209"/>
    <x v="0"/>
    <x v="0"/>
    <n v="1"/>
    <n v="685"/>
    <n v="685"/>
    <n v="3145"/>
    <n v="3145"/>
    <n v="3145"/>
    <n v="37740"/>
    <n v="3145"/>
    <n v="37740"/>
    <n v="4.5912408759124084"/>
  </r>
  <r>
    <n v="264"/>
    <n v="3810"/>
    <x v="0"/>
    <x v="0"/>
    <n v="1"/>
    <n v="546"/>
    <n v="546"/>
    <n v="2695"/>
    <n v="2695"/>
    <n v="2695"/>
    <n v="32340"/>
    <n v="2695"/>
    <n v="32340"/>
    <n v="4.9358974358974361"/>
  </r>
  <r>
    <n v="265"/>
    <n v="4409"/>
    <x v="0"/>
    <x v="0"/>
    <n v="1"/>
    <n v="685"/>
    <n v="685"/>
    <n v="3195"/>
    <n v="3195"/>
    <n v="3195"/>
    <n v="38340"/>
    <n v="3195"/>
    <n v="38340"/>
    <n v="4.664233576642336"/>
  </r>
  <r>
    <n v="266"/>
    <n v="2306"/>
    <x v="1"/>
    <x v="0"/>
    <n v="1"/>
    <n v="1181"/>
    <n v="1181"/>
    <n v="4695"/>
    <n v="4695"/>
    <n v="4695"/>
    <n v="56340"/>
    <n v="4695"/>
    <n v="56340"/>
    <n v="3.9754445385266721"/>
  </r>
  <r>
    <n v="267"/>
    <n v="2809"/>
    <x v="0"/>
    <x v="0"/>
    <n v="1"/>
    <n v="685"/>
    <n v="685"/>
    <n v="2970"/>
    <n v="2970"/>
    <n v="2970"/>
    <n v="35640"/>
    <n v="2970"/>
    <n v="35640"/>
    <n v="4.335766423357664"/>
  </r>
  <r>
    <n v="268"/>
    <n v="3306"/>
    <x v="1"/>
    <x v="0"/>
    <n v="1"/>
    <n v="1185"/>
    <n v="1185"/>
    <n v="4995"/>
    <n v="4995"/>
    <n v="4995"/>
    <n v="59940"/>
    <n v="4995"/>
    <n v="59940"/>
    <n v="4.2151898734177218"/>
  </r>
  <r>
    <n v="269"/>
    <n v="3605"/>
    <x v="1"/>
    <x v="0"/>
    <n v="1"/>
    <n v="696"/>
    <n v="696"/>
    <n v="3325"/>
    <n v="3325"/>
    <n v="3325"/>
    <n v="39900"/>
    <n v="3325"/>
    <n v="39900"/>
    <n v="4.7772988505747129"/>
  </r>
  <r>
    <n v="270"/>
    <n v="4707"/>
    <x v="0"/>
    <x v="0"/>
    <n v="1"/>
    <n v="797"/>
    <n v="797"/>
    <n v="3500"/>
    <n v="3500"/>
    <n v="3500"/>
    <n v="42000"/>
    <n v="3500"/>
    <n v="42000"/>
    <n v="4.3914680050188206"/>
  </r>
  <r>
    <n v="271"/>
    <n v="4806"/>
    <x v="1"/>
    <x v="0"/>
    <n v="1"/>
    <n v="1133"/>
    <n v="1133"/>
    <n v="5300"/>
    <n v="5300"/>
    <n v="5300"/>
    <n v="63600"/>
    <n v="5300"/>
    <n v="63600"/>
    <n v="4.6778464254192409"/>
  </r>
  <r>
    <n v="272"/>
    <n v="2003"/>
    <x v="0"/>
    <x v="0"/>
    <n v="1"/>
    <n v="801"/>
    <n v="801"/>
    <n v="3195"/>
    <n v="3195"/>
    <n v="3195"/>
    <n v="38340"/>
    <n v="3195"/>
    <n v="38340"/>
    <n v="3.9887640449438204"/>
  </r>
  <r>
    <n v="273"/>
    <n v="3801"/>
    <x v="0"/>
    <x v="0"/>
    <n v="1"/>
    <n v="685"/>
    <n v="685"/>
    <n v="2975"/>
    <n v="2975"/>
    <n v="2975"/>
    <n v="35700"/>
    <n v="2975"/>
    <n v="35700"/>
    <n v="4.3430656934306571"/>
  </r>
  <r>
    <n v="274"/>
    <n v="3804"/>
    <x v="0"/>
    <x v="0"/>
    <n v="1"/>
    <n v="1185"/>
    <n v="1185"/>
    <n v="4795"/>
    <n v="4795"/>
    <n v="4795"/>
    <n v="57540"/>
    <n v="4795"/>
    <n v="57540"/>
    <n v="4.0464135021097043"/>
  </r>
  <r>
    <n v="275"/>
    <n v="4803"/>
    <x v="0"/>
    <x v="0"/>
    <n v="1"/>
    <n v="797"/>
    <n v="797"/>
    <n v="3465"/>
    <n v="3465"/>
    <n v="3465"/>
    <n v="41580"/>
    <n v="3465"/>
    <n v="41580"/>
    <n v="4.347553324968632"/>
  </r>
  <r>
    <n v="276"/>
    <n v="2002"/>
    <x v="0"/>
    <x v="0"/>
    <n v="1"/>
    <n v="794"/>
    <n v="794"/>
    <n v="3195"/>
    <n v="3195"/>
    <n v="3195"/>
    <n v="38340"/>
    <n v="3195"/>
    <n v="38340"/>
    <n v="4.023929471032746"/>
  </r>
  <r>
    <n v="277"/>
    <n v="2604"/>
    <x v="1"/>
    <x v="0"/>
    <n v="1"/>
    <n v="1181"/>
    <n v="1181"/>
    <n v="4475"/>
    <n v="4475"/>
    <n v="4475"/>
    <n v="53700"/>
    <n v="4475"/>
    <n v="53700"/>
    <n v="3.7891617273497036"/>
  </r>
  <r>
    <n v="278"/>
    <n v="4902"/>
    <x v="1"/>
    <x v="0"/>
    <n v="1"/>
    <n v="867"/>
    <n v="867"/>
    <n v="3895"/>
    <n v="3895"/>
    <n v="3895"/>
    <n v="46740"/>
    <n v="3895"/>
    <n v="46740"/>
    <n v="4.4925028835063436"/>
  </r>
  <r>
    <n v="279"/>
    <n v="1706"/>
    <x v="1"/>
    <x v="0"/>
    <n v="1"/>
    <n v="1181"/>
    <n v="1181"/>
    <n v="4595"/>
    <n v="4595"/>
    <n v="4595"/>
    <n v="55140"/>
    <n v="4595"/>
    <n v="55140"/>
    <n v="3.8907705334462319"/>
  </r>
  <r>
    <n v="280"/>
    <n v="3206"/>
    <x v="1"/>
    <x v="0"/>
    <n v="1"/>
    <n v="1185"/>
    <n v="1185"/>
    <n v="4950"/>
    <n v="4950"/>
    <n v="4950"/>
    <n v="59400"/>
    <n v="4950"/>
    <n v="59400"/>
    <n v="4.1772151898734178"/>
  </r>
  <r>
    <n v="281"/>
    <n v="3310"/>
    <x v="2"/>
    <x v="0"/>
    <n v="1"/>
    <n v="546"/>
    <n v="546"/>
    <n v="2590"/>
    <n v="2590"/>
    <n v="2590"/>
    <n v="31080"/>
    <n v="2590"/>
    <n v="31080"/>
    <n v="4.7435897435897436"/>
  </r>
  <r>
    <n v="282"/>
    <n v="1906"/>
    <x v="1"/>
    <x v="0"/>
    <n v="1"/>
    <n v="1181"/>
    <n v="1181"/>
    <n v="4750"/>
    <n v="4750"/>
    <n v="4750"/>
    <n v="57000"/>
    <n v="4750"/>
    <n v="57000"/>
    <n v="4.022015241320914"/>
  </r>
  <r>
    <n v="283"/>
    <n v="3609"/>
    <x v="2"/>
    <x v="0"/>
    <n v="1"/>
    <n v="685"/>
    <n v="685"/>
    <n v="3050"/>
    <n v="3050"/>
    <n v="3050"/>
    <n v="36600"/>
    <n v="3050"/>
    <n v="36600"/>
    <n v="4.4525547445255471"/>
  </r>
  <r>
    <n v="284"/>
    <n v="4802"/>
    <x v="1"/>
    <x v="0"/>
    <n v="1"/>
    <n v="867"/>
    <n v="867"/>
    <n v="3775"/>
    <n v="3775"/>
    <n v="3775"/>
    <n v="45300"/>
    <n v="3775"/>
    <n v="45300"/>
    <n v="4.3540945790080734"/>
  </r>
  <r>
    <n v="285"/>
    <n v="2605"/>
    <x v="0"/>
    <x v="0"/>
    <n v="1"/>
    <n v="696"/>
    <n v="696"/>
    <n v="3220"/>
    <n v="3220"/>
    <n v="3220"/>
    <n v="38640"/>
    <n v="3220"/>
    <n v="38640"/>
    <n v="4.6264367816091951"/>
  </r>
  <r>
    <n v="286"/>
    <n v="2710"/>
    <x v="2"/>
    <x v="0"/>
    <n v="1"/>
    <n v="546"/>
    <n v="546"/>
    <n v="2550"/>
    <n v="2550"/>
    <n v="2550"/>
    <n v="30600"/>
    <n v="2550"/>
    <n v="30600"/>
    <n v="4.6703296703296706"/>
  </r>
  <r>
    <n v="287"/>
    <n v="3305"/>
    <x v="0"/>
    <x v="0"/>
    <n v="1"/>
    <n v="696"/>
    <n v="696"/>
    <n v="3295"/>
    <n v="3295"/>
    <n v="3295"/>
    <n v="39540"/>
    <n v="3295"/>
    <n v="39540"/>
    <n v="4.7341954022988508"/>
  </r>
  <r>
    <n v="288"/>
    <n v="4908"/>
    <x v="1"/>
    <x v="0"/>
    <n v="1"/>
    <n v="867"/>
    <n v="867"/>
    <n v="4195"/>
    <n v="4195"/>
    <n v="4195"/>
    <n v="50340"/>
    <n v="4195"/>
    <n v="50340"/>
    <n v="4.8385236447520183"/>
  </r>
  <r>
    <n v="289"/>
    <n v="2502"/>
    <x v="0"/>
    <x v="0"/>
    <n v="1"/>
    <n v="794"/>
    <n v="794"/>
    <n v="3195"/>
    <n v="3195"/>
    <n v="3195"/>
    <n v="38340"/>
    <n v="3195"/>
    <n v="38340"/>
    <n v="4.023929471032746"/>
  </r>
  <r>
    <n v="290"/>
    <n v="4007"/>
    <x v="0"/>
    <x v="0"/>
    <n v="1"/>
    <n v="797"/>
    <n v="797"/>
    <n v="3550"/>
    <n v="3550"/>
    <n v="3550"/>
    <n v="42600"/>
    <n v="3550"/>
    <n v="42600"/>
    <n v="4.4542032622333751"/>
  </r>
  <r>
    <n v="291"/>
    <n v="2302"/>
    <x v="0"/>
    <x v="0"/>
    <n v="1"/>
    <n v="794"/>
    <n v="794"/>
    <n v="3125"/>
    <n v="3125"/>
    <n v="3125"/>
    <n v="37500"/>
    <n v="3125"/>
    <n v="37500"/>
    <n v="3.9357682619647356"/>
  </r>
  <r>
    <n v="292"/>
    <n v="2806"/>
    <x v="1"/>
    <x v="0"/>
    <n v="1"/>
    <n v="1181"/>
    <n v="1181"/>
    <n v="4895"/>
    <n v="4895"/>
    <n v="4895"/>
    <n v="58740"/>
    <n v="4895"/>
    <n v="58740"/>
    <n v="4.144792548687553"/>
  </r>
  <r>
    <n v="293"/>
    <n v="2304"/>
    <x v="1"/>
    <x v="0"/>
    <n v="1"/>
    <n v="1181"/>
    <n v="1181"/>
    <n v="4450"/>
    <n v="4450"/>
    <n v="4450"/>
    <n v="53400"/>
    <n v="4450"/>
    <n v="53400"/>
    <n v="3.7679932260795934"/>
  </r>
  <r>
    <n v="294"/>
    <n v="2805"/>
    <x v="0"/>
    <x v="0"/>
    <n v="1"/>
    <n v="696"/>
    <n v="696"/>
    <n v="3245"/>
    <n v="3245"/>
    <n v="3245"/>
    <n v="38940"/>
    <n v="3245"/>
    <n v="38940"/>
    <n v="4.6623563218390807"/>
  </r>
  <r>
    <n v="295"/>
    <n v="3709"/>
    <x v="2"/>
    <x v="0"/>
    <n v="1"/>
    <n v="685"/>
    <n v="685"/>
    <n v="3050"/>
    <n v="3050"/>
    <n v="3050"/>
    <n v="36600"/>
    <n v="3050"/>
    <n v="36600"/>
    <n v="4.4525547445255471"/>
  </r>
  <r>
    <n v="296"/>
    <s v="PH5103"/>
    <x v="1"/>
    <x v="0"/>
    <n v="1"/>
    <n v="1308"/>
    <n v="1308"/>
    <n v="5295"/>
    <n v="5295"/>
    <n v="5295"/>
    <n v="63540"/>
    <n v="5295"/>
    <n v="63540"/>
    <n v="4.0481651376146788"/>
  </r>
  <r>
    <n v="297"/>
    <n v="304"/>
    <x v="0"/>
    <x v="0"/>
    <n v="1"/>
    <n v="624"/>
    <n v="624"/>
    <n v="2695"/>
    <n v="2695"/>
    <n v="2695"/>
    <n v="32340"/>
    <n v="2695"/>
    <n v="32340"/>
    <n v="4.3189102564102564"/>
  </r>
  <r>
    <n v="298"/>
    <n v="1202"/>
    <x v="0"/>
    <x v="0"/>
    <n v="1"/>
    <n v="794"/>
    <n v="794"/>
    <n v="3095"/>
    <n v="3095"/>
    <n v="3095"/>
    <n v="37140"/>
    <n v="3095"/>
    <n v="37140"/>
    <n v="3.8979848866498741"/>
  </r>
  <r>
    <n v="299"/>
    <n v="1210"/>
    <x v="2"/>
    <x v="0"/>
    <n v="1"/>
    <n v="546"/>
    <n v="546"/>
    <n v="2495"/>
    <n v="2495"/>
    <n v="2495"/>
    <n v="29940"/>
    <n v="2495"/>
    <n v="29940"/>
    <n v="4.5695970695970693"/>
  </r>
  <r>
    <n v="300"/>
    <n v="4706"/>
    <x v="1"/>
    <x v="0"/>
    <n v="1"/>
    <n v="1184"/>
    <n v="1184"/>
    <n v="5395"/>
    <n v="5395"/>
    <n v="5395"/>
    <n v="64740"/>
    <n v="5395"/>
    <n v="64740"/>
    <n v="4.5565878378378377"/>
  </r>
  <r>
    <n v="301"/>
    <n v="3304"/>
    <x v="1"/>
    <x v="0"/>
    <n v="1"/>
    <n v="1185"/>
    <n v="1185"/>
    <n v="4545"/>
    <n v="4545"/>
    <n v="4545"/>
    <n v="54540"/>
    <n v="4545"/>
    <n v="54540"/>
    <n v="3.8354430379746836"/>
  </r>
  <r>
    <n v="302"/>
    <n v="1002"/>
    <x v="0"/>
    <x v="0"/>
    <n v="1"/>
    <n v="794"/>
    <n v="794"/>
    <n v="3045"/>
    <n v="3045"/>
    <n v="3045"/>
    <n v="36540"/>
    <n v="3045"/>
    <n v="36540"/>
    <n v="3.8350125944584383"/>
  </r>
  <r>
    <n v="303"/>
    <n v="3209"/>
    <x v="0"/>
    <x v="0"/>
    <n v="1"/>
    <n v="685"/>
    <n v="685"/>
    <n v="3065"/>
    <n v="3065"/>
    <n v="3065"/>
    <n v="36780"/>
    <n v="3065"/>
    <n v="36780"/>
    <n v="4.4744525547445253"/>
  </r>
  <r>
    <n v="304"/>
    <n v="3309"/>
    <x v="0"/>
    <x v="0"/>
    <n v="1"/>
    <n v="685"/>
    <n v="685"/>
    <n v="3050"/>
    <n v="3050"/>
    <n v="3050"/>
    <n v="36600"/>
    <n v="3050"/>
    <n v="36600"/>
    <n v="4.4525547445255471"/>
  </r>
  <r>
    <n v="305"/>
    <n v="3603"/>
    <x v="1"/>
    <x v="0"/>
    <n v="1"/>
    <n v="797"/>
    <n v="797"/>
    <n v="3260"/>
    <n v="3260"/>
    <n v="3260"/>
    <n v="39120"/>
    <n v="3260"/>
    <n v="39120"/>
    <n v="4.0903387703889589"/>
  </r>
  <r>
    <n v="306"/>
    <n v="3604"/>
    <x v="0"/>
    <x v="0"/>
    <n v="1"/>
    <n v="1185"/>
    <n v="1185"/>
    <n v="4595"/>
    <n v="4595"/>
    <n v="4595"/>
    <n v="55140"/>
    <n v="4595"/>
    <n v="55140"/>
    <n v="3.8776371308016877"/>
  </r>
  <r>
    <n v="307"/>
    <n v="3805"/>
    <x v="1"/>
    <x v="0"/>
    <n v="1"/>
    <n v="696"/>
    <n v="696"/>
    <n v="3350"/>
    <n v="3350"/>
    <n v="3350"/>
    <n v="40200"/>
    <n v="3350"/>
    <n v="40200"/>
    <n v="4.8132183908045976"/>
  </r>
  <r>
    <n v="308"/>
    <n v="3901"/>
    <x v="0"/>
    <x v="0"/>
    <n v="1"/>
    <n v="685"/>
    <n v="685"/>
    <n v="2995"/>
    <n v="2995"/>
    <n v="2995"/>
    <n v="35940"/>
    <n v="2995"/>
    <n v="35940"/>
    <n v="4.3722627737226274"/>
  </r>
  <r>
    <n v="309"/>
    <n v="4901"/>
    <x v="0"/>
    <x v="0"/>
    <n v="1"/>
    <n v="574"/>
    <n v="574"/>
    <n v="2810"/>
    <n v="2810"/>
    <n v="2810"/>
    <n v="33720"/>
    <n v="2810"/>
    <n v="33720"/>
    <n v="4.8954703832752617"/>
  </r>
  <r>
    <n v="310"/>
    <n v="403"/>
    <x v="0"/>
    <x v="0"/>
    <n v="1"/>
    <n v="801"/>
    <n v="801"/>
    <n v="2850"/>
    <n v="2850"/>
    <n v="2850"/>
    <n v="34200"/>
    <n v="2850"/>
    <n v="34200"/>
    <n v="3.5580524344569286"/>
  </r>
  <r>
    <n v="311"/>
    <n v="4607"/>
    <x v="0"/>
    <x v="0"/>
    <n v="1"/>
    <n v="797"/>
    <n v="797"/>
    <n v="3545"/>
    <n v="3545"/>
    <n v="3545"/>
    <n v="42540"/>
    <n v="3545"/>
    <n v="42540"/>
    <n v="4.4479297365119201"/>
  </r>
  <r>
    <n v="312"/>
    <n v="2403"/>
    <x v="0"/>
    <x v="0"/>
    <n v="1"/>
    <n v="801"/>
    <n v="801"/>
    <n v="3225"/>
    <n v="3225"/>
    <n v="3225"/>
    <n v="38700"/>
    <n v="3225"/>
    <n v="38700"/>
    <n v="4.0262172284644198"/>
  </r>
  <r>
    <n v="313"/>
    <n v="2001"/>
    <x v="0"/>
    <x v="0"/>
    <n v="1"/>
    <n v="685"/>
    <n v="685"/>
    <n v="2895"/>
    <n v="2895"/>
    <n v="2895"/>
    <n v="34740"/>
    <n v="2895"/>
    <n v="34740"/>
    <n v="4.226277372262774"/>
  </r>
  <r>
    <n v="314"/>
    <n v="2202"/>
    <x v="0"/>
    <x v="0"/>
    <n v="1"/>
    <n v="794"/>
    <n v="794"/>
    <n v="3100"/>
    <n v="3100"/>
    <n v="3100"/>
    <n v="37200"/>
    <n v="3100"/>
    <n v="37200"/>
    <n v="3.9042821158690177"/>
  </r>
  <r>
    <n v="315"/>
    <n v="3308"/>
    <x v="0"/>
    <x v="0"/>
    <n v="1"/>
    <n v="794"/>
    <n v="794"/>
    <n v="3435"/>
    <n v="3435"/>
    <n v="3435"/>
    <n v="41220"/>
    <n v="3435"/>
    <n v="41220"/>
    <n v="4.3261964735516374"/>
  </r>
  <r>
    <n v="316"/>
    <n v="3105"/>
    <x v="0"/>
    <x v="0"/>
    <n v="1"/>
    <n v="696"/>
    <n v="696"/>
    <n v="3295"/>
    <n v="3295"/>
    <n v="3295"/>
    <n v="39540"/>
    <n v="3295"/>
    <n v="39540"/>
    <n v="4.7341954022988508"/>
  </r>
  <r>
    <n v="317"/>
    <n v="2005"/>
    <x v="0"/>
    <x v="0"/>
    <n v="1"/>
    <n v="696"/>
    <n v="696"/>
    <n v="3195"/>
    <n v="3195"/>
    <n v="3195"/>
    <n v="38340"/>
    <n v="3195"/>
    <n v="38340"/>
    <n v="4.5905172413793105"/>
  </r>
  <r>
    <n v="318"/>
    <n v="3301"/>
    <x v="0"/>
    <x v="0"/>
    <n v="1"/>
    <n v="685"/>
    <n v="685"/>
    <n v="2940"/>
    <n v="2940"/>
    <n v="2940"/>
    <n v="35280"/>
    <n v="2940"/>
    <n v="35280"/>
    <n v="4.2919708029197077"/>
  </r>
  <r>
    <n v="319"/>
    <n v="809"/>
    <x v="0"/>
    <x v="0"/>
    <n v="1"/>
    <n v="685"/>
    <n v="685"/>
    <n v="2695"/>
    <n v="2695"/>
    <n v="2695"/>
    <n v="32340"/>
    <n v="2695"/>
    <n v="32340"/>
    <n v="3.9343065693430659"/>
  </r>
  <r>
    <n v="320"/>
    <n v="907"/>
    <x v="0"/>
    <x v="0"/>
    <n v="1"/>
    <n v="801"/>
    <n v="801"/>
    <n v="3200"/>
    <n v="3200"/>
    <n v="3200"/>
    <n v="38400"/>
    <n v="3200"/>
    <n v="38400"/>
    <n v="3.9950062421972534"/>
  </r>
  <r>
    <n v="321"/>
    <n v="3802"/>
    <x v="0"/>
    <x v="0"/>
    <n v="1"/>
    <n v="794"/>
    <n v="794"/>
    <n v="3300"/>
    <n v="3300"/>
    <n v="3300"/>
    <n v="39600"/>
    <n v="3300"/>
    <n v="39600"/>
    <n v="4.1561712846347607"/>
  </r>
  <r>
    <n v="322"/>
    <n v="3902"/>
    <x v="0"/>
    <x v="0"/>
    <n v="1"/>
    <n v="794"/>
    <n v="794"/>
    <n v="3315"/>
    <n v="3315"/>
    <n v="3315"/>
    <n v="39780"/>
    <n v="3315"/>
    <n v="39780"/>
    <n v="4.1750629722921913"/>
  </r>
  <r>
    <n v="323"/>
    <n v="4203"/>
    <x v="0"/>
    <x v="0"/>
    <n v="1"/>
    <n v="797"/>
    <n v="797"/>
    <n v="3375"/>
    <n v="3375"/>
    <n v="3375"/>
    <n v="40500"/>
    <n v="3375"/>
    <n v="40500"/>
    <n v="4.2346298619824339"/>
  </r>
  <r>
    <n v="324"/>
    <n v="4705"/>
    <x v="0"/>
    <x v="0"/>
    <n v="1"/>
    <n v="696"/>
    <n v="696"/>
    <n v="3435"/>
    <n v="3435"/>
    <n v="3435"/>
    <n v="41220"/>
    <n v="3435"/>
    <n v="41220"/>
    <n v="4.9353448275862073"/>
  </r>
  <r>
    <n v="325"/>
    <s v="PH5005"/>
    <x v="1"/>
    <x v="0"/>
    <n v="1"/>
    <n v="1174"/>
    <n v="1174"/>
    <n v="5295"/>
    <n v="5295"/>
    <n v="5295"/>
    <n v="63540"/>
    <n v="5295"/>
    <n v="63540"/>
    <n v="4.5102214650766612"/>
  </r>
  <r>
    <n v="326"/>
    <n v="3303"/>
    <x v="0"/>
    <x v="0"/>
    <n v="1"/>
    <n v="797"/>
    <n v="797"/>
    <n v="3250"/>
    <n v="3250"/>
    <n v="3250"/>
    <n v="39000"/>
    <n v="3250"/>
    <n v="39000"/>
    <n v="4.077791718946048"/>
  </r>
  <r>
    <n v="327"/>
    <n v="3503"/>
    <x v="0"/>
    <x v="0"/>
    <n v="1"/>
    <n v="797"/>
    <n v="797"/>
    <n v="3275"/>
    <n v="3275"/>
    <n v="3275"/>
    <n v="39300"/>
    <n v="3275"/>
    <n v="39300"/>
    <n v="4.1091593475533248"/>
  </r>
  <r>
    <n v="328"/>
    <n v="307"/>
    <x v="0"/>
    <x v="0"/>
    <n v="1"/>
    <n v="1092"/>
    <n v="1092"/>
    <n v="3595"/>
    <n v="3595"/>
    <n v="3595"/>
    <n v="43140"/>
    <n v="3595"/>
    <n v="43140"/>
    <n v="3.292124542124542"/>
  </r>
  <r>
    <n v="329"/>
    <n v="2503"/>
    <x v="0"/>
    <x v="0"/>
    <n v="1"/>
    <n v="801"/>
    <n v="801"/>
    <n v="3225"/>
    <n v="3225"/>
    <n v="3225"/>
    <n v="38700"/>
    <n v="3225"/>
    <n v="38700"/>
    <n v="4.0262172284644198"/>
  </r>
  <r>
    <n v="330"/>
    <n v="2803"/>
    <x v="0"/>
    <x v="0"/>
    <n v="1"/>
    <n v="801"/>
    <n v="801"/>
    <n v="3250"/>
    <n v="3250"/>
    <n v="3250"/>
    <n v="39000"/>
    <n v="3250"/>
    <n v="39000"/>
    <n v="4.0574282147315852"/>
  </r>
  <r>
    <n v="331"/>
    <n v="2905"/>
    <x v="0"/>
    <x v="0"/>
    <n v="1"/>
    <n v="696"/>
    <n v="696"/>
    <n v="3295"/>
    <n v="3295"/>
    <n v="3295"/>
    <n v="39540"/>
    <n v="3295"/>
    <n v="39540"/>
    <n v="4.7341954022988508"/>
  </r>
  <r>
    <n v="332"/>
    <n v="3409"/>
    <x v="0"/>
    <x v="0"/>
    <n v="1"/>
    <n v="685"/>
    <n v="685"/>
    <n v="3050"/>
    <n v="3050"/>
    <n v="3050"/>
    <n v="36600"/>
    <n v="3050"/>
    <n v="36600"/>
    <n v="4.4525547445255471"/>
  </r>
  <r>
    <n v="333"/>
    <n v="2006"/>
    <x v="1"/>
    <x v="0"/>
    <n v="1"/>
    <n v="1181"/>
    <n v="1181"/>
    <n v="4995"/>
    <n v="4995"/>
    <n v="4995"/>
    <n v="59940"/>
    <n v="4995"/>
    <n v="59940"/>
    <n v="4.2294665537679936"/>
  </r>
  <r>
    <n v="334"/>
    <n v="3505"/>
    <x v="0"/>
    <x v="0"/>
    <n v="1"/>
    <n v="696"/>
    <n v="696"/>
    <n v="3285"/>
    <n v="3285"/>
    <n v="3285"/>
    <n v="39420"/>
    <n v="3285"/>
    <n v="39420"/>
    <n v="4.7198275862068968"/>
  </r>
  <r>
    <n v="335"/>
    <n v="3205"/>
    <x v="0"/>
    <x v="0"/>
    <n v="1"/>
    <n v="696"/>
    <n v="696"/>
    <n v="3248"/>
    <n v="3248"/>
    <n v="3248"/>
    <n v="38976"/>
    <n v="3248"/>
    <n v="38976"/>
    <n v="4.666666666666667"/>
  </r>
  <r>
    <n v="336"/>
    <n v="3401"/>
    <x v="0"/>
    <x v="0"/>
    <n v="1"/>
    <n v="685"/>
    <n v="685"/>
    <n v="2950"/>
    <n v="2950"/>
    <n v="2950"/>
    <n v="35400"/>
    <n v="2950"/>
    <n v="35400"/>
    <n v="4.3065693430656937"/>
  </r>
  <r>
    <n v="337"/>
    <n v="2902"/>
    <x v="0"/>
    <x v="0"/>
    <n v="1"/>
    <n v="794"/>
    <n v="794"/>
    <n v="3235"/>
    <n v="3235"/>
    <n v="3235"/>
    <n v="38820"/>
    <n v="3235"/>
    <n v="38820"/>
    <n v="4.0743073047858944"/>
  </r>
  <r>
    <n v="338"/>
    <s v="PH5007"/>
    <x v="2"/>
    <x v="0"/>
    <n v="1"/>
    <n v="546"/>
    <n v="546"/>
    <n v="2695"/>
    <n v="2695"/>
    <n v="2695"/>
    <n v="32340"/>
    <n v="2695"/>
    <n v="32340"/>
    <n v="4.9358974358974361"/>
  </r>
  <r>
    <n v="339"/>
    <n v="4601"/>
    <x v="0"/>
    <x v="0"/>
    <n v="1"/>
    <n v="574"/>
    <n v="574"/>
    <n v="2795"/>
    <n v="2795"/>
    <n v="2795"/>
    <n v="33540"/>
    <n v="2795"/>
    <n v="33540"/>
    <n v="4.8693379790940767"/>
  </r>
  <r>
    <n v="340"/>
    <n v="3410"/>
    <x v="2"/>
    <x v="0"/>
    <n v="1"/>
    <n v="546"/>
    <n v="546"/>
    <n v="2650"/>
    <n v="2650"/>
    <n v="2650"/>
    <n v="31800"/>
    <n v="2650"/>
    <n v="31800"/>
    <n v="4.8534798534798531"/>
  </r>
  <r>
    <n v="341"/>
    <n v="4210"/>
    <x v="2"/>
    <x v="0"/>
    <n v="1"/>
    <n v="546"/>
    <n v="546"/>
    <n v="2650"/>
    <n v="2650"/>
    <n v="2650"/>
    <n v="31800"/>
    <n v="2650"/>
    <n v="31800"/>
    <n v="4.8534798534798531"/>
  </r>
  <r>
    <n v="342"/>
    <s v="PH5107"/>
    <x v="2"/>
    <x v="0"/>
    <n v="1"/>
    <n v="546"/>
    <n v="546"/>
    <n v="2695"/>
    <n v="2695"/>
    <n v="2695"/>
    <n v="32340"/>
    <n v="2695"/>
    <n v="32340"/>
    <n v="4.9358974358974361"/>
  </r>
  <r>
    <n v="343"/>
    <n v="4208"/>
    <x v="0"/>
    <x v="0"/>
    <n v="1"/>
    <n v="794"/>
    <n v="794"/>
    <n v="3675"/>
    <n v="3675"/>
    <n v="3675"/>
    <n v="44100"/>
    <n v="3675"/>
    <n v="44100"/>
    <n v="4.6284634760705288"/>
  </r>
  <r>
    <n v="344"/>
    <n v="3508"/>
    <x v="0"/>
    <x v="0"/>
    <n v="1"/>
    <n v="794"/>
    <n v="794"/>
    <n v="3410"/>
    <n v="3410"/>
    <n v="3410"/>
    <n v="40920"/>
    <n v="3410"/>
    <n v="40920"/>
    <n v="4.2947103274559195"/>
  </r>
  <r>
    <n v="345"/>
    <n v="4403"/>
    <x v="0"/>
    <x v="0"/>
    <n v="1"/>
    <n v="797"/>
    <n v="797"/>
    <n v="3435"/>
    <n v="3435"/>
    <n v="3435"/>
    <n v="41220"/>
    <n v="3435"/>
    <n v="41220"/>
    <n v="4.3099121706398993"/>
  </r>
  <r>
    <n v="346"/>
    <n v="4202"/>
    <x v="0"/>
    <x v="0"/>
    <n v="1"/>
    <n v="794"/>
    <n v="794"/>
    <n v="3395"/>
    <n v="3395"/>
    <n v="3395"/>
    <n v="40740"/>
    <n v="3395"/>
    <n v="40740"/>
    <n v="4.275818639798489"/>
  </r>
  <r>
    <n v="347"/>
    <n v="2808"/>
    <x v="0"/>
    <x v="0"/>
    <n v="1"/>
    <n v="794"/>
    <n v="794"/>
    <n v="3325"/>
    <n v="3325"/>
    <n v="3325"/>
    <n v="39900"/>
    <n v="3325"/>
    <n v="39900"/>
    <n v="4.1876574307304786"/>
  </r>
  <r>
    <n v="348"/>
    <n v="3905"/>
    <x v="0"/>
    <x v="0"/>
    <n v="1"/>
    <n v="696"/>
    <n v="696"/>
    <n v="3350"/>
    <n v="3350"/>
    <n v="3350"/>
    <n v="40200"/>
    <n v="3350"/>
    <n v="40200"/>
    <n v="4.8132183908045976"/>
  </r>
  <r>
    <n v="349"/>
    <s v="31-03"/>
    <x v="0"/>
    <x v="0"/>
    <n v="1"/>
    <n v="801"/>
    <n v="801"/>
    <n v="3245"/>
    <n v="3245"/>
    <n v="3245"/>
    <n v="38940"/>
    <n v="3245"/>
    <n v="38940"/>
    <n v="4.0511860174781527"/>
  </r>
  <r>
    <n v="350"/>
    <n v="4501"/>
    <x v="0"/>
    <x v="0"/>
    <n v="1"/>
    <n v="574"/>
    <n v="574"/>
    <n v="2705"/>
    <n v="2705"/>
    <n v="2705"/>
    <n v="32460"/>
    <n v="2705"/>
    <n v="32460"/>
    <n v="4.7125435540069684"/>
  </r>
  <r>
    <n v="351"/>
    <n v="4502"/>
    <x v="1"/>
    <x v="0"/>
    <n v="1"/>
    <n v="867"/>
    <n v="867"/>
    <n v="4195"/>
    <n v="4195"/>
    <n v="4195"/>
    <n v="50340"/>
    <n v="4195"/>
    <n v="50340"/>
    <n v="4.8385236447520183"/>
  </r>
  <r>
    <n v="352"/>
    <n v="4509"/>
    <x v="0"/>
    <x v="0"/>
    <n v="1"/>
    <n v="574"/>
    <n v="574"/>
    <n v="2775"/>
    <n v="2775"/>
    <n v="2775"/>
    <n v="33300"/>
    <n v="2775"/>
    <n v="33300"/>
    <n v="4.8344947735191637"/>
  </r>
  <r>
    <n v="353"/>
    <n v="4602"/>
    <x v="1"/>
    <x v="0"/>
    <n v="1"/>
    <n v="867"/>
    <n v="867"/>
    <n v="3850"/>
    <n v="3850"/>
    <n v="3850"/>
    <n v="46200"/>
    <n v="3850"/>
    <n v="46200"/>
    <n v="4.4405997693194923"/>
  </r>
  <r>
    <n v="354"/>
    <n v="4603"/>
    <x v="0"/>
    <x v="0"/>
    <n v="1"/>
    <n v="797"/>
    <n v="797"/>
    <n v="3450"/>
    <n v="3450"/>
    <n v="3450"/>
    <n v="41400"/>
    <n v="3450"/>
    <n v="41400"/>
    <n v="4.3287327478042661"/>
  </r>
  <r>
    <n v="355"/>
    <n v="4609"/>
    <x v="0"/>
    <x v="0"/>
    <n v="1"/>
    <n v="574"/>
    <n v="574"/>
    <n v="2795"/>
    <n v="2795"/>
    <n v="2795"/>
    <n v="33540"/>
    <n v="2795"/>
    <n v="33540"/>
    <n v="4.8693379790940767"/>
  </r>
  <r>
    <n v="356"/>
    <n v="1402"/>
    <x v="0"/>
    <x v="1"/>
    <n v="1"/>
    <n v="794"/>
    <n v="794"/>
    <m/>
    <n v="3261"/>
    <n v="3261"/>
    <n v="39132"/>
    <n v="3261"/>
    <n v="39132"/>
    <n v="4.1070528967254409"/>
  </r>
  <r>
    <n v="357"/>
    <n v="2004"/>
    <x v="1"/>
    <x v="1"/>
    <n v="1"/>
    <n v="1181"/>
    <n v="1181"/>
    <m/>
    <n v="5227"/>
    <n v="5227"/>
    <n v="62724"/>
    <n v="5227"/>
    <n v="62724"/>
    <n v="4.4259102455546149"/>
  </r>
  <r>
    <n v="358"/>
    <n v="2007"/>
    <x v="0"/>
    <x v="1"/>
    <n v="1"/>
    <n v="801"/>
    <n v="801"/>
    <m/>
    <n v="3638"/>
    <n v="3638"/>
    <n v="43656"/>
    <n v="3638"/>
    <n v="43656"/>
    <n v="4.5418227215980025"/>
  </r>
  <r>
    <n v="359"/>
    <n v="2008"/>
    <x v="0"/>
    <x v="1"/>
    <n v="1"/>
    <n v="794"/>
    <n v="794"/>
    <m/>
    <n v="3536"/>
    <n v="3536"/>
    <n v="42432"/>
    <n v="3536"/>
    <n v="42432"/>
    <n v="4.4534005037783375"/>
  </r>
  <r>
    <n v="360"/>
    <n v="2009"/>
    <x v="0"/>
    <x v="1"/>
    <n v="1"/>
    <n v="685"/>
    <n v="685"/>
    <m/>
    <n v="2975"/>
    <n v="2975"/>
    <n v="35700"/>
    <n v="2975"/>
    <n v="35700"/>
    <n v="4.3430656934306571"/>
  </r>
  <r>
    <n v="361"/>
    <n v="2802"/>
    <x v="0"/>
    <x v="1"/>
    <n v="1"/>
    <n v="794"/>
    <n v="794"/>
    <m/>
    <n v="3411"/>
    <n v="3411"/>
    <n v="40932"/>
    <n v="3411"/>
    <n v="40932"/>
    <n v="4.2959697732997482"/>
  </r>
  <r>
    <n v="362"/>
    <n v="2903"/>
    <x v="0"/>
    <x v="1"/>
    <n v="1"/>
    <n v="801"/>
    <n v="801"/>
    <m/>
    <n v="3418"/>
    <n v="3418"/>
    <n v="41016"/>
    <n v="3418"/>
    <n v="41016"/>
    <n v="4.2671660424469415"/>
  </r>
  <r>
    <n v="363"/>
    <n v="3002"/>
    <x v="0"/>
    <x v="1"/>
    <n v="1"/>
    <n v="794"/>
    <n v="794"/>
    <m/>
    <n v="3381"/>
    <n v="3381"/>
    <n v="40572"/>
    <n v="3381"/>
    <n v="40572"/>
    <n v="4.2581863979848871"/>
  </r>
  <r>
    <n v="364"/>
    <n v="3003"/>
    <x v="0"/>
    <x v="1"/>
    <n v="1"/>
    <n v="801"/>
    <n v="801"/>
    <m/>
    <n v="3428"/>
    <n v="3428"/>
    <n v="41136"/>
    <n v="3428"/>
    <n v="41136"/>
    <n v="4.2796504369538075"/>
  </r>
  <r>
    <n v="365"/>
    <n v="3005"/>
    <x v="0"/>
    <x v="1"/>
    <n v="1"/>
    <n v="696"/>
    <n v="696"/>
    <m/>
    <n v="3423"/>
    <n v="3423"/>
    <n v="41076"/>
    <n v="3423"/>
    <n v="41076"/>
    <n v="4.9181034482758621"/>
  </r>
  <r>
    <n v="366"/>
    <n v="3007"/>
    <x v="0"/>
    <x v="1"/>
    <n v="1"/>
    <n v="801"/>
    <n v="801"/>
    <m/>
    <n v="3683"/>
    <n v="3683"/>
    <n v="44196"/>
    <n v="3683"/>
    <n v="44196"/>
    <n v="4.5980024968789017"/>
  </r>
  <r>
    <n v="367"/>
    <n v="3107"/>
    <x v="0"/>
    <x v="1"/>
    <n v="1"/>
    <n v="801"/>
    <n v="801"/>
    <m/>
    <n v="3583"/>
    <n v="3583"/>
    <n v="42996"/>
    <n v="3583"/>
    <n v="42996"/>
    <n v="4.4731585518102372"/>
  </r>
  <r>
    <n v="368"/>
    <n v="3108"/>
    <x v="0"/>
    <x v="1"/>
    <n v="1"/>
    <n v="794"/>
    <n v="794"/>
    <m/>
    <n v="3596"/>
    <n v="3596"/>
    <n v="43152"/>
    <n v="3596"/>
    <n v="43152"/>
    <n v="4.5289672544080606"/>
  </r>
  <r>
    <n v="369"/>
    <n v="3207"/>
    <x v="0"/>
    <x v="1"/>
    <n v="1"/>
    <n v="797"/>
    <n v="797"/>
    <m/>
    <n v="3732"/>
    <n v="3732"/>
    <n v="44784"/>
    <n v="3732"/>
    <n v="44784"/>
    <n v="4.682559598494354"/>
  </r>
  <r>
    <n v="370"/>
    <n v="3307"/>
    <x v="0"/>
    <x v="1"/>
    <n v="1"/>
    <n v="797"/>
    <n v="797"/>
    <m/>
    <n v="3652"/>
    <n v="3652"/>
    <n v="43824"/>
    <n v="3652"/>
    <n v="43824"/>
    <n v="4.5821831869510667"/>
  </r>
  <r>
    <n v="371"/>
    <n v="3402"/>
    <x v="0"/>
    <x v="1"/>
    <n v="1"/>
    <n v="794"/>
    <n v="794"/>
    <m/>
    <n v="3426"/>
    <n v="3426"/>
    <n v="41112"/>
    <n v="3426"/>
    <n v="41112"/>
    <n v="4.3148614609571787"/>
  </r>
  <r>
    <n v="372"/>
    <n v="3403"/>
    <x v="0"/>
    <x v="1"/>
    <n v="1"/>
    <n v="797"/>
    <n v="797"/>
    <m/>
    <n v="3462"/>
    <n v="3462"/>
    <n v="41544"/>
    <n v="3462"/>
    <n v="41544"/>
    <n v="4.3437892095357595"/>
  </r>
  <r>
    <n v="373"/>
    <n v="3404"/>
    <x v="1"/>
    <x v="1"/>
    <n v="1"/>
    <n v="1185"/>
    <n v="1185"/>
    <m/>
    <n v="5172"/>
    <n v="5172"/>
    <n v="62064"/>
    <n v="5172"/>
    <n v="62064"/>
    <n v="4.3645569620253166"/>
  </r>
  <r>
    <n v="374"/>
    <n v="3405"/>
    <x v="0"/>
    <x v="1"/>
    <n v="1"/>
    <n v="696"/>
    <n v="696"/>
    <m/>
    <n v="3488"/>
    <n v="3488"/>
    <n v="41856"/>
    <n v="3488"/>
    <n v="41856"/>
    <n v="5.0114942528735629"/>
  </r>
  <r>
    <n v="375"/>
    <n v="3406"/>
    <x v="1"/>
    <x v="1"/>
    <n v="1"/>
    <n v="1185"/>
    <n v="1185"/>
    <m/>
    <n v="4917"/>
    <n v="4917"/>
    <n v="59004"/>
    <n v="4917"/>
    <n v="59004"/>
    <n v="4.1493670886075948"/>
  </r>
  <r>
    <n v="376"/>
    <n v="3407"/>
    <x v="0"/>
    <x v="1"/>
    <n v="1"/>
    <n v="797"/>
    <n v="797"/>
    <m/>
    <n v="3667"/>
    <n v="3667"/>
    <n v="44004"/>
    <n v="3667"/>
    <n v="44004"/>
    <n v="4.6010037641154327"/>
  </r>
  <r>
    <n v="377"/>
    <n v="3408"/>
    <x v="0"/>
    <x v="1"/>
    <n v="1"/>
    <n v="794"/>
    <n v="794"/>
    <m/>
    <n v="3551"/>
    <n v="3551"/>
    <n v="42612"/>
    <n v="3551"/>
    <n v="42612"/>
    <n v="4.4722921914357681"/>
  </r>
  <r>
    <n v="378"/>
    <n v="3502"/>
    <x v="0"/>
    <x v="1"/>
    <n v="1"/>
    <n v="794"/>
    <n v="794"/>
    <m/>
    <n v="3471"/>
    <n v="3471"/>
    <n v="41652"/>
    <n v="3471"/>
    <n v="41652"/>
    <n v="4.3715365239294712"/>
  </r>
  <r>
    <n v="379"/>
    <n v="3504"/>
    <x v="1"/>
    <x v="1"/>
    <n v="1"/>
    <n v="1185"/>
    <n v="1185"/>
    <m/>
    <n v="5072"/>
    <n v="5072"/>
    <n v="60864"/>
    <n v="5072"/>
    <n v="60864"/>
    <n v="4.2801687763713083"/>
  </r>
  <r>
    <n v="380"/>
    <n v="3507"/>
    <x v="0"/>
    <x v="1"/>
    <n v="1"/>
    <n v="797"/>
    <n v="797"/>
    <m/>
    <n v="3712"/>
    <n v="3712"/>
    <n v="44544"/>
    <n v="3712"/>
    <n v="44544"/>
    <n v="4.6574654956085322"/>
  </r>
  <r>
    <n v="381"/>
    <n v="3602"/>
    <x v="0"/>
    <x v="1"/>
    <n v="1"/>
    <n v="794"/>
    <n v="794"/>
    <m/>
    <n v="3456"/>
    <n v="3456"/>
    <n v="41472"/>
    <n v="3456"/>
    <n v="41472"/>
    <n v="4.3526448362720407"/>
  </r>
  <r>
    <n v="382"/>
    <n v="3606"/>
    <x v="0"/>
    <x v="1"/>
    <n v="1"/>
    <n v="1185"/>
    <n v="1185"/>
    <m/>
    <n v="5372"/>
    <n v="5372"/>
    <n v="64464"/>
    <n v="5372"/>
    <n v="64464"/>
    <n v="4.5333333333333332"/>
  </r>
  <r>
    <n v="383"/>
    <n v="3607"/>
    <x v="0"/>
    <x v="1"/>
    <n v="1"/>
    <n v="797"/>
    <n v="797"/>
    <m/>
    <n v="3697"/>
    <n v="3697"/>
    <n v="44364"/>
    <n v="3697"/>
    <n v="44364"/>
    <n v="4.6386449184441654"/>
  </r>
  <r>
    <n v="384"/>
    <n v="3608"/>
    <x v="0"/>
    <x v="1"/>
    <n v="1"/>
    <n v="794"/>
    <n v="794"/>
    <m/>
    <n v="3661"/>
    <n v="3661"/>
    <n v="43932"/>
    <n v="3661"/>
    <n v="43932"/>
    <n v="4.6108312342569269"/>
  </r>
  <r>
    <n v="385"/>
    <n v="3702"/>
    <x v="0"/>
    <x v="1"/>
    <n v="1"/>
    <n v="794"/>
    <n v="794"/>
    <m/>
    <n v="3471"/>
    <n v="3471"/>
    <n v="41652"/>
    <n v="3471"/>
    <n v="41652"/>
    <n v="4.3715365239294712"/>
  </r>
  <r>
    <n v="386"/>
    <n v="3703"/>
    <x v="1"/>
    <x v="1"/>
    <n v="1"/>
    <n v="797"/>
    <n v="797"/>
    <m/>
    <n v="3462"/>
    <n v="3462"/>
    <n v="41544"/>
    <n v="3462"/>
    <n v="41544"/>
    <n v="4.3437892095357595"/>
  </r>
  <r>
    <n v="387"/>
    <n v="3704"/>
    <x v="0"/>
    <x v="1"/>
    <n v="1"/>
    <n v="1185"/>
    <n v="1185"/>
    <m/>
    <n v="5372"/>
    <n v="5372"/>
    <n v="64464"/>
    <n v="5372"/>
    <n v="64464"/>
    <n v="4.5333333333333332"/>
  </r>
  <r>
    <n v="388"/>
    <n v="3705"/>
    <x v="1"/>
    <x v="1"/>
    <n v="1"/>
    <n v="696"/>
    <n v="696"/>
    <m/>
    <n v="3513"/>
    <n v="3513"/>
    <n v="42156"/>
    <n v="3513"/>
    <n v="42156"/>
    <n v="5.0474137931034484"/>
  </r>
  <r>
    <n v="389"/>
    <n v="3708"/>
    <x v="0"/>
    <x v="1"/>
    <n v="1"/>
    <n v="794"/>
    <n v="794"/>
    <m/>
    <n v="3636"/>
    <n v="3636"/>
    <n v="43632"/>
    <n v="3636"/>
    <n v="43632"/>
    <n v="4.579345088161209"/>
  </r>
  <r>
    <n v="390"/>
    <n v="3803"/>
    <x v="1"/>
    <x v="1"/>
    <n v="1"/>
    <n v="797"/>
    <n v="797"/>
    <m/>
    <n v="3502"/>
    <n v="3502"/>
    <n v="42024"/>
    <n v="3502"/>
    <n v="42024"/>
    <n v="4.3939774153074032"/>
  </r>
  <r>
    <n v="391"/>
    <n v="3807"/>
    <x v="0"/>
    <x v="1"/>
    <n v="1"/>
    <n v="797"/>
    <n v="797"/>
    <m/>
    <n v="3782"/>
    <n v="3782"/>
    <n v="45384"/>
    <n v="3782"/>
    <n v="45384"/>
    <n v="4.7452948557089085"/>
  </r>
  <r>
    <n v="392"/>
    <n v="3809"/>
    <x v="2"/>
    <x v="1"/>
    <n v="1"/>
    <n v="685"/>
    <n v="685"/>
    <m/>
    <n v="3230"/>
    <n v="3230"/>
    <n v="38760"/>
    <n v="3230"/>
    <n v="38760"/>
    <n v="4.7153284671532845"/>
  </r>
  <r>
    <n v="393"/>
    <n v="3903"/>
    <x v="1"/>
    <x v="1"/>
    <n v="1"/>
    <n v="797"/>
    <n v="797"/>
    <m/>
    <n v="3517"/>
    <n v="3517"/>
    <n v="42204"/>
    <n v="3517"/>
    <n v="42204"/>
    <n v="4.4127979924717691"/>
  </r>
  <r>
    <n v="394"/>
    <n v="3904"/>
    <x v="0"/>
    <x v="1"/>
    <n v="1"/>
    <n v="1185"/>
    <n v="1185"/>
    <m/>
    <n v="4742"/>
    <n v="4742"/>
    <n v="56904"/>
    <n v="4742"/>
    <n v="56904"/>
    <n v="4.0016877637130799"/>
  </r>
  <r>
    <n v="395"/>
    <n v="3908"/>
    <x v="0"/>
    <x v="1"/>
    <n v="1"/>
    <n v="794"/>
    <n v="794"/>
    <m/>
    <n v="3651"/>
    <n v="3651"/>
    <n v="43812"/>
    <n v="3651"/>
    <n v="43812"/>
    <n v="4.5982367758186395"/>
  </r>
  <r>
    <n v="396"/>
    <n v="3909"/>
    <x v="0"/>
    <x v="1"/>
    <n v="1"/>
    <n v="685"/>
    <n v="685"/>
    <m/>
    <n v="3245"/>
    <n v="3245"/>
    <n v="38940"/>
    <n v="3245"/>
    <n v="38940"/>
    <n v="4.7372262773722627"/>
  </r>
  <r>
    <n v="397"/>
    <n v="4002"/>
    <x v="0"/>
    <x v="1"/>
    <n v="1"/>
    <n v="794"/>
    <n v="794"/>
    <m/>
    <n v="3516"/>
    <n v="3516"/>
    <n v="42192"/>
    <n v="3516"/>
    <n v="42192"/>
    <n v="4.4282115869017629"/>
  </r>
  <r>
    <n v="398"/>
    <n v="4003"/>
    <x v="0"/>
    <x v="1"/>
    <n v="1"/>
    <n v="797"/>
    <n v="797"/>
    <m/>
    <n v="3482"/>
    <n v="3482"/>
    <n v="41784"/>
    <n v="3482"/>
    <n v="41784"/>
    <n v="4.3688833124215813"/>
  </r>
  <r>
    <n v="399"/>
    <n v="4004"/>
    <x v="1"/>
    <x v="1"/>
    <n v="1"/>
    <n v="1185"/>
    <n v="1185"/>
    <m/>
    <n v="5272"/>
    <n v="5272"/>
    <n v="63264"/>
    <n v="5272"/>
    <n v="63264"/>
    <n v="4.4489451476793249"/>
  </r>
  <r>
    <n v="400"/>
    <n v="4101"/>
    <x v="0"/>
    <x v="1"/>
    <n v="1"/>
    <n v="685"/>
    <n v="685"/>
    <m/>
    <n v="3155"/>
    <n v="3155"/>
    <n v="37860"/>
    <n v="3155"/>
    <n v="37860"/>
    <n v="4.6058394160583944"/>
  </r>
  <r>
    <n v="401"/>
    <n v="4102"/>
    <x v="0"/>
    <x v="1"/>
    <n v="1"/>
    <n v="794"/>
    <n v="794"/>
    <m/>
    <n v="3531"/>
    <n v="3531"/>
    <n v="42372"/>
    <n v="3531"/>
    <n v="42372"/>
    <n v="4.4471032745591943"/>
  </r>
  <r>
    <n v="402"/>
    <n v="4103"/>
    <x v="0"/>
    <x v="1"/>
    <n v="1"/>
    <n v="797"/>
    <n v="797"/>
    <m/>
    <n v="3547"/>
    <n v="3547"/>
    <n v="42564"/>
    <n v="3547"/>
    <n v="42564"/>
    <n v="4.4504391468005018"/>
  </r>
  <r>
    <n v="403"/>
    <n v="4104"/>
    <x v="1"/>
    <x v="1"/>
    <n v="1"/>
    <n v="1185"/>
    <n v="1185"/>
    <m/>
    <n v="5072"/>
    <n v="5072"/>
    <n v="60864"/>
    <n v="5072"/>
    <n v="60864"/>
    <n v="4.2801687763713083"/>
  </r>
  <r>
    <n v="404"/>
    <n v="4105"/>
    <x v="0"/>
    <x v="1"/>
    <n v="1"/>
    <n v="696"/>
    <n v="696"/>
    <m/>
    <n v="3508"/>
    <n v="3508"/>
    <n v="42096"/>
    <n v="3508"/>
    <n v="42096"/>
    <n v="5.0402298850574709"/>
  </r>
  <r>
    <n v="405"/>
    <n v="4108"/>
    <x v="0"/>
    <x v="1"/>
    <n v="1"/>
    <n v="794"/>
    <n v="794"/>
    <m/>
    <n v="3681"/>
    <n v="3681"/>
    <n v="44172"/>
    <n v="3681"/>
    <n v="44172"/>
    <n v="4.6360201511335015"/>
  </r>
  <r>
    <n v="406"/>
    <n v="4109"/>
    <x v="0"/>
    <x v="1"/>
    <n v="1"/>
    <n v="685"/>
    <n v="685"/>
    <m/>
    <n v="3305"/>
    <n v="3305"/>
    <n v="39660"/>
    <n v="3305"/>
    <n v="39660"/>
    <n v="4.8248175182481754"/>
  </r>
  <r>
    <n v="407"/>
    <n v="4201"/>
    <x v="0"/>
    <x v="1"/>
    <n v="1"/>
    <n v="685"/>
    <n v="685"/>
    <m/>
    <n v="3170"/>
    <n v="3170"/>
    <n v="38040"/>
    <n v="3170"/>
    <n v="38040"/>
    <n v="4.6277372262773726"/>
  </r>
  <r>
    <n v="408"/>
    <n v="4204"/>
    <x v="1"/>
    <x v="1"/>
    <n v="1"/>
    <n v="1184"/>
    <n v="1184"/>
    <m/>
    <n v="5472"/>
    <n v="5472"/>
    <n v="65664"/>
    <n v="5472"/>
    <n v="65664"/>
    <n v="4.6216216216216219"/>
  </r>
  <r>
    <n v="409"/>
    <n v="4205"/>
    <x v="0"/>
    <x v="1"/>
    <n v="1"/>
    <n v="696"/>
    <n v="696"/>
    <m/>
    <n v="3548"/>
    <n v="3548"/>
    <n v="42576"/>
    <n v="3548"/>
    <n v="42576"/>
    <n v="5.0977011494252871"/>
  </r>
  <r>
    <n v="410"/>
    <n v="4301"/>
    <x v="0"/>
    <x v="1"/>
    <n v="1"/>
    <n v="685"/>
    <n v="685"/>
    <m/>
    <n v="3185"/>
    <n v="3185"/>
    <n v="38220"/>
    <n v="3185"/>
    <n v="38220"/>
    <n v="4.6496350364963508"/>
  </r>
  <r>
    <n v="411"/>
    <s v="4302 - Model"/>
    <x v="0"/>
    <x v="2"/>
    <n v="1"/>
    <n v="794"/>
    <n v="794"/>
    <m/>
    <n v="3561"/>
    <n v="3561"/>
    <n v="42732"/>
    <n v="3561"/>
    <n v="42732"/>
    <n v="4.4848866498740554"/>
  </r>
  <r>
    <n v="412"/>
    <s v="4303 - Model"/>
    <x v="0"/>
    <x v="2"/>
    <n v="1"/>
    <n v="797"/>
    <n v="797"/>
    <m/>
    <n v="3577"/>
    <n v="3577"/>
    <n v="42924"/>
    <n v="3577"/>
    <n v="42924"/>
    <n v="4.4880803011292345"/>
  </r>
  <r>
    <n v="413"/>
    <s v="4305 - Model"/>
    <x v="0"/>
    <x v="2"/>
    <n v="1"/>
    <n v="696"/>
    <n v="696"/>
    <m/>
    <n v="3538"/>
    <n v="3538"/>
    <n v="42456"/>
    <n v="3538"/>
    <n v="42456"/>
    <n v="5.083333333333333"/>
  </r>
  <r>
    <n v="414"/>
    <n v="4307"/>
    <x v="0"/>
    <x v="1"/>
    <n v="1"/>
    <n v="797"/>
    <n v="797"/>
    <m/>
    <n v="3782"/>
    <n v="3782"/>
    <n v="45384"/>
    <n v="3782"/>
    <n v="45384"/>
    <n v="4.7452948557089085"/>
  </r>
  <r>
    <n v="415"/>
    <n v="4308"/>
    <x v="0"/>
    <x v="1"/>
    <n v="1"/>
    <n v="794"/>
    <n v="794"/>
    <m/>
    <n v="3711"/>
    <n v="3711"/>
    <n v="44532"/>
    <n v="3711"/>
    <n v="44532"/>
    <n v="4.6738035264483626"/>
  </r>
  <r>
    <n v="416"/>
    <s v="4309 - Model"/>
    <x v="0"/>
    <x v="2"/>
    <n v="1"/>
    <n v="685"/>
    <n v="685"/>
    <m/>
    <n v="3280"/>
    <n v="3280"/>
    <n v="39360"/>
    <n v="3280"/>
    <n v="39360"/>
    <n v="4.788321167883212"/>
  </r>
  <r>
    <n v="417"/>
    <n v="4310"/>
    <x v="2"/>
    <x v="1"/>
    <n v="1"/>
    <n v="546"/>
    <n v="546"/>
    <m/>
    <n v="2853"/>
    <n v="2853"/>
    <n v="34236"/>
    <n v="2853"/>
    <n v="34236"/>
    <n v="5.2252747252747254"/>
  </r>
  <r>
    <n v="418"/>
    <n v="4401"/>
    <x v="0"/>
    <x v="1"/>
    <n v="1"/>
    <n v="685"/>
    <n v="685"/>
    <m/>
    <n v="3255"/>
    <n v="3255"/>
    <n v="39060"/>
    <n v="3255"/>
    <n v="39060"/>
    <n v="4.7518248175182478"/>
  </r>
  <r>
    <n v="419"/>
    <n v="4402"/>
    <x v="0"/>
    <x v="1"/>
    <n v="1"/>
    <n v="794"/>
    <n v="794"/>
    <m/>
    <n v="3611"/>
    <n v="3611"/>
    <n v="43332"/>
    <n v="3611"/>
    <n v="43332"/>
    <n v="4.5478589420654911"/>
  </r>
  <r>
    <n v="420"/>
    <n v="4405"/>
    <x v="0"/>
    <x v="1"/>
    <n v="1"/>
    <n v="696"/>
    <n v="696"/>
    <m/>
    <n v="3598"/>
    <n v="3598"/>
    <n v="43176"/>
    <n v="3598"/>
    <n v="43176"/>
    <n v="5.1695402298850572"/>
  </r>
  <r>
    <n v="421"/>
    <n v="4410"/>
    <x v="2"/>
    <x v="1"/>
    <n v="1"/>
    <n v="546"/>
    <n v="546"/>
    <m/>
    <n v="2903"/>
    <n v="2903"/>
    <n v="34836"/>
    <n v="2903"/>
    <n v="34836"/>
    <n v="5.3168498168498166"/>
  </r>
  <r>
    <n v="422"/>
    <n v="4505"/>
    <x v="0"/>
    <x v="1"/>
    <n v="1"/>
    <n v="696"/>
    <n v="696"/>
    <m/>
    <n v="3568"/>
    <n v="3568"/>
    <n v="42816"/>
    <n v="3568"/>
    <n v="42816"/>
    <n v="5.1264367816091951"/>
  </r>
  <r>
    <n v="423"/>
    <n v="4508"/>
    <x v="1"/>
    <x v="1"/>
    <n v="1"/>
    <n v="867"/>
    <n v="867"/>
    <m/>
    <n v="4698"/>
    <n v="4698"/>
    <n v="56376"/>
    <n v="4698"/>
    <n v="56376"/>
    <n v="5.4186851211072664"/>
  </r>
  <r>
    <n v="424"/>
    <n v="4604"/>
    <x v="1"/>
    <x v="1"/>
    <n v="1"/>
    <n v="1184"/>
    <n v="1184"/>
    <m/>
    <n v="5602"/>
    <n v="5602"/>
    <n v="67224"/>
    <n v="5602"/>
    <n v="67224"/>
    <n v="4.7314189189189193"/>
  </r>
  <r>
    <n v="425"/>
    <n v="4605"/>
    <x v="0"/>
    <x v="1"/>
    <n v="1"/>
    <n v="696"/>
    <n v="696"/>
    <m/>
    <n v="3583"/>
    <n v="3583"/>
    <n v="42996"/>
    <n v="3583"/>
    <n v="42996"/>
    <n v="5.1479885057471266"/>
  </r>
  <r>
    <n v="426"/>
    <n v="4606"/>
    <x v="1"/>
    <x v="1"/>
    <n v="1"/>
    <n v="1184"/>
    <n v="1184"/>
    <m/>
    <n v="5672"/>
    <n v="5672"/>
    <n v="68064"/>
    <n v="5672"/>
    <n v="68064"/>
    <n v="4.7905405405405403"/>
  </r>
  <r>
    <n v="427"/>
    <n v="4608"/>
    <x v="1"/>
    <x v="1"/>
    <n v="1"/>
    <n v="867"/>
    <n v="867"/>
    <m/>
    <n v="4138"/>
    <n v="4138"/>
    <n v="49656"/>
    <n v="4138"/>
    <n v="49656"/>
    <n v="4.7727797001153407"/>
  </r>
  <r>
    <n v="428"/>
    <n v="4701"/>
    <x v="0"/>
    <x v="1"/>
    <n v="1"/>
    <n v="574"/>
    <n v="574"/>
    <m/>
    <n v="3114"/>
    <n v="3114"/>
    <n v="37368"/>
    <n v="3114"/>
    <n v="37368"/>
    <n v="5.4250871080139369"/>
  </r>
  <r>
    <n v="429"/>
    <n v="4703"/>
    <x v="0"/>
    <x v="1"/>
    <n v="1"/>
    <n v="797"/>
    <n v="797"/>
    <m/>
    <n v="3637"/>
    <n v="3637"/>
    <n v="43644"/>
    <n v="3637"/>
    <n v="43644"/>
    <n v="4.5633626097866999"/>
  </r>
  <r>
    <n v="430"/>
    <n v="4709"/>
    <x v="0"/>
    <x v="1"/>
    <n v="1"/>
    <n v="574"/>
    <n v="574"/>
    <m/>
    <n v="3114"/>
    <n v="3114"/>
    <n v="37368"/>
    <n v="3114"/>
    <n v="37368"/>
    <n v="5.4250871080139369"/>
  </r>
  <r>
    <n v="431"/>
    <n v="4801"/>
    <x v="0"/>
    <x v="1"/>
    <n v="1"/>
    <n v="574"/>
    <n v="574"/>
    <m/>
    <n v="2929"/>
    <n v="2929"/>
    <n v="35148"/>
    <n v="2929"/>
    <n v="35148"/>
    <n v="5.1027874564459932"/>
  </r>
  <r>
    <n v="432"/>
    <n v="4805"/>
    <x v="0"/>
    <x v="1"/>
    <n v="1"/>
    <n v="696"/>
    <n v="696"/>
    <m/>
    <n v="3613"/>
    <n v="3613"/>
    <n v="43356"/>
    <n v="3613"/>
    <n v="43356"/>
    <n v="5.1910919540229887"/>
  </r>
  <r>
    <n v="433"/>
    <n v="4807"/>
    <x v="0"/>
    <x v="1"/>
    <n v="1"/>
    <n v="797"/>
    <n v="797"/>
    <m/>
    <n v="3515"/>
    <n v="3515"/>
    <n v="42180"/>
    <n v="3515"/>
    <n v="42180"/>
    <n v="4.4102885821831865"/>
  </r>
  <r>
    <n v="434"/>
    <n v="4809"/>
    <x v="0"/>
    <x v="1"/>
    <n v="1"/>
    <n v="574"/>
    <n v="574"/>
    <m/>
    <n v="2929"/>
    <n v="2929"/>
    <n v="35148"/>
    <n v="2929"/>
    <n v="35148"/>
    <n v="5.1027874564459932"/>
  </r>
  <r>
    <n v="435"/>
    <n v="4903"/>
    <x v="0"/>
    <x v="1"/>
    <n v="1"/>
    <n v="736"/>
    <n v="736"/>
    <m/>
    <n v="3652"/>
    <n v="3652"/>
    <n v="43824"/>
    <n v="3652"/>
    <n v="43824"/>
    <n v="4.9619565217391308"/>
  </r>
  <r>
    <n v="436"/>
    <n v="4904"/>
    <x v="1"/>
    <x v="1"/>
    <n v="1"/>
    <n v="1067"/>
    <n v="1067"/>
    <m/>
    <n v="5645"/>
    <n v="5645"/>
    <n v="67740"/>
    <n v="5645"/>
    <n v="67740"/>
    <n v="5.2905342080599809"/>
  </r>
  <r>
    <n v="437"/>
    <n v="4905"/>
    <x v="0"/>
    <x v="1"/>
    <n v="1"/>
    <n v="696"/>
    <n v="696"/>
    <m/>
    <n v="3628"/>
    <n v="3628"/>
    <n v="43536"/>
    <n v="3628"/>
    <n v="43536"/>
    <n v="5.2126436781609193"/>
  </r>
  <r>
    <n v="438"/>
    <n v="4906"/>
    <x v="1"/>
    <x v="1"/>
    <n v="1"/>
    <n v="1067"/>
    <n v="1067"/>
    <m/>
    <n v="5175"/>
    <n v="5175"/>
    <n v="62100"/>
    <n v="5175"/>
    <n v="62100"/>
    <n v="4.8500468603561391"/>
  </r>
  <r>
    <n v="439"/>
    <n v="4907"/>
    <x v="0"/>
    <x v="1"/>
    <n v="1"/>
    <n v="736"/>
    <n v="736"/>
    <m/>
    <n v="3767"/>
    <n v="3767"/>
    <n v="45204"/>
    <n v="3767"/>
    <n v="45204"/>
    <n v="5.1182065217391308"/>
  </r>
  <r>
    <n v="440"/>
    <n v="4909"/>
    <x v="0"/>
    <x v="1"/>
    <n v="1"/>
    <n v="574"/>
    <n v="574"/>
    <m/>
    <n v="3144"/>
    <n v="3144"/>
    <n v="37728"/>
    <n v="3144"/>
    <n v="37728"/>
    <n v="5.4773519163763069"/>
  </r>
  <r>
    <n v="441"/>
    <s v="PH5001"/>
    <x v="0"/>
    <x v="1"/>
    <n v="1"/>
    <n v="767"/>
    <n v="767"/>
    <m/>
    <n v="3730"/>
    <n v="3730"/>
    <n v="44760"/>
    <n v="3730"/>
    <n v="44760"/>
    <n v="4.8631029986962186"/>
  </r>
  <r>
    <n v="442"/>
    <s v="PH5006"/>
    <x v="0"/>
    <x v="1"/>
    <n v="1"/>
    <n v="765"/>
    <n v="765"/>
    <m/>
    <n v="3854"/>
    <n v="3854"/>
    <n v="46248"/>
    <n v="3854"/>
    <n v="46248"/>
    <n v="5.037908496732026"/>
  </r>
  <r>
    <n v="443"/>
    <s v="PH5101"/>
    <x v="0"/>
    <x v="1"/>
    <n v="1"/>
    <n v="767"/>
    <n v="767"/>
    <m/>
    <n v="3790"/>
    <n v="3790"/>
    <n v="45480"/>
    <n v="3790"/>
    <n v="45480"/>
    <n v="4.941329856584094"/>
  </r>
  <r>
    <n v="444"/>
    <n v="904"/>
    <x v="1"/>
    <x v="1"/>
    <n v="1"/>
    <n v="1181"/>
    <n v="1181"/>
    <m/>
    <n v="3670"/>
    <n v="3670"/>
    <n v="44040"/>
    <n v="3670"/>
    <n v="44040"/>
    <n v="3.107535986452159"/>
  </r>
  <r>
    <n v="445"/>
    <s v="PH5102"/>
    <x v="1"/>
    <x v="1"/>
    <n v="1"/>
    <n v="1174"/>
    <n v="1174"/>
    <m/>
    <n v="5670"/>
    <n v="5670"/>
    <n v="68040"/>
    <n v="5670"/>
    <n v="68040"/>
    <n v="4.8296422487223172"/>
  </r>
  <r>
    <n v="446"/>
    <s v="PH5105"/>
    <x v="1"/>
    <x v="1"/>
    <n v="1"/>
    <n v="1174"/>
    <n v="1174"/>
    <m/>
    <n v="5770"/>
    <n v="5770"/>
    <n v="69240"/>
    <n v="5770"/>
    <n v="69240"/>
    <n v="4.9148211243611586"/>
  </r>
  <r>
    <n v="447"/>
    <s v="PH5106"/>
    <x v="0"/>
    <x v="1"/>
    <n v="1"/>
    <n v="765"/>
    <n v="765"/>
    <m/>
    <n v="3839"/>
    <n v="3839"/>
    <n v="46068"/>
    <n v="3839"/>
    <n v="46068"/>
    <n v="5.01830065359477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U8:Z20" firstHeaderRow="1" firstDataRow="2" firstDataCol="2"/>
  <pivotFields count="14">
    <pivotField compact="0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axis="axisRow" compact="0" outline="0" showAll="0">
      <items count="4">
        <item x="0"/>
        <item x="2"/>
        <item x="1"/>
        <item t="default"/>
      </items>
    </pivotField>
    <pivotField compact="0" numFmtId="189" outline="0" showAll="0"/>
    <pivotField compact="0" numFmtId="189" outline="0" showAll="0"/>
    <pivotField dataField="1" compact="0" numFmtId="189" outline="0" showAll="0"/>
    <pivotField dataField="1" compact="0" outline="0" showAll="0"/>
    <pivotField dataField="1" compact="0" numFmtId="189" outline="0" showAll="0"/>
    <pivotField compact="0" numFmtId="189" outline="0" showAll="0"/>
    <pivotField compact="0" numFmtId="189" outline="0" showAll="0"/>
    <pivotField compact="0" numFmtId="189" outline="0" showAll="0"/>
    <pivotField compact="0" numFmtId="189" outline="0" showAll="0"/>
    <pivotField compact="0" numFmtId="191" outline="0" showAll="0"/>
  </pivotFields>
  <rowFields count="2">
    <field x="2"/>
    <field x="3"/>
  </rowFields>
  <rowItems count="11">
    <i>
      <x/>
      <x/>
    </i>
    <i r="1">
      <x v="1"/>
    </i>
    <i r="1">
      <x v="2"/>
    </i>
    <i t="default">
      <x/>
    </i>
    <i>
      <x v="1"/>
      <x/>
    </i>
    <i r="1">
      <x v="2"/>
    </i>
    <i t="default">
      <x v="1"/>
    </i>
    <i>
      <x v="2"/>
      <x/>
    </i>
    <i r="1">
      <x v="2"/>
    </i>
    <i t="default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SF" fld="6" baseField="0" baseItem="0"/>
    <dataField name="Sum of Contract Rent" fld="7" baseField="3" baseItem="0"/>
    <dataField name="Sum of Market Rent" fld="8" baseField="0" baseItem="0"/>
    <dataField name="Count of Total SF2" fld="6" subtotal="count" baseField="2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EY Colors - EXCEL">
  <a:themeElements>
    <a:clrScheme name="EY Color - mod.Excel">
      <a:dk1>
        <a:srgbClr val="646464"/>
      </a:dk1>
      <a:lt1>
        <a:srgbClr val="FFFFFF"/>
      </a:lt1>
      <a:dk2>
        <a:srgbClr val="333333"/>
      </a:dk2>
      <a:lt2>
        <a:srgbClr val="808080"/>
      </a:lt2>
      <a:accent1>
        <a:srgbClr val="808080"/>
      </a:accent1>
      <a:accent2>
        <a:srgbClr val="FFD200"/>
      </a:accent2>
      <a:accent3>
        <a:srgbClr val="999999"/>
      </a:accent3>
      <a:accent4>
        <a:srgbClr val="F0F0F0"/>
      </a:accent4>
      <a:accent5>
        <a:srgbClr val="00A3AE"/>
      </a:accent5>
      <a:accent6>
        <a:srgbClr val="C0C0C0"/>
      </a:accent6>
      <a:hlink>
        <a:srgbClr val="336699"/>
      </a:hlink>
      <a:folHlink>
        <a:srgbClr val="7030A0"/>
      </a:folHlink>
    </a:clrScheme>
    <a:fontScheme name="Custom 10">
      <a:majorFont>
        <a:latin typeface="Arial"/>
        <a:ea typeface="맑은 고딕"/>
        <a:cs typeface=""/>
      </a:majorFont>
      <a:minorFont>
        <a:latin typeface="Arial"/>
        <a:ea typeface="맑은 고딕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9525">
          <a:solidFill>
            <a:schemeClr val="accent1"/>
          </a:solidFill>
        </a:ln>
      </a:spPr>
      <a:bodyPr rtlCol="0" anchor="t" anchorCtr="0"/>
      <a:lstStyle>
        <a:defPPr algn="ctr">
          <a:defRPr sz="1200"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accent1"/>
          </a:solidFill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36576" rIns="0" bIns="0" rtlCol="0">
        <a:spAutoFit/>
      </a:bodyPr>
      <a:lstStyle>
        <a:defPPr marL="285750" indent="-285750">
          <a:lnSpc>
            <a:spcPct val="85000"/>
          </a:lnSpc>
          <a:spcAft>
            <a:spcPts val="600"/>
          </a:spcAft>
          <a:buClr>
            <a:schemeClr val="accent2"/>
          </a:buClr>
          <a:buSzPct val="70000"/>
          <a:buFont typeface="Arial" pitchFamily="34" charset="0"/>
          <a:buChar char="►"/>
          <a:defRPr sz="1200" dirty="0" smtClean="0"/>
        </a:defPPr>
      </a:lstStyle>
    </a:txDef>
  </a:objectDefaults>
  <a:extraClrSchemeLst/>
  <a:custClrLst>
    <a:custClr name="EY Special Use Red">
      <a:srgbClr val="F04C3E"/>
    </a:custClr>
    <a:custClr name="EY Special Use Blue 50%">
      <a:srgbClr val="7FD1D6"/>
    </a:custClr>
    <a:custClr name="EY Special Use Purple">
      <a:srgbClr val="91278F"/>
    </a:custClr>
    <a:custClr name="EY Special Use Purple 50%">
      <a:srgbClr val="C893C7"/>
    </a:custClr>
    <a:custClr name="EY Special Use Green">
      <a:srgbClr val="2C973E"/>
    </a:custClr>
    <a:custClr name="EY Special Use Green 50%">
      <a:srgbClr val="95CB89"/>
    </a:custClr>
    <a:custClr name="EY Yellow 50%">
      <a:srgbClr val="FFF27F"/>
    </a:custClr>
    <a:custClr name="EY Special Use Lilac">
      <a:srgbClr val="AC98DB"/>
    </a:custClr>
    <a:custClr name="EY Special Use Lilac 50%">
      <a:srgbClr val="D8D2E0"/>
    </a:custClr>
    <a:custClr name="EY Link Blue">
      <a:srgbClr val="336699"/>
    </a:custClr>
  </a:custClr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B1:AC46"/>
  <sheetViews>
    <sheetView showGridLines="0" workbookViewId="0"/>
  </sheetViews>
  <sheetFormatPr defaultRowHeight="12" outlineLevelCol="1" x14ac:dyDescent="0.2"/>
  <cols>
    <col min="1" max="1" width="2.7109375" customWidth="1"/>
    <col min="2" max="2" width="31.85546875" customWidth="1"/>
    <col min="3" max="3" width="12.5703125" customWidth="1"/>
    <col min="4" max="13" width="11.28515625" customWidth="1"/>
    <col min="15" max="24" width="5.7109375" hidden="1" customWidth="1" outlineLevel="1"/>
    <col min="25" max="25" width="9.140625" collapsed="1"/>
  </cols>
  <sheetData>
    <row r="1" spans="2:29" x14ac:dyDescent="0.2">
      <c r="B1" s="76" t="s">
        <v>90</v>
      </c>
      <c r="C1" s="77" t="s">
        <v>91</v>
      </c>
    </row>
    <row r="2" spans="2:29" x14ac:dyDescent="0.2">
      <c r="B2" s="37" t="s">
        <v>31</v>
      </c>
      <c r="C2" s="37"/>
      <c r="D2" s="551">
        <v>2018</v>
      </c>
      <c r="E2" s="551">
        <f t="shared" ref="E2:M2" si="0">D2+1</f>
        <v>2019</v>
      </c>
      <c r="F2" s="551">
        <f t="shared" si="0"/>
        <v>2020</v>
      </c>
      <c r="G2" s="551">
        <f t="shared" si="0"/>
        <v>2021</v>
      </c>
      <c r="H2" s="551">
        <f t="shared" si="0"/>
        <v>2022</v>
      </c>
      <c r="I2" s="551">
        <f t="shared" si="0"/>
        <v>2023</v>
      </c>
      <c r="J2" s="551">
        <f t="shared" si="0"/>
        <v>2024</v>
      </c>
      <c r="K2" s="551">
        <f t="shared" si="0"/>
        <v>2025</v>
      </c>
      <c r="L2" s="551">
        <f t="shared" si="0"/>
        <v>2026</v>
      </c>
      <c r="M2" s="551">
        <f t="shared" si="0"/>
        <v>2027</v>
      </c>
    </row>
    <row r="3" spans="2:29" x14ac:dyDescent="0.2">
      <c r="B3" s="38"/>
      <c r="C3" s="38"/>
      <c r="D3" s="39">
        <v>1</v>
      </c>
      <c r="E3" s="39">
        <f>D3+1</f>
        <v>2</v>
      </c>
      <c r="F3" s="39">
        <f t="shared" ref="F3:M3" si="1">E3+1</f>
        <v>3</v>
      </c>
      <c r="G3" s="39">
        <f t="shared" si="1"/>
        <v>4</v>
      </c>
      <c r="H3" s="39">
        <f t="shared" si="1"/>
        <v>5</v>
      </c>
      <c r="I3" s="39">
        <f t="shared" si="1"/>
        <v>6</v>
      </c>
      <c r="J3" s="39">
        <f t="shared" si="1"/>
        <v>7</v>
      </c>
      <c r="K3" s="39">
        <f t="shared" si="1"/>
        <v>8</v>
      </c>
      <c r="L3" s="39">
        <f t="shared" si="1"/>
        <v>9</v>
      </c>
      <c r="M3" s="39">
        <f t="shared" si="1"/>
        <v>10</v>
      </c>
      <c r="O3">
        <v>1</v>
      </c>
      <c r="P3">
        <f>O3+1</f>
        <v>2</v>
      </c>
      <c r="Q3">
        <f t="shared" ref="Q3:X3" si="2">P3+1</f>
        <v>3</v>
      </c>
      <c r="R3">
        <f t="shared" si="2"/>
        <v>4</v>
      </c>
      <c r="S3">
        <f t="shared" si="2"/>
        <v>5</v>
      </c>
      <c r="T3">
        <f t="shared" si="2"/>
        <v>6</v>
      </c>
      <c r="U3">
        <f t="shared" si="2"/>
        <v>7</v>
      </c>
      <c r="V3">
        <f t="shared" si="2"/>
        <v>8</v>
      </c>
      <c r="W3">
        <f t="shared" si="2"/>
        <v>9</v>
      </c>
      <c r="X3">
        <f t="shared" si="2"/>
        <v>10</v>
      </c>
    </row>
    <row r="4" spans="2:29" x14ac:dyDescent="0.2"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</row>
    <row r="5" spans="2:29" x14ac:dyDescent="0.2">
      <c r="B5" s="31" t="s">
        <v>26</v>
      </c>
      <c r="C5" s="5"/>
      <c r="D5" s="6"/>
      <c r="E5" s="6"/>
      <c r="F5" s="6"/>
      <c r="G5" s="6"/>
      <c r="H5" s="6"/>
      <c r="I5" s="6"/>
      <c r="J5" s="6"/>
      <c r="K5" s="6"/>
      <c r="L5" s="6"/>
      <c r="M5" s="6"/>
      <c r="AA5" s="44"/>
      <c r="AB5" s="44"/>
      <c r="AC5" s="44"/>
    </row>
    <row r="6" spans="2:29" x14ac:dyDescent="0.2">
      <c r="B6" s="21" t="s">
        <v>1</v>
      </c>
      <c r="C6" s="8">
        <v>0.03</v>
      </c>
      <c r="D6" s="7">
        <v>19112398</v>
      </c>
      <c r="E6" s="2">
        <f>ROUND($D6*P6,0)+1</f>
        <v>19685771</v>
      </c>
      <c r="F6" s="2">
        <f>ROUND($D6*Q6,0)+1</f>
        <v>20276344</v>
      </c>
      <c r="G6" s="2">
        <f>ROUND($D6*R6,0)-1</f>
        <v>20884632</v>
      </c>
      <c r="H6" s="2">
        <f>ROUND($D6*S6,0)+2</f>
        <v>21511174</v>
      </c>
      <c r="I6" s="2">
        <f t="shared" ref="I6:L6" si="3">ROUND($D6*T6,0)</f>
        <v>22156507</v>
      </c>
      <c r="J6" s="2">
        <f>ROUND($D6*U6,0)+2</f>
        <v>22821205</v>
      </c>
      <c r="K6" s="2">
        <f t="shared" si="3"/>
        <v>23505839</v>
      </c>
      <c r="L6" s="2">
        <f t="shared" si="3"/>
        <v>24211014</v>
      </c>
      <c r="M6" s="2">
        <f>ROUND($D6*X6,0)+1</f>
        <v>24937345</v>
      </c>
      <c r="O6" s="36">
        <f>(1+$C6)^(O$3-1)</f>
        <v>1</v>
      </c>
      <c r="P6" s="36">
        <f t="shared" ref="P6:X6" si="4">(1+$C6)^(P$3-1)</f>
        <v>1.03</v>
      </c>
      <c r="Q6" s="36">
        <f t="shared" si="4"/>
        <v>1.0609</v>
      </c>
      <c r="R6" s="36">
        <f t="shared" si="4"/>
        <v>1.092727</v>
      </c>
      <c r="S6" s="36">
        <f t="shared" si="4"/>
        <v>1.1255088099999999</v>
      </c>
      <c r="T6" s="36">
        <f t="shared" si="4"/>
        <v>1.1592740742999998</v>
      </c>
      <c r="U6" s="36">
        <f t="shared" si="4"/>
        <v>1.1940522965289999</v>
      </c>
      <c r="V6" s="36">
        <f t="shared" si="4"/>
        <v>1.22987386542487</v>
      </c>
      <c r="W6" s="36">
        <f t="shared" si="4"/>
        <v>1.2667700813876159</v>
      </c>
      <c r="X6" s="36">
        <f t="shared" si="4"/>
        <v>1.3047731838292445</v>
      </c>
      <c r="AA6" s="44"/>
      <c r="AB6" s="44"/>
      <c r="AC6" s="44"/>
    </row>
    <row r="7" spans="2:29" x14ac:dyDescent="0.2">
      <c r="B7" s="22" t="s">
        <v>2</v>
      </c>
      <c r="C7" s="14">
        <v>2.9975714708157186E-2</v>
      </c>
      <c r="D7" s="15">
        <v>-19058</v>
      </c>
      <c r="E7" s="15">
        <v>-38866</v>
      </c>
      <c r="F7" s="16">
        <f>ROUND($E7*Q7,0)</f>
        <v>-40031</v>
      </c>
      <c r="G7" s="16">
        <f>ROUND($E7*R7,0)+1</f>
        <v>-41230</v>
      </c>
      <c r="H7" s="16">
        <f>ROUND($E7*S7,0)-1</f>
        <v>-42468</v>
      </c>
      <c r="I7" s="16">
        <f>ROUND($E7*T7,0)-1</f>
        <v>-43741</v>
      </c>
      <c r="J7" s="16">
        <f>ROUND($E7*U7,0)-5</f>
        <v>-45056</v>
      </c>
      <c r="K7" s="16">
        <f>ROUND($E7*V7,0)-14</f>
        <v>-46415</v>
      </c>
      <c r="L7" s="16">
        <f>ROUND($E7*W7,0)-5</f>
        <v>-47797</v>
      </c>
      <c r="M7" s="16">
        <f t="shared" ref="M7" si="5">ROUND($E7*X7,0)</f>
        <v>-49225</v>
      </c>
      <c r="O7" s="36"/>
      <c r="P7" s="36">
        <f t="shared" ref="P7:X7" si="6">(1+$C7)^(P$3-2)</f>
        <v>1</v>
      </c>
      <c r="Q7" s="36">
        <f t="shared" si="6"/>
        <v>1.0299757147081572</v>
      </c>
      <c r="R7" s="36">
        <f t="shared" si="6"/>
        <v>1.0608499728885792</v>
      </c>
      <c r="S7" s="36">
        <f t="shared" si="6"/>
        <v>1.0926497090240435</v>
      </c>
      <c r="T7" s="36">
        <f t="shared" si="6"/>
        <v>1.1254026649776991</v>
      </c>
      <c r="U7" s="36">
        <f t="shared" si="6"/>
        <v>1.1591374141948705</v>
      </c>
      <c r="V7" s="36">
        <f t="shared" si="6"/>
        <v>1.1938833866303269</v>
      </c>
      <c r="W7" s="36">
        <f t="shared" si="6"/>
        <v>1.2296708944227661</v>
      </c>
      <c r="X7" s="36">
        <f t="shared" si="6"/>
        <v>1.2665311583389074</v>
      </c>
      <c r="AA7" s="44"/>
      <c r="AB7" s="44"/>
      <c r="AC7" s="44"/>
    </row>
    <row r="8" spans="2:29" x14ac:dyDescent="0.2">
      <c r="B8" s="32" t="s">
        <v>3</v>
      </c>
      <c r="C8" s="33"/>
      <c r="D8" s="34">
        <f t="shared" ref="D8:M8" si="7">SUM(D6:D7)</f>
        <v>19093340</v>
      </c>
      <c r="E8" s="34">
        <f t="shared" si="7"/>
        <v>19646905</v>
      </c>
      <c r="F8" s="34">
        <f t="shared" si="7"/>
        <v>20236313</v>
      </c>
      <c r="G8" s="34">
        <f t="shared" si="7"/>
        <v>20843402</v>
      </c>
      <c r="H8" s="34">
        <f t="shared" si="7"/>
        <v>21468706</v>
      </c>
      <c r="I8" s="34">
        <f t="shared" si="7"/>
        <v>22112766</v>
      </c>
      <c r="J8" s="34">
        <f t="shared" si="7"/>
        <v>22776149</v>
      </c>
      <c r="K8" s="34">
        <f t="shared" si="7"/>
        <v>23459424</v>
      </c>
      <c r="L8" s="34">
        <f t="shared" si="7"/>
        <v>24163217</v>
      </c>
      <c r="M8" s="34">
        <f t="shared" si="7"/>
        <v>24888120</v>
      </c>
      <c r="AA8" s="44"/>
      <c r="AB8" s="44"/>
      <c r="AC8" s="44"/>
    </row>
    <row r="9" spans="2:29" x14ac:dyDescent="0.2">
      <c r="B9" s="22" t="s">
        <v>4</v>
      </c>
      <c r="C9" s="4"/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AA9" s="44"/>
      <c r="AB9" s="44"/>
      <c r="AC9" s="44"/>
    </row>
    <row r="10" spans="2:29" x14ac:dyDescent="0.2">
      <c r="B10" s="19" t="s">
        <v>5</v>
      </c>
      <c r="D10" s="17">
        <f>SUM(D8:D9)</f>
        <v>19093340</v>
      </c>
      <c r="E10" s="17">
        <f t="shared" ref="E10:M10" si="8">SUM(E8:E9)</f>
        <v>19646905</v>
      </c>
      <c r="F10" s="17">
        <f t="shared" si="8"/>
        <v>20236313</v>
      </c>
      <c r="G10" s="17">
        <f t="shared" si="8"/>
        <v>20843402</v>
      </c>
      <c r="H10" s="17">
        <f t="shared" si="8"/>
        <v>21468706</v>
      </c>
      <c r="I10" s="17">
        <f t="shared" si="8"/>
        <v>22112766</v>
      </c>
      <c r="J10" s="17">
        <f t="shared" si="8"/>
        <v>22776149</v>
      </c>
      <c r="K10" s="17">
        <f t="shared" si="8"/>
        <v>23459424</v>
      </c>
      <c r="L10" s="17">
        <f t="shared" si="8"/>
        <v>24163217</v>
      </c>
      <c r="M10" s="17">
        <f t="shared" si="8"/>
        <v>24888120</v>
      </c>
      <c r="AA10" s="44"/>
      <c r="AB10" s="44"/>
      <c r="AC10" s="44"/>
    </row>
    <row r="11" spans="2:29" x14ac:dyDescent="0.2">
      <c r="B11" s="23" t="s">
        <v>6</v>
      </c>
      <c r="C11" s="8">
        <v>0.03</v>
      </c>
      <c r="D11" s="7">
        <v>1681767</v>
      </c>
      <c r="E11" s="2">
        <f>ROUND($D11*P11,0)+1</f>
        <v>1732221</v>
      </c>
      <c r="F11" s="2">
        <f>ROUND($D11*Q11,0)-1</f>
        <v>1784186</v>
      </c>
      <c r="G11" s="2">
        <f>ROUND($D11*R11,0)-1</f>
        <v>1837711</v>
      </c>
      <c r="H11" s="2">
        <f t="shared" ref="H11:I12" si="9">ROUND($D11*S11,0)</f>
        <v>1892844</v>
      </c>
      <c r="I11" s="2">
        <f t="shared" si="9"/>
        <v>1949629</v>
      </c>
      <c r="J11" s="2">
        <f>ROUND($D11*U11,0)-1</f>
        <v>2008117</v>
      </c>
      <c r="K11" s="2">
        <f t="shared" ref="K11:K12" si="10">ROUND($D11*V11,0)</f>
        <v>2068361</v>
      </c>
      <c r="L11" s="2">
        <f>ROUND($D11*W11,0)+1</f>
        <v>2130413</v>
      </c>
      <c r="M11" s="2">
        <f>ROUND($D11*X11,0)-1</f>
        <v>2194323</v>
      </c>
      <c r="O11" s="36">
        <f>(1+$C11)^(O$3-1)</f>
        <v>1</v>
      </c>
      <c r="P11" s="36">
        <f t="shared" ref="P11:X12" si="11">(1+$C11)^(P$3-1)</f>
        <v>1.03</v>
      </c>
      <c r="Q11" s="36">
        <f t="shared" si="11"/>
        <v>1.0609</v>
      </c>
      <c r="R11" s="36">
        <f t="shared" si="11"/>
        <v>1.092727</v>
      </c>
      <c r="S11" s="36">
        <f t="shared" si="11"/>
        <v>1.1255088099999999</v>
      </c>
      <c r="T11" s="36">
        <f t="shared" si="11"/>
        <v>1.1592740742999998</v>
      </c>
      <c r="U11" s="36">
        <f t="shared" si="11"/>
        <v>1.1940522965289999</v>
      </c>
      <c r="V11" s="36">
        <f t="shared" si="11"/>
        <v>1.22987386542487</v>
      </c>
      <c r="W11" s="36">
        <f t="shared" si="11"/>
        <v>1.2667700813876159</v>
      </c>
      <c r="X11" s="36">
        <f t="shared" si="11"/>
        <v>1.3047731838292445</v>
      </c>
      <c r="AA11" s="44"/>
      <c r="AB11" s="44"/>
      <c r="AC11" s="44"/>
    </row>
    <row r="12" spans="2:29" x14ac:dyDescent="0.2">
      <c r="B12" s="23" t="s">
        <v>7</v>
      </c>
      <c r="C12" s="8">
        <v>0.03</v>
      </c>
      <c r="D12" s="7">
        <v>640161</v>
      </c>
      <c r="E12" s="2">
        <f>ROUND($D12*P12,0)-2</f>
        <v>659364</v>
      </c>
      <c r="F12" s="2">
        <f>ROUND($D12*Q12,0)-2</f>
        <v>679145</v>
      </c>
      <c r="G12" s="2">
        <f>ROUND($D12*R12,0)-1</f>
        <v>699520</v>
      </c>
      <c r="H12" s="2">
        <f t="shared" si="9"/>
        <v>720507</v>
      </c>
      <c r="I12" s="2">
        <f>ROUND($D12*T12,0)-1</f>
        <v>742121</v>
      </c>
      <c r="J12" s="2">
        <f>ROUND($D12*U12,0)-3</f>
        <v>764383</v>
      </c>
      <c r="K12" s="2">
        <f t="shared" si="10"/>
        <v>787317</v>
      </c>
      <c r="L12" s="2">
        <f>ROUND($D12*W12,0)-2</f>
        <v>810935</v>
      </c>
      <c r="M12" s="2">
        <f>ROUND($D12*X12,0)-1</f>
        <v>835264</v>
      </c>
      <c r="O12" s="36">
        <f>(1+$C12)^(O$3-1)</f>
        <v>1</v>
      </c>
      <c r="P12" s="36">
        <f t="shared" si="11"/>
        <v>1.03</v>
      </c>
      <c r="Q12" s="36">
        <f t="shared" si="11"/>
        <v>1.0609</v>
      </c>
      <c r="R12" s="36">
        <f t="shared" si="11"/>
        <v>1.092727</v>
      </c>
      <c r="S12" s="36">
        <f t="shared" si="11"/>
        <v>1.1255088099999999</v>
      </c>
      <c r="T12" s="36">
        <f t="shared" si="11"/>
        <v>1.1592740742999998</v>
      </c>
      <c r="U12" s="36">
        <f t="shared" si="11"/>
        <v>1.1940522965289999</v>
      </c>
      <c r="V12" s="36">
        <f t="shared" si="11"/>
        <v>1.22987386542487</v>
      </c>
      <c r="W12" s="36">
        <f t="shared" si="11"/>
        <v>1.2667700813876159</v>
      </c>
      <c r="X12" s="36">
        <f t="shared" si="11"/>
        <v>1.3047731838292445</v>
      </c>
    </row>
    <row r="13" spans="2:29" x14ac:dyDescent="0.2">
      <c r="B13" s="23" t="s">
        <v>8</v>
      </c>
      <c r="C13" s="1">
        <v>-0.04</v>
      </c>
      <c r="D13" s="2">
        <f>ROUND(D12*$C13,0)-1</f>
        <v>-25607</v>
      </c>
      <c r="E13" s="2">
        <f t="shared" ref="E13:J13" si="12">ROUND(E12*$C13,0)</f>
        <v>-26375</v>
      </c>
      <c r="F13" s="2">
        <f>ROUND(F12*$C13,0)+1</f>
        <v>-27165</v>
      </c>
      <c r="G13" s="2">
        <f>ROUND(G12*$C13,0)-1</f>
        <v>-27982</v>
      </c>
      <c r="H13" s="2">
        <f>ROUND(H12*$C13,0)+1</f>
        <v>-28819</v>
      </c>
      <c r="I13" s="2">
        <f t="shared" si="12"/>
        <v>-29685</v>
      </c>
      <c r="J13" s="2">
        <f t="shared" si="12"/>
        <v>-30575</v>
      </c>
      <c r="K13" s="2">
        <f>ROUND(K12*$C13,0)-1</f>
        <v>-31494</v>
      </c>
      <c r="L13" s="2">
        <f>ROUND(L12*$C13,0)+1</f>
        <v>-32436</v>
      </c>
      <c r="M13" s="2">
        <f>ROUND(M12*$C13,0)+1</f>
        <v>-33410</v>
      </c>
    </row>
    <row r="14" spans="2:29" x14ac:dyDescent="0.2">
      <c r="B14" s="23" t="s">
        <v>9</v>
      </c>
      <c r="C14" s="8"/>
      <c r="D14" s="7">
        <v>942976</v>
      </c>
      <c r="E14" s="7">
        <v>1064877</v>
      </c>
      <c r="F14" s="7">
        <v>1074094</v>
      </c>
      <c r="G14" s="7">
        <v>1083576</v>
      </c>
      <c r="H14" s="7">
        <v>1093355</v>
      </c>
      <c r="I14" s="7">
        <v>1116743</v>
      </c>
      <c r="J14" s="7">
        <v>1127110</v>
      </c>
      <c r="K14" s="7">
        <v>1137788</v>
      </c>
      <c r="L14" s="7">
        <v>1148789</v>
      </c>
      <c r="M14" s="7">
        <v>1185109</v>
      </c>
      <c r="O14" s="1"/>
      <c r="P14" s="1"/>
      <c r="Q14" s="1"/>
      <c r="R14" s="1"/>
      <c r="S14" s="1"/>
      <c r="T14" s="1"/>
      <c r="U14" s="1"/>
      <c r="V14" s="1"/>
      <c r="W14" s="1"/>
    </row>
    <row r="15" spans="2:29" x14ac:dyDescent="0.2">
      <c r="B15" s="23" t="s">
        <v>10</v>
      </c>
      <c r="C15" s="8">
        <v>0.03</v>
      </c>
      <c r="D15" s="7">
        <v>208033</v>
      </c>
      <c r="E15" s="2">
        <f>ROUND($D15*P15,0)+1</f>
        <v>214275</v>
      </c>
      <c r="F15" s="2">
        <f>ROUND($D15*Q15,0)+1</f>
        <v>220703</v>
      </c>
      <c r="G15" s="2">
        <f>ROUND($D15*R15,0)+2</f>
        <v>227325</v>
      </c>
      <c r="H15" s="2">
        <f t="shared" ref="H15" si="13">ROUND($D15*S15,0)</f>
        <v>234143</v>
      </c>
      <c r="I15" s="2">
        <f>ROUND($D15*T15,0)+2</f>
        <v>241169</v>
      </c>
      <c r="J15" s="2">
        <f>ROUND($D15*U15,0)+2</f>
        <v>248404</v>
      </c>
      <c r="K15" s="2">
        <f>ROUND($D15*V15,0)+3</f>
        <v>255857</v>
      </c>
      <c r="L15" s="2">
        <f t="shared" ref="L15" si="14">ROUND($D15*W15,0)</f>
        <v>263530</v>
      </c>
      <c r="M15" s="2">
        <f>ROUND($D15*X15,0)+1</f>
        <v>271437</v>
      </c>
      <c r="O15" s="36">
        <f>(1+$C15)^(O$3-1)</f>
        <v>1</v>
      </c>
      <c r="P15" s="36">
        <f t="shared" ref="P15:X15" si="15">(1+$C15)^(P$3-1)</f>
        <v>1.03</v>
      </c>
      <c r="Q15" s="36">
        <f t="shared" si="15"/>
        <v>1.0609</v>
      </c>
      <c r="R15" s="36">
        <f t="shared" si="15"/>
        <v>1.092727</v>
      </c>
      <c r="S15" s="36">
        <f t="shared" si="15"/>
        <v>1.1255088099999999</v>
      </c>
      <c r="T15" s="36">
        <f t="shared" si="15"/>
        <v>1.1592740742999998</v>
      </c>
      <c r="U15" s="36">
        <f t="shared" si="15"/>
        <v>1.1940522965289999</v>
      </c>
      <c r="V15" s="36">
        <f t="shared" si="15"/>
        <v>1.22987386542487</v>
      </c>
      <c r="W15" s="36">
        <f t="shared" si="15"/>
        <v>1.2667700813876159</v>
      </c>
      <c r="X15" s="36">
        <f t="shared" si="15"/>
        <v>1.3047731838292445</v>
      </c>
    </row>
    <row r="16" spans="2:29" x14ac:dyDescent="0.2">
      <c r="B16" s="24" t="s">
        <v>11</v>
      </c>
      <c r="C16" s="26">
        <v>-0.04</v>
      </c>
      <c r="D16" s="16">
        <f>ROUND(SUM(D14:D15)*$C16,0)-1</f>
        <v>-46041</v>
      </c>
      <c r="E16" s="16">
        <f>ROUND(SUM(E14:E15)*$C16,0)</f>
        <v>-51166</v>
      </c>
      <c r="F16" s="16">
        <f t="shared" ref="F16:L16" si="16">ROUND(SUM(F14:F15)*$C16,0)</f>
        <v>-51792</v>
      </c>
      <c r="G16" s="16">
        <f>ROUND(SUM(G14:G15)*$C16,0)+1</f>
        <v>-52435</v>
      </c>
      <c r="H16" s="16">
        <f t="shared" si="16"/>
        <v>-53100</v>
      </c>
      <c r="I16" s="16">
        <f t="shared" si="16"/>
        <v>-54316</v>
      </c>
      <c r="J16" s="16">
        <f>ROUND(SUM(J14:J15)*$C16,0)-1</f>
        <v>-55022</v>
      </c>
      <c r="K16" s="16">
        <f>ROUND(SUM(K14:K15)*$C16,0)+1</f>
        <v>-55745</v>
      </c>
      <c r="L16" s="16">
        <f t="shared" si="16"/>
        <v>-56493</v>
      </c>
      <c r="M16" s="16">
        <f>ROUND(SUM(M14:M15)*$C16,0)+2</f>
        <v>-58260</v>
      </c>
    </row>
    <row r="17" spans="2:24" x14ac:dyDescent="0.2">
      <c r="B17" s="20" t="s">
        <v>0</v>
      </c>
      <c r="C17" s="35"/>
      <c r="D17" s="34">
        <f>SUM(D10:D16)</f>
        <v>22494629</v>
      </c>
      <c r="E17" s="34">
        <f t="shared" ref="E17:M17" si="17">SUM(E10:E16)</f>
        <v>23240101</v>
      </c>
      <c r="F17" s="34">
        <f t="shared" si="17"/>
        <v>23915484</v>
      </c>
      <c r="G17" s="34">
        <f t="shared" si="17"/>
        <v>24611117</v>
      </c>
      <c r="H17" s="34">
        <f t="shared" si="17"/>
        <v>25327636</v>
      </c>
      <c r="I17" s="34">
        <f t="shared" si="17"/>
        <v>26078427</v>
      </c>
      <c r="J17" s="34">
        <f t="shared" si="17"/>
        <v>26838566</v>
      </c>
      <c r="K17" s="34">
        <f t="shared" si="17"/>
        <v>27621508</v>
      </c>
      <c r="L17" s="34">
        <f t="shared" si="17"/>
        <v>28427955</v>
      </c>
      <c r="M17" s="34">
        <f t="shared" si="17"/>
        <v>29282583</v>
      </c>
    </row>
    <row r="18" spans="2:24" x14ac:dyDescent="0.2">
      <c r="B18" s="25" t="s">
        <v>12</v>
      </c>
      <c r="C18" s="26">
        <v>-4.0000806356057336E-2</v>
      </c>
      <c r="D18" s="15">
        <v>-483876</v>
      </c>
      <c r="E18" s="16">
        <f>ROUND(E8*$C18,0)</f>
        <v>-785892</v>
      </c>
      <c r="F18" s="16">
        <f t="shared" ref="F18:M18" si="18">ROUND(F8*$C18,0)</f>
        <v>-809469</v>
      </c>
      <c r="G18" s="16">
        <f>ROUND(G8*$C18,0)+1</f>
        <v>-833752</v>
      </c>
      <c r="H18" s="16">
        <f>ROUND(H8*$C18,0)+2</f>
        <v>-858764</v>
      </c>
      <c r="I18" s="16">
        <f>ROUND(I8*$C18,0)+1</f>
        <v>-884527</v>
      </c>
      <c r="J18" s="16">
        <f>ROUND(J8*$C18,0)-1</f>
        <v>-911065</v>
      </c>
      <c r="K18" s="16">
        <f>ROUND(K8*$C18,0)+1</f>
        <v>-938395</v>
      </c>
      <c r="L18" s="16">
        <f>ROUND(L8*$C18,0)+1</f>
        <v>-966547</v>
      </c>
      <c r="M18" s="16">
        <f t="shared" si="18"/>
        <v>-995545</v>
      </c>
      <c r="O18" s="1"/>
    </row>
    <row r="19" spans="2:24" x14ac:dyDescent="0.2">
      <c r="B19" s="27" t="s">
        <v>13</v>
      </c>
      <c r="C19" s="28"/>
      <c r="D19" s="29">
        <f>SUM(D17:D18)</f>
        <v>22010753</v>
      </c>
      <c r="E19" s="29">
        <f t="shared" ref="E19:M19" si="19">SUM(E17:E18)</f>
        <v>22454209</v>
      </c>
      <c r="F19" s="29">
        <f t="shared" si="19"/>
        <v>23106015</v>
      </c>
      <c r="G19" s="29">
        <f t="shared" si="19"/>
        <v>23777365</v>
      </c>
      <c r="H19" s="29">
        <f t="shared" si="19"/>
        <v>24468872</v>
      </c>
      <c r="I19" s="29">
        <f t="shared" si="19"/>
        <v>25193900</v>
      </c>
      <c r="J19" s="29">
        <f t="shared" si="19"/>
        <v>25927501</v>
      </c>
      <c r="K19" s="29">
        <f t="shared" si="19"/>
        <v>26683113</v>
      </c>
      <c r="L19" s="29">
        <f t="shared" si="19"/>
        <v>27461408</v>
      </c>
      <c r="M19" s="29">
        <f t="shared" si="19"/>
        <v>28287038</v>
      </c>
    </row>
    <row r="20" spans="2:24" x14ac:dyDescent="0.2">
      <c r="D20" s="2"/>
      <c r="E20" s="9"/>
      <c r="F20" s="9"/>
      <c r="G20" s="9"/>
      <c r="H20" s="9"/>
      <c r="I20" s="2"/>
      <c r="J20" s="2"/>
      <c r="K20" s="2"/>
      <c r="L20" s="2"/>
      <c r="M20" s="2"/>
    </row>
    <row r="21" spans="2:24" x14ac:dyDescent="0.2">
      <c r="B21" s="30" t="s">
        <v>14</v>
      </c>
      <c r="E21" s="1"/>
      <c r="F21" s="1"/>
      <c r="G21" s="1"/>
      <c r="H21" s="1"/>
      <c r="I21" s="1"/>
      <c r="J21" s="1"/>
      <c r="K21" s="8"/>
      <c r="L21" s="8"/>
      <c r="M21" s="8"/>
    </row>
    <row r="22" spans="2:24" x14ac:dyDescent="0.2">
      <c r="B22" s="12" t="s">
        <v>16</v>
      </c>
      <c r="D22" s="7">
        <v>740628</v>
      </c>
      <c r="E22" s="7">
        <v>1296317</v>
      </c>
      <c r="F22" s="7">
        <v>1852088</v>
      </c>
      <c r="G22" s="7">
        <v>2405961</v>
      </c>
      <c r="H22" s="7">
        <v>2873580</v>
      </c>
      <c r="I22" s="7">
        <v>2959789</v>
      </c>
      <c r="J22" s="7">
        <v>3048580</v>
      </c>
      <c r="K22" s="7">
        <v>3140039</v>
      </c>
      <c r="L22" s="7">
        <v>3234239</v>
      </c>
      <c r="M22" s="7">
        <v>3331268</v>
      </c>
    </row>
    <row r="23" spans="2:24" x14ac:dyDescent="0.2">
      <c r="B23" s="12" t="s">
        <v>17</v>
      </c>
      <c r="C23" s="8"/>
      <c r="D23" s="7">
        <v>124217</v>
      </c>
      <c r="E23" s="7">
        <v>127943</v>
      </c>
      <c r="F23" s="7">
        <v>131782</v>
      </c>
      <c r="G23" s="7">
        <v>135736</v>
      </c>
      <c r="H23" s="7">
        <v>139806</v>
      </c>
      <c r="I23" s="7">
        <v>144003</v>
      </c>
      <c r="J23" s="7">
        <v>148322</v>
      </c>
      <c r="K23" s="7">
        <v>152771</v>
      </c>
      <c r="L23" s="7">
        <v>157354</v>
      </c>
      <c r="M23" s="7">
        <v>162075</v>
      </c>
    </row>
    <row r="24" spans="2:24" x14ac:dyDescent="0.2">
      <c r="B24" s="12" t="s">
        <v>18</v>
      </c>
      <c r="C24" s="8">
        <v>0.03</v>
      </c>
      <c r="D24" s="7">
        <v>325695</v>
      </c>
      <c r="E24" s="2">
        <f>ROUND($D24*P24,0)+1</f>
        <v>335467</v>
      </c>
      <c r="F24" s="2">
        <f>ROUND($D24*Q24,0)-1</f>
        <v>345529</v>
      </c>
      <c r="G24" s="2">
        <f>ROUND($D24*R24,0)+2</f>
        <v>355898</v>
      </c>
      <c r="H24" s="2">
        <f t="shared" ref="E24:M31" si="20">ROUND($D24*S24,0)</f>
        <v>366573</v>
      </c>
      <c r="I24" s="2">
        <f t="shared" si="20"/>
        <v>377570</v>
      </c>
      <c r="J24" s="2">
        <f>ROUND($D24*U24,0)-1</f>
        <v>388896</v>
      </c>
      <c r="K24" s="2">
        <f>ROUND($D24*V24,0)+1</f>
        <v>400565</v>
      </c>
      <c r="L24" s="2">
        <f t="shared" si="20"/>
        <v>412581</v>
      </c>
      <c r="M24" s="2">
        <f t="shared" si="20"/>
        <v>424958</v>
      </c>
      <c r="O24" s="36">
        <f>(1+$C24)^(O$3-1)</f>
        <v>1</v>
      </c>
      <c r="P24" s="36">
        <f t="shared" ref="P24:X31" si="21">(1+$C24)^(P$3-1)</f>
        <v>1.03</v>
      </c>
      <c r="Q24" s="36">
        <f t="shared" si="21"/>
        <v>1.0609</v>
      </c>
      <c r="R24" s="36">
        <f t="shared" si="21"/>
        <v>1.092727</v>
      </c>
      <c r="S24" s="36">
        <f t="shared" si="21"/>
        <v>1.1255088099999999</v>
      </c>
      <c r="T24" s="36">
        <f t="shared" si="21"/>
        <v>1.1592740742999998</v>
      </c>
      <c r="U24" s="36">
        <f t="shared" si="21"/>
        <v>1.1940522965289999</v>
      </c>
      <c r="V24" s="36">
        <f t="shared" si="21"/>
        <v>1.22987386542487</v>
      </c>
      <c r="W24" s="36">
        <f t="shared" si="21"/>
        <v>1.2667700813876159</v>
      </c>
      <c r="X24" s="36">
        <f t="shared" si="21"/>
        <v>1.3047731838292445</v>
      </c>
    </row>
    <row r="25" spans="2:24" x14ac:dyDescent="0.2">
      <c r="B25" s="12" t="s">
        <v>19</v>
      </c>
      <c r="C25" s="8">
        <f>C$24</f>
        <v>0.03</v>
      </c>
      <c r="D25" s="7">
        <v>404312</v>
      </c>
      <c r="E25" s="2">
        <f t="shared" si="20"/>
        <v>416441</v>
      </c>
      <c r="F25" s="2">
        <f>ROUND($D25*Q25,0)-1</f>
        <v>428934</v>
      </c>
      <c r="G25" s="2">
        <f>ROUND($D25*R25,0)-1</f>
        <v>441802</v>
      </c>
      <c r="H25" s="2">
        <f>ROUND($D25*S25,0)-1</f>
        <v>455056</v>
      </c>
      <c r="I25" s="2">
        <f t="shared" si="20"/>
        <v>468708</v>
      </c>
      <c r="J25" s="2">
        <f>ROUND($D25*U25,0)-1</f>
        <v>482769</v>
      </c>
      <c r="K25" s="2">
        <f>ROUND($D25*V25,0)-3</f>
        <v>497250</v>
      </c>
      <c r="L25" s="2">
        <f>ROUND($D25*W25,0)+2</f>
        <v>512172</v>
      </c>
      <c r="M25" s="2">
        <f>ROUND($D25*X25,0)-1</f>
        <v>527534</v>
      </c>
      <c r="O25" s="36">
        <f t="shared" ref="O25:O31" si="22">(1+$C25)^(O$3-1)</f>
        <v>1</v>
      </c>
      <c r="P25" s="36">
        <f t="shared" si="21"/>
        <v>1.03</v>
      </c>
      <c r="Q25" s="36">
        <f t="shared" si="21"/>
        <v>1.0609</v>
      </c>
      <c r="R25" s="36">
        <f t="shared" si="21"/>
        <v>1.092727</v>
      </c>
      <c r="S25" s="36">
        <f t="shared" si="21"/>
        <v>1.1255088099999999</v>
      </c>
      <c r="T25" s="36">
        <f t="shared" si="21"/>
        <v>1.1592740742999998</v>
      </c>
      <c r="U25" s="36">
        <f t="shared" si="21"/>
        <v>1.1940522965289999</v>
      </c>
      <c r="V25" s="36">
        <f t="shared" si="21"/>
        <v>1.22987386542487</v>
      </c>
      <c r="W25" s="36">
        <f t="shared" si="21"/>
        <v>1.2667700813876159</v>
      </c>
      <c r="X25" s="36">
        <f t="shared" si="21"/>
        <v>1.3047731838292445</v>
      </c>
    </row>
    <row r="26" spans="2:24" x14ac:dyDescent="0.2">
      <c r="B26" s="12" t="s">
        <v>20</v>
      </c>
      <c r="C26" s="8">
        <f>C$24</f>
        <v>0.03</v>
      </c>
      <c r="D26" s="7">
        <v>168463</v>
      </c>
      <c r="E26" s="2">
        <f>ROUND($D26*P26,0)-1</f>
        <v>173516</v>
      </c>
      <c r="F26" s="2">
        <f>ROUND($D26*Q26,0)+1</f>
        <v>178723</v>
      </c>
      <c r="G26" s="2">
        <f t="shared" si="20"/>
        <v>184084</v>
      </c>
      <c r="H26" s="2">
        <f t="shared" si="20"/>
        <v>189607</v>
      </c>
      <c r="I26" s="2">
        <f>ROUND($D26*T26,0)-2</f>
        <v>195293</v>
      </c>
      <c r="J26" s="2">
        <f>ROUND($D26*U26,0)+1</f>
        <v>201155</v>
      </c>
      <c r="K26" s="2">
        <f t="shared" si="20"/>
        <v>207188</v>
      </c>
      <c r="L26" s="2">
        <f t="shared" si="20"/>
        <v>213404</v>
      </c>
      <c r="M26" s="2">
        <f>ROUND($D26*X26,0)+1</f>
        <v>219807</v>
      </c>
      <c r="O26" s="36">
        <f t="shared" si="22"/>
        <v>1</v>
      </c>
      <c r="P26" s="36">
        <f t="shared" si="21"/>
        <v>1.03</v>
      </c>
      <c r="Q26" s="36">
        <f t="shared" si="21"/>
        <v>1.0609</v>
      </c>
      <c r="R26" s="36">
        <f t="shared" si="21"/>
        <v>1.092727</v>
      </c>
      <c r="S26" s="36">
        <f t="shared" si="21"/>
        <v>1.1255088099999999</v>
      </c>
      <c r="T26" s="36">
        <f t="shared" si="21"/>
        <v>1.1592740742999998</v>
      </c>
      <c r="U26" s="36">
        <f t="shared" si="21"/>
        <v>1.1940522965289999</v>
      </c>
      <c r="V26" s="36">
        <f t="shared" si="21"/>
        <v>1.22987386542487</v>
      </c>
      <c r="W26" s="36">
        <f t="shared" si="21"/>
        <v>1.2667700813876159</v>
      </c>
      <c r="X26" s="36">
        <f t="shared" si="21"/>
        <v>1.3047731838292445</v>
      </c>
    </row>
    <row r="27" spans="2:24" x14ac:dyDescent="0.2">
      <c r="B27" s="12" t="s">
        <v>21</v>
      </c>
      <c r="C27" s="8">
        <f t="shared" ref="C27:C31" si="23">C$24</f>
        <v>0.03</v>
      </c>
      <c r="D27" s="7">
        <v>763700</v>
      </c>
      <c r="E27" s="2">
        <f>ROUND($D27*P27,0)-2</f>
        <v>786609</v>
      </c>
      <c r="F27" s="2">
        <f>ROUND($D27*Q27,0)+1</f>
        <v>810210</v>
      </c>
      <c r="G27" s="2">
        <f>ROUND($D27*R27,0)-1</f>
        <v>834515</v>
      </c>
      <c r="H27" s="2">
        <f>ROUND($D27*S27,0)-1</f>
        <v>859550</v>
      </c>
      <c r="I27" s="2">
        <f>ROUND($D27*T27,0)-2</f>
        <v>885336</v>
      </c>
      <c r="J27" s="2">
        <f t="shared" si="20"/>
        <v>911898</v>
      </c>
      <c r="K27" s="2">
        <f>ROUND($D27*V27,0)-2</f>
        <v>939253</v>
      </c>
      <c r="L27" s="2">
        <f>ROUND($D27*W27,0)+1</f>
        <v>967433</v>
      </c>
      <c r="M27" s="2">
        <f t="shared" si="20"/>
        <v>996455</v>
      </c>
      <c r="O27" s="36">
        <f t="shared" si="22"/>
        <v>1</v>
      </c>
      <c r="P27" s="36">
        <f t="shared" si="21"/>
        <v>1.03</v>
      </c>
      <c r="Q27" s="36">
        <f t="shared" si="21"/>
        <v>1.0609</v>
      </c>
      <c r="R27" s="36">
        <f t="shared" si="21"/>
        <v>1.092727</v>
      </c>
      <c r="S27" s="36">
        <f t="shared" si="21"/>
        <v>1.1255088099999999</v>
      </c>
      <c r="T27" s="36">
        <f t="shared" si="21"/>
        <v>1.1592740742999998</v>
      </c>
      <c r="U27" s="36">
        <f t="shared" si="21"/>
        <v>1.1940522965289999</v>
      </c>
      <c r="V27" s="36">
        <f t="shared" si="21"/>
        <v>1.22987386542487</v>
      </c>
      <c r="W27" s="36">
        <f t="shared" si="21"/>
        <v>1.2667700813876159</v>
      </c>
      <c r="X27" s="36">
        <f t="shared" si="21"/>
        <v>1.3047731838292445</v>
      </c>
    </row>
    <row r="28" spans="2:24" x14ac:dyDescent="0.2">
      <c r="B28" s="12" t="s">
        <v>22</v>
      </c>
      <c r="C28" s="8">
        <v>2.5000000000000001E-2</v>
      </c>
      <c r="D28" s="2">
        <f>$C28*D19</f>
        <v>550268.82500000007</v>
      </c>
      <c r="E28" s="2">
        <f t="shared" ref="E28:M28" si="24">$C28*E19</f>
        <v>561355.22499999998</v>
      </c>
      <c r="F28" s="2">
        <f>$C28*F19+2</f>
        <v>577652.375</v>
      </c>
      <c r="G28" s="2">
        <f t="shared" si="24"/>
        <v>594434.125</v>
      </c>
      <c r="H28" s="2">
        <f t="shared" si="24"/>
        <v>611721.80000000005</v>
      </c>
      <c r="I28" s="2">
        <f>$C28*I19-1</f>
        <v>629846.5</v>
      </c>
      <c r="J28" s="2">
        <f>$C28*J19+1</f>
        <v>648188.52500000002</v>
      </c>
      <c r="K28" s="2">
        <f t="shared" si="24"/>
        <v>667077.82500000007</v>
      </c>
      <c r="L28" s="2">
        <f>$C28*L19-1</f>
        <v>686534.20000000007</v>
      </c>
      <c r="M28" s="2">
        <f t="shared" si="24"/>
        <v>707175.95000000007</v>
      </c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2:24" x14ac:dyDescent="0.2">
      <c r="B29" s="12" t="s">
        <v>23</v>
      </c>
      <c r="C29" s="8">
        <f t="shared" si="23"/>
        <v>0.03</v>
      </c>
      <c r="D29" s="7">
        <v>898470</v>
      </c>
      <c r="E29" s="2">
        <f t="shared" si="20"/>
        <v>925424</v>
      </c>
      <c r="F29" s="2">
        <f t="shared" si="20"/>
        <v>953187</v>
      </c>
      <c r="G29" s="2">
        <f t="shared" si="20"/>
        <v>981782</v>
      </c>
      <c r="H29" s="2">
        <f>ROUND($D29*S29,0)+1</f>
        <v>1011237</v>
      </c>
      <c r="I29" s="2">
        <f t="shared" si="20"/>
        <v>1041573</v>
      </c>
      <c r="J29" s="2">
        <f>ROUND($D29*U29,0)+1</f>
        <v>1072821</v>
      </c>
      <c r="K29" s="2">
        <f>ROUND($D29*V29,0)-2</f>
        <v>1105003</v>
      </c>
      <c r="L29" s="2">
        <f>ROUND($D29*W29,0)+1</f>
        <v>1138156</v>
      </c>
      <c r="M29" s="2">
        <f>ROUND($D29*X29,0)-1</f>
        <v>1172299</v>
      </c>
      <c r="O29" s="36">
        <f t="shared" si="22"/>
        <v>1</v>
      </c>
      <c r="P29" s="36">
        <f t="shared" si="21"/>
        <v>1.03</v>
      </c>
      <c r="Q29" s="36">
        <f t="shared" si="21"/>
        <v>1.0609</v>
      </c>
      <c r="R29" s="36">
        <f t="shared" si="21"/>
        <v>1.092727</v>
      </c>
      <c r="S29" s="36">
        <f t="shared" si="21"/>
        <v>1.1255088099999999</v>
      </c>
      <c r="T29" s="36">
        <f t="shared" si="21"/>
        <v>1.1592740742999998</v>
      </c>
      <c r="U29" s="36">
        <f t="shared" si="21"/>
        <v>1.1940522965289999</v>
      </c>
      <c r="V29" s="36">
        <f t="shared" si="21"/>
        <v>1.22987386542487</v>
      </c>
      <c r="W29" s="36">
        <f t="shared" si="21"/>
        <v>1.2667700813876159</v>
      </c>
      <c r="X29" s="36">
        <f t="shared" si="21"/>
        <v>1.3047731838292445</v>
      </c>
    </row>
    <row r="30" spans="2:24" x14ac:dyDescent="0.2">
      <c r="B30" s="12" t="s">
        <v>24</v>
      </c>
      <c r="C30" s="8">
        <f t="shared" si="23"/>
        <v>0.03</v>
      </c>
      <c r="D30" s="7">
        <v>31277</v>
      </c>
      <c r="E30" s="2">
        <f>ROUND($D30*P30,0)+1</f>
        <v>32216</v>
      </c>
      <c r="F30" s="2">
        <f>ROUND($D30*Q30,0)+1</f>
        <v>33183</v>
      </c>
      <c r="G30" s="2">
        <f>ROUND($D30*R30,0)+1</f>
        <v>34178</v>
      </c>
      <c r="H30" s="2">
        <f>ROUND($D30*S30,0)+1</f>
        <v>35204</v>
      </c>
      <c r="I30" s="2">
        <f t="shared" si="20"/>
        <v>36259</v>
      </c>
      <c r="J30" s="2">
        <f>ROUND($D30*U30,0)+1</f>
        <v>37347</v>
      </c>
      <c r="K30" s="2">
        <f>ROUND($D30*V30,0)-1</f>
        <v>38466</v>
      </c>
      <c r="L30" s="2">
        <f>ROUND($D30*W30,0)+1</f>
        <v>39622</v>
      </c>
      <c r="M30" s="2">
        <f t="shared" si="20"/>
        <v>40809</v>
      </c>
      <c r="O30" s="36">
        <f t="shared" si="22"/>
        <v>1</v>
      </c>
      <c r="P30" s="36">
        <f t="shared" si="21"/>
        <v>1.03</v>
      </c>
      <c r="Q30" s="36">
        <f t="shared" si="21"/>
        <v>1.0609</v>
      </c>
      <c r="R30" s="36">
        <f t="shared" si="21"/>
        <v>1.092727</v>
      </c>
      <c r="S30" s="36">
        <f t="shared" si="21"/>
        <v>1.1255088099999999</v>
      </c>
      <c r="T30" s="36">
        <f t="shared" si="21"/>
        <v>1.1592740742999998</v>
      </c>
      <c r="U30" s="36">
        <f t="shared" si="21"/>
        <v>1.1940522965289999</v>
      </c>
      <c r="V30" s="36">
        <f t="shared" si="21"/>
        <v>1.22987386542487</v>
      </c>
      <c r="W30" s="36">
        <f t="shared" si="21"/>
        <v>1.2667700813876159</v>
      </c>
      <c r="X30" s="36">
        <f t="shared" si="21"/>
        <v>1.3047731838292445</v>
      </c>
    </row>
    <row r="31" spans="2:24" x14ac:dyDescent="0.2">
      <c r="B31" s="13" t="s">
        <v>25</v>
      </c>
      <c r="C31" s="14">
        <f t="shared" si="23"/>
        <v>0.03</v>
      </c>
      <c r="D31" s="15">
        <v>78615</v>
      </c>
      <c r="E31" s="16">
        <f>ROUND($D31*P31,0)+3</f>
        <v>80976</v>
      </c>
      <c r="F31" s="16">
        <f t="shared" si="20"/>
        <v>83403</v>
      </c>
      <c r="G31" s="16">
        <f>ROUND($D31*R31,0)+2</f>
        <v>85907</v>
      </c>
      <c r="H31" s="16">
        <f>ROUND($D31*S31,0)+1</f>
        <v>88483</v>
      </c>
      <c r="I31" s="16">
        <f>ROUND($D31*T31,0)+2</f>
        <v>91138</v>
      </c>
      <c r="J31" s="16">
        <f>ROUND($D31*U31,0)+1</f>
        <v>93871</v>
      </c>
      <c r="K31" s="16">
        <f>ROUND($D31*V31,0)+2</f>
        <v>96689</v>
      </c>
      <c r="L31" s="16">
        <f t="shared" si="20"/>
        <v>99587</v>
      </c>
      <c r="M31" s="16">
        <f>ROUND($D31*X31,0)+3</f>
        <v>102578</v>
      </c>
      <c r="O31" s="36">
        <f t="shared" si="22"/>
        <v>1</v>
      </c>
      <c r="P31" s="36">
        <f t="shared" si="21"/>
        <v>1.03</v>
      </c>
      <c r="Q31" s="36">
        <f t="shared" si="21"/>
        <v>1.0609</v>
      </c>
      <c r="R31" s="36">
        <f t="shared" si="21"/>
        <v>1.092727</v>
      </c>
      <c r="S31" s="36">
        <f t="shared" si="21"/>
        <v>1.1255088099999999</v>
      </c>
      <c r="T31" s="36">
        <f t="shared" si="21"/>
        <v>1.1592740742999998</v>
      </c>
      <c r="U31" s="36">
        <f t="shared" si="21"/>
        <v>1.1940522965289999</v>
      </c>
      <c r="V31" s="36">
        <f t="shared" si="21"/>
        <v>1.22987386542487</v>
      </c>
      <c r="W31" s="36">
        <f t="shared" si="21"/>
        <v>1.2667700813876159</v>
      </c>
      <c r="X31" s="36">
        <f t="shared" si="21"/>
        <v>1.3047731838292445</v>
      </c>
    </row>
    <row r="32" spans="2:24" x14ac:dyDescent="0.2">
      <c r="B32" s="30" t="s">
        <v>15</v>
      </c>
      <c r="C32" s="30"/>
      <c r="D32" s="29">
        <f>SUM(D22:D31)</f>
        <v>4085645.8250000002</v>
      </c>
      <c r="E32" s="29">
        <f t="shared" ref="E32:M32" si="25">SUM(E22:E31)</f>
        <v>4736264.2249999996</v>
      </c>
      <c r="F32" s="29">
        <f t="shared" si="25"/>
        <v>5394691.375</v>
      </c>
      <c r="G32" s="29">
        <f t="shared" si="25"/>
        <v>6054297.125</v>
      </c>
      <c r="H32" s="29">
        <f t="shared" si="25"/>
        <v>6630817.7999999998</v>
      </c>
      <c r="I32" s="29">
        <f t="shared" si="25"/>
        <v>6829515.5</v>
      </c>
      <c r="J32" s="29">
        <f t="shared" si="25"/>
        <v>7033847.5250000004</v>
      </c>
      <c r="K32" s="29">
        <f t="shared" si="25"/>
        <v>7244301.8250000002</v>
      </c>
      <c r="L32" s="29">
        <f t="shared" si="25"/>
        <v>7461082.2000000002</v>
      </c>
      <c r="M32" s="29">
        <f t="shared" si="25"/>
        <v>7684958.9500000002</v>
      </c>
    </row>
    <row r="34" spans="2:13" x14ac:dyDescent="0.2">
      <c r="B34" s="27" t="s">
        <v>27</v>
      </c>
      <c r="C34" s="30"/>
      <c r="D34" s="29">
        <f t="shared" ref="D34:M34" si="26">D19-D32</f>
        <v>17925107.175000001</v>
      </c>
      <c r="E34" s="29">
        <f t="shared" si="26"/>
        <v>17717944.774999999</v>
      </c>
      <c r="F34" s="29">
        <f t="shared" si="26"/>
        <v>17711323.625</v>
      </c>
      <c r="G34" s="29">
        <f t="shared" si="26"/>
        <v>17723067.875</v>
      </c>
      <c r="H34" s="29">
        <f t="shared" si="26"/>
        <v>17838054.199999999</v>
      </c>
      <c r="I34" s="29">
        <f t="shared" si="26"/>
        <v>18364384.5</v>
      </c>
      <c r="J34" s="29">
        <f t="shared" si="26"/>
        <v>18893653.475000001</v>
      </c>
      <c r="K34" s="29">
        <f t="shared" si="26"/>
        <v>19438811.175000001</v>
      </c>
      <c r="L34" s="29">
        <f t="shared" si="26"/>
        <v>20000325.800000001</v>
      </c>
      <c r="M34" s="29">
        <f t="shared" si="26"/>
        <v>20602079.050000001</v>
      </c>
    </row>
    <row r="35" spans="2:13" x14ac:dyDescent="0.2">
      <c r="B35" s="3" t="s">
        <v>28</v>
      </c>
      <c r="C35" s="1">
        <v>-4.70097996075636E-3</v>
      </c>
      <c r="D35" s="2">
        <f>ROUND($C35*D6,0)</f>
        <v>-89847</v>
      </c>
      <c r="E35" s="2">
        <f>ROUND($C35*E6,0)-1</f>
        <v>-92543</v>
      </c>
      <c r="F35" s="2">
        <f>ROUND($C35*F6,0)+1</f>
        <v>-95318</v>
      </c>
      <c r="G35" s="2">
        <f t="shared" ref="G35:J35" si="27">ROUND($C35*G6,0)</f>
        <v>-98178</v>
      </c>
      <c r="H35" s="2">
        <f t="shared" si="27"/>
        <v>-101124</v>
      </c>
      <c r="I35" s="2">
        <f t="shared" si="27"/>
        <v>-104157</v>
      </c>
      <c r="J35" s="2">
        <f t="shared" si="27"/>
        <v>-107282</v>
      </c>
      <c r="K35" s="2">
        <f>ROUND($C35*K6,0)+1</f>
        <v>-110499</v>
      </c>
      <c r="L35" s="2">
        <f>ROUND($C35*L6,0)-2</f>
        <v>-113817</v>
      </c>
      <c r="M35" s="2">
        <f>ROUND($C35*M6,0)+1</f>
        <v>-117229</v>
      </c>
    </row>
    <row r="36" spans="2:13" x14ac:dyDescent="0.2">
      <c r="B36" s="18" t="s">
        <v>29</v>
      </c>
      <c r="C36" s="4"/>
      <c r="D36" s="15">
        <v>-33290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2:13" x14ac:dyDescent="0.2">
      <c r="B37" s="30" t="s">
        <v>30</v>
      </c>
      <c r="C37" s="28"/>
      <c r="D37" s="29">
        <f>SUM(D34:D36)</f>
        <v>17801970.175000001</v>
      </c>
      <c r="E37" s="29">
        <f t="shared" ref="E37:M37" si="28">SUM(E34:E36)</f>
        <v>17625401.774999999</v>
      </c>
      <c r="F37" s="29">
        <f t="shared" si="28"/>
        <v>17616005.625</v>
      </c>
      <c r="G37" s="29">
        <f t="shared" si="28"/>
        <v>17624889.875</v>
      </c>
      <c r="H37" s="29">
        <f t="shared" si="28"/>
        <v>17736930.199999999</v>
      </c>
      <c r="I37" s="29">
        <f t="shared" si="28"/>
        <v>18260227.5</v>
      </c>
      <c r="J37" s="29">
        <f t="shared" si="28"/>
        <v>18786371.475000001</v>
      </c>
      <c r="K37" s="29">
        <f t="shared" si="28"/>
        <v>19328312.175000001</v>
      </c>
      <c r="L37" s="29">
        <f t="shared" si="28"/>
        <v>19886508.800000001</v>
      </c>
      <c r="M37" s="29">
        <f t="shared" si="28"/>
        <v>20484850.050000001</v>
      </c>
    </row>
    <row r="38" spans="2:13" x14ac:dyDescent="0.2"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2:13" x14ac:dyDescent="0.2"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2:13" x14ac:dyDescent="0.2">
      <c r="D40" s="2">
        <v>208033</v>
      </c>
      <c r="E40" s="2">
        <v>214275</v>
      </c>
      <c r="F40" s="2">
        <v>220703</v>
      </c>
      <c r="G40" s="2">
        <v>227325</v>
      </c>
      <c r="H40" s="2">
        <v>234143</v>
      </c>
      <c r="I40" s="2">
        <v>241169</v>
      </c>
      <c r="J40" s="2">
        <v>248404</v>
      </c>
      <c r="K40" s="2">
        <v>255857</v>
      </c>
      <c r="L40" s="2">
        <v>263530</v>
      </c>
      <c r="M40" s="2">
        <v>271437</v>
      </c>
    </row>
    <row r="41" spans="2:13" x14ac:dyDescent="0.2">
      <c r="D41" s="10"/>
      <c r="E41" s="2"/>
      <c r="F41" s="2"/>
      <c r="G41" s="2"/>
      <c r="H41" s="2"/>
      <c r="I41" s="2"/>
      <c r="J41" s="2"/>
      <c r="K41" s="2"/>
      <c r="L41" s="2"/>
      <c r="M41" s="2"/>
    </row>
    <row r="42" spans="2:13" x14ac:dyDescent="0.2">
      <c r="D42" s="10"/>
      <c r="E42" s="2"/>
      <c r="F42" s="10"/>
      <c r="G42" s="10"/>
      <c r="H42" s="10"/>
      <c r="I42" s="10"/>
      <c r="J42" s="10"/>
      <c r="K42" s="10"/>
      <c r="L42" s="10"/>
      <c r="M42" s="10"/>
    </row>
    <row r="43" spans="2:13" x14ac:dyDescent="0.2">
      <c r="E43" s="2"/>
      <c r="F43" s="11"/>
      <c r="G43" s="11"/>
      <c r="H43" s="11"/>
      <c r="I43" s="11"/>
      <c r="J43" s="11"/>
      <c r="K43" s="11"/>
      <c r="L43" s="11"/>
      <c r="M43" s="11"/>
    </row>
    <row r="46" spans="2:13" x14ac:dyDescent="0.2">
      <c r="E46" s="11"/>
      <c r="F46" s="11"/>
      <c r="G46" s="11"/>
      <c r="H46" s="11"/>
      <c r="I46" s="11"/>
      <c r="J46" s="11"/>
      <c r="K46" s="11"/>
      <c r="L46" s="11"/>
      <c r="M46" s="1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3:N50"/>
  <sheetViews>
    <sheetView showGridLines="0" topLeftCell="A13" workbookViewId="0">
      <selection activeCell="H23" sqref="H23"/>
    </sheetView>
  </sheetViews>
  <sheetFormatPr defaultRowHeight="12" x14ac:dyDescent="0.2"/>
  <cols>
    <col min="7" max="7" width="10.42578125" bestFit="1" customWidth="1"/>
    <col min="12" max="12" width="21.85546875" bestFit="1" customWidth="1"/>
  </cols>
  <sheetData>
    <row r="23" spans="6:13" x14ac:dyDescent="0.2">
      <c r="F23" s="110" t="s">
        <v>304</v>
      </c>
      <c r="G23" s="138">
        <f>'A&amp;R'!C39</f>
        <v>100000000</v>
      </c>
      <c r="H23" s="222">
        <f>I23/G23*360/365</f>
        <v>4.2616000000000008E-2</v>
      </c>
      <c r="I23" s="172">
        <f>I27-I24-I25</f>
        <v>4320788.8888888899</v>
      </c>
      <c r="K23" s="8">
        <f>I23/G23</f>
        <v>4.32078888888889E-2</v>
      </c>
      <c r="L23" s="607"/>
    </row>
    <row r="24" spans="6:13" x14ac:dyDescent="0.2">
      <c r="F24" s="232" t="s">
        <v>305</v>
      </c>
      <c r="G24" s="138">
        <f>'A&amp;R'!C40</f>
        <v>60400000</v>
      </c>
      <c r="H24" s="608">
        <f>'A&amp;R'!D40</f>
        <v>0.05</v>
      </c>
      <c r="I24" s="172">
        <f t="shared" ref="I24:I27" si="0">G24*H24*365/360</f>
        <v>3061944.4444444445</v>
      </c>
      <c r="K24" s="8">
        <f>I24/G24</f>
        <v>5.0694444444444445E-2</v>
      </c>
      <c r="L24" s="607"/>
    </row>
    <row r="25" spans="6:13" x14ac:dyDescent="0.2">
      <c r="F25" s="232" t="s">
        <v>305</v>
      </c>
      <c r="G25" s="138">
        <f>'A&amp;R'!C41</f>
        <v>39600000</v>
      </c>
      <c r="H25" s="608">
        <f>'A&amp;R'!D41</f>
        <v>5.3999999999999999E-2</v>
      </c>
      <c r="I25" s="172">
        <f t="shared" ref="I25" si="1">G25*H25*365/360</f>
        <v>2168100</v>
      </c>
    </row>
    <row r="26" spans="6:13" x14ac:dyDescent="0.2">
      <c r="F26" s="570" t="str">
        <f>""</f>
        <v/>
      </c>
      <c r="G26" s="571">
        <v>0</v>
      </c>
      <c r="H26" s="572"/>
      <c r="I26" s="571">
        <f t="shared" si="0"/>
        <v>0</v>
      </c>
    </row>
    <row r="27" spans="6:13" x14ac:dyDescent="0.2">
      <c r="F27" s="255" t="s">
        <v>176</v>
      </c>
      <c r="G27" s="183">
        <f>SUM(G23,G24,G25,G26)</f>
        <v>200000000</v>
      </c>
      <c r="H27" s="608">
        <v>4.7100000000000003E-2</v>
      </c>
      <c r="I27" s="172">
        <f t="shared" si="0"/>
        <v>9550833.333333334</v>
      </c>
    </row>
    <row r="31" spans="6:13" ht="13.5" x14ac:dyDescent="0.2">
      <c r="F31" s="682" t="s">
        <v>443</v>
      </c>
      <c r="M31" t="s">
        <v>458</v>
      </c>
    </row>
    <row r="32" spans="6:13" ht="13.5" x14ac:dyDescent="0.2">
      <c r="F32" s="682" t="s">
        <v>444</v>
      </c>
      <c r="M32" s="44" t="s">
        <v>458</v>
      </c>
    </row>
    <row r="33" spans="6:14" ht="13.5" x14ac:dyDescent="0.2">
      <c r="F33" s="682" t="s">
        <v>445</v>
      </c>
      <c r="M33" s="44" t="s">
        <v>458</v>
      </c>
    </row>
    <row r="34" spans="6:14" ht="13.5" x14ac:dyDescent="0.2">
      <c r="F34" s="682"/>
    </row>
    <row r="35" spans="6:14" ht="13.5" x14ac:dyDescent="0.2">
      <c r="F35" s="683" t="s">
        <v>446</v>
      </c>
    </row>
    <row r="36" spans="6:14" ht="13.5" x14ac:dyDescent="0.2">
      <c r="F36" s="682" t="s">
        <v>447</v>
      </c>
      <c r="M36" s="44" t="s">
        <v>458</v>
      </c>
      <c r="N36" t="s">
        <v>460</v>
      </c>
    </row>
    <row r="37" spans="6:14" ht="13.5" x14ac:dyDescent="0.2">
      <c r="F37" s="682" t="s">
        <v>448</v>
      </c>
      <c r="M37" s="44" t="s">
        <v>458</v>
      </c>
    </row>
    <row r="38" spans="6:14" ht="13.5" x14ac:dyDescent="0.2">
      <c r="F38" s="682" t="s">
        <v>449</v>
      </c>
      <c r="M38" s="44" t="s">
        <v>458</v>
      </c>
    </row>
    <row r="39" spans="6:14" ht="13.5" x14ac:dyDescent="0.2">
      <c r="F39" s="682" t="s">
        <v>450</v>
      </c>
      <c r="M39" s="44" t="s">
        <v>458</v>
      </c>
    </row>
    <row r="40" spans="6:14" ht="13.5" x14ac:dyDescent="0.2">
      <c r="F40" s="682"/>
    </row>
    <row r="41" spans="6:14" ht="13.5" x14ac:dyDescent="0.2">
      <c r="F41" s="682" t="s">
        <v>451</v>
      </c>
      <c r="M41" s="44" t="s">
        <v>458</v>
      </c>
      <c r="N41" t="s">
        <v>459</v>
      </c>
    </row>
    <row r="42" spans="6:14" ht="13.5" x14ac:dyDescent="0.2">
      <c r="F42" s="682" t="s">
        <v>452</v>
      </c>
      <c r="M42" s="44" t="s">
        <v>458</v>
      </c>
    </row>
    <row r="45" spans="6:14" ht="13.5" x14ac:dyDescent="0.2">
      <c r="F45" s="683" t="s">
        <v>453</v>
      </c>
    </row>
    <row r="46" spans="6:14" ht="13.5" x14ac:dyDescent="0.2">
      <c r="F46" s="682" t="s">
        <v>454</v>
      </c>
      <c r="M46" s="44" t="s">
        <v>458</v>
      </c>
    </row>
    <row r="47" spans="6:14" ht="13.5" x14ac:dyDescent="0.2">
      <c r="F47" s="682" t="s">
        <v>455</v>
      </c>
      <c r="M47" s="44" t="s">
        <v>458</v>
      </c>
    </row>
    <row r="48" spans="6:14" ht="13.5" x14ac:dyDescent="0.2">
      <c r="F48" s="682"/>
    </row>
    <row r="49" spans="6:13" ht="13.5" x14ac:dyDescent="0.2">
      <c r="F49" s="682" t="s">
        <v>456</v>
      </c>
      <c r="M49" s="44" t="s">
        <v>458</v>
      </c>
    </row>
    <row r="50" spans="6:13" ht="13.5" x14ac:dyDescent="0.2">
      <c r="F50" s="682" t="s">
        <v>457</v>
      </c>
      <c r="M50" s="44" t="s">
        <v>458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AF48"/>
  <sheetViews>
    <sheetView showGridLines="0" workbookViewId="0"/>
  </sheetViews>
  <sheetFormatPr defaultRowHeight="12" outlineLevelCol="1" x14ac:dyDescent="0.2"/>
  <cols>
    <col min="1" max="1" width="2.7109375" customWidth="1"/>
    <col min="2" max="2" width="31.85546875" customWidth="1"/>
    <col min="3" max="14" width="10.28515625" customWidth="1"/>
    <col min="15" max="24" width="6.28515625" hidden="1" customWidth="1" outlineLevel="1"/>
    <col min="25" max="25" width="9.140625" collapsed="1"/>
    <col min="29" max="29" width="11.28515625" bestFit="1" customWidth="1"/>
  </cols>
  <sheetData>
    <row r="1" spans="1:32" x14ac:dyDescent="0.2">
      <c r="C1" s="598" t="s">
        <v>361</v>
      </c>
      <c r="D1" s="599" t="s">
        <v>362</v>
      </c>
      <c r="E1" s="44"/>
    </row>
    <row r="2" spans="1:32" x14ac:dyDescent="0.2">
      <c r="B2" s="37" t="s">
        <v>31</v>
      </c>
      <c r="C2" s="37"/>
      <c r="D2" s="551">
        <f>기본안!D2</f>
        <v>2018</v>
      </c>
      <c r="E2" s="551">
        <f>기본안!E2</f>
        <v>2019</v>
      </c>
      <c r="F2" s="551">
        <f>기본안!F2</f>
        <v>2020</v>
      </c>
      <c r="G2" s="551">
        <f>기본안!G2</f>
        <v>2021</v>
      </c>
      <c r="H2" s="551">
        <f>기본안!H2</f>
        <v>2022</v>
      </c>
      <c r="I2" s="551">
        <f>기본안!I2</f>
        <v>2023</v>
      </c>
      <c r="J2" s="551">
        <f>기본안!J2</f>
        <v>2024</v>
      </c>
      <c r="K2" s="551">
        <f>기본안!K2</f>
        <v>2025</v>
      </c>
      <c r="L2" s="551">
        <f>기본안!L2</f>
        <v>2026</v>
      </c>
      <c r="M2" s="551">
        <f>기본안!M2</f>
        <v>2027</v>
      </c>
    </row>
    <row r="3" spans="1:32" x14ac:dyDescent="0.2">
      <c r="B3" s="38"/>
      <c r="C3" s="38"/>
      <c r="D3" s="39">
        <f>기본안!D3</f>
        <v>1</v>
      </c>
      <c r="E3" s="39">
        <f>기본안!E3</f>
        <v>2</v>
      </c>
      <c r="F3" s="39">
        <f>기본안!F3</f>
        <v>3</v>
      </c>
      <c r="G3" s="39">
        <f>기본안!G3</f>
        <v>4</v>
      </c>
      <c r="H3" s="39">
        <f>기본안!H3</f>
        <v>5</v>
      </c>
      <c r="I3" s="39">
        <f>기본안!I3</f>
        <v>6</v>
      </c>
      <c r="J3" s="39">
        <f>기본안!J3</f>
        <v>7</v>
      </c>
      <c r="K3" s="39">
        <f>기본안!K3</f>
        <v>8</v>
      </c>
      <c r="L3" s="39">
        <f>기본안!L3</f>
        <v>9</v>
      </c>
      <c r="M3" s="39">
        <f>기본안!M3</f>
        <v>10</v>
      </c>
      <c r="O3">
        <v>1</v>
      </c>
      <c r="P3">
        <f>O3+1</f>
        <v>2</v>
      </c>
      <c r="Q3">
        <f t="shared" ref="Q3:X3" si="0">P3+1</f>
        <v>3</v>
      </c>
      <c r="R3">
        <f t="shared" si="0"/>
        <v>4</v>
      </c>
      <c r="S3">
        <f t="shared" si="0"/>
        <v>5</v>
      </c>
      <c r="T3">
        <f t="shared" si="0"/>
        <v>6</v>
      </c>
      <c r="U3">
        <f t="shared" si="0"/>
        <v>7</v>
      </c>
      <c r="V3">
        <f t="shared" si="0"/>
        <v>8</v>
      </c>
      <c r="W3">
        <f t="shared" si="0"/>
        <v>9</v>
      </c>
      <c r="X3">
        <f t="shared" si="0"/>
        <v>10</v>
      </c>
    </row>
    <row r="4" spans="1:32" x14ac:dyDescent="0.2">
      <c r="B4" s="5"/>
      <c r="C4" s="5"/>
      <c r="D4" s="6"/>
      <c r="E4" s="6"/>
      <c r="F4" s="6"/>
      <c r="G4" s="6"/>
      <c r="H4" s="6"/>
      <c r="I4" s="6"/>
      <c r="J4" s="6"/>
      <c r="K4" s="6"/>
      <c r="L4" s="6" t="s">
        <v>339</v>
      </c>
      <c r="M4" s="6"/>
    </row>
    <row r="5" spans="1:32" x14ac:dyDescent="0.2">
      <c r="B5" s="31" t="s">
        <v>26</v>
      </c>
      <c r="C5" s="5"/>
      <c r="D5" s="6"/>
      <c r="E5" s="96"/>
      <c r="F5" s="6"/>
      <c r="G5" s="6"/>
      <c r="H5" s="6"/>
      <c r="I5" s="6"/>
      <c r="J5" s="6"/>
      <c r="K5" s="6"/>
      <c r="L5" s="6"/>
      <c r="M5" s="6"/>
    </row>
    <row r="6" spans="1:32" x14ac:dyDescent="0.2">
      <c r="A6" s="44">
        <f>ROW()</f>
        <v>6</v>
      </c>
      <c r="B6" s="21" t="s">
        <v>1</v>
      </c>
      <c r="C6" s="40">
        <f>AD19</f>
        <v>0.03</v>
      </c>
      <c r="D6" s="604">
        <f>AC10</f>
        <v>19112398</v>
      </c>
      <c r="E6" s="2">
        <f>ROUND($D6*P6,0)+1</f>
        <v>19685771</v>
      </c>
      <c r="F6" s="2">
        <f>ROUND($D6*Q6,0)+1</f>
        <v>20276344</v>
      </c>
      <c r="G6" s="2">
        <f>ROUND($D6*R6,0)-1</f>
        <v>20884632</v>
      </c>
      <c r="H6" s="2">
        <f>ROUND($D6*S6,0)+2</f>
        <v>21511174</v>
      </c>
      <c r="I6" s="2">
        <f t="shared" ref="I6:L6" si="1">ROUND($D6*T6,0)</f>
        <v>22156507</v>
      </c>
      <c r="J6" s="2">
        <f>ROUND($D6*U6,0)+2</f>
        <v>22821205</v>
      </c>
      <c r="K6" s="2">
        <f t="shared" si="1"/>
        <v>23505839</v>
      </c>
      <c r="L6" s="2">
        <f t="shared" si="1"/>
        <v>24211014</v>
      </c>
      <c r="M6" s="2">
        <f>ROUND($D6*X6,0)+1</f>
        <v>24937345</v>
      </c>
      <c r="O6" s="36">
        <f>(1+$C6)^(O$3-1)</f>
        <v>1</v>
      </c>
      <c r="P6" s="36">
        <f t="shared" ref="P6:X6" si="2">(1+$C6)^(P$3-1)</f>
        <v>1.03</v>
      </c>
      <c r="Q6" s="36">
        <f t="shared" si="2"/>
        <v>1.0609</v>
      </c>
      <c r="R6" s="36">
        <f t="shared" si="2"/>
        <v>1.092727</v>
      </c>
      <c r="S6" s="36">
        <f t="shared" si="2"/>
        <v>1.1255088099999999</v>
      </c>
      <c r="T6" s="36">
        <f t="shared" si="2"/>
        <v>1.1592740742999998</v>
      </c>
      <c r="U6" s="36">
        <f t="shared" si="2"/>
        <v>1.1940522965289999</v>
      </c>
      <c r="V6" s="36">
        <f t="shared" si="2"/>
        <v>1.22987386542487</v>
      </c>
      <c r="W6" s="36">
        <f t="shared" si="2"/>
        <v>1.2667700813876159</v>
      </c>
      <c r="X6" s="36">
        <f t="shared" si="2"/>
        <v>1.3047731838292445</v>
      </c>
      <c r="AA6" t="s">
        <v>310</v>
      </c>
      <c r="AB6" t="s">
        <v>312</v>
      </c>
      <c r="AC6" t="s">
        <v>330</v>
      </c>
      <c r="AD6" s="520" t="s">
        <v>309</v>
      </c>
      <c r="AE6" t="s">
        <v>329</v>
      </c>
      <c r="AF6" t="s">
        <v>311</v>
      </c>
    </row>
    <row r="7" spans="1:32" x14ac:dyDescent="0.2">
      <c r="A7" s="44">
        <f>ROW()</f>
        <v>7</v>
      </c>
      <c r="B7" s="22" t="s">
        <v>2</v>
      </c>
      <c r="C7" s="42" t="s">
        <v>360</v>
      </c>
      <c r="D7" s="16">
        <f>기본안!D7</f>
        <v>-19058</v>
      </c>
      <c r="E7" s="16">
        <f>기본안!E7</f>
        <v>-38866</v>
      </c>
      <c r="F7" s="16">
        <f>기본안!F7</f>
        <v>-40031</v>
      </c>
      <c r="G7" s="16">
        <f>기본안!G7</f>
        <v>-41230</v>
      </c>
      <c r="H7" s="16">
        <f>기본안!H7</f>
        <v>-42468</v>
      </c>
      <c r="I7" s="16">
        <f>기본안!I7</f>
        <v>-43741</v>
      </c>
      <c r="J7" s="16">
        <f>기본안!J7</f>
        <v>-45056</v>
      </c>
      <c r="K7" s="16">
        <f>기본안!K7</f>
        <v>-46415</v>
      </c>
      <c r="L7" s="16">
        <f>기본안!L7</f>
        <v>-47797</v>
      </c>
      <c r="M7" s="16">
        <f>기본안!M7</f>
        <v>-49225</v>
      </c>
      <c r="O7" s="36"/>
      <c r="P7" s="36"/>
      <c r="Q7" s="36"/>
      <c r="R7" s="36"/>
      <c r="S7" s="36"/>
      <c r="T7" s="36"/>
      <c r="U7" s="36"/>
      <c r="V7" s="36"/>
      <c r="W7" s="36"/>
      <c r="X7" s="36"/>
      <c r="Z7" t="s">
        <v>53</v>
      </c>
      <c r="AA7" s="2">
        <f>'rent data'!AE5</f>
        <v>38</v>
      </c>
      <c r="AB7" s="41">
        <f>AF7*AE7</f>
        <v>31275.234329521863</v>
      </c>
      <c r="AC7" s="2">
        <f>AA7*AB7</f>
        <v>1188458.9045218308</v>
      </c>
      <c r="AD7" s="2">
        <f>'rent data'!AH5</f>
        <v>20748</v>
      </c>
      <c r="AE7" s="2">
        <f>AD7/AA7</f>
        <v>546</v>
      </c>
      <c r="AF7" s="521">
        <f>AD16</f>
        <v>57.280648955168246</v>
      </c>
    </row>
    <row r="8" spans="1:32" x14ac:dyDescent="0.2">
      <c r="A8">
        <f>ROW()</f>
        <v>8</v>
      </c>
      <c r="B8" s="32" t="s">
        <v>3</v>
      </c>
      <c r="C8" s="33"/>
      <c r="D8" s="34">
        <f t="shared" ref="D8:M8" si="3">SUM(D6:D7)</f>
        <v>19093340</v>
      </c>
      <c r="E8" s="34">
        <f t="shared" si="3"/>
        <v>19646905</v>
      </c>
      <c r="F8" s="34">
        <f t="shared" si="3"/>
        <v>20236313</v>
      </c>
      <c r="G8" s="34">
        <f t="shared" si="3"/>
        <v>20843402</v>
      </c>
      <c r="H8" s="34">
        <f t="shared" si="3"/>
        <v>21468706</v>
      </c>
      <c r="I8" s="34">
        <f t="shared" si="3"/>
        <v>22112766</v>
      </c>
      <c r="J8" s="34">
        <f t="shared" si="3"/>
        <v>22776149</v>
      </c>
      <c r="K8" s="34">
        <f t="shared" si="3"/>
        <v>23459424</v>
      </c>
      <c r="L8" s="34">
        <f t="shared" si="3"/>
        <v>24163217</v>
      </c>
      <c r="M8" s="34">
        <f t="shared" si="3"/>
        <v>24888120</v>
      </c>
      <c r="Z8" t="s">
        <v>307</v>
      </c>
      <c r="AA8" s="2">
        <f>'rent data'!AE6</f>
        <v>309</v>
      </c>
      <c r="AB8" s="41">
        <f t="shared" ref="AB8:AB9" si="4">AF8*AE8</f>
        <v>39268.497985517148</v>
      </c>
      <c r="AC8" s="2">
        <f t="shared" ref="AC8:AC9" si="5">AA8*AB8</f>
        <v>12133965.877524799</v>
      </c>
      <c r="AD8" s="2">
        <f>'rent data'!AH6</f>
        <v>232204</v>
      </c>
      <c r="AE8" s="2">
        <f t="shared" ref="AE8:AE9" si="6">AD8/AA8</f>
        <v>751.46925566343043</v>
      </c>
      <c r="AF8" s="521">
        <f>AD17</f>
        <v>52.255628143894157</v>
      </c>
    </row>
    <row r="9" spans="1:32" x14ac:dyDescent="0.2">
      <c r="A9" s="44">
        <f>ROW()</f>
        <v>9</v>
      </c>
      <c r="B9" s="22" t="s">
        <v>4</v>
      </c>
      <c r="C9" s="4"/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Z9" s="4" t="s">
        <v>308</v>
      </c>
      <c r="AA9" s="16">
        <f>'rent data'!AE7</f>
        <v>100</v>
      </c>
      <c r="AB9" s="525">
        <f t="shared" si="4"/>
        <v>57899.732179533705</v>
      </c>
      <c r="AC9" s="16">
        <f t="shared" si="5"/>
        <v>5789973.2179533709</v>
      </c>
      <c r="AD9" s="16">
        <f>'rent data'!AH7</f>
        <v>115232</v>
      </c>
      <c r="AE9" s="16">
        <f t="shared" si="6"/>
        <v>1152.32</v>
      </c>
      <c r="AF9" s="526">
        <f>AD18</f>
        <v>50.246226898373465</v>
      </c>
    </row>
    <row r="10" spans="1:32" x14ac:dyDescent="0.2">
      <c r="A10" s="44">
        <f>ROW()</f>
        <v>10</v>
      </c>
      <c r="B10" s="19" t="s">
        <v>5</v>
      </c>
      <c r="D10" s="17">
        <f>SUM(D8:D9)</f>
        <v>19093340</v>
      </c>
      <c r="E10" s="17">
        <f t="shared" ref="E10:M10" si="7">SUM(E8:E9)</f>
        <v>19646905</v>
      </c>
      <c r="F10" s="17">
        <f t="shared" si="7"/>
        <v>20236313</v>
      </c>
      <c r="G10" s="17">
        <f t="shared" si="7"/>
        <v>20843402</v>
      </c>
      <c r="H10" s="17">
        <f t="shared" si="7"/>
        <v>21468706</v>
      </c>
      <c r="I10" s="17">
        <f t="shared" si="7"/>
        <v>22112766</v>
      </c>
      <c r="J10" s="17">
        <f t="shared" si="7"/>
        <v>22776149</v>
      </c>
      <c r="K10" s="17">
        <f t="shared" si="7"/>
        <v>23459424</v>
      </c>
      <c r="L10" s="17">
        <f t="shared" si="7"/>
        <v>24163217</v>
      </c>
      <c r="M10" s="17">
        <f t="shared" si="7"/>
        <v>24888120</v>
      </c>
      <c r="AC10" s="7">
        <f>SUM(AC7:AC9)</f>
        <v>19112398</v>
      </c>
      <c r="AD10" s="2">
        <f>SUM(AD7:AD9)</f>
        <v>368184</v>
      </c>
    </row>
    <row r="11" spans="1:32" x14ac:dyDescent="0.2">
      <c r="A11" s="44">
        <f>ROW()</f>
        <v>11</v>
      </c>
      <c r="B11" s="23" t="s">
        <v>6</v>
      </c>
      <c r="C11" s="600">
        <f>기본안!C11</f>
        <v>0.03</v>
      </c>
      <c r="D11" s="601">
        <f>기본안!D11</f>
        <v>1681767</v>
      </c>
      <c r="E11" s="2">
        <f>ROUND($D11*P11,0)+1</f>
        <v>1732221</v>
      </c>
      <c r="F11" s="2">
        <f>ROUND($D11*Q11,0)-1</f>
        <v>1784186</v>
      </c>
      <c r="G11" s="2">
        <f>ROUND($D11*R11,0)-1</f>
        <v>1837711</v>
      </c>
      <c r="H11" s="2">
        <f t="shared" ref="H11" si="8">ROUND($D11*S11,0)</f>
        <v>1892844</v>
      </c>
      <c r="I11" s="2">
        <f t="shared" ref="I11" si="9">ROUND($D11*T11,0)</f>
        <v>1949629</v>
      </c>
      <c r="J11" s="2">
        <f>ROUND($D11*U11,0)-1</f>
        <v>2008117</v>
      </c>
      <c r="K11" s="2">
        <f t="shared" ref="K11" si="10">ROUND($D11*V11,0)</f>
        <v>2068361</v>
      </c>
      <c r="L11" s="2">
        <f>ROUND($D11*W11,0)+1</f>
        <v>2130413</v>
      </c>
      <c r="M11" s="2">
        <f>ROUND($D11*X11,0)-1</f>
        <v>2194323</v>
      </c>
      <c r="O11" s="36">
        <f>(1+$C11)^(O$3-1)</f>
        <v>1</v>
      </c>
      <c r="P11" s="36">
        <f t="shared" ref="P11:X12" si="11">(1+$C11)^(P$3-1)</f>
        <v>1.03</v>
      </c>
      <c r="Q11" s="36">
        <f t="shared" si="11"/>
        <v>1.0609</v>
      </c>
      <c r="R11" s="36">
        <f t="shared" si="11"/>
        <v>1.092727</v>
      </c>
      <c r="S11" s="36">
        <f t="shared" si="11"/>
        <v>1.1255088099999999</v>
      </c>
      <c r="T11" s="36">
        <f t="shared" si="11"/>
        <v>1.1592740742999998</v>
      </c>
      <c r="U11" s="36">
        <f t="shared" si="11"/>
        <v>1.1940522965289999</v>
      </c>
      <c r="V11" s="36">
        <f t="shared" si="11"/>
        <v>1.22987386542487</v>
      </c>
      <c r="W11" s="36">
        <f t="shared" si="11"/>
        <v>1.2667700813876159</v>
      </c>
      <c r="X11" s="36">
        <f t="shared" si="11"/>
        <v>1.3047731838292445</v>
      </c>
    </row>
    <row r="12" spans="1:32" x14ac:dyDescent="0.2">
      <c r="A12" s="44">
        <f>ROW()</f>
        <v>12</v>
      </c>
      <c r="B12" s="23" t="s">
        <v>7</v>
      </c>
      <c r="C12" s="600">
        <f>기본안!C12</f>
        <v>0.03</v>
      </c>
      <c r="D12" s="601">
        <f>기본안!D12</f>
        <v>640161</v>
      </c>
      <c r="E12" s="2">
        <f>ROUND($D12*P12,0)-2</f>
        <v>659364</v>
      </c>
      <c r="F12" s="2">
        <f>ROUND($D12*Q12,0)-2</f>
        <v>679145</v>
      </c>
      <c r="G12" s="2">
        <f>ROUND($D12*R12,0)-1</f>
        <v>699520</v>
      </c>
      <c r="H12" s="2">
        <f t="shared" ref="H12" si="12">ROUND($D12*S12,0)</f>
        <v>720507</v>
      </c>
      <c r="I12" s="2">
        <f>ROUND($D12*T12,0)-1</f>
        <v>742121</v>
      </c>
      <c r="J12" s="2">
        <f>ROUND($D12*U12,0)-3</f>
        <v>764383</v>
      </c>
      <c r="K12" s="2">
        <f t="shared" ref="K12" si="13">ROUND($D12*V12,0)</f>
        <v>787317</v>
      </c>
      <c r="L12" s="2">
        <f>ROUND($D12*W12,0)-2</f>
        <v>810935</v>
      </c>
      <c r="M12" s="2">
        <f>ROUND($D12*X12,0)-1</f>
        <v>835264</v>
      </c>
      <c r="O12" s="36">
        <f>(1+$C12)^(O$3-1)</f>
        <v>1</v>
      </c>
      <c r="P12" s="36">
        <f t="shared" si="11"/>
        <v>1.03</v>
      </c>
      <c r="Q12" s="36">
        <f t="shared" si="11"/>
        <v>1.0609</v>
      </c>
      <c r="R12" s="36">
        <f t="shared" si="11"/>
        <v>1.092727</v>
      </c>
      <c r="S12" s="36">
        <f t="shared" si="11"/>
        <v>1.1255088099999999</v>
      </c>
      <c r="T12" s="36">
        <f t="shared" si="11"/>
        <v>1.1592740742999998</v>
      </c>
      <c r="U12" s="36">
        <f t="shared" si="11"/>
        <v>1.1940522965289999</v>
      </c>
      <c r="V12" s="36">
        <f t="shared" si="11"/>
        <v>1.22987386542487</v>
      </c>
      <c r="W12" s="36">
        <f t="shared" si="11"/>
        <v>1.2667700813876159</v>
      </c>
      <c r="X12" s="36">
        <f t="shared" si="11"/>
        <v>1.3047731838292445</v>
      </c>
    </row>
    <row r="13" spans="1:32" ht="12.75" thickBot="1" x14ac:dyDescent="0.25">
      <c r="A13" s="44">
        <f>ROW()</f>
        <v>13</v>
      </c>
      <c r="B13" s="23" t="s">
        <v>8</v>
      </c>
      <c r="C13" s="40">
        <f>-AD23</f>
        <v>-0.04</v>
      </c>
      <c r="D13" s="2">
        <f>ROUND(D12*$C13,0)-1</f>
        <v>-25607</v>
      </c>
      <c r="E13" s="2">
        <f t="shared" ref="E13:J13" si="14">ROUND(E12*$C13,0)</f>
        <v>-26375</v>
      </c>
      <c r="F13" s="2">
        <f>ROUND(F12*$C13,0)+1</f>
        <v>-27165</v>
      </c>
      <c r="G13" s="2">
        <f>ROUND(G12*$C13,0)-1</f>
        <v>-27982</v>
      </c>
      <c r="H13" s="2">
        <f>ROUND(H12*$C13,0)+1</f>
        <v>-28819</v>
      </c>
      <c r="I13" s="2">
        <f t="shared" si="14"/>
        <v>-29685</v>
      </c>
      <c r="J13" s="2">
        <f t="shared" si="14"/>
        <v>-30575</v>
      </c>
      <c r="K13" s="2">
        <f>ROUND(K12*$C13,0)-1</f>
        <v>-31494</v>
      </c>
      <c r="L13" s="2">
        <f>ROUND(L12*$C13,0)+1</f>
        <v>-32436</v>
      </c>
      <c r="M13" s="2">
        <f>ROUND(M12*$C13,0)+1</f>
        <v>-33410</v>
      </c>
    </row>
    <row r="14" spans="1:32" ht="12.75" thickBot="1" x14ac:dyDescent="0.25">
      <c r="A14" s="44">
        <f>ROW()</f>
        <v>14</v>
      </c>
      <c r="B14" s="23" t="s">
        <v>9</v>
      </c>
      <c r="C14" s="43" t="str">
        <f>C$7</f>
        <v>기본안유지</v>
      </c>
      <c r="D14" s="41">
        <f>기본안!D14</f>
        <v>942976</v>
      </c>
      <c r="E14" s="41">
        <f>기본안!E14</f>
        <v>1064877</v>
      </c>
      <c r="F14" s="41">
        <f>기본안!F14</f>
        <v>1074094</v>
      </c>
      <c r="G14" s="41">
        <f>기본안!G14</f>
        <v>1083576</v>
      </c>
      <c r="H14" s="41">
        <f>기본안!H14</f>
        <v>1093355</v>
      </c>
      <c r="I14" s="41">
        <f>기본안!I14</f>
        <v>1116743</v>
      </c>
      <c r="J14" s="41">
        <f>기본안!J14</f>
        <v>1127110</v>
      </c>
      <c r="K14" s="41">
        <f>기본안!K14</f>
        <v>1137788</v>
      </c>
      <c r="L14" s="41">
        <f>기본안!L14</f>
        <v>1148789</v>
      </c>
      <c r="M14" s="41">
        <f>기본안!M14</f>
        <v>1185109</v>
      </c>
      <c r="O14" s="1"/>
      <c r="P14" s="1"/>
      <c r="Q14" s="1"/>
      <c r="R14" s="1"/>
      <c r="S14" s="1"/>
      <c r="T14" s="1"/>
      <c r="U14" s="1"/>
      <c r="V14" s="1"/>
      <c r="W14" s="1"/>
      <c r="AC14" s="527" t="s">
        <v>164</v>
      </c>
      <c r="AD14" s="606">
        <f>'A&amp;R'!N21</f>
        <v>1</v>
      </c>
    </row>
    <row r="15" spans="1:32" x14ac:dyDescent="0.2">
      <c r="A15" s="44">
        <f>ROW()</f>
        <v>15</v>
      </c>
      <c r="B15" s="23" t="s">
        <v>10</v>
      </c>
      <c r="C15" s="602">
        <f>기본안!C15</f>
        <v>0.03</v>
      </c>
      <c r="D15" s="601">
        <f>기본안!D15</f>
        <v>208033</v>
      </c>
      <c r="E15" s="2">
        <f>ROUND($D15*P15,0)+1</f>
        <v>214275</v>
      </c>
      <c r="F15" s="2">
        <f>ROUND($D15*Q15,0)+1</f>
        <v>220703</v>
      </c>
      <c r="G15" s="2">
        <f>ROUND($D15*R15,0)+2</f>
        <v>227325</v>
      </c>
      <c r="H15" s="2">
        <f t="shared" ref="H15" si="15">ROUND($D15*S15,0)</f>
        <v>234143</v>
      </c>
      <c r="I15" s="2">
        <f>ROUND($D15*T15,0)+2</f>
        <v>241169</v>
      </c>
      <c r="J15" s="2">
        <f>ROUND($D15*U15,0)+2</f>
        <v>248404</v>
      </c>
      <c r="K15" s="2">
        <f>ROUND($D15*V15,0)+3</f>
        <v>255857</v>
      </c>
      <c r="L15" s="2">
        <f t="shared" ref="L15" si="16">ROUND($D15*W15,0)</f>
        <v>263530</v>
      </c>
      <c r="M15" s="2">
        <f>ROUND($D15*X15,0)+1</f>
        <v>271437</v>
      </c>
      <c r="O15" s="36">
        <f>(1+$C15)^(O$3-1)</f>
        <v>1</v>
      </c>
      <c r="P15" s="36">
        <f t="shared" ref="P15:X15" si="17">(1+$C15)^(P$3-1)</f>
        <v>1.03</v>
      </c>
      <c r="Q15" s="36">
        <f t="shared" si="17"/>
        <v>1.0609</v>
      </c>
      <c r="R15" s="36">
        <f t="shared" si="17"/>
        <v>1.092727</v>
      </c>
      <c r="S15" s="36">
        <f t="shared" si="17"/>
        <v>1.1255088099999999</v>
      </c>
      <c r="T15" s="36">
        <f t="shared" si="17"/>
        <v>1.1592740742999998</v>
      </c>
      <c r="U15" s="36">
        <f t="shared" si="17"/>
        <v>1.1940522965289999</v>
      </c>
      <c r="V15" s="36">
        <f t="shared" si="17"/>
        <v>1.22987386542487</v>
      </c>
      <c r="W15" s="36">
        <f t="shared" si="17"/>
        <v>1.2667700813876159</v>
      </c>
      <c r="X15" s="36">
        <f t="shared" si="17"/>
        <v>1.3047731838292445</v>
      </c>
      <c r="Z15" s="44"/>
      <c r="AA15" s="44"/>
      <c r="AB15" s="108"/>
      <c r="AC15" s="108"/>
      <c r="AD15" s="215"/>
    </row>
    <row r="16" spans="1:32" x14ac:dyDescent="0.2">
      <c r="A16" s="44">
        <f>ROW()</f>
        <v>16</v>
      </c>
      <c r="B16" s="24" t="s">
        <v>11</v>
      </c>
      <c r="C16" s="603">
        <f>기본안!C16</f>
        <v>-0.04</v>
      </c>
      <c r="D16" s="16">
        <f>ROUND(SUM(D14:D15)*$C16,0)-1</f>
        <v>-46041</v>
      </c>
      <c r="E16" s="16">
        <f>ROUND(SUM(E14:E15)*$C16,0)</f>
        <v>-51166</v>
      </c>
      <c r="F16" s="16">
        <f t="shared" ref="F16:L16" si="18">ROUND(SUM(F14:F15)*$C16,0)</f>
        <v>-51792</v>
      </c>
      <c r="G16" s="16">
        <f>ROUND(SUM(G14:G15)*$C16,0)+1</f>
        <v>-52435</v>
      </c>
      <c r="H16" s="16">
        <f t="shared" si="18"/>
        <v>-53100</v>
      </c>
      <c r="I16" s="16">
        <f t="shared" si="18"/>
        <v>-54316</v>
      </c>
      <c r="J16" s="16">
        <f>ROUND(SUM(J14:J15)*$C16,0)-1</f>
        <v>-55022</v>
      </c>
      <c r="K16" s="16">
        <f>ROUND(SUM(K14:K15)*$C16,0)+1</f>
        <v>-55745</v>
      </c>
      <c r="L16" s="16">
        <f t="shared" si="18"/>
        <v>-56493</v>
      </c>
      <c r="M16" s="16">
        <f>ROUND(SUM(M14:M15)*$C16,0)+2</f>
        <v>-58260</v>
      </c>
      <c r="Z16" s="5">
        <v>2</v>
      </c>
      <c r="AA16" s="539" t="s">
        <v>313</v>
      </c>
      <c r="AB16" s="220"/>
      <c r="AC16" s="161" t="s">
        <v>53</v>
      </c>
      <c r="AD16" s="221">
        <f>HLOOKUP(AD$14,'A&amp;R'!$M$23:$P$40,Z16,FALSE)</f>
        <v>57.280648955168246</v>
      </c>
    </row>
    <row r="17" spans="1:30" x14ac:dyDescent="0.2">
      <c r="A17" s="44">
        <f>ROW()</f>
        <v>17</v>
      </c>
      <c r="B17" s="20" t="s">
        <v>0</v>
      </c>
      <c r="C17" s="35"/>
      <c r="D17" s="34">
        <f>SUM(D10:D16)</f>
        <v>22494629</v>
      </c>
      <c r="E17" s="34">
        <f t="shared" ref="E17:M17" si="19">SUM(E10:E16)</f>
        <v>23240101</v>
      </c>
      <c r="F17" s="34">
        <f t="shared" si="19"/>
        <v>23915484</v>
      </c>
      <c r="G17" s="34">
        <f t="shared" si="19"/>
        <v>24611117</v>
      </c>
      <c r="H17" s="34">
        <f t="shared" si="19"/>
        <v>25327636</v>
      </c>
      <c r="I17" s="34">
        <f t="shared" si="19"/>
        <v>26078427</v>
      </c>
      <c r="J17" s="34">
        <f t="shared" si="19"/>
        <v>26838566</v>
      </c>
      <c r="K17" s="34">
        <f t="shared" si="19"/>
        <v>27621508</v>
      </c>
      <c r="L17" s="34">
        <f t="shared" si="19"/>
        <v>28427955</v>
      </c>
      <c r="M17" s="34">
        <f t="shared" si="19"/>
        <v>29282583</v>
      </c>
      <c r="Z17" s="5">
        <f>Z16+1</f>
        <v>3</v>
      </c>
      <c r="AA17" s="540" t="s">
        <v>171</v>
      </c>
      <c r="AB17" s="227"/>
      <c r="AC17" s="120" t="s">
        <v>307</v>
      </c>
      <c r="AD17" s="228">
        <f>HLOOKUP(AD$14,'A&amp;R'!$M$23:$P$40,Z17,FALSE)</f>
        <v>52.255628143894157</v>
      </c>
    </row>
    <row r="18" spans="1:30" x14ac:dyDescent="0.2">
      <c r="A18" s="44">
        <f>ROW()</f>
        <v>18</v>
      </c>
      <c r="B18" s="25" t="s">
        <v>12</v>
      </c>
      <c r="C18" s="4"/>
      <c r="D18" s="16">
        <f>ROUND(D8*O18,0)</f>
        <v>-483876</v>
      </c>
      <c r="E18" s="16">
        <f>ROUND(E8*P18,0)</f>
        <v>-785892</v>
      </c>
      <c r="F18" s="16">
        <f t="shared" ref="F18" si="20">ROUND(F8*Q18,0)</f>
        <v>-809469</v>
      </c>
      <c r="G18" s="16">
        <f>ROUND(G8*R18,0)+1</f>
        <v>-833752</v>
      </c>
      <c r="H18" s="16">
        <f>ROUND(H8*S18,0)+2</f>
        <v>-858764</v>
      </c>
      <c r="I18" s="16">
        <f>ROUND(I8*T18,0)+1</f>
        <v>-884527</v>
      </c>
      <c r="J18" s="16">
        <f>ROUND(J8*U18,0)-1</f>
        <v>-911065</v>
      </c>
      <c r="K18" s="16">
        <f>ROUND(K8*V18,0)+1</f>
        <v>-938395</v>
      </c>
      <c r="L18" s="16">
        <f>ROUND(L8*W18,0)+1</f>
        <v>-966547</v>
      </c>
      <c r="M18" s="16">
        <f>ROUND(M8*$P18,0)</f>
        <v>-995545</v>
      </c>
      <c r="O18" s="596">
        <f>-AD20</f>
        <v>-2.5342658749071701E-2</v>
      </c>
      <c r="P18" s="596">
        <f>-AD21</f>
        <v>-4.0000806356057302E-2</v>
      </c>
      <c r="Q18" s="596">
        <f>-AD22</f>
        <v>-4.0000806356057302E-2</v>
      </c>
      <c r="R18" s="597">
        <f>Q18</f>
        <v>-4.0000806356057302E-2</v>
      </c>
      <c r="S18" s="597">
        <f>R18</f>
        <v>-4.0000806356057302E-2</v>
      </c>
      <c r="T18" s="597">
        <f>S18</f>
        <v>-4.0000806356057302E-2</v>
      </c>
      <c r="U18" s="597">
        <f t="shared" ref="U18:X18" si="21">T18</f>
        <v>-4.0000806356057302E-2</v>
      </c>
      <c r="V18" s="597">
        <f t="shared" si="21"/>
        <v>-4.0000806356057302E-2</v>
      </c>
      <c r="W18" s="597">
        <f t="shared" si="21"/>
        <v>-4.0000806356057302E-2</v>
      </c>
      <c r="X18" s="597">
        <f t="shared" si="21"/>
        <v>-4.0000806356057302E-2</v>
      </c>
      <c r="Z18" s="5">
        <f t="shared" ref="Z18:Z32" si="22">Z17+1</f>
        <v>4</v>
      </c>
      <c r="AA18" s="541"/>
      <c r="AB18" s="237"/>
      <c r="AC18" s="238" t="s">
        <v>308</v>
      </c>
      <c r="AD18" s="239">
        <f>HLOOKUP(AD$14,'A&amp;R'!$M$23:$P$40,Z18,FALSE)</f>
        <v>50.246226898373465</v>
      </c>
    </row>
    <row r="19" spans="1:30" x14ac:dyDescent="0.2">
      <c r="A19" s="44">
        <f>ROW()</f>
        <v>19</v>
      </c>
      <c r="B19" s="27" t="s">
        <v>13</v>
      </c>
      <c r="C19" s="28"/>
      <c r="D19" s="29">
        <f>SUM(D17:D18)</f>
        <v>22010753</v>
      </c>
      <c r="E19" s="29">
        <f t="shared" ref="E19:M19" si="23">SUM(E17:E18)</f>
        <v>22454209</v>
      </c>
      <c r="F19" s="29">
        <f t="shared" si="23"/>
        <v>23106015</v>
      </c>
      <c r="G19" s="29">
        <f t="shared" si="23"/>
        <v>23777365</v>
      </c>
      <c r="H19" s="29">
        <f t="shared" si="23"/>
        <v>24468872</v>
      </c>
      <c r="I19" s="29">
        <f t="shared" si="23"/>
        <v>25193900</v>
      </c>
      <c r="J19" s="29">
        <f t="shared" si="23"/>
        <v>25927501</v>
      </c>
      <c r="K19" s="29">
        <f t="shared" si="23"/>
        <v>26683113</v>
      </c>
      <c r="L19" s="29">
        <f t="shared" si="23"/>
        <v>27461408</v>
      </c>
      <c r="M19" s="29">
        <f t="shared" si="23"/>
        <v>28287038</v>
      </c>
      <c r="O19" s="1"/>
      <c r="Z19" s="5">
        <f t="shared" si="22"/>
        <v>5</v>
      </c>
      <c r="AA19" s="539" t="s">
        <v>173</v>
      </c>
      <c r="AB19" s="220"/>
      <c r="AC19" s="161"/>
      <c r="AD19" s="251">
        <f>HLOOKUP(AD$14,'A&amp;R'!$M$23:$P$40,Z19,FALSE)</f>
        <v>0.03</v>
      </c>
    </row>
    <row r="20" spans="1:30" x14ac:dyDescent="0.2">
      <c r="A20" s="44">
        <f>ROW()</f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Z20" s="5">
        <f t="shared" si="22"/>
        <v>6</v>
      </c>
      <c r="AA20" s="539" t="s">
        <v>177</v>
      </c>
      <c r="AB20" s="220" t="s">
        <v>314</v>
      </c>
      <c r="AC20" s="522" t="s">
        <v>324</v>
      </c>
      <c r="AD20" s="251">
        <f>HLOOKUP(AD$14,'A&amp;R'!$M$23:$P$40,Z20,FALSE)</f>
        <v>2.5342658749071701E-2</v>
      </c>
    </row>
    <row r="21" spans="1:30" x14ac:dyDescent="0.2">
      <c r="A21" s="44">
        <f>ROW()</f>
        <v>21</v>
      </c>
      <c r="B21" s="30" t="s">
        <v>14</v>
      </c>
      <c r="D21" s="1"/>
      <c r="E21" s="1"/>
      <c r="F21" s="1"/>
      <c r="G21" s="1"/>
      <c r="H21" s="1"/>
      <c r="I21" s="1"/>
      <c r="J21" s="1"/>
      <c r="K21" s="1"/>
      <c r="L21" s="1"/>
      <c r="M21" s="1"/>
      <c r="Z21" s="5">
        <f t="shared" si="22"/>
        <v>7</v>
      </c>
      <c r="AA21" s="540" t="s">
        <v>179</v>
      </c>
      <c r="AB21" s="120"/>
      <c r="AC21" s="523" t="s">
        <v>325</v>
      </c>
      <c r="AD21" s="265">
        <f>HLOOKUP(AD$14,'A&amp;R'!$M$23:$P$40,Z21,FALSE)</f>
        <v>4.0000806356057302E-2</v>
      </c>
    </row>
    <row r="22" spans="1:30" x14ac:dyDescent="0.2">
      <c r="A22" s="44">
        <f>ROW()</f>
        <v>22</v>
      </c>
      <c r="B22" s="12" t="s">
        <v>16</v>
      </c>
      <c r="C22" s="43" t="str">
        <f>C$7</f>
        <v>기본안유지</v>
      </c>
      <c r="D22" s="41">
        <f>기본안!D22</f>
        <v>740628</v>
      </c>
      <c r="E22" s="41">
        <f>기본안!E22</f>
        <v>1296317</v>
      </c>
      <c r="F22" s="41">
        <f>기본안!F22</f>
        <v>1852088</v>
      </c>
      <c r="G22" s="41">
        <f>기본안!G22</f>
        <v>2405961</v>
      </c>
      <c r="H22" s="41">
        <f>기본안!H22</f>
        <v>2873580</v>
      </c>
      <c r="I22" s="41">
        <f>기본안!I22</f>
        <v>2959789</v>
      </c>
      <c r="J22" s="41">
        <f>기본안!J22</f>
        <v>3048580</v>
      </c>
      <c r="K22" s="41">
        <f>기본안!K22</f>
        <v>3140039</v>
      </c>
      <c r="L22" s="41">
        <f>기본안!L22</f>
        <v>3234239</v>
      </c>
      <c r="M22" s="41">
        <f>기본안!M22</f>
        <v>3331268</v>
      </c>
      <c r="Z22" s="5">
        <f t="shared" si="22"/>
        <v>8</v>
      </c>
      <c r="AA22" s="542"/>
      <c r="AB22" s="108"/>
      <c r="AC22" s="523" t="s">
        <v>326</v>
      </c>
      <c r="AD22" s="265">
        <f>HLOOKUP(AD$14,'A&amp;R'!$M$23:$P$40,Z22,FALSE)</f>
        <v>4.0000806356057302E-2</v>
      </c>
    </row>
    <row r="23" spans="1:30" x14ac:dyDescent="0.2">
      <c r="A23" s="44">
        <f>ROW()</f>
        <v>23</v>
      </c>
      <c r="B23" s="12" t="s">
        <v>17</v>
      </c>
      <c r="C23" s="43" t="str">
        <f>C$7</f>
        <v>기본안유지</v>
      </c>
      <c r="D23" s="41">
        <f>기본안!D23</f>
        <v>124217</v>
      </c>
      <c r="E23" s="41">
        <f>기본안!E23</f>
        <v>127943</v>
      </c>
      <c r="F23" s="41">
        <f>기본안!F23</f>
        <v>131782</v>
      </c>
      <c r="G23" s="41">
        <f>기본안!G23</f>
        <v>135736</v>
      </c>
      <c r="H23" s="41">
        <f>기본안!H23</f>
        <v>139806</v>
      </c>
      <c r="I23" s="41">
        <f>기본안!I23</f>
        <v>144003</v>
      </c>
      <c r="J23" s="41">
        <f>기본안!J23</f>
        <v>148322</v>
      </c>
      <c r="K23" s="41">
        <f>기본안!K23</f>
        <v>152771</v>
      </c>
      <c r="L23" s="41">
        <f>기본안!L23</f>
        <v>157354</v>
      </c>
      <c r="M23" s="41">
        <f>기본안!M23</f>
        <v>162075</v>
      </c>
      <c r="Z23" s="5">
        <f t="shared" si="22"/>
        <v>9</v>
      </c>
      <c r="AA23" s="543"/>
      <c r="AB23" s="128" t="s">
        <v>315</v>
      </c>
      <c r="AC23" s="238" t="s">
        <v>327</v>
      </c>
      <c r="AD23" s="254">
        <f>HLOOKUP(AD$14,'A&amp;R'!$M$23:$P$40,Z23,FALSE)</f>
        <v>0.04</v>
      </c>
    </row>
    <row r="24" spans="1:30" x14ac:dyDescent="0.2">
      <c r="A24" s="44">
        <f>ROW()</f>
        <v>24</v>
      </c>
      <c r="B24" s="12" t="s">
        <v>18</v>
      </c>
      <c r="C24" s="40">
        <f>AD31</f>
        <v>0.03</v>
      </c>
      <c r="D24" s="604">
        <f>AD24*$AD$10</f>
        <v>325695</v>
      </c>
      <c r="E24" s="2">
        <f>ROUND($D24*P24,0)+1</f>
        <v>335467</v>
      </c>
      <c r="F24" s="2">
        <f>ROUND($D24*Q24,0)-1</f>
        <v>345529</v>
      </c>
      <c r="G24" s="2">
        <f>ROUND($D24*R24,0)+2</f>
        <v>355898</v>
      </c>
      <c r="H24" s="2">
        <f t="shared" ref="E24:M31" si="24">ROUND($D24*S24,0)</f>
        <v>366573</v>
      </c>
      <c r="I24" s="2">
        <f t="shared" si="24"/>
        <v>377570</v>
      </c>
      <c r="J24" s="2">
        <f>ROUND($D24*U24,0)-1</f>
        <v>388896</v>
      </c>
      <c r="K24" s="2">
        <f>ROUND($D24*V24,0)+1</f>
        <v>400565</v>
      </c>
      <c r="L24" s="2">
        <f t="shared" si="24"/>
        <v>412581</v>
      </c>
      <c r="M24" s="2">
        <f t="shared" si="24"/>
        <v>424958</v>
      </c>
      <c r="O24" s="36">
        <f>(1+$C24)^(O$3-1)</f>
        <v>1</v>
      </c>
      <c r="P24" s="36">
        <f t="shared" ref="P24:X31" si="25">(1+$C24)^(P$3-1)</f>
        <v>1.03</v>
      </c>
      <c r="Q24" s="36">
        <f t="shared" si="25"/>
        <v>1.0609</v>
      </c>
      <c r="R24" s="36">
        <f t="shared" si="25"/>
        <v>1.092727</v>
      </c>
      <c r="S24" s="36">
        <f t="shared" si="25"/>
        <v>1.1255088099999999</v>
      </c>
      <c r="T24" s="36">
        <f t="shared" si="25"/>
        <v>1.1592740742999998</v>
      </c>
      <c r="U24" s="36">
        <f t="shared" si="25"/>
        <v>1.1940522965289999</v>
      </c>
      <c r="V24" s="36">
        <f t="shared" si="25"/>
        <v>1.22987386542487</v>
      </c>
      <c r="W24" s="36">
        <f t="shared" si="25"/>
        <v>1.2667700813876159</v>
      </c>
      <c r="X24" s="36">
        <f t="shared" si="25"/>
        <v>1.3047731838292445</v>
      </c>
      <c r="Z24" s="5">
        <f t="shared" si="22"/>
        <v>10</v>
      </c>
      <c r="AA24" s="542" t="s">
        <v>316</v>
      </c>
      <c r="AB24" s="100"/>
      <c r="AC24" s="269" t="s">
        <v>171</v>
      </c>
      <c r="AD24" s="228">
        <f>HLOOKUP(AD$14,'A&amp;R'!$M$23:$P$40,Z24,FALSE)</f>
        <v>0.88459846163874589</v>
      </c>
    </row>
    <row r="25" spans="1:30" x14ac:dyDescent="0.2">
      <c r="A25" s="44">
        <f>ROW()</f>
        <v>25</v>
      </c>
      <c r="B25" s="12" t="s">
        <v>19</v>
      </c>
      <c r="C25" s="8">
        <f>C$24</f>
        <v>0.03</v>
      </c>
      <c r="D25" s="604">
        <f>AD25*$AD$10</f>
        <v>404312</v>
      </c>
      <c r="E25" s="2">
        <f t="shared" si="24"/>
        <v>416441</v>
      </c>
      <c r="F25" s="2">
        <f>ROUND($D25*Q25,0)-1</f>
        <v>428934</v>
      </c>
      <c r="G25" s="2">
        <f>ROUND($D25*R25,0)-1</f>
        <v>441802</v>
      </c>
      <c r="H25" s="2">
        <f>ROUND($D25*S25,0)-1</f>
        <v>455056</v>
      </c>
      <c r="I25" s="2">
        <f t="shared" si="24"/>
        <v>468708</v>
      </c>
      <c r="J25" s="2">
        <f>ROUND($D25*U25,0)-1</f>
        <v>482769</v>
      </c>
      <c r="K25" s="2">
        <f>ROUND($D25*V25,0)-3</f>
        <v>497250</v>
      </c>
      <c r="L25" s="2">
        <f>ROUND($D25*W25,0)+2</f>
        <v>512172</v>
      </c>
      <c r="M25" s="2">
        <f>ROUND($D25*X25,0)-1</f>
        <v>527534</v>
      </c>
      <c r="O25" s="36">
        <f t="shared" ref="O25:O31" si="26">(1+$C25)^(O$3-1)</f>
        <v>1</v>
      </c>
      <c r="P25" s="36">
        <f t="shared" si="25"/>
        <v>1.03</v>
      </c>
      <c r="Q25" s="36">
        <f t="shared" si="25"/>
        <v>1.0609</v>
      </c>
      <c r="R25" s="36">
        <f t="shared" si="25"/>
        <v>1.092727</v>
      </c>
      <c r="S25" s="36">
        <f t="shared" si="25"/>
        <v>1.1255088099999999</v>
      </c>
      <c r="T25" s="36">
        <f t="shared" si="25"/>
        <v>1.1592740742999998</v>
      </c>
      <c r="U25" s="36">
        <f t="shared" si="25"/>
        <v>1.1940522965289999</v>
      </c>
      <c r="V25" s="36">
        <f t="shared" si="25"/>
        <v>1.22987386542487</v>
      </c>
      <c r="W25" s="36">
        <f t="shared" si="25"/>
        <v>1.2667700813876159</v>
      </c>
      <c r="X25" s="36">
        <f t="shared" si="25"/>
        <v>1.3047731838292445</v>
      </c>
      <c r="Z25" s="5">
        <f t="shared" si="22"/>
        <v>11</v>
      </c>
      <c r="AA25" s="542" t="s">
        <v>317</v>
      </c>
      <c r="AB25" s="100"/>
      <c r="AC25" s="269" t="s">
        <v>171</v>
      </c>
      <c r="AD25" s="228">
        <f>HLOOKUP(AD$14,'A&amp;R'!$M$23:$P$40,Z25,FALSE)</f>
        <v>1.0981248506181691</v>
      </c>
    </row>
    <row r="26" spans="1:30" x14ac:dyDescent="0.2">
      <c r="A26" s="44">
        <f>ROW()</f>
        <v>26</v>
      </c>
      <c r="B26" s="12" t="s">
        <v>20</v>
      </c>
      <c r="C26" s="8">
        <f>C$24</f>
        <v>0.03</v>
      </c>
      <c r="D26" s="604">
        <f>AD26*$AD$10</f>
        <v>168463</v>
      </c>
      <c r="E26" s="2">
        <f>ROUND($D26*P26,0)-1</f>
        <v>173516</v>
      </c>
      <c r="F26" s="2">
        <f>ROUND($D26*Q26,0)+1</f>
        <v>178723</v>
      </c>
      <c r="G26" s="2">
        <f t="shared" si="24"/>
        <v>184084</v>
      </c>
      <c r="H26" s="2">
        <f t="shared" si="24"/>
        <v>189607</v>
      </c>
      <c r="I26" s="2">
        <f>ROUND($D26*T26,0)-2</f>
        <v>195293</v>
      </c>
      <c r="J26" s="2">
        <f>ROUND($D26*U26,0)+1</f>
        <v>201155</v>
      </c>
      <c r="K26" s="2">
        <f t="shared" si="24"/>
        <v>207188</v>
      </c>
      <c r="L26" s="2">
        <f t="shared" si="24"/>
        <v>213404</v>
      </c>
      <c r="M26" s="2">
        <f>ROUND($D26*X26,0)+1</f>
        <v>219807</v>
      </c>
      <c r="O26" s="36">
        <f t="shared" si="26"/>
        <v>1</v>
      </c>
      <c r="P26" s="36">
        <f t="shared" si="25"/>
        <v>1.03</v>
      </c>
      <c r="Q26" s="36">
        <f t="shared" si="25"/>
        <v>1.0609</v>
      </c>
      <c r="R26" s="36">
        <f t="shared" si="25"/>
        <v>1.092727</v>
      </c>
      <c r="S26" s="36">
        <f t="shared" si="25"/>
        <v>1.1255088099999999</v>
      </c>
      <c r="T26" s="36">
        <f t="shared" si="25"/>
        <v>1.1592740742999998</v>
      </c>
      <c r="U26" s="36">
        <f t="shared" si="25"/>
        <v>1.1940522965289999</v>
      </c>
      <c r="V26" s="36">
        <f t="shared" si="25"/>
        <v>1.22987386542487</v>
      </c>
      <c r="W26" s="36">
        <f t="shared" si="25"/>
        <v>1.2667700813876159</v>
      </c>
      <c r="X26" s="36">
        <f t="shared" si="25"/>
        <v>1.3047731838292445</v>
      </c>
      <c r="Z26" s="5">
        <f t="shared" si="22"/>
        <v>12</v>
      </c>
      <c r="AA26" s="542" t="s">
        <v>318</v>
      </c>
      <c r="AB26" s="100"/>
      <c r="AC26" s="269" t="s">
        <v>171</v>
      </c>
      <c r="AD26" s="228">
        <f>HLOOKUP(AD$14,'A&amp;R'!$M$23:$P$40,Z26,FALSE)</f>
        <v>0.45755111574647461</v>
      </c>
    </row>
    <row r="27" spans="1:30" x14ac:dyDescent="0.2">
      <c r="A27" s="44">
        <f>ROW()</f>
        <v>27</v>
      </c>
      <c r="B27" s="12" t="s">
        <v>21</v>
      </c>
      <c r="C27" s="8">
        <f t="shared" ref="C27:C31" si="27">C$24</f>
        <v>0.03</v>
      </c>
      <c r="D27" s="604">
        <f>AD27*$AD$10</f>
        <v>763700</v>
      </c>
      <c r="E27" s="2">
        <f>ROUND($D27*P27,0)-2</f>
        <v>786609</v>
      </c>
      <c r="F27" s="2">
        <f>ROUND($D27*Q27,0)+1</f>
        <v>810210</v>
      </c>
      <c r="G27" s="2">
        <f>ROUND($D27*R27,0)-1</f>
        <v>834515</v>
      </c>
      <c r="H27" s="2">
        <f>ROUND($D27*S27,0)-1</f>
        <v>859550</v>
      </c>
      <c r="I27" s="2">
        <f>ROUND($D27*T27,0)-2</f>
        <v>885336</v>
      </c>
      <c r="J27" s="2">
        <f t="shared" si="24"/>
        <v>911898</v>
      </c>
      <c r="K27" s="2">
        <f>ROUND($D27*V27,0)-2</f>
        <v>939253</v>
      </c>
      <c r="L27" s="2">
        <f>ROUND($D27*W27,0)+1</f>
        <v>967433</v>
      </c>
      <c r="M27" s="2">
        <f t="shared" si="24"/>
        <v>996455</v>
      </c>
      <c r="O27" s="36">
        <f t="shared" si="26"/>
        <v>1</v>
      </c>
      <c r="P27" s="36">
        <f t="shared" si="25"/>
        <v>1.03</v>
      </c>
      <c r="Q27" s="36">
        <f t="shared" si="25"/>
        <v>1.0609</v>
      </c>
      <c r="R27" s="36">
        <f t="shared" si="25"/>
        <v>1.092727</v>
      </c>
      <c r="S27" s="36">
        <f t="shared" si="25"/>
        <v>1.1255088099999999</v>
      </c>
      <c r="T27" s="36">
        <f t="shared" si="25"/>
        <v>1.1592740742999998</v>
      </c>
      <c r="U27" s="36">
        <f t="shared" si="25"/>
        <v>1.1940522965289999</v>
      </c>
      <c r="V27" s="36">
        <f t="shared" si="25"/>
        <v>1.22987386542487</v>
      </c>
      <c r="W27" s="36">
        <f t="shared" si="25"/>
        <v>1.2667700813876159</v>
      </c>
      <c r="X27" s="36">
        <f t="shared" si="25"/>
        <v>1.3047731838292445</v>
      </c>
      <c r="Z27" s="5">
        <f t="shared" si="22"/>
        <v>13</v>
      </c>
      <c r="AA27" s="542" t="s">
        <v>319</v>
      </c>
      <c r="AB27" s="100"/>
      <c r="AC27" s="269" t="s">
        <v>171</v>
      </c>
      <c r="AD27" s="228">
        <f>HLOOKUP(AD$14,'A&amp;R'!$M$23:$P$40,Z27,FALSE)</f>
        <v>2.0742346218195249</v>
      </c>
    </row>
    <row r="28" spans="1:30" x14ac:dyDescent="0.2">
      <c r="A28" s="44">
        <f>ROW()</f>
        <v>28</v>
      </c>
      <c r="B28" s="12" t="s">
        <v>22</v>
      </c>
      <c r="C28" s="40">
        <f>AD32</f>
        <v>2.5000000000000001E-2</v>
      </c>
      <c r="D28" s="2">
        <f>$C28*D19</f>
        <v>550268.82500000007</v>
      </c>
      <c r="E28" s="2">
        <f>$C28*E19</f>
        <v>561355.22499999998</v>
      </c>
      <c r="F28" s="2">
        <f>$C28*F19+2</f>
        <v>577652.375</v>
      </c>
      <c r="G28" s="2">
        <f>$C28*G19</f>
        <v>594434.125</v>
      </c>
      <c r="H28" s="2">
        <f>$C28*H19</f>
        <v>611721.80000000005</v>
      </c>
      <c r="I28" s="2">
        <f>$C28*I19-1</f>
        <v>629846.5</v>
      </c>
      <c r="J28" s="2">
        <f>$C28*J19+1</f>
        <v>648188.52500000002</v>
      </c>
      <c r="K28" s="2">
        <f>$C28*K19</f>
        <v>667077.82500000007</v>
      </c>
      <c r="L28" s="2">
        <f>$C28*L19-1</f>
        <v>686534.20000000007</v>
      </c>
      <c r="M28" s="2">
        <f>$C28*M19</f>
        <v>707175.95000000007</v>
      </c>
      <c r="O28" s="36"/>
      <c r="P28" s="36"/>
      <c r="Q28" s="36"/>
      <c r="R28" s="36"/>
      <c r="S28" s="36"/>
      <c r="T28" s="36"/>
      <c r="U28" s="36"/>
      <c r="V28" s="36"/>
      <c r="W28" s="36"/>
      <c r="X28" s="36"/>
      <c r="Z28" s="5">
        <f t="shared" si="22"/>
        <v>14</v>
      </c>
      <c r="AA28" s="542" t="s">
        <v>320</v>
      </c>
      <c r="AB28" s="100"/>
      <c r="AC28" s="269" t="s">
        <v>171</v>
      </c>
      <c r="AD28" s="228">
        <f>HLOOKUP(AD$14,'A&amp;R'!$M$23:$P$40,Z28,FALSE)</f>
        <v>2.4402744280033897</v>
      </c>
    </row>
    <row r="29" spans="1:30" x14ac:dyDescent="0.2">
      <c r="A29" s="44">
        <f>ROW()</f>
        <v>29</v>
      </c>
      <c r="B29" s="12" t="s">
        <v>23</v>
      </c>
      <c r="C29" s="8">
        <f t="shared" si="27"/>
        <v>0.03</v>
      </c>
      <c r="D29" s="604">
        <f>AD28*$AD$10</f>
        <v>898470</v>
      </c>
      <c r="E29" s="2">
        <f t="shared" si="24"/>
        <v>925424</v>
      </c>
      <c r="F29" s="2">
        <f t="shared" si="24"/>
        <v>953187</v>
      </c>
      <c r="G29" s="2">
        <f t="shared" si="24"/>
        <v>981782</v>
      </c>
      <c r="H29" s="2">
        <f>ROUND($D29*S29,0)+1</f>
        <v>1011237</v>
      </c>
      <c r="I29" s="2">
        <f t="shared" si="24"/>
        <v>1041573</v>
      </c>
      <c r="J29" s="2">
        <f>ROUND($D29*U29,0)+1</f>
        <v>1072821</v>
      </c>
      <c r="K29" s="2">
        <f>ROUND($D29*V29,0)-2</f>
        <v>1105003</v>
      </c>
      <c r="L29" s="2">
        <f>ROUND($D29*W29,0)+1</f>
        <v>1138156</v>
      </c>
      <c r="M29" s="2">
        <f>ROUND($D29*X29,0)-1</f>
        <v>1172299</v>
      </c>
      <c r="O29" s="36">
        <f t="shared" si="26"/>
        <v>1</v>
      </c>
      <c r="P29" s="36">
        <f t="shared" si="25"/>
        <v>1.03</v>
      </c>
      <c r="Q29" s="36">
        <f t="shared" si="25"/>
        <v>1.0609</v>
      </c>
      <c r="R29" s="36">
        <f t="shared" si="25"/>
        <v>1.092727</v>
      </c>
      <c r="S29" s="36">
        <f t="shared" si="25"/>
        <v>1.1255088099999999</v>
      </c>
      <c r="T29" s="36">
        <f t="shared" si="25"/>
        <v>1.1592740742999998</v>
      </c>
      <c r="U29" s="36">
        <f t="shared" si="25"/>
        <v>1.1940522965289999</v>
      </c>
      <c r="V29" s="36">
        <f t="shared" si="25"/>
        <v>1.22987386542487</v>
      </c>
      <c r="W29" s="36">
        <f t="shared" si="25"/>
        <v>1.2667700813876159</v>
      </c>
      <c r="X29" s="36">
        <f t="shared" si="25"/>
        <v>1.3047731838292445</v>
      </c>
      <c r="Z29" s="5">
        <f t="shared" si="22"/>
        <v>15</v>
      </c>
      <c r="AA29" s="542" t="s">
        <v>321</v>
      </c>
      <c r="AB29" s="100"/>
      <c r="AC29" s="269" t="s">
        <v>171</v>
      </c>
      <c r="AD29" s="228">
        <f>HLOOKUP(AD$14,'A&amp;R'!$M$23:$P$40,Z29,FALSE)</f>
        <v>8.4949373139517198E-2</v>
      </c>
    </row>
    <row r="30" spans="1:30" x14ac:dyDescent="0.2">
      <c r="A30" s="44">
        <f>ROW()</f>
        <v>30</v>
      </c>
      <c r="B30" s="12" t="s">
        <v>24</v>
      </c>
      <c r="C30" s="8">
        <f t="shared" si="27"/>
        <v>0.03</v>
      </c>
      <c r="D30" s="604">
        <f>AD29*$AD$10</f>
        <v>31277</v>
      </c>
      <c r="E30" s="2">
        <f>ROUND($D30*P30,0)+1</f>
        <v>32216</v>
      </c>
      <c r="F30" s="2">
        <f>ROUND($D30*Q30,0)+1</f>
        <v>33183</v>
      </c>
      <c r="G30" s="2">
        <f>ROUND($D30*R30,0)+1</f>
        <v>34178</v>
      </c>
      <c r="H30" s="2">
        <f>ROUND($D30*S30,0)+1</f>
        <v>35204</v>
      </c>
      <c r="I30" s="2">
        <f t="shared" si="24"/>
        <v>36259</v>
      </c>
      <c r="J30" s="2">
        <f>ROUND($D30*U30,0)+1</f>
        <v>37347</v>
      </c>
      <c r="K30" s="2">
        <f>ROUND($D30*V30,0)-1</f>
        <v>38466</v>
      </c>
      <c r="L30" s="2">
        <f>ROUND($D30*W30,0)+1</f>
        <v>39622</v>
      </c>
      <c r="M30" s="2">
        <f t="shared" si="24"/>
        <v>40809</v>
      </c>
      <c r="O30" s="36">
        <f t="shared" si="26"/>
        <v>1</v>
      </c>
      <c r="P30" s="36">
        <f t="shared" si="25"/>
        <v>1.03</v>
      </c>
      <c r="Q30" s="36">
        <f t="shared" si="25"/>
        <v>1.0609</v>
      </c>
      <c r="R30" s="36">
        <f t="shared" si="25"/>
        <v>1.092727</v>
      </c>
      <c r="S30" s="36">
        <f t="shared" si="25"/>
        <v>1.1255088099999999</v>
      </c>
      <c r="T30" s="36">
        <f t="shared" si="25"/>
        <v>1.1592740742999998</v>
      </c>
      <c r="U30" s="36">
        <f t="shared" si="25"/>
        <v>1.1940522965289999</v>
      </c>
      <c r="V30" s="36">
        <f t="shared" si="25"/>
        <v>1.22987386542487</v>
      </c>
      <c r="W30" s="36">
        <f t="shared" si="25"/>
        <v>1.2667700813876159</v>
      </c>
      <c r="X30" s="36">
        <f t="shared" si="25"/>
        <v>1.3047731838292445</v>
      </c>
      <c r="Z30" s="5">
        <f t="shared" si="22"/>
        <v>16</v>
      </c>
      <c r="AA30" s="543" t="s">
        <v>322</v>
      </c>
      <c r="AB30" s="128"/>
      <c r="AC30" s="238" t="s">
        <v>171</v>
      </c>
      <c r="AD30" s="239">
        <f>HLOOKUP(AD$14,'A&amp;R'!$M$23:$P$40,Z30,FALSE)</f>
        <v>0.21352095691284792</v>
      </c>
    </row>
    <row r="31" spans="1:30" x14ac:dyDescent="0.2">
      <c r="A31" s="44">
        <f>ROW()</f>
        <v>31</v>
      </c>
      <c r="B31" s="13" t="s">
        <v>25</v>
      </c>
      <c r="C31" s="14">
        <f t="shared" si="27"/>
        <v>0.03</v>
      </c>
      <c r="D31" s="605">
        <f>AD30*$AD$10</f>
        <v>78615</v>
      </c>
      <c r="E31" s="16">
        <f>ROUND($D31*P31,0)+3</f>
        <v>80976</v>
      </c>
      <c r="F31" s="16">
        <f t="shared" si="24"/>
        <v>83403</v>
      </c>
      <c r="G31" s="16">
        <f>ROUND($D31*R31,0)+2</f>
        <v>85907</v>
      </c>
      <c r="H31" s="16">
        <f>ROUND($D31*S31,0)+1</f>
        <v>88483</v>
      </c>
      <c r="I31" s="16">
        <f>ROUND($D31*T31,0)+2</f>
        <v>91138</v>
      </c>
      <c r="J31" s="16">
        <f>ROUND($D31*U31,0)+1</f>
        <v>93871</v>
      </c>
      <c r="K31" s="16">
        <f>ROUND($D31*V31,0)+2</f>
        <v>96689</v>
      </c>
      <c r="L31" s="16">
        <f t="shared" si="24"/>
        <v>99587</v>
      </c>
      <c r="M31" s="16">
        <f>ROUND($D31*X31,0)+3</f>
        <v>102578</v>
      </c>
      <c r="O31" s="36">
        <f t="shared" si="26"/>
        <v>1</v>
      </c>
      <c r="P31" s="36">
        <f t="shared" si="25"/>
        <v>1.03</v>
      </c>
      <c r="Q31" s="36">
        <f t="shared" si="25"/>
        <v>1.0609</v>
      </c>
      <c r="R31" s="36">
        <f t="shared" si="25"/>
        <v>1.092727</v>
      </c>
      <c r="S31" s="36">
        <f t="shared" si="25"/>
        <v>1.1255088099999999</v>
      </c>
      <c r="T31" s="36">
        <f t="shared" si="25"/>
        <v>1.1592740742999998</v>
      </c>
      <c r="U31" s="36">
        <f t="shared" si="25"/>
        <v>1.1940522965289999</v>
      </c>
      <c r="V31" s="36">
        <f t="shared" si="25"/>
        <v>1.22987386542487</v>
      </c>
      <c r="W31" s="36">
        <f t="shared" si="25"/>
        <v>1.2667700813876159</v>
      </c>
      <c r="X31" s="36">
        <f t="shared" si="25"/>
        <v>1.3047731838292445</v>
      </c>
      <c r="Z31" s="5">
        <f t="shared" si="22"/>
        <v>17</v>
      </c>
      <c r="AA31" s="544" t="s">
        <v>185</v>
      </c>
      <c r="AB31" s="114"/>
      <c r="AC31" s="114"/>
      <c r="AD31" s="250">
        <f>HLOOKUP(AD$14,'A&amp;R'!$M$23:$P$40,Z31,FALSE)</f>
        <v>0.03</v>
      </c>
    </row>
    <row r="32" spans="1:30" x14ac:dyDescent="0.2">
      <c r="A32" s="44">
        <f>ROW()</f>
        <v>32</v>
      </c>
      <c r="B32" s="30" t="s">
        <v>15</v>
      </c>
      <c r="C32" s="30"/>
      <c r="D32" s="29">
        <f>SUM(D22:D31)</f>
        <v>4085645.8250000002</v>
      </c>
      <c r="E32" s="29">
        <f t="shared" ref="E32:M32" si="28">SUM(E22:E31)</f>
        <v>4736264.2249999996</v>
      </c>
      <c r="F32" s="29">
        <f t="shared" si="28"/>
        <v>5394691.375</v>
      </c>
      <c r="G32" s="29">
        <f t="shared" si="28"/>
        <v>6054297.125</v>
      </c>
      <c r="H32" s="29">
        <f t="shared" si="28"/>
        <v>6630817.7999999998</v>
      </c>
      <c r="I32" s="29">
        <f t="shared" si="28"/>
        <v>6829515.5</v>
      </c>
      <c r="J32" s="29">
        <f t="shared" si="28"/>
        <v>7033847.5250000004</v>
      </c>
      <c r="K32" s="29">
        <f t="shared" si="28"/>
        <v>7244301.8250000002</v>
      </c>
      <c r="L32" s="29">
        <f t="shared" si="28"/>
        <v>7461082.2000000002</v>
      </c>
      <c r="M32" s="29">
        <f t="shared" si="28"/>
        <v>7684958.9500000002</v>
      </c>
      <c r="Z32" s="5">
        <f t="shared" si="22"/>
        <v>18</v>
      </c>
      <c r="AA32" s="528" t="s">
        <v>323</v>
      </c>
      <c r="AB32" s="100"/>
      <c r="AC32" s="269" t="s">
        <v>328</v>
      </c>
      <c r="AD32" s="524">
        <f>HLOOKUP(AD$14,'A&amp;R'!$M$23:$P$40,Z32,FALSE)</f>
        <v>2.5000000000000001E-2</v>
      </c>
    </row>
    <row r="33" spans="1:26" x14ac:dyDescent="0.2">
      <c r="A33" s="44">
        <f>ROW()</f>
        <v>33</v>
      </c>
      <c r="Z33" s="5"/>
    </row>
    <row r="34" spans="1:26" x14ac:dyDescent="0.2">
      <c r="A34" s="44">
        <f>ROW()</f>
        <v>34</v>
      </c>
      <c r="B34" s="27" t="s">
        <v>27</v>
      </c>
      <c r="C34" s="30"/>
      <c r="D34" s="29">
        <f t="shared" ref="D34:M34" si="29">D19-D32</f>
        <v>17925107.175000001</v>
      </c>
      <c r="E34" s="29">
        <f t="shared" si="29"/>
        <v>17717944.774999999</v>
      </c>
      <c r="F34" s="29">
        <f t="shared" si="29"/>
        <v>17711323.625</v>
      </c>
      <c r="G34" s="29">
        <f t="shared" si="29"/>
        <v>17723067.875</v>
      </c>
      <c r="H34" s="29">
        <f t="shared" si="29"/>
        <v>17838054.199999999</v>
      </c>
      <c r="I34" s="29">
        <f t="shared" si="29"/>
        <v>18364384.5</v>
      </c>
      <c r="J34" s="29">
        <f t="shared" si="29"/>
        <v>18893653.475000001</v>
      </c>
      <c r="K34" s="29">
        <f t="shared" si="29"/>
        <v>19438811.175000001</v>
      </c>
      <c r="L34" s="29">
        <f t="shared" si="29"/>
        <v>20000325.800000001</v>
      </c>
      <c r="M34" s="29">
        <f t="shared" si="29"/>
        <v>20602079.050000001</v>
      </c>
      <c r="Z34" s="5"/>
    </row>
    <row r="35" spans="1:26" x14ac:dyDescent="0.2">
      <c r="A35" s="44">
        <f>ROW()</f>
        <v>35</v>
      </c>
      <c r="B35" s="3" t="s">
        <v>28</v>
      </c>
      <c r="C35" s="600">
        <f>기본안!C35</f>
        <v>-4.70097996075636E-3</v>
      </c>
      <c r="D35" s="2">
        <f>ROUND($C35*D6,0)</f>
        <v>-89847</v>
      </c>
      <c r="E35" s="2">
        <f>ROUND($C35*E6,0)-1</f>
        <v>-92543</v>
      </c>
      <c r="F35" s="2">
        <f>ROUND($C35*F6,0)+1</f>
        <v>-95318</v>
      </c>
      <c r="G35" s="2">
        <f>ROUND($C35*G6,0)</f>
        <v>-98178</v>
      </c>
      <c r="H35" s="2">
        <f>ROUND($C35*H6,0)</f>
        <v>-101124</v>
      </c>
      <c r="I35" s="2">
        <f>ROUND($C35*I6,0)</f>
        <v>-104157</v>
      </c>
      <c r="J35" s="2">
        <f>ROUND($C35*J6,0)</f>
        <v>-107282</v>
      </c>
      <c r="K35" s="2">
        <f>ROUND($C35*K6,0)+1</f>
        <v>-110499</v>
      </c>
      <c r="L35" s="2">
        <f>ROUND($C35*L6,0)-2</f>
        <v>-113817</v>
      </c>
      <c r="M35" s="2">
        <f>ROUND($C35*M6,0)+1</f>
        <v>-117229</v>
      </c>
      <c r="Z35" s="5"/>
    </row>
    <row r="36" spans="1:26" x14ac:dyDescent="0.2">
      <c r="A36" s="44">
        <f>ROW()</f>
        <v>36</v>
      </c>
      <c r="B36" s="18" t="s">
        <v>29</v>
      </c>
      <c r="C36" s="4"/>
      <c r="D36" s="525">
        <v>-33290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</row>
    <row r="37" spans="1:26" x14ac:dyDescent="0.2">
      <c r="A37" s="44">
        <f>ROW()</f>
        <v>37</v>
      </c>
      <c r="B37" s="30" t="s">
        <v>30</v>
      </c>
      <c r="C37" s="28"/>
      <c r="D37" s="29">
        <f>SUM(D34:D36)</f>
        <v>17801970.175000001</v>
      </c>
      <c r="E37" s="29">
        <f t="shared" ref="E37:M37" si="30">SUM(E34:E36)</f>
        <v>17625401.774999999</v>
      </c>
      <c r="F37" s="29">
        <f t="shared" si="30"/>
        <v>17616005.625</v>
      </c>
      <c r="G37" s="29">
        <f t="shared" si="30"/>
        <v>17624889.875</v>
      </c>
      <c r="H37" s="29">
        <f t="shared" si="30"/>
        <v>17736930.199999999</v>
      </c>
      <c r="I37" s="29">
        <f t="shared" si="30"/>
        <v>18260227.5</v>
      </c>
      <c r="J37" s="29">
        <f t="shared" si="30"/>
        <v>18786371.475000001</v>
      </c>
      <c r="K37" s="29">
        <f t="shared" si="30"/>
        <v>19328312.175000001</v>
      </c>
      <c r="L37" s="29">
        <f t="shared" si="30"/>
        <v>19886508.800000001</v>
      </c>
      <c r="M37" s="29">
        <f t="shared" si="30"/>
        <v>20484850.050000001</v>
      </c>
    </row>
    <row r="38" spans="1:26" x14ac:dyDescent="0.2"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26" x14ac:dyDescent="0.2">
      <c r="B39" s="85" t="s">
        <v>337</v>
      </c>
      <c r="D39" s="2">
        <f>기본안!D37</f>
        <v>17801970.175000001</v>
      </c>
      <c r="E39" s="2">
        <f>기본안!E37</f>
        <v>17625401.774999999</v>
      </c>
      <c r="F39" s="2">
        <f>기본안!F37</f>
        <v>17616005.625</v>
      </c>
      <c r="G39" s="2">
        <f>기본안!G37</f>
        <v>17624889.875</v>
      </c>
      <c r="H39" s="2">
        <f>기본안!H37</f>
        <v>17736930.199999999</v>
      </c>
      <c r="I39" s="2">
        <f>기본안!I37</f>
        <v>18260227.5</v>
      </c>
      <c r="J39" s="2">
        <f>기본안!J37</f>
        <v>18786371.475000001</v>
      </c>
      <c r="K39" s="2">
        <f>기본안!K37</f>
        <v>19328312.175000001</v>
      </c>
      <c r="L39" s="2">
        <f>기본안!L37</f>
        <v>19886508.800000001</v>
      </c>
      <c r="M39" s="2">
        <f>기본안!M37</f>
        <v>20484850.050000001</v>
      </c>
    </row>
    <row r="40" spans="1:26" x14ac:dyDescent="0.2">
      <c r="B40" s="85" t="s">
        <v>338</v>
      </c>
      <c r="D40" s="2">
        <f>D37-D39</f>
        <v>0</v>
      </c>
      <c r="E40" s="2">
        <f t="shared" ref="E40:M40" si="31">E37-E39</f>
        <v>0</v>
      </c>
      <c r="F40" s="2">
        <f t="shared" si="31"/>
        <v>0</v>
      </c>
      <c r="G40" s="2">
        <f t="shared" si="31"/>
        <v>0</v>
      </c>
      <c r="H40" s="2">
        <f t="shared" si="31"/>
        <v>0</v>
      </c>
      <c r="I40" s="2">
        <f t="shared" si="31"/>
        <v>0</v>
      </c>
      <c r="J40" s="2">
        <f t="shared" si="31"/>
        <v>0</v>
      </c>
      <c r="K40" s="2">
        <f t="shared" si="31"/>
        <v>0</v>
      </c>
      <c r="L40" s="2">
        <f t="shared" si="31"/>
        <v>0</v>
      </c>
      <c r="M40" s="2">
        <f t="shared" si="31"/>
        <v>0</v>
      </c>
    </row>
    <row r="41" spans="1:26" x14ac:dyDescent="0.2">
      <c r="D41" s="2"/>
      <c r="E41" s="10"/>
      <c r="F41" s="10"/>
      <c r="G41" s="10"/>
      <c r="H41" s="10"/>
      <c r="I41" s="10"/>
      <c r="J41" s="10"/>
      <c r="K41" s="10"/>
      <c r="L41" s="10"/>
      <c r="M41" s="10"/>
    </row>
    <row r="42" spans="1:26" x14ac:dyDescent="0.2">
      <c r="B42" s="85" t="s">
        <v>357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26" x14ac:dyDescent="0.2">
      <c r="B43" s="3" t="str">
        <f>'A&amp;R'!R30</f>
        <v>A1-Note</v>
      </c>
      <c r="D43" s="2">
        <f ca="1">'A&amp;R'!W30</f>
        <v>4726344.444444444</v>
      </c>
      <c r="E43" s="2">
        <f ca="1">'A&amp;R'!X30</f>
        <v>4739293.333333333</v>
      </c>
      <c r="F43" s="2">
        <f ca="1">'A&amp;R'!Y30</f>
        <v>4726344.444444444</v>
      </c>
      <c r="G43" s="2">
        <f ca="1">'A&amp;R'!Z30</f>
        <v>4726344.444444444</v>
      </c>
      <c r="H43" s="2">
        <f ca="1">'A&amp;R'!AA30</f>
        <v>4726344.444444444</v>
      </c>
      <c r="I43" s="2">
        <f ca="1">'A&amp;R'!AB30</f>
        <v>4739293.333333333</v>
      </c>
      <c r="J43" s="2">
        <f ca="1">'A&amp;R'!AC30</f>
        <v>4726344.444444444</v>
      </c>
      <c r="K43" s="2">
        <f ca="1">'A&amp;R'!AD30</f>
        <v>4726344.444444444</v>
      </c>
      <c r="L43" s="2">
        <f ca="1">'A&amp;R'!AE30</f>
        <v>4726344.444444444</v>
      </c>
      <c r="M43" s="2">
        <f ca="1">'A&amp;R'!AF30</f>
        <v>4739293.333333333</v>
      </c>
    </row>
    <row r="44" spans="1:26" x14ac:dyDescent="0.2">
      <c r="B44" s="589" t="str">
        <f>'A&amp;R'!R31</f>
        <v>A2-Note</v>
      </c>
      <c r="C44" s="590"/>
      <c r="D44" s="591">
        <f ca="1">'A&amp;R'!W31</f>
        <v>3061944.4444444445</v>
      </c>
      <c r="E44" s="591">
        <f ca="1">'A&amp;R'!X31</f>
        <v>3070333.3333333335</v>
      </c>
      <c r="F44" s="591">
        <f ca="1">'A&amp;R'!Y31</f>
        <v>3061944.4444444445</v>
      </c>
      <c r="G44" s="591">
        <f ca="1">'A&amp;R'!Z31</f>
        <v>3061944.4444444445</v>
      </c>
      <c r="H44" s="591">
        <f ca="1">'A&amp;R'!AA31</f>
        <v>3061944.4444444445</v>
      </c>
      <c r="I44" s="591">
        <f ca="1">'A&amp;R'!AB31</f>
        <v>3070333.3333333335</v>
      </c>
      <c r="J44" s="591">
        <f ca="1">'A&amp;R'!AC31</f>
        <v>3061944.4444444445</v>
      </c>
      <c r="K44" s="591">
        <f ca="1">'A&amp;R'!AD31</f>
        <v>3061944.4444444445</v>
      </c>
      <c r="L44" s="591">
        <f ca="1">'A&amp;R'!AE31</f>
        <v>3061944.4444444445</v>
      </c>
      <c r="M44" s="591">
        <f ca="1">'A&amp;R'!AF31</f>
        <v>3070333.3333333335</v>
      </c>
    </row>
    <row r="45" spans="1:26" x14ac:dyDescent="0.2">
      <c r="B45" s="44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26" x14ac:dyDescent="0.2">
      <c r="B46" s="85" t="s">
        <v>358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26" x14ac:dyDescent="0.2">
      <c r="B47" s="3" t="str">
        <f>B43</f>
        <v>A1-Note</v>
      </c>
      <c r="D47" s="36">
        <f ca="1">'A&amp;R'!W40</f>
        <v>3.7925943316990609</v>
      </c>
      <c r="E47" s="36">
        <f ca="1">'A&amp;R'!X40</f>
        <v>3.7385203845437975</v>
      </c>
      <c r="F47" s="36">
        <f ca="1">'A&amp;R'!Y40</f>
        <v>3.7473620031688277</v>
      </c>
      <c r="G47" s="36">
        <f ca="1">'A&amp;R'!Z40</f>
        <v>3.7498468516892967</v>
      </c>
      <c r="H47" s="36">
        <f ca="1">'A&amp;R'!AA40</f>
        <v>3.7741756593654174</v>
      </c>
      <c r="I47" s="36">
        <f ca="1">'A&amp;R'!AB40</f>
        <v>3.8749204086683515</v>
      </c>
      <c r="J47" s="36">
        <f ca="1">'A&amp;R'!AC40</f>
        <v>3.9975193634496184</v>
      </c>
      <c r="K47" s="36">
        <f ca="1">'A&amp;R'!AD40</f>
        <v>4.1128638345113497</v>
      </c>
      <c r="L47" s="36">
        <f ca="1">'A&amp;R'!AE40</f>
        <v>4.2316691039114742</v>
      </c>
      <c r="M47" s="36">
        <f ca="1">'A&amp;R'!AF40</f>
        <v>4.3470782585025036</v>
      </c>
    </row>
    <row r="48" spans="1:26" x14ac:dyDescent="0.2">
      <c r="B48" s="589" t="str">
        <f>B44</f>
        <v>A2-Note</v>
      </c>
      <c r="C48" s="590"/>
      <c r="D48" s="592">
        <f ca="1">'A&amp;R'!W41</f>
        <v>2.3015462581556374</v>
      </c>
      <c r="E48" s="592">
        <f ca="1">'A&amp;R'!X41</f>
        <v>2.2687313352152372</v>
      </c>
      <c r="F48" s="592">
        <f ca="1">'A&amp;R'!Y41</f>
        <v>2.2740968956951426</v>
      </c>
      <c r="G48" s="592">
        <f ca="1">'A&amp;R'!Z41</f>
        <v>2.2756048328258207</v>
      </c>
      <c r="H48" s="592">
        <f ca="1">'A&amp;R'!AA41</f>
        <v>2.2903688364009884</v>
      </c>
      <c r="I48" s="592">
        <f ca="1">'A&amp;R'!AB41</f>
        <v>2.3515060634566218</v>
      </c>
      <c r="J48" s="592">
        <f ca="1">'A&amp;R'!AC41</f>
        <v>2.4259055749657286</v>
      </c>
      <c r="K48" s="592">
        <f ca="1">'A&amp;R'!AD41</f>
        <v>2.4959026831595121</v>
      </c>
      <c r="L48" s="592">
        <f ca="1">'A&amp;R'!AE41</f>
        <v>2.5679999863041196</v>
      </c>
      <c r="M48" s="592">
        <f ca="1">'A&amp;R'!AF41</f>
        <v>2.6380363478748268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305"/>
  <sheetViews>
    <sheetView showGridLines="0" zoomScaleNormal="100" workbookViewId="0">
      <selection activeCell="D22" sqref="D22"/>
    </sheetView>
  </sheetViews>
  <sheetFormatPr defaultRowHeight="11.25" x14ac:dyDescent="0.2"/>
  <cols>
    <col min="1" max="1" width="9.140625" style="112"/>
    <col min="2" max="2" width="18.7109375" style="112" customWidth="1"/>
    <col min="3" max="13" width="11.85546875" style="112" customWidth="1"/>
    <col min="14" max="14" width="6.28515625" style="112" customWidth="1"/>
    <col min="15" max="16384" width="9.140625" style="112"/>
  </cols>
  <sheetData>
    <row r="2" spans="2:11" ht="12" thickBot="1" x14ac:dyDescent="0.25"/>
    <row r="3" spans="2:11" ht="36.75" thickBot="1" x14ac:dyDescent="0.25">
      <c r="B3" s="668" t="s">
        <v>376</v>
      </c>
      <c r="C3" s="611" t="s">
        <v>363</v>
      </c>
      <c r="D3" s="610" t="s">
        <v>411</v>
      </c>
      <c r="E3" s="611" t="s">
        <v>412</v>
      </c>
      <c r="F3" s="612" t="s">
        <v>413</v>
      </c>
      <c r="G3" s="612" t="s">
        <v>525</v>
      </c>
      <c r="H3" s="612" t="s">
        <v>440</v>
      </c>
    </row>
    <row r="4" spans="2:11" ht="12.75" thickBot="1" x14ac:dyDescent="0.25">
      <c r="B4" s="648" t="str">
        <f>'rent data'!AE88</f>
        <v>Studio</v>
      </c>
      <c r="C4" s="623">
        <f>'rent data'!AF88</f>
        <v>38</v>
      </c>
      <c r="D4" s="623">
        <f>'rent data'!AG88</f>
        <v>0</v>
      </c>
      <c r="E4" s="624">
        <f>'rent data'!AH88</f>
        <v>1</v>
      </c>
      <c r="F4" s="663">
        <f>'rent data'!AI88</f>
        <v>546</v>
      </c>
      <c r="G4" s="615">
        <f>'rent data'!AJ88</f>
        <v>54.901098901098898</v>
      </c>
      <c r="H4" s="632">
        <f>'rent data'!AK88</f>
        <v>1139087.9999999998</v>
      </c>
      <c r="I4" s="634"/>
      <c r="J4" s="634"/>
      <c r="K4" s="665"/>
    </row>
    <row r="5" spans="2:11" ht="12.75" thickBot="1" x14ac:dyDescent="0.25">
      <c r="B5" s="648" t="str">
        <f>'rent data'!AE89</f>
        <v>1 BedRoom</v>
      </c>
      <c r="C5" s="623">
        <f>'rent data'!AF89</f>
        <v>309</v>
      </c>
      <c r="D5" s="623">
        <f>'rent data'!AG89</f>
        <v>20</v>
      </c>
      <c r="E5" s="624">
        <f>'rent data'!AH89</f>
        <v>0.93527508090614886</v>
      </c>
      <c r="F5" s="663">
        <f>'rent data'!AI89</f>
        <v>751</v>
      </c>
      <c r="G5" s="615">
        <f>'rent data'!AJ89</f>
        <v>49.581890812250336</v>
      </c>
      <c r="H5" s="632">
        <f>'rent data'!AK89</f>
        <v>10761204</v>
      </c>
      <c r="I5" s="634"/>
      <c r="J5" s="634"/>
      <c r="K5" s="665"/>
    </row>
    <row r="6" spans="2:11" ht="12.75" thickBot="1" x14ac:dyDescent="0.25">
      <c r="B6" s="648" t="str">
        <f>'rent data'!AE90</f>
        <v>2 BedRoom</v>
      </c>
      <c r="C6" s="623">
        <f>'rent data'!AF90</f>
        <v>100</v>
      </c>
      <c r="D6" s="623">
        <f>'rent data'!AG90</f>
        <v>8</v>
      </c>
      <c r="E6" s="624">
        <f>'rent data'!AH90</f>
        <v>0.92</v>
      </c>
      <c r="F6" s="663">
        <f>'rent data'!AI90</f>
        <v>1152</v>
      </c>
      <c r="G6" s="615">
        <f>'rent data'!AJ90</f>
        <v>46.145833333333336</v>
      </c>
      <c r="H6" s="632">
        <f>'rent data'!AK90</f>
        <v>4890720</v>
      </c>
      <c r="I6" s="634"/>
      <c r="J6" s="634"/>
      <c r="K6" s="665"/>
    </row>
    <row r="7" spans="2:11" s="316" customFormat="1" ht="12.75" thickBot="1" x14ac:dyDescent="0.25">
      <c r="B7" s="618" t="str">
        <f>'rent data'!AE91</f>
        <v>합계</v>
      </c>
      <c r="C7" s="627">
        <f>'rent data'!AF91</f>
        <v>447</v>
      </c>
      <c r="D7" s="627">
        <f>'rent data'!AG91</f>
        <v>28</v>
      </c>
      <c r="E7" s="628">
        <f>'rent data'!AH91</f>
        <v>0.93736017897091717</v>
      </c>
      <c r="F7" s="664">
        <f>'rent data'!AI91</f>
        <v>824.28187919463085</v>
      </c>
      <c r="G7" s="617">
        <f>'rent data'!AJ91</f>
        <v>48.74695891481705</v>
      </c>
      <c r="H7" s="654">
        <f>'rent data'!AK91</f>
        <v>16791012</v>
      </c>
      <c r="I7" s="342"/>
      <c r="J7" s="666"/>
    </row>
    <row r="8" spans="2:11" x14ac:dyDescent="0.2">
      <c r="D8" s="342"/>
      <c r="E8" s="342"/>
      <c r="H8" s="634"/>
    </row>
    <row r="9" spans="2:11" x14ac:dyDescent="0.2">
      <c r="D9" s="342"/>
      <c r="E9" s="342"/>
    </row>
    <row r="10" spans="2:11" x14ac:dyDescent="0.2">
      <c r="D10" s="382"/>
      <c r="E10" s="382"/>
    </row>
    <row r="14" spans="2:11" ht="12" thickBot="1" x14ac:dyDescent="0.25"/>
    <row r="15" spans="2:11" ht="12.75" thickBot="1" x14ac:dyDescent="0.25">
      <c r="B15" s="619" t="s">
        <v>365</v>
      </c>
      <c r="C15" s="610" t="s">
        <v>398</v>
      </c>
      <c r="D15" s="620" t="s">
        <v>366</v>
      </c>
      <c r="E15" s="610" t="s">
        <v>432</v>
      </c>
      <c r="F15" s="610" t="s">
        <v>433</v>
      </c>
      <c r="G15" s="621" t="s">
        <v>434</v>
      </c>
    </row>
    <row r="16" spans="2:11" ht="12.75" thickBot="1" x14ac:dyDescent="0.25">
      <c r="B16" s="622" t="str">
        <f>'A&amp;R'!B39</f>
        <v>A1-Note</v>
      </c>
      <c r="C16" s="623">
        <f>'A&amp;R'!C39</f>
        <v>100000000</v>
      </c>
      <c r="D16" s="822">
        <f>'A&amp;R'!D39</f>
        <v>4.6615999999999998E-2</v>
      </c>
      <c r="E16" s="624">
        <f>'A&amp;R'!F39</f>
        <v>0.28530670470756064</v>
      </c>
      <c r="F16" s="625">
        <f>'A&amp;R'!G39</f>
        <v>0.17925107175000002</v>
      </c>
      <c r="G16" s="615">
        <f>'A&amp;R'!H39</f>
        <v>3.7925943370610602</v>
      </c>
    </row>
    <row r="17" spans="2:7" ht="12.75" thickBot="1" x14ac:dyDescent="0.25">
      <c r="B17" s="622" t="str">
        <f>'A&amp;R'!B40</f>
        <v>A2-Note</v>
      </c>
      <c r="C17" s="623">
        <f>'A&amp;R'!C40</f>
        <v>60400000</v>
      </c>
      <c r="D17" s="822">
        <f>'A&amp;R'!D40</f>
        <v>0.05</v>
      </c>
      <c r="E17" s="624">
        <f>'A&amp;R'!F40</f>
        <v>0.45763195435092724</v>
      </c>
      <c r="F17" s="625">
        <f>'A&amp;R'!G40</f>
        <v>0.11175253849750624</v>
      </c>
      <c r="G17" s="615">
        <f>'A&amp;R'!H40</f>
        <v>2.3015462614095812</v>
      </c>
    </row>
    <row r="18" spans="2:7" ht="12.75" thickBot="1" x14ac:dyDescent="0.25">
      <c r="B18" s="648" t="str">
        <f>'A&amp;R'!B41</f>
        <v>B-Note</v>
      </c>
      <c r="C18" s="623">
        <f>'A&amp;R'!C41</f>
        <v>39600000</v>
      </c>
      <c r="D18" s="822">
        <f>'A&amp;R'!D41</f>
        <v>5.3999999999999999E-2</v>
      </c>
      <c r="E18" s="624">
        <f>'A&amp;R'!F41</f>
        <v>0.57061340941512129</v>
      </c>
      <c r="F18" s="625">
        <f>'A&amp;R'!G41</f>
        <v>8.9625535875000009E-2</v>
      </c>
      <c r="G18" s="615">
        <f>'A&amp;R'!H41</f>
        <v>1.8003622975197391</v>
      </c>
    </row>
    <row r="19" spans="2:7" ht="12.75" thickBot="1" x14ac:dyDescent="0.25">
      <c r="B19" s="618" t="s">
        <v>429</v>
      </c>
      <c r="C19" s="627">
        <f>SUM(C16:C18)</f>
        <v>200000000</v>
      </c>
      <c r="D19" s="823">
        <f>'A&amp;R'!D43</f>
        <v>4.9099999999999998E-2</v>
      </c>
      <c r="E19" s="628">
        <f>'A&amp;R'!F43</f>
        <v>0.57061340941512129</v>
      </c>
      <c r="F19" s="629">
        <f>'A&amp;R'!G43</f>
        <v>8.9625535875000009E-2</v>
      </c>
      <c r="G19" s="617">
        <f>'A&amp;R'!H43</f>
        <v>1.8003622975197391</v>
      </c>
    </row>
    <row r="25" spans="2:7" ht="12" thickBot="1" x14ac:dyDescent="0.25"/>
    <row r="26" spans="2:7" ht="12.75" thickBot="1" x14ac:dyDescent="0.25">
      <c r="B26" s="609" t="s">
        <v>368</v>
      </c>
      <c r="C26" s="621" t="s">
        <v>369</v>
      </c>
    </row>
    <row r="27" spans="2:7" ht="12.75" thickBot="1" x14ac:dyDescent="0.25">
      <c r="B27" s="622" t="s">
        <v>370</v>
      </c>
      <c r="C27" s="630" t="s">
        <v>415</v>
      </c>
    </row>
    <row r="28" spans="2:7" ht="12.75" thickBot="1" x14ac:dyDescent="0.25">
      <c r="B28" s="622" t="s">
        <v>371</v>
      </c>
      <c r="C28" s="630" t="s">
        <v>372</v>
      </c>
    </row>
    <row r="29" spans="2:7" ht="12.75" thickBot="1" x14ac:dyDescent="0.25">
      <c r="B29" s="622" t="s">
        <v>373</v>
      </c>
      <c r="C29" s="630" t="s">
        <v>416</v>
      </c>
    </row>
    <row r="30" spans="2:7" ht="12.75" thickBot="1" x14ac:dyDescent="0.25">
      <c r="B30" s="622" t="s">
        <v>420</v>
      </c>
      <c r="C30" s="630" t="s">
        <v>421</v>
      </c>
      <c r="E30" s="112" t="s">
        <v>422</v>
      </c>
    </row>
    <row r="31" spans="2:7" ht="12.75" thickBot="1" x14ac:dyDescent="0.25">
      <c r="B31" s="622" t="s">
        <v>374</v>
      </c>
      <c r="C31" s="630" t="s">
        <v>526</v>
      </c>
    </row>
    <row r="32" spans="2:7" ht="12.75" thickBot="1" x14ac:dyDescent="0.25">
      <c r="B32" s="622" t="s">
        <v>418</v>
      </c>
      <c r="C32" s="630" t="s">
        <v>419</v>
      </c>
      <c r="D32" s="631">
        <v>1309.738034722222</v>
      </c>
    </row>
    <row r="33" spans="2:8" ht="12.75" thickBot="1" x14ac:dyDescent="0.25">
      <c r="B33" s="622" t="s">
        <v>375</v>
      </c>
      <c r="C33" s="630" t="s">
        <v>417</v>
      </c>
    </row>
    <row r="36" spans="2:8" ht="12" thickBot="1" x14ac:dyDescent="0.25"/>
    <row r="37" spans="2:8" ht="12.75" thickBot="1" x14ac:dyDescent="0.25">
      <c r="B37" s="619" t="s">
        <v>376</v>
      </c>
      <c r="C37" s="620" t="s">
        <v>182</v>
      </c>
      <c r="D37" s="620" t="s">
        <v>377</v>
      </c>
      <c r="E37" s="621" t="s">
        <v>378</v>
      </c>
    </row>
    <row r="38" spans="2:8" ht="12.75" thickBot="1" x14ac:dyDescent="0.25">
      <c r="B38" s="622" t="s">
        <v>379</v>
      </c>
      <c r="C38" s="636">
        <f>'A&amp;R'!G52</f>
        <v>60400000</v>
      </c>
      <c r="D38" s="636">
        <f>'A&amp;R'!H52</f>
        <v>66440000</v>
      </c>
      <c r="E38" s="632"/>
    </row>
    <row r="39" spans="2:8" ht="12.75" thickBot="1" x14ac:dyDescent="0.25">
      <c r="B39" s="622" t="s">
        <v>380</v>
      </c>
      <c r="C39" s="636">
        <f>'A&amp;R'!G53</f>
        <v>201232.66666666672</v>
      </c>
      <c r="D39" s="636">
        <f>'A&amp;R'!H53</f>
        <v>221355.93333333338</v>
      </c>
      <c r="E39" s="632"/>
    </row>
    <row r="40" spans="2:8" ht="12.75" thickBot="1" x14ac:dyDescent="0.25">
      <c r="B40" s="622" t="s">
        <v>381</v>
      </c>
      <c r="C40" s="636">
        <f>'A&amp;R'!G54</f>
        <v>0</v>
      </c>
      <c r="D40" s="636">
        <f>'A&amp;R'!H54</f>
        <v>0</v>
      </c>
      <c r="E40" s="630"/>
    </row>
    <row r="41" spans="2:8" ht="12.75" thickBot="1" x14ac:dyDescent="0.25">
      <c r="B41" s="622" t="s">
        <v>382</v>
      </c>
      <c r="C41" s="636">
        <f>'A&amp;R'!G55</f>
        <v>0</v>
      </c>
      <c r="D41" s="636">
        <f>'A&amp;R'!H55</f>
        <v>0</v>
      </c>
      <c r="E41" s="632" t="s">
        <v>383</v>
      </c>
      <c r="H41" s="633"/>
    </row>
    <row r="42" spans="2:8" ht="12.75" thickBot="1" x14ac:dyDescent="0.25">
      <c r="B42" s="626" t="s">
        <v>430</v>
      </c>
      <c r="C42" s="638">
        <f>SUM(C38:C41)</f>
        <v>60601232.666666664</v>
      </c>
      <c r="D42" s="638">
        <f>SUM(D38:D41)</f>
        <v>66661355.93333333</v>
      </c>
      <c r="E42" s="632"/>
    </row>
    <row r="43" spans="2:8" ht="12.75" thickBot="1" x14ac:dyDescent="0.25">
      <c r="B43" s="622" t="s">
        <v>381</v>
      </c>
      <c r="C43" s="636">
        <f>'A&amp;R'!G58</f>
        <v>30000</v>
      </c>
      <c r="D43" s="636">
        <f>'A&amp;R'!H58</f>
        <v>33000</v>
      </c>
      <c r="E43" s="632"/>
    </row>
    <row r="44" spans="2:8" ht="12.75" thickBot="1" x14ac:dyDescent="0.25">
      <c r="B44" s="622" t="s">
        <v>384</v>
      </c>
      <c r="C44" s="636">
        <f>'A&amp;R'!G59</f>
        <v>30000</v>
      </c>
      <c r="D44" s="636">
        <f>'A&amp;R'!H59</f>
        <v>33000</v>
      </c>
      <c r="E44" s="632"/>
    </row>
    <row r="45" spans="2:8" ht="12.75" thickBot="1" x14ac:dyDescent="0.25">
      <c r="B45" s="622" t="s">
        <v>385</v>
      </c>
      <c r="C45" s="636">
        <f>'A&amp;R'!G60</f>
        <v>181200</v>
      </c>
      <c r="D45" s="636">
        <f>'A&amp;R'!H60</f>
        <v>199320</v>
      </c>
      <c r="E45" s="632" t="s">
        <v>386</v>
      </c>
      <c r="H45" s="282"/>
    </row>
    <row r="46" spans="2:8" ht="12.75" thickBot="1" x14ac:dyDescent="0.25">
      <c r="B46" s="648" t="s">
        <v>467</v>
      </c>
      <c r="C46" s="636">
        <f>'A&amp;R'!G61</f>
        <v>57567.333333335817</v>
      </c>
      <c r="D46" s="636">
        <f>'A&amp;R'!H61</f>
        <v>63324.066666669401</v>
      </c>
      <c r="E46" s="632"/>
      <c r="H46" s="282"/>
    </row>
    <row r="47" spans="2:8" ht="12.75" thickBot="1" x14ac:dyDescent="0.25">
      <c r="B47" s="626" t="s">
        <v>431</v>
      </c>
      <c r="C47" s="638">
        <f>SUM(C42:C46)</f>
        <v>60900000</v>
      </c>
      <c r="D47" s="638">
        <f>SUM(D42:D46)</f>
        <v>66990000</v>
      </c>
      <c r="E47" s="632"/>
    </row>
    <row r="51" spans="2:8" ht="12" thickBot="1" x14ac:dyDescent="0.25"/>
    <row r="52" spans="2:8" ht="12.75" thickBot="1" x14ac:dyDescent="0.25">
      <c r="B52" s="667" t="s">
        <v>387</v>
      </c>
      <c r="C52" s="668"/>
      <c r="D52" s="610" t="s">
        <v>388</v>
      </c>
      <c r="E52" s="610" t="s">
        <v>290</v>
      </c>
      <c r="F52" s="610" t="s">
        <v>181</v>
      </c>
      <c r="G52" s="621" t="s">
        <v>389</v>
      </c>
      <c r="H52" s="621" t="s">
        <v>426</v>
      </c>
    </row>
    <row r="53" spans="2:8" ht="12.75" thickBot="1" x14ac:dyDescent="0.25">
      <c r="B53" s="677" t="s">
        <v>390</v>
      </c>
      <c r="C53" s="635">
        <f>'A&amp;R'!H5</f>
        <v>43220</v>
      </c>
      <c r="D53" s="636">
        <f ca="1">'A&amp;R'!V67</f>
        <v>-66990000.000000007</v>
      </c>
      <c r="E53" s="636">
        <v>0</v>
      </c>
      <c r="F53" s="636">
        <v>0</v>
      </c>
      <c r="G53" s="637">
        <f t="shared" ref="G53:G94" ca="1" si="0">SUM(D53:F53)</f>
        <v>-66990000.000000007</v>
      </c>
      <c r="H53" s="637"/>
    </row>
    <row r="54" spans="2:8" ht="12.75" thickBot="1" x14ac:dyDescent="0.25">
      <c r="B54" s="674">
        <f>'A&amp;R'!AI8</f>
        <v>1</v>
      </c>
      <c r="C54" s="635">
        <f>'A&amp;R'!AH8</f>
        <v>43312</v>
      </c>
      <c r="D54" s="636">
        <v>0</v>
      </c>
      <c r="E54" s="636">
        <v>0</v>
      </c>
      <c r="F54" s="636">
        <f ca="1">'A&amp;R'!AJ8</f>
        <v>813980.18786149169</v>
      </c>
      <c r="G54" s="637">
        <f t="shared" ca="1" si="0"/>
        <v>813980.18786149169</v>
      </c>
      <c r="H54" s="669">
        <f ca="1">'A&amp;R'!AM8</f>
        <v>4.8206865490865669E-2</v>
      </c>
    </row>
    <row r="55" spans="2:8" ht="12.75" thickBot="1" x14ac:dyDescent="0.25">
      <c r="B55" s="674">
        <f>'A&amp;R'!AI9</f>
        <v>2</v>
      </c>
      <c r="C55" s="635">
        <f>'A&amp;R'!AH9</f>
        <v>43404</v>
      </c>
      <c r="D55" s="636">
        <v>0</v>
      </c>
      <c r="E55" s="636">
        <v>0</v>
      </c>
      <c r="F55" s="636">
        <f ca="1">'A&amp;R'!AJ9</f>
        <v>823203.35175038059</v>
      </c>
      <c r="G55" s="637">
        <f t="shared" ca="1" si="0"/>
        <v>823203.35175038059</v>
      </c>
      <c r="H55" s="669">
        <f ca="1">'A&amp;R'!AM9</f>
        <v>4.8753094781974093E-2</v>
      </c>
    </row>
    <row r="56" spans="2:8" ht="12.75" thickBot="1" x14ac:dyDescent="0.25">
      <c r="B56" s="674">
        <f>'A&amp;R'!AI10</f>
        <v>3</v>
      </c>
      <c r="C56" s="635">
        <f>'A&amp;R'!AH10</f>
        <v>43496</v>
      </c>
      <c r="D56" s="636">
        <v>0</v>
      </c>
      <c r="E56" s="636">
        <v>0</v>
      </c>
      <c r="F56" s="636">
        <f ca="1">'A&amp;R'!AJ10</f>
        <v>823203.35175038059</v>
      </c>
      <c r="G56" s="637">
        <f t="shared" ca="1" si="0"/>
        <v>823203.35175038059</v>
      </c>
      <c r="H56" s="669">
        <f ca="1">'A&amp;R'!AM10</f>
        <v>4.8753094781974093E-2</v>
      </c>
    </row>
    <row r="57" spans="2:8" ht="12.75" thickBot="1" x14ac:dyDescent="0.25">
      <c r="B57" s="674">
        <f>'A&amp;R'!AI11</f>
        <v>4</v>
      </c>
      <c r="C57" s="635">
        <f>'A&amp;R'!AH11</f>
        <v>43585</v>
      </c>
      <c r="D57" s="636">
        <v>0</v>
      </c>
      <c r="E57" s="636">
        <v>0</v>
      </c>
      <c r="F57" s="636">
        <f ca="1">'A&amp;R'!AJ11</f>
        <v>805582.92808219185</v>
      </c>
      <c r="G57" s="637">
        <f t="shared" ca="1" si="0"/>
        <v>805582.92808219185</v>
      </c>
      <c r="H57" s="669">
        <f ca="1">'A&amp;R'!AM11</f>
        <v>4.9317736296378291E-2</v>
      </c>
    </row>
    <row r="58" spans="2:8" ht="12.75" thickBot="1" x14ac:dyDescent="0.25">
      <c r="B58" s="674">
        <f>'A&amp;R'!AI12</f>
        <v>5</v>
      </c>
      <c r="C58" s="635">
        <f>'A&amp;R'!AH12</f>
        <v>43677</v>
      </c>
      <c r="D58" s="636">
        <v>0</v>
      </c>
      <c r="E58" s="636">
        <v>0</v>
      </c>
      <c r="F58" s="636">
        <f ca="1">'A&amp;R'!AJ12</f>
        <v>813980.18786149169</v>
      </c>
      <c r="G58" s="637">
        <f t="shared" ca="1" si="0"/>
        <v>813980.18786149169</v>
      </c>
      <c r="H58" s="669">
        <f ca="1">'A&amp;R'!AM12</f>
        <v>4.8206865490865669E-2</v>
      </c>
    </row>
    <row r="59" spans="2:8" ht="12.75" thickBot="1" x14ac:dyDescent="0.25">
      <c r="B59" s="674">
        <f>'A&amp;R'!AI13</f>
        <v>6</v>
      </c>
      <c r="C59" s="635">
        <f>'A&amp;R'!AH13</f>
        <v>43769</v>
      </c>
      <c r="D59" s="636">
        <v>0</v>
      </c>
      <c r="E59" s="636">
        <v>0</v>
      </c>
      <c r="F59" s="636">
        <f ca="1">'A&amp;R'!AJ13</f>
        <v>823203.35175038059</v>
      </c>
      <c r="G59" s="637">
        <f t="shared" ca="1" si="0"/>
        <v>823203.35175038059</v>
      </c>
      <c r="H59" s="669">
        <f ca="1">'A&amp;R'!AM13</f>
        <v>4.8753094781974093E-2</v>
      </c>
    </row>
    <row r="60" spans="2:8" ht="12.75" thickBot="1" x14ac:dyDescent="0.25">
      <c r="B60" s="674">
        <f>'A&amp;R'!AI14</f>
        <v>7</v>
      </c>
      <c r="C60" s="635">
        <f>'A&amp;R'!AH14</f>
        <v>43861</v>
      </c>
      <c r="D60" s="636">
        <v>0</v>
      </c>
      <c r="E60" s="636">
        <v>0</v>
      </c>
      <c r="F60" s="636">
        <f ca="1">'A&amp;R'!AJ14</f>
        <v>823203.35175038059</v>
      </c>
      <c r="G60" s="637">
        <f t="shared" ca="1" si="0"/>
        <v>823203.35175038059</v>
      </c>
      <c r="H60" s="669">
        <f ca="1">'A&amp;R'!AM14</f>
        <v>4.8753094781974093E-2</v>
      </c>
    </row>
    <row r="61" spans="2:8" ht="12.75" thickBot="1" x14ac:dyDescent="0.25">
      <c r="B61" s="674">
        <f>'A&amp;R'!AI15</f>
        <v>8</v>
      </c>
      <c r="C61" s="635">
        <f>'A&amp;R'!AH15</f>
        <v>43951</v>
      </c>
      <c r="D61" s="636">
        <v>0</v>
      </c>
      <c r="E61" s="636">
        <v>0</v>
      </c>
      <c r="F61" s="636">
        <f ca="1">'A&amp;R'!AJ15</f>
        <v>814530.79060121789</v>
      </c>
      <c r="G61" s="637">
        <f t="shared" ca="1" si="0"/>
        <v>814530.79060121789</v>
      </c>
      <c r="H61" s="669">
        <f ca="1">'A&amp;R'!AM15</f>
        <v>4.9311462501773817E-2</v>
      </c>
    </row>
    <row r="62" spans="2:8" ht="12.75" thickBot="1" x14ac:dyDescent="0.25">
      <c r="B62" s="674">
        <f>'A&amp;R'!AI16</f>
        <v>9</v>
      </c>
      <c r="C62" s="635">
        <f>'A&amp;R'!AH16</f>
        <v>44043</v>
      </c>
      <c r="D62" s="636">
        <v>0</v>
      </c>
      <c r="E62" s="636">
        <v>0</v>
      </c>
      <c r="F62" s="636">
        <f ca="1">'A&amp;R'!AJ16</f>
        <v>813980.18786149169</v>
      </c>
      <c r="G62" s="637">
        <f t="shared" ca="1" si="0"/>
        <v>813980.18786149169</v>
      </c>
      <c r="H62" s="669">
        <f ca="1">'A&amp;R'!AM16</f>
        <v>4.8206865490865669E-2</v>
      </c>
    </row>
    <row r="63" spans="2:8" ht="12.75" thickBot="1" x14ac:dyDescent="0.25">
      <c r="B63" s="674">
        <f>'A&amp;R'!AI17</f>
        <v>10</v>
      </c>
      <c r="C63" s="635">
        <f>'A&amp;R'!AH17</f>
        <v>44135</v>
      </c>
      <c r="D63" s="636">
        <v>0</v>
      </c>
      <c r="E63" s="636">
        <v>0</v>
      </c>
      <c r="F63" s="636">
        <f ca="1">'A&amp;R'!AJ17</f>
        <v>823203.35175038059</v>
      </c>
      <c r="G63" s="637">
        <f t="shared" ca="1" si="0"/>
        <v>823203.35175038059</v>
      </c>
      <c r="H63" s="669">
        <f ca="1">'A&amp;R'!AM17</f>
        <v>4.8753094781974093E-2</v>
      </c>
    </row>
    <row r="64" spans="2:8" ht="12.75" thickBot="1" x14ac:dyDescent="0.25">
      <c r="B64" s="674">
        <f>'A&amp;R'!AI18</f>
        <v>11</v>
      </c>
      <c r="C64" s="635">
        <f>'A&amp;R'!AH18</f>
        <v>44227</v>
      </c>
      <c r="D64" s="636">
        <v>0</v>
      </c>
      <c r="E64" s="636">
        <v>0</v>
      </c>
      <c r="F64" s="636">
        <f ca="1">'A&amp;R'!AJ18</f>
        <v>823203.35175038059</v>
      </c>
      <c r="G64" s="637">
        <f t="shared" ca="1" si="0"/>
        <v>823203.35175038059</v>
      </c>
      <c r="H64" s="669">
        <f ca="1">'A&amp;R'!AM18</f>
        <v>4.8753094781974093E-2</v>
      </c>
    </row>
    <row r="65" spans="2:8" ht="12.75" thickBot="1" x14ac:dyDescent="0.25">
      <c r="B65" s="674">
        <f>'A&amp;R'!AI19</f>
        <v>12</v>
      </c>
      <c r="C65" s="635">
        <f>'A&amp;R'!AH19</f>
        <v>44316</v>
      </c>
      <c r="D65" s="636">
        <v>0</v>
      </c>
      <c r="E65" s="636">
        <v>0</v>
      </c>
      <c r="F65" s="636">
        <f ca="1">'A&amp;R'!AJ19</f>
        <v>805582.92808219185</v>
      </c>
      <c r="G65" s="637">
        <f t="shared" ca="1" si="0"/>
        <v>805582.92808219185</v>
      </c>
      <c r="H65" s="669">
        <f ca="1">'A&amp;R'!AM19</f>
        <v>4.9317736296378291E-2</v>
      </c>
    </row>
    <row r="66" spans="2:8" ht="12.75" thickBot="1" x14ac:dyDescent="0.25">
      <c r="B66" s="674">
        <f>'A&amp;R'!AI20</f>
        <v>13</v>
      </c>
      <c r="C66" s="635">
        <f>'A&amp;R'!AH20</f>
        <v>44408</v>
      </c>
      <c r="D66" s="636">
        <v>0</v>
      </c>
      <c r="E66" s="636">
        <v>0</v>
      </c>
      <c r="F66" s="636">
        <f ca="1">'A&amp;R'!AJ20</f>
        <v>813980.18786149169</v>
      </c>
      <c r="G66" s="637">
        <f t="shared" ca="1" si="0"/>
        <v>813980.18786149169</v>
      </c>
      <c r="H66" s="669">
        <f ca="1">'A&amp;R'!AM20</f>
        <v>4.8206865490865669E-2</v>
      </c>
    </row>
    <row r="67" spans="2:8" ht="12.75" thickBot="1" x14ac:dyDescent="0.25">
      <c r="B67" s="674">
        <f>'A&amp;R'!AI21</f>
        <v>14</v>
      </c>
      <c r="C67" s="635">
        <f>'A&amp;R'!AH21</f>
        <v>44500</v>
      </c>
      <c r="D67" s="636">
        <v>0</v>
      </c>
      <c r="E67" s="636">
        <v>0</v>
      </c>
      <c r="F67" s="636">
        <f ca="1">'A&amp;R'!AJ21</f>
        <v>823203.35175038059</v>
      </c>
      <c r="G67" s="637">
        <f t="shared" ca="1" si="0"/>
        <v>823203.35175038059</v>
      </c>
      <c r="H67" s="669">
        <f ca="1">'A&amp;R'!AM21</f>
        <v>4.8753094781974093E-2</v>
      </c>
    </row>
    <row r="68" spans="2:8" ht="12.75" thickBot="1" x14ac:dyDescent="0.25">
      <c r="B68" s="674">
        <f>'A&amp;R'!AI22</f>
        <v>15</v>
      </c>
      <c r="C68" s="635">
        <f>'A&amp;R'!AH22</f>
        <v>44592</v>
      </c>
      <c r="D68" s="636">
        <v>0</v>
      </c>
      <c r="E68" s="636">
        <v>0</v>
      </c>
      <c r="F68" s="636">
        <f ca="1">'A&amp;R'!AJ22</f>
        <v>823203.35175038059</v>
      </c>
      <c r="G68" s="637">
        <f t="shared" ca="1" si="0"/>
        <v>823203.35175038059</v>
      </c>
      <c r="H68" s="669">
        <f ca="1">'A&amp;R'!AM22</f>
        <v>4.8753094781974093E-2</v>
      </c>
    </row>
    <row r="69" spans="2:8" ht="12.75" thickBot="1" x14ac:dyDescent="0.25">
      <c r="B69" s="674">
        <f>'A&amp;R'!AI23</f>
        <v>16</v>
      </c>
      <c r="C69" s="635">
        <f>'A&amp;R'!AH23</f>
        <v>44681</v>
      </c>
      <c r="D69" s="636">
        <v>0</v>
      </c>
      <c r="E69" s="636">
        <v>0</v>
      </c>
      <c r="F69" s="636">
        <f ca="1">'A&amp;R'!AJ23</f>
        <v>805582.92808219185</v>
      </c>
      <c r="G69" s="637">
        <f t="shared" ca="1" si="0"/>
        <v>805582.92808219185</v>
      </c>
      <c r="H69" s="669">
        <f ca="1">'A&amp;R'!AM23</f>
        <v>4.9317736296378291E-2</v>
      </c>
    </row>
    <row r="70" spans="2:8" ht="12.75" thickBot="1" x14ac:dyDescent="0.25">
      <c r="B70" s="674">
        <f>'A&amp;R'!AI24</f>
        <v>17</v>
      </c>
      <c r="C70" s="635">
        <f>'A&amp;R'!AH24</f>
        <v>44773</v>
      </c>
      <c r="D70" s="636">
        <v>0</v>
      </c>
      <c r="E70" s="636">
        <v>0</v>
      </c>
      <c r="F70" s="636">
        <f ca="1">'A&amp;R'!AJ24</f>
        <v>813980.18786149169</v>
      </c>
      <c r="G70" s="637">
        <f t="shared" ca="1" si="0"/>
        <v>813980.18786149169</v>
      </c>
      <c r="H70" s="669">
        <f ca="1">'A&amp;R'!AM24</f>
        <v>4.8206865490865669E-2</v>
      </c>
    </row>
    <row r="71" spans="2:8" ht="12.75" thickBot="1" x14ac:dyDescent="0.25">
      <c r="B71" s="674">
        <f>'A&amp;R'!AI25</f>
        <v>18</v>
      </c>
      <c r="C71" s="635">
        <f>'A&amp;R'!AH25</f>
        <v>44865</v>
      </c>
      <c r="D71" s="636">
        <v>0</v>
      </c>
      <c r="E71" s="636">
        <v>0</v>
      </c>
      <c r="F71" s="636">
        <f ca="1">'A&amp;R'!AJ25</f>
        <v>823203.35175038059</v>
      </c>
      <c r="G71" s="637">
        <f t="shared" ca="1" si="0"/>
        <v>823203.35175038059</v>
      </c>
      <c r="H71" s="669">
        <f ca="1">'A&amp;R'!AM25</f>
        <v>4.8753094781974093E-2</v>
      </c>
    </row>
    <row r="72" spans="2:8" ht="12.75" thickBot="1" x14ac:dyDescent="0.25">
      <c r="B72" s="674">
        <f>'A&amp;R'!AI26</f>
        <v>19</v>
      </c>
      <c r="C72" s="635">
        <f>'A&amp;R'!AH26</f>
        <v>44957</v>
      </c>
      <c r="D72" s="636">
        <v>0</v>
      </c>
      <c r="E72" s="636">
        <v>0</v>
      </c>
      <c r="F72" s="636">
        <f ca="1">'A&amp;R'!AJ26</f>
        <v>823203.35175038059</v>
      </c>
      <c r="G72" s="637">
        <f t="shared" ca="1" si="0"/>
        <v>823203.35175038059</v>
      </c>
      <c r="H72" s="669">
        <f ca="1">'A&amp;R'!AM26</f>
        <v>4.8753094781974093E-2</v>
      </c>
    </row>
    <row r="73" spans="2:8" ht="12.75" thickBot="1" x14ac:dyDescent="0.25">
      <c r="B73" s="674">
        <f>'A&amp;R'!AI27</f>
        <v>20</v>
      </c>
      <c r="C73" s="635">
        <f>'A&amp;R'!AH27</f>
        <v>45046</v>
      </c>
      <c r="D73" s="636">
        <v>0</v>
      </c>
      <c r="E73" s="636">
        <v>0</v>
      </c>
      <c r="F73" s="636">
        <f ca="1">'A&amp;R'!AJ27</f>
        <v>805582.92808219185</v>
      </c>
      <c r="G73" s="637">
        <f t="shared" ca="1" si="0"/>
        <v>805582.92808219185</v>
      </c>
      <c r="H73" s="669">
        <f ca="1">'A&amp;R'!AM27</f>
        <v>4.9317736296378291E-2</v>
      </c>
    </row>
    <row r="74" spans="2:8" ht="12.75" thickBot="1" x14ac:dyDescent="0.25">
      <c r="B74" s="674">
        <f>'A&amp;R'!AI28</f>
        <v>21</v>
      </c>
      <c r="C74" s="635">
        <f>'A&amp;R'!AH28</f>
        <v>45138</v>
      </c>
      <c r="D74" s="636">
        <v>0</v>
      </c>
      <c r="E74" s="636">
        <v>0</v>
      </c>
      <c r="F74" s="636">
        <f ca="1">'A&amp;R'!AJ28</f>
        <v>813980.18786149169</v>
      </c>
      <c r="G74" s="637">
        <f t="shared" ca="1" si="0"/>
        <v>813980.18786149169</v>
      </c>
      <c r="H74" s="669">
        <f ca="1">'A&amp;R'!AM28</f>
        <v>4.8206865490865669E-2</v>
      </c>
    </row>
    <row r="75" spans="2:8" ht="12.75" thickBot="1" x14ac:dyDescent="0.25">
      <c r="B75" s="674">
        <f>'A&amp;R'!AI29</f>
        <v>22</v>
      </c>
      <c r="C75" s="635">
        <f>'A&amp;R'!AH29</f>
        <v>45230</v>
      </c>
      <c r="D75" s="636">
        <v>0</v>
      </c>
      <c r="E75" s="636">
        <v>0</v>
      </c>
      <c r="F75" s="636">
        <f ca="1">'A&amp;R'!AJ29</f>
        <v>823203.35175038059</v>
      </c>
      <c r="G75" s="637">
        <f t="shared" ca="1" si="0"/>
        <v>823203.35175038059</v>
      </c>
      <c r="H75" s="669">
        <f ca="1">'A&amp;R'!AM29</f>
        <v>4.8753094781974093E-2</v>
      </c>
    </row>
    <row r="76" spans="2:8" ht="12.75" thickBot="1" x14ac:dyDescent="0.25">
      <c r="B76" s="674">
        <f>'A&amp;R'!AI30</f>
        <v>23</v>
      </c>
      <c r="C76" s="635">
        <f>'A&amp;R'!AH30</f>
        <v>45322</v>
      </c>
      <c r="D76" s="636">
        <v>0</v>
      </c>
      <c r="E76" s="636">
        <v>0</v>
      </c>
      <c r="F76" s="636">
        <f ca="1">'A&amp;R'!AJ30</f>
        <v>823203.35175038059</v>
      </c>
      <c r="G76" s="637">
        <f t="shared" ca="1" si="0"/>
        <v>823203.35175038059</v>
      </c>
      <c r="H76" s="669">
        <f ca="1">'A&amp;R'!AM30</f>
        <v>4.8753094781974093E-2</v>
      </c>
    </row>
    <row r="77" spans="2:8" ht="12.75" thickBot="1" x14ac:dyDescent="0.25">
      <c r="B77" s="674">
        <f>'A&amp;R'!AI31</f>
        <v>24</v>
      </c>
      <c r="C77" s="635">
        <f>'A&amp;R'!AH31</f>
        <v>45412</v>
      </c>
      <c r="D77" s="636">
        <v>0</v>
      </c>
      <c r="E77" s="636">
        <v>0</v>
      </c>
      <c r="F77" s="636">
        <f ca="1">'A&amp;R'!AJ31</f>
        <v>814530.79060121789</v>
      </c>
      <c r="G77" s="637">
        <f t="shared" ca="1" si="0"/>
        <v>814530.79060121789</v>
      </c>
      <c r="H77" s="669">
        <f ca="1">'A&amp;R'!AM31</f>
        <v>4.9311462501773817E-2</v>
      </c>
    </row>
    <row r="78" spans="2:8" ht="12.75" thickBot="1" x14ac:dyDescent="0.25">
      <c r="B78" s="674">
        <f>'A&amp;R'!AI32</f>
        <v>25</v>
      </c>
      <c r="C78" s="635">
        <f>'A&amp;R'!AH32</f>
        <v>45504</v>
      </c>
      <c r="D78" s="636">
        <v>0</v>
      </c>
      <c r="E78" s="636">
        <v>0</v>
      </c>
      <c r="F78" s="636">
        <f ca="1">'A&amp;R'!AJ32</f>
        <v>813980.18786149169</v>
      </c>
      <c r="G78" s="637">
        <f t="shared" ca="1" si="0"/>
        <v>813980.18786149169</v>
      </c>
      <c r="H78" s="669">
        <f ca="1">'A&amp;R'!AM32</f>
        <v>4.8206865490865669E-2</v>
      </c>
    </row>
    <row r="79" spans="2:8" ht="12.75" thickBot="1" x14ac:dyDescent="0.25">
      <c r="B79" s="674">
        <f>'A&amp;R'!AI33</f>
        <v>26</v>
      </c>
      <c r="C79" s="635">
        <f>'A&amp;R'!AH33</f>
        <v>45596</v>
      </c>
      <c r="D79" s="636">
        <v>0</v>
      </c>
      <c r="E79" s="636">
        <v>0</v>
      </c>
      <c r="F79" s="636">
        <f ca="1">'A&amp;R'!AJ33</f>
        <v>823203.35175038059</v>
      </c>
      <c r="G79" s="637">
        <f t="shared" ca="1" si="0"/>
        <v>823203.35175038059</v>
      </c>
      <c r="H79" s="669">
        <f ca="1">'A&amp;R'!AM33</f>
        <v>4.8753094781974093E-2</v>
      </c>
    </row>
    <row r="80" spans="2:8" ht="12.75" thickBot="1" x14ac:dyDescent="0.25">
      <c r="B80" s="674">
        <f>'A&amp;R'!AI34</f>
        <v>27</v>
      </c>
      <c r="C80" s="635">
        <f>'A&amp;R'!AH34</f>
        <v>45688</v>
      </c>
      <c r="D80" s="636">
        <v>0</v>
      </c>
      <c r="E80" s="636">
        <v>0</v>
      </c>
      <c r="F80" s="636">
        <f ca="1">'A&amp;R'!AJ34</f>
        <v>823203.35175038059</v>
      </c>
      <c r="G80" s="637">
        <f t="shared" ca="1" si="0"/>
        <v>823203.35175038059</v>
      </c>
      <c r="H80" s="669">
        <f ca="1">'A&amp;R'!AM34</f>
        <v>4.8753094781974093E-2</v>
      </c>
    </row>
    <row r="81" spans="2:8" ht="12.75" thickBot="1" x14ac:dyDescent="0.25">
      <c r="B81" s="674">
        <f>'A&amp;R'!AI35</f>
        <v>28</v>
      </c>
      <c r="C81" s="635">
        <f>'A&amp;R'!AH35</f>
        <v>45777</v>
      </c>
      <c r="D81" s="636">
        <v>0</v>
      </c>
      <c r="E81" s="636">
        <v>0</v>
      </c>
      <c r="F81" s="636">
        <f ca="1">'A&amp;R'!AJ35</f>
        <v>805582.92808219185</v>
      </c>
      <c r="G81" s="637">
        <f t="shared" ca="1" si="0"/>
        <v>805582.92808219185</v>
      </c>
      <c r="H81" s="669">
        <f ca="1">'A&amp;R'!AM35</f>
        <v>4.9317736296378291E-2</v>
      </c>
    </row>
    <row r="82" spans="2:8" ht="12.75" thickBot="1" x14ac:dyDescent="0.25">
      <c r="B82" s="674">
        <f>'A&amp;R'!AI36</f>
        <v>29</v>
      </c>
      <c r="C82" s="635">
        <f>'A&amp;R'!AH36</f>
        <v>45869</v>
      </c>
      <c r="D82" s="636">
        <v>0</v>
      </c>
      <c r="E82" s="636">
        <v>0</v>
      </c>
      <c r="F82" s="636">
        <f ca="1">'A&amp;R'!AJ36</f>
        <v>813980.18786149169</v>
      </c>
      <c r="G82" s="637">
        <f t="shared" ca="1" si="0"/>
        <v>813980.18786149169</v>
      </c>
      <c r="H82" s="669">
        <f ca="1">'A&amp;R'!AM36</f>
        <v>4.8206865490865669E-2</v>
      </c>
    </row>
    <row r="83" spans="2:8" ht="12.75" thickBot="1" x14ac:dyDescent="0.25">
      <c r="B83" s="674">
        <f>'A&amp;R'!AI37</f>
        <v>30</v>
      </c>
      <c r="C83" s="635">
        <f>'A&amp;R'!AH37</f>
        <v>45961</v>
      </c>
      <c r="D83" s="636">
        <v>0</v>
      </c>
      <c r="E83" s="636">
        <v>0</v>
      </c>
      <c r="F83" s="636">
        <f ca="1">'A&amp;R'!AJ37</f>
        <v>823203.35175038059</v>
      </c>
      <c r="G83" s="637">
        <f t="shared" ca="1" si="0"/>
        <v>823203.35175038059</v>
      </c>
      <c r="H83" s="669">
        <f ca="1">'A&amp;R'!AM37</f>
        <v>4.8753094781974093E-2</v>
      </c>
    </row>
    <row r="84" spans="2:8" ht="12.75" thickBot="1" x14ac:dyDescent="0.25">
      <c r="B84" s="674">
        <f>'A&amp;R'!AI38</f>
        <v>31</v>
      </c>
      <c r="C84" s="635">
        <f>'A&amp;R'!AH38</f>
        <v>46053</v>
      </c>
      <c r="D84" s="636">
        <v>0</v>
      </c>
      <c r="E84" s="636">
        <v>0</v>
      </c>
      <c r="F84" s="636">
        <f ca="1">'A&amp;R'!AJ38</f>
        <v>823203.35175038059</v>
      </c>
      <c r="G84" s="637">
        <f t="shared" ca="1" si="0"/>
        <v>823203.35175038059</v>
      </c>
      <c r="H84" s="669">
        <f ca="1">'A&amp;R'!AM38</f>
        <v>4.8753094781974093E-2</v>
      </c>
    </row>
    <row r="85" spans="2:8" ht="12.75" thickBot="1" x14ac:dyDescent="0.25">
      <c r="B85" s="674">
        <f>'A&amp;R'!AI39</f>
        <v>32</v>
      </c>
      <c r="C85" s="635">
        <f>'A&amp;R'!AH39</f>
        <v>46142</v>
      </c>
      <c r="D85" s="636">
        <v>0</v>
      </c>
      <c r="E85" s="636">
        <v>0</v>
      </c>
      <c r="F85" s="636">
        <f ca="1">'A&amp;R'!AJ39</f>
        <v>805582.92808219185</v>
      </c>
      <c r="G85" s="637">
        <f t="shared" ca="1" si="0"/>
        <v>805582.92808219185</v>
      </c>
      <c r="H85" s="669">
        <f ca="1">'A&amp;R'!AM39</f>
        <v>4.9317736296378291E-2</v>
      </c>
    </row>
    <row r="86" spans="2:8" ht="12.75" thickBot="1" x14ac:dyDescent="0.25">
      <c r="B86" s="674">
        <f>'A&amp;R'!AI40</f>
        <v>33</v>
      </c>
      <c r="C86" s="635">
        <f>'A&amp;R'!AH40</f>
        <v>46234</v>
      </c>
      <c r="D86" s="636">
        <v>0</v>
      </c>
      <c r="E86" s="636">
        <v>0</v>
      </c>
      <c r="F86" s="636">
        <f ca="1">'A&amp;R'!AJ40</f>
        <v>813980.18786149169</v>
      </c>
      <c r="G86" s="637">
        <f t="shared" ca="1" si="0"/>
        <v>813980.18786149169</v>
      </c>
      <c r="H86" s="669">
        <f ca="1">'A&amp;R'!AM40</f>
        <v>4.8206865490865669E-2</v>
      </c>
    </row>
    <row r="87" spans="2:8" ht="12.75" thickBot="1" x14ac:dyDescent="0.25">
      <c r="B87" s="674">
        <f>'A&amp;R'!AI41</f>
        <v>34</v>
      </c>
      <c r="C87" s="635">
        <f>'A&amp;R'!AH41</f>
        <v>46326</v>
      </c>
      <c r="D87" s="636">
        <v>0</v>
      </c>
      <c r="E87" s="636">
        <v>0</v>
      </c>
      <c r="F87" s="636">
        <f ca="1">'A&amp;R'!AJ41</f>
        <v>823203.35175038059</v>
      </c>
      <c r="G87" s="637">
        <f t="shared" ca="1" si="0"/>
        <v>823203.35175038059</v>
      </c>
      <c r="H87" s="669">
        <f ca="1">'A&amp;R'!AM41</f>
        <v>4.8753094781974093E-2</v>
      </c>
    </row>
    <row r="88" spans="2:8" ht="12.75" thickBot="1" x14ac:dyDescent="0.25">
      <c r="B88" s="674">
        <f>'A&amp;R'!AI42</f>
        <v>35</v>
      </c>
      <c r="C88" s="635">
        <f>'A&amp;R'!AH42</f>
        <v>46418</v>
      </c>
      <c r="D88" s="636">
        <v>0</v>
      </c>
      <c r="E88" s="636">
        <v>0</v>
      </c>
      <c r="F88" s="636">
        <f ca="1">'A&amp;R'!AJ42</f>
        <v>823203.35175038059</v>
      </c>
      <c r="G88" s="637">
        <f t="shared" ca="1" si="0"/>
        <v>823203.35175038059</v>
      </c>
      <c r="H88" s="669">
        <f ca="1">'A&amp;R'!AM42</f>
        <v>4.8753094781974093E-2</v>
      </c>
    </row>
    <row r="89" spans="2:8" ht="12.75" thickBot="1" x14ac:dyDescent="0.25">
      <c r="B89" s="674">
        <f>'A&amp;R'!AI43</f>
        <v>36</v>
      </c>
      <c r="C89" s="635">
        <f>'A&amp;R'!AH43</f>
        <v>46507</v>
      </c>
      <c r="D89" s="636">
        <v>0</v>
      </c>
      <c r="E89" s="636">
        <v>0</v>
      </c>
      <c r="F89" s="636">
        <f ca="1">'A&amp;R'!AJ43</f>
        <v>805582.92808219185</v>
      </c>
      <c r="G89" s="637">
        <f t="shared" ca="1" si="0"/>
        <v>805582.92808219185</v>
      </c>
      <c r="H89" s="669">
        <f ca="1">'A&amp;R'!AM43</f>
        <v>4.9317736296378291E-2</v>
      </c>
    </row>
    <row r="90" spans="2:8" ht="12.75" thickBot="1" x14ac:dyDescent="0.25">
      <c r="B90" s="674">
        <f>'A&amp;R'!AI44</f>
        <v>37</v>
      </c>
      <c r="C90" s="635">
        <f>'A&amp;R'!AH44</f>
        <v>46599</v>
      </c>
      <c r="D90" s="636">
        <v>0</v>
      </c>
      <c r="E90" s="636">
        <v>0</v>
      </c>
      <c r="F90" s="636">
        <f ca="1">'A&amp;R'!AJ44</f>
        <v>813980.18786149169</v>
      </c>
      <c r="G90" s="637">
        <f t="shared" ca="1" si="0"/>
        <v>813980.18786149169</v>
      </c>
      <c r="H90" s="669">
        <f ca="1">'A&amp;R'!AM44</f>
        <v>4.8206865490865669E-2</v>
      </c>
    </row>
    <row r="91" spans="2:8" ht="12.75" thickBot="1" x14ac:dyDescent="0.25">
      <c r="B91" s="674">
        <f>'A&amp;R'!AI45</f>
        <v>38</v>
      </c>
      <c r="C91" s="635">
        <f>'A&amp;R'!AH45</f>
        <v>46691</v>
      </c>
      <c r="D91" s="636">
        <v>0</v>
      </c>
      <c r="E91" s="636">
        <v>0</v>
      </c>
      <c r="F91" s="636">
        <f ca="1">'A&amp;R'!AJ45</f>
        <v>823203.35175038059</v>
      </c>
      <c r="G91" s="637">
        <f t="shared" ca="1" si="0"/>
        <v>823203.35175038059</v>
      </c>
      <c r="H91" s="669">
        <f ca="1">'A&amp;R'!AM45</f>
        <v>4.8753094781974093E-2</v>
      </c>
    </row>
    <row r="92" spans="2:8" ht="12.75" thickBot="1" x14ac:dyDescent="0.25">
      <c r="B92" s="674">
        <f>'A&amp;R'!AI46</f>
        <v>39</v>
      </c>
      <c r="C92" s="635">
        <f>'A&amp;R'!AH46</f>
        <v>46783</v>
      </c>
      <c r="D92" s="636">
        <v>0</v>
      </c>
      <c r="E92" s="636">
        <v>0</v>
      </c>
      <c r="F92" s="636">
        <f ca="1">'A&amp;R'!AJ46</f>
        <v>823203.35175038059</v>
      </c>
      <c r="G92" s="637">
        <f t="shared" ca="1" si="0"/>
        <v>823203.35175038059</v>
      </c>
      <c r="H92" s="669">
        <f ca="1">'A&amp;R'!AM46</f>
        <v>4.8753094781974093E-2</v>
      </c>
    </row>
    <row r="93" spans="2:8" ht="12.75" thickBot="1" x14ac:dyDescent="0.25">
      <c r="B93" s="674">
        <f>'A&amp;R'!AI47</f>
        <v>40</v>
      </c>
      <c r="C93" s="635">
        <f>'A&amp;R'!AH47</f>
        <v>46873</v>
      </c>
      <c r="D93" s="636">
        <v>0</v>
      </c>
      <c r="E93" s="636">
        <v>0</v>
      </c>
      <c r="F93" s="636">
        <f ca="1">'A&amp;R'!AJ47</f>
        <v>814530.79060121789</v>
      </c>
      <c r="G93" s="637">
        <f t="shared" ca="1" si="0"/>
        <v>814530.79060121789</v>
      </c>
      <c r="H93" s="669">
        <f ca="1">'A&amp;R'!AM47</f>
        <v>1.6014618860102591E-2</v>
      </c>
    </row>
    <row r="94" spans="2:8" ht="12.75" thickBot="1" x14ac:dyDescent="0.25">
      <c r="B94" s="674" t="e">
        <f>'A&amp;R'!#REF!</f>
        <v>#REF!</v>
      </c>
      <c r="C94" s="635" t="e">
        <f>'A&amp;R'!#REF!</f>
        <v>#REF!</v>
      </c>
      <c r="D94" s="636">
        <f ca="1">-D53</f>
        <v>66990000.000000007</v>
      </c>
      <c r="E94" s="636">
        <f ca="1">'A&amp;R'!AF66</f>
        <v>-550000</v>
      </c>
      <c r="F94" s="636" t="e">
        <f ca="1">'A&amp;R'!#REF!-E94</f>
        <v>#REF!</v>
      </c>
      <c r="G94" s="637" t="e">
        <f t="shared" ca="1" si="0"/>
        <v>#REF!</v>
      </c>
      <c r="H94" s="669" t="e">
        <f>'A&amp;R'!#REF!</f>
        <v>#REF!</v>
      </c>
    </row>
    <row r="95" spans="2:8" ht="12.75" thickBot="1" x14ac:dyDescent="0.25">
      <c r="B95" s="678" t="s">
        <v>391</v>
      </c>
      <c r="C95" s="679"/>
      <c r="D95" s="638">
        <f ca="1">SUM(D53:D94)</f>
        <v>0</v>
      </c>
      <c r="E95" s="638">
        <f ca="1">SUM(E53:E94)</f>
        <v>-550000</v>
      </c>
      <c r="F95" s="638" t="e">
        <f ca="1">SUM(F53:F94)</f>
        <v>#REF!</v>
      </c>
      <c r="G95" s="639" t="e">
        <f ca="1">SUM(G53:G94)</f>
        <v>#REF!</v>
      </c>
      <c r="H95" s="670">
        <f ca="1">'A&amp;R'!AM48</f>
        <v>4.7932750974760713E-2</v>
      </c>
    </row>
    <row r="96" spans="2:8" x14ac:dyDescent="0.2">
      <c r="D96" s="640"/>
      <c r="E96" s="640"/>
      <c r="F96" s="640"/>
      <c r="G96" s="640"/>
    </row>
    <row r="98" spans="1:7" ht="12" thickBot="1" x14ac:dyDescent="0.25"/>
    <row r="99" spans="1:7" ht="12.75" thickBot="1" x14ac:dyDescent="0.25">
      <c r="B99" s="843" t="s">
        <v>424</v>
      </c>
      <c r="C99" s="846" t="s">
        <v>392</v>
      </c>
      <c r="D99" s="847"/>
      <c r="E99" s="846" t="s">
        <v>393</v>
      </c>
      <c r="F99" s="848"/>
    </row>
    <row r="100" spans="1:7" ht="12" x14ac:dyDescent="0.2">
      <c r="B100" s="844"/>
      <c r="C100" s="849" t="s">
        <v>423</v>
      </c>
      <c r="D100" s="641" t="s">
        <v>394</v>
      </c>
      <c r="E100" s="849" t="s">
        <v>423</v>
      </c>
      <c r="F100" s="642" t="s">
        <v>394</v>
      </c>
    </row>
    <row r="101" spans="1:7" ht="12.75" thickBot="1" x14ac:dyDescent="0.25">
      <c r="B101" s="845"/>
      <c r="C101" s="850"/>
      <c r="D101" s="643" t="s">
        <v>395</v>
      </c>
      <c r="E101" s="850"/>
      <c r="F101" s="644" t="s">
        <v>395</v>
      </c>
    </row>
    <row r="102" spans="1:7" ht="12.75" thickBot="1" x14ac:dyDescent="0.25">
      <c r="B102" s="645" t="s">
        <v>425</v>
      </c>
      <c r="C102" s="646">
        <f ca="1">'A&amp;R'!N7</f>
        <v>5.0834827131411124E-2</v>
      </c>
      <c r="D102" s="646">
        <f ca="1">'A&amp;R'!P7</f>
        <v>5.1862147450447094E-2</v>
      </c>
      <c r="E102" s="646">
        <f ca="1">'A&amp;R'!N8</f>
        <v>4.7932750974760713E-2</v>
      </c>
      <c r="F102" s="647">
        <f ca="1">'A&amp;R'!P8</f>
        <v>4.8979100584983837E-2</v>
      </c>
    </row>
    <row r="106" spans="1:7" ht="12" thickBot="1" x14ac:dyDescent="0.25"/>
    <row r="107" spans="1:7" ht="36.75" thickBot="1" x14ac:dyDescent="0.25">
      <c r="A107" s="111"/>
      <c r="B107" s="668" t="s">
        <v>376</v>
      </c>
      <c r="C107" s="611" t="s">
        <v>437</v>
      </c>
      <c r="D107" s="610" t="s">
        <v>438</v>
      </c>
      <c r="E107" s="612" t="s">
        <v>439</v>
      </c>
      <c r="F107" s="612" t="s">
        <v>441</v>
      </c>
      <c r="G107" s="612" t="s">
        <v>442</v>
      </c>
    </row>
    <row r="108" spans="1:7" ht="12.75" thickBot="1" x14ac:dyDescent="0.25">
      <c r="A108" s="111"/>
      <c r="B108" s="675" t="str">
        <f>'rent data'!AE88</f>
        <v>Studio</v>
      </c>
      <c r="C108" s="614">
        <f>'rent data'!AE5</f>
        <v>38</v>
      </c>
      <c r="D108" s="614">
        <f>'rent data'!AI5</f>
        <v>546</v>
      </c>
      <c r="E108" s="615">
        <f>'A&amp;R'!M24</f>
        <v>57.280648955168246</v>
      </c>
      <c r="F108" s="632">
        <f>E108*C108*D108</f>
        <v>1188458.9045218308</v>
      </c>
      <c r="G108" s="632">
        <f>H4</f>
        <v>1139087.9999999998</v>
      </c>
    </row>
    <row r="109" spans="1:7" ht="12.75" thickBot="1" x14ac:dyDescent="0.25">
      <c r="A109" s="111"/>
      <c r="B109" s="675" t="str">
        <f>'rent data'!AE89</f>
        <v>1 BedRoom</v>
      </c>
      <c r="C109" s="614">
        <f>'rent data'!AE6</f>
        <v>309</v>
      </c>
      <c r="D109" s="614">
        <f>'rent data'!AI6</f>
        <v>751.46925566343043</v>
      </c>
      <c r="E109" s="615">
        <f>'A&amp;R'!M25</f>
        <v>52.255628143894157</v>
      </c>
      <c r="F109" s="632">
        <f t="shared" ref="F109:F111" si="1">E109*C109*D109</f>
        <v>12133965.877524799</v>
      </c>
      <c r="G109" s="632">
        <f>H5</f>
        <v>10761204</v>
      </c>
    </row>
    <row r="110" spans="1:7" ht="12.75" thickBot="1" x14ac:dyDescent="0.25">
      <c r="A110" s="111"/>
      <c r="B110" s="675" t="str">
        <f>'rent data'!AE90</f>
        <v>2 BedRoom</v>
      </c>
      <c r="C110" s="614">
        <f>'rent data'!AE7</f>
        <v>100</v>
      </c>
      <c r="D110" s="614">
        <f>'rent data'!AI7</f>
        <v>1152.32</v>
      </c>
      <c r="E110" s="615">
        <f>'A&amp;R'!M26</f>
        <v>50.246226898373465</v>
      </c>
      <c r="F110" s="632">
        <f t="shared" si="1"/>
        <v>5789973.21795337</v>
      </c>
      <c r="G110" s="632">
        <f>H6</f>
        <v>4890720</v>
      </c>
    </row>
    <row r="111" spans="1:7" ht="12.75" thickBot="1" x14ac:dyDescent="0.25">
      <c r="A111" s="111"/>
      <c r="B111" s="676" t="s">
        <v>396</v>
      </c>
      <c r="C111" s="616">
        <f>SUM(C108:C110)</f>
        <v>447</v>
      </c>
      <c r="D111" s="616">
        <f>'rent data'!AI8</f>
        <v>823.67785234899327</v>
      </c>
      <c r="E111" s="617">
        <f>SUMPRODUCT(E108:E110,D108:D110,C108:C110)/C111/D111</f>
        <v>51.909909175846863</v>
      </c>
      <c r="F111" s="654">
        <f t="shared" si="1"/>
        <v>19112398</v>
      </c>
      <c r="G111" s="654">
        <f>'rent data'!AK91</f>
        <v>16791012</v>
      </c>
    </row>
    <row r="112" spans="1:7" x14ac:dyDescent="0.2">
      <c r="A112" s="111"/>
      <c r="B112" s="112" t="s">
        <v>435</v>
      </c>
    </row>
    <row r="114" spans="2:7" ht="12" thickBot="1" x14ac:dyDescent="0.25"/>
    <row r="115" spans="2:7" ht="12.75" thickBot="1" x14ac:dyDescent="0.25">
      <c r="B115" s="702"/>
      <c r="C115" s="703"/>
      <c r="D115" s="610" t="s">
        <v>472</v>
      </c>
      <c r="E115" s="610" t="s">
        <v>473</v>
      </c>
      <c r="F115" s="621" t="s">
        <v>474</v>
      </c>
    </row>
    <row r="116" spans="2:7" ht="12.75" thickBot="1" x14ac:dyDescent="0.25">
      <c r="B116" s="861" t="s">
        <v>468</v>
      </c>
      <c r="C116" s="613" t="s">
        <v>471</v>
      </c>
      <c r="D116" s="863">
        <v>0.03</v>
      </c>
      <c r="E116" s="864"/>
      <c r="F116" s="864"/>
      <c r="G116" s="700"/>
    </row>
    <row r="117" spans="2:7" ht="12.75" thickBot="1" x14ac:dyDescent="0.25">
      <c r="B117" s="862"/>
      <c r="C117" s="613" t="s">
        <v>470</v>
      </c>
      <c r="D117" s="624">
        <v>2.5000000000000001E-2</v>
      </c>
      <c r="E117" s="624">
        <v>0.04</v>
      </c>
      <c r="F117" s="701">
        <v>0.04</v>
      </c>
      <c r="G117" s="700"/>
    </row>
    <row r="118" spans="2:7" ht="12.75" thickBot="1" x14ac:dyDescent="0.25">
      <c r="B118" s="861" t="s">
        <v>469</v>
      </c>
      <c r="C118" s="613" t="str">
        <f>C116</f>
        <v>임대료 상승률</v>
      </c>
      <c r="D118" s="863">
        <v>0.03</v>
      </c>
      <c r="E118" s="864"/>
      <c r="F118" s="864"/>
    </row>
    <row r="119" spans="2:7" ht="12.75" thickBot="1" x14ac:dyDescent="0.25">
      <c r="B119" s="862"/>
      <c r="C119" s="613" t="str">
        <f>C117</f>
        <v>공실률</v>
      </c>
      <c r="D119" s="624">
        <v>0.04</v>
      </c>
      <c r="E119" s="624">
        <v>0.04</v>
      </c>
      <c r="F119" s="701">
        <v>0.04</v>
      </c>
    </row>
    <row r="124" spans="2:7" ht="12" thickBot="1" x14ac:dyDescent="0.25"/>
    <row r="125" spans="2:7" ht="12.75" thickBot="1" x14ac:dyDescent="0.25">
      <c r="B125" s="649" t="s">
        <v>397</v>
      </c>
      <c r="C125" s="650" t="s">
        <v>398</v>
      </c>
      <c r="D125" s="651" t="s">
        <v>399</v>
      </c>
      <c r="E125" s="652" t="s">
        <v>400</v>
      </c>
    </row>
    <row r="126" spans="2:7" ht="12.75" thickBot="1" x14ac:dyDescent="0.25">
      <c r="B126" s="622" t="str">
        <f>'A&amp;R'!B39</f>
        <v>A1-Note</v>
      </c>
      <c r="C126" s="623">
        <f>'A&amp;R'!C39</f>
        <v>100000000</v>
      </c>
      <c r="D126" s="822">
        <f>'A&amp;R'!D39</f>
        <v>4.6615999999999998E-2</v>
      </c>
      <c r="E126" s="632">
        <f>'A&amp;R'!E39</f>
        <v>4726344.444444444</v>
      </c>
    </row>
    <row r="127" spans="2:7" ht="12.75" thickBot="1" x14ac:dyDescent="0.25">
      <c r="B127" s="622" t="str">
        <f>'A&amp;R'!B40</f>
        <v>A2-Note</v>
      </c>
      <c r="C127" s="623">
        <f>'A&amp;R'!C40</f>
        <v>60400000</v>
      </c>
      <c r="D127" s="822">
        <f>'A&amp;R'!D40</f>
        <v>0.05</v>
      </c>
      <c r="E127" s="632">
        <f>'A&amp;R'!E40</f>
        <v>3061944.4444444445</v>
      </c>
      <c r="F127" s="653"/>
    </row>
    <row r="128" spans="2:7" ht="12.75" thickBot="1" x14ac:dyDescent="0.25">
      <c r="B128" s="648" t="str">
        <f>'A&amp;R'!B41</f>
        <v>B-Note</v>
      </c>
      <c r="C128" s="623">
        <f>'A&amp;R'!C41</f>
        <v>39600000</v>
      </c>
      <c r="D128" s="822">
        <f>'A&amp;R'!D41</f>
        <v>5.3999999999999999E-2</v>
      </c>
      <c r="E128" s="632">
        <f>'A&amp;R'!E41</f>
        <v>2168100</v>
      </c>
      <c r="F128" s="653"/>
    </row>
    <row r="129" spans="2:9" ht="12.75" thickBot="1" x14ac:dyDescent="0.25">
      <c r="B129" s="626" t="s">
        <v>364</v>
      </c>
      <c r="C129" s="627">
        <f>'A&amp;R'!C43</f>
        <v>200000000</v>
      </c>
      <c r="D129" s="823">
        <f>'A&amp;R'!D43</f>
        <v>4.9099999999999998E-2</v>
      </c>
      <c r="E129" s="654">
        <f>'A&amp;R'!E43</f>
        <v>9956388.8888888881</v>
      </c>
      <c r="F129" s="655"/>
    </row>
    <row r="130" spans="2:9" x14ac:dyDescent="0.2">
      <c r="D130" s="824"/>
      <c r="E130" s="111"/>
      <c r="F130" s="111"/>
    </row>
    <row r="131" spans="2:9" x14ac:dyDescent="0.2">
      <c r="E131" s="111"/>
      <c r="F131" s="111"/>
    </row>
    <row r="132" spans="2:9" x14ac:dyDescent="0.2">
      <c r="B132" s="656">
        <v>1</v>
      </c>
    </row>
    <row r="137" spans="2:9" ht="12" thickBot="1" x14ac:dyDescent="0.25"/>
    <row r="138" spans="2:9" ht="12.75" thickBot="1" x14ac:dyDescent="0.25">
      <c r="B138" s="609"/>
      <c r="C138" s="610" t="s">
        <v>406</v>
      </c>
      <c r="D138" s="610" t="s">
        <v>407</v>
      </c>
      <c r="E138" s="610" t="s">
        <v>401</v>
      </c>
      <c r="F138" s="610" t="s">
        <v>408</v>
      </c>
      <c r="G138" s="610" t="s">
        <v>402</v>
      </c>
      <c r="H138" s="610" t="s">
        <v>403</v>
      </c>
      <c r="I138" s="621" t="s">
        <v>404</v>
      </c>
    </row>
    <row r="139" spans="2:9" ht="12.75" thickBot="1" x14ac:dyDescent="0.25">
      <c r="B139" s="657" t="s">
        <v>405</v>
      </c>
      <c r="C139" s="613"/>
      <c r="D139" s="613"/>
      <c r="E139" s="613"/>
      <c r="F139" s="613"/>
      <c r="G139" s="613"/>
      <c r="H139" s="613"/>
      <c r="I139" s="630"/>
    </row>
    <row r="140" spans="2:9" ht="12.75" thickBot="1" x14ac:dyDescent="0.25">
      <c r="B140" s="658" t="s">
        <v>409</v>
      </c>
      <c r="C140" s="659">
        <f t="shared" ref="C140:C144" si="2">MIN(E140:I140)</f>
        <v>1.3886077908351293</v>
      </c>
      <c r="D140" s="659">
        <f t="shared" ref="D140:D144" si="3">AVERAGE(E140:I140)</f>
        <v>1.5977905516758786</v>
      </c>
      <c r="E140" s="660">
        <v>1.3886077908351293</v>
      </c>
      <c r="F140" s="660">
        <v>1.4975501775091011</v>
      </c>
      <c r="G140" s="660">
        <v>1.582170900492623</v>
      </c>
      <c r="H140" s="660">
        <v>1.7035582541873389</v>
      </c>
      <c r="I140" s="661">
        <v>1.8170656353552004</v>
      </c>
    </row>
    <row r="141" spans="2:9" ht="12.75" thickBot="1" x14ac:dyDescent="0.25">
      <c r="B141" s="658" t="s">
        <v>410</v>
      </c>
      <c r="C141" s="659">
        <f t="shared" si="2"/>
        <v>1.3666526091367537</v>
      </c>
      <c r="D141" s="659">
        <f t="shared" si="3"/>
        <v>1.508208387734955</v>
      </c>
      <c r="E141" s="660">
        <v>1.3666526091367537</v>
      </c>
      <c r="F141" s="660">
        <v>1.4397854792131262</v>
      </c>
      <c r="G141" s="660">
        <v>1.4906949039691475</v>
      </c>
      <c r="H141" s="660">
        <v>1.579226165569237</v>
      </c>
      <c r="I141" s="661">
        <v>1.6646827807865108</v>
      </c>
    </row>
    <row r="142" spans="2:9" ht="12.75" thickBot="1" x14ac:dyDescent="0.25">
      <c r="B142" s="657" t="s">
        <v>367</v>
      </c>
      <c r="C142" s="660"/>
      <c r="D142" s="660"/>
      <c r="E142" s="660"/>
      <c r="F142" s="660"/>
      <c r="G142" s="660"/>
      <c r="H142" s="660"/>
      <c r="I142" s="661"/>
    </row>
    <row r="143" spans="2:9" ht="12.75" thickBot="1" x14ac:dyDescent="0.25">
      <c r="B143" s="658" t="s">
        <v>409</v>
      </c>
      <c r="C143" s="659">
        <f t="shared" si="2"/>
        <v>1.2088319320015712</v>
      </c>
      <c r="D143" s="659">
        <f t="shared" si="3"/>
        <v>1.3909328841908626</v>
      </c>
      <c r="E143" s="660">
        <v>1.2088319320015712</v>
      </c>
      <c r="F143" s="660">
        <v>1.3036701121047936</v>
      </c>
      <c r="G143" s="660">
        <v>1.3773354283493613</v>
      </c>
      <c r="H143" s="660">
        <v>1.483007390047842</v>
      </c>
      <c r="I143" s="661">
        <v>1.5818195584507455</v>
      </c>
    </row>
    <row r="144" spans="2:9" ht="12.75" thickBot="1" x14ac:dyDescent="0.25">
      <c r="B144" s="658" t="s">
        <v>410</v>
      </c>
      <c r="C144" s="659">
        <f t="shared" si="2"/>
        <v>1.1897191739679069</v>
      </c>
      <c r="D144" s="659">
        <f t="shared" si="3"/>
        <v>1.3129484590534659</v>
      </c>
      <c r="E144" s="660">
        <v>1.1897191739679069</v>
      </c>
      <c r="F144" s="660">
        <v>1.2533839101235877</v>
      </c>
      <c r="G144" s="660">
        <v>1.297702355325381</v>
      </c>
      <c r="H144" s="660">
        <v>1.3747719330052022</v>
      </c>
      <c r="I144" s="661">
        <v>1.4491649228452519</v>
      </c>
    </row>
    <row r="146" spans="2:9" ht="12" thickBot="1" x14ac:dyDescent="0.25"/>
    <row r="147" spans="2:9" ht="12.75" thickBot="1" x14ac:dyDescent="0.25">
      <c r="B147" s="609"/>
      <c r="C147" s="610" t="s">
        <v>406</v>
      </c>
      <c r="D147" s="610" t="s">
        <v>407</v>
      </c>
      <c r="E147" s="610" t="s">
        <v>401</v>
      </c>
      <c r="F147" s="610" t="s">
        <v>408</v>
      </c>
      <c r="G147" s="610" t="s">
        <v>402</v>
      </c>
      <c r="H147" s="610" t="s">
        <v>403</v>
      </c>
      <c r="I147" s="621" t="s">
        <v>404</v>
      </c>
    </row>
    <row r="148" spans="2:9" ht="12.75" thickBot="1" x14ac:dyDescent="0.25">
      <c r="B148" s="657" t="s">
        <v>405</v>
      </c>
      <c r="C148" s="613"/>
      <c r="D148" s="613"/>
      <c r="E148" s="613"/>
      <c r="F148" s="613"/>
      <c r="G148" s="613"/>
      <c r="H148" s="613"/>
      <c r="I148" s="630"/>
    </row>
    <row r="149" spans="2:9" ht="12.75" thickBot="1" x14ac:dyDescent="0.25">
      <c r="B149" s="658" t="s">
        <v>409</v>
      </c>
      <c r="C149" s="662">
        <f t="shared" ref="C149:C150" si="4">MIN(E149:I149)</f>
        <v>5.4383356862745084E-2</v>
      </c>
      <c r="D149" s="662">
        <f t="shared" ref="D149:D150" si="5">AVERAGE(E149:I149)</f>
        <v>6.2609731564124985E-2</v>
      </c>
      <c r="E149" s="646">
        <v>5.4383356862745084E-2</v>
      </c>
      <c r="F149" s="646">
        <v>5.8649970323416081E-2</v>
      </c>
      <c r="G149" s="646">
        <v>6.2133816049738083E-2</v>
      </c>
      <c r="H149" s="646">
        <v>6.6718058969139765E-2</v>
      </c>
      <c r="I149" s="647">
        <v>7.1163455615585888E-2</v>
      </c>
    </row>
    <row r="150" spans="2:9" ht="12.75" thickBot="1" x14ac:dyDescent="0.25">
      <c r="B150" s="658" t="s">
        <v>410</v>
      </c>
      <c r="C150" s="662">
        <f t="shared" si="4"/>
        <v>5.3523505370358541E-2</v>
      </c>
      <c r="D150" s="662">
        <f t="shared" si="5"/>
        <v>5.9099377722929378E-2</v>
      </c>
      <c r="E150" s="646">
        <v>5.3523505370358541E-2</v>
      </c>
      <c r="F150" s="646">
        <v>5.6387676951426928E-2</v>
      </c>
      <c r="G150" s="646">
        <v>5.8541440068618458E-2</v>
      </c>
      <c r="H150" s="646">
        <v>6.1848724093276686E-2</v>
      </c>
      <c r="I150" s="647">
        <v>6.5195542130966275E-2</v>
      </c>
    </row>
    <row r="151" spans="2:9" ht="12.75" thickBot="1" x14ac:dyDescent="0.25">
      <c r="B151" s="657" t="s">
        <v>367</v>
      </c>
      <c r="C151" s="646"/>
      <c r="D151" s="646"/>
      <c r="E151" s="646"/>
      <c r="F151" s="646"/>
      <c r="G151" s="646"/>
      <c r="H151" s="646"/>
      <c r="I151" s="647"/>
    </row>
    <row r="152" spans="2:9" ht="12.75" thickBot="1" x14ac:dyDescent="0.25">
      <c r="B152" s="658" t="s">
        <v>409</v>
      </c>
      <c r="C152" s="662">
        <f t="shared" ref="C152:C153" si="6">MIN(E152:I152)</f>
        <v>5.0428203636363619E-2</v>
      </c>
      <c r="D152" s="662">
        <f t="shared" ref="D152:D153" si="7">AVERAGE(E152:I152)</f>
        <v>5.8056296541279528E-2</v>
      </c>
      <c r="E152" s="646">
        <v>5.0428203636363619E-2</v>
      </c>
      <c r="F152" s="646">
        <v>5.4384517936258543E-2</v>
      </c>
      <c r="G152" s="646">
        <v>5.7614993064302587E-2</v>
      </c>
      <c r="H152" s="646">
        <v>6.1865836498656866E-2</v>
      </c>
      <c r="I152" s="647">
        <v>6.5987931570816005E-2</v>
      </c>
    </row>
    <row r="153" spans="2:9" ht="12.75" thickBot="1" x14ac:dyDescent="0.25">
      <c r="B153" s="658" t="s">
        <v>410</v>
      </c>
      <c r="C153" s="662">
        <f t="shared" si="6"/>
        <v>4.9630886797968829E-2</v>
      </c>
      <c r="D153" s="662">
        <f t="shared" si="7"/>
        <v>5.4801241161261782E-2</v>
      </c>
      <c r="E153" s="646">
        <v>4.9630886797968829E-2</v>
      </c>
      <c r="F153" s="646">
        <v>5.2286754991323146E-2</v>
      </c>
      <c r="G153" s="646">
        <v>5.4283880790900747E-2</v>
      </c>
      <c r="H153" s="646">
        <v>5.7350635068311111E-2</v>
      </c>
      <c r="I153" s="647">
        <v>6.0454048157805085E-2</v>
      </c>
    </row>
    <row r="159" spans="2:9" ht="12" thickBot="1" x14ac:dyDescent="0.25"/>
    <row r="160" spans="2:9" ht="12.75" thickBot="1" x14ac:dyDescent="0.25">
      <c r="B160" s="724" t="s">
        <v>397</v>
      </c>
      <c r="C160" s="724"/>
      <c r="D160" s="725"/>
      <c r="E160" s="704">
        <f>'A&amp;R'!M23</f>
        <v>1</v>
      </c>
      <c r="F160" s="705">
        <f>'A&amp;R'!N23</f>
        <v>2</v>
      </c>
    </row>
    <row r="161" spans="2:6" ht="12" x14ac:dyDescent="0.2">
      <c r="B161" s="726"/>
      <c r="C161" s="727"/>
      <c r="D161" s="714" t="str">
        <f>'A&amp;R'!L24</f>
        <v>Studio</v>
      </c>
      <c r="E161" s="708">
        <f>'A&amp;R'!M24</f>
        <v>57.280648955168246</v>
      </c>
      <c r="F161" s="709">
        <f>'A&amp;R'!N24</f>
        <v>57.280648955168246</v>
      </c>
    </row>
    <row r="162" spans="2:6" ht="12" x14ac:dyDescent="0.2">
      <c r="B162" s="728" t="s">
        <v>487</v>
      </c>
      <c r="C162" s="729"/>
      <c r="D162" s="715" t="str">
        <f>'A&amp;R'!L25</f>
        <v>1 Room</v>
      </c>
      <c r="E162" s="710">
        <f>'A&amp;R'!M25</f>
        <v>52.255628143894157</v>
      </c>
      <c r="F162" s="711">
        <f>'A&amp;R'!N25</f>
        <v>52.255628143894157</v>
      </c>
    </row>
    <row r="163" spans="2:6" ht="12.75" thickBot="1" x14ac:dyDescent="0.25">
      <c r="B163" s="730"/>
      <c r="C163" s="731"/>
      <c r="D163" s="713" t="str">
        <f>'A&amp;R'!L26</f>
        <v>2 Room</v>
      </c>
      <c r="E163" s="706">
        <f>'A&amp;R'!M26</f>
        <v>50.246226898373465</v>
      </c>
      <c r="F163" s="707">
        <f>'A&amp;R'!N26</f>
        <v>50.246226898373465</v>
      </c>
    </row>
    <row r="164" spans="2:6" ht="12.75" thickBot="1" x14ac:dyDescent="0.25">
      <c r="B164" s="851" t="str">
        <f>'A&amp;R'!J27</f>
        <v>Rent Increase Rate</v>
      </c>
      <c r="C164" s="851"/>
      <c r="D164" s="852"/>
      <c r="E164" s="624">
        <f>'A&amp;R'!M27</f>
        <v>0.03</v>
      </c>
      <c r="F164" s="701">
        <f>'A&amp;R'!N27</f>
        <v>0.03</v>
      </c>
    </row>
    <row r="165" spans="2:6" ht="12" x14ac:dyDescent="0.2">
      <c r="B165" s="856" t="s">
        <v>482</v>
      </c>
      <c r="C165" s="853" t="s">
        <v>484</v>
      </c>
      <c r="D165" s="718" t="s">
        <v>472</v>
      </c>
      <c r="E165" s="719">
        <f>'A&amp;R'!M28</f>
        <v>2.5342658749071701E-2</v>
      </c>
      <c r="F165" s="720">
        <f>'A&amp;R'!N28</f>
        <v>0.1214596933362313</v>
      </c>
    </row>
    <row r="166" spans="2:6" ht="12" x14ac:dyDescent="0.2">
      <c r="B166" s="857"/>
      <c r="C166" s="854"/>
      <c r="D166" s="721" t="s">
        <v>473</v>
      </c>
      <c r="E166" s="722">
        <f>'A&amp;R'!M29</f>
        <v>4.0000806356057302E-2</v>
      </c>
      <c r="F166" s="723">
        <f>'A&amp;R'!N29</f>
        <v>0.1214596933362313</v>
      </c>
    </row>
    <row r="167" spans="2:6" ht="12.75" thickBot="1" x14ac:dyDescent="0.25">
      <c r="B167" s="857"/>
      <c r="C167" s="855"/>
      <c r="D167" s="716" t="s">
        <v>485</v>
      </c>
      <c r="E167" s="712">
        <f>'A&amp;R'!M30</f>
        <v>4.0000806356057302E-2</v>
      </c>
      <c r="F167" s="717">
        <f>'A&amp;R'!N30</f>
        <v>0.1214596933362313</v>
      </c>
    </row>
    <row r="168" spans="2:6" ht="12.75" thickBot="1" x14ac:dyDescent="0.25">
      <c r="B168" s="858"/>
      <c r="C168" s="859" t="s">
        <v>483</v>
      </c>
      <c r="D168" s="860"/>
      <c r="E168" s="624">
        <f>'A&amp;R'!M31</f>
        <v>0.04</v>
      </c>
      <c r="F168" s="701">
        <f>'A&amp;R'!N31</f>
        <v>0.04</v>
      </c>
    </row>
    <row r="169" spans="2:6" ht="12" x14ac:dyDescent="0.2">
      <c r="B169" s="867" t="s">
        <v>475</v>
      </c>
      <c r="C169" s="867"/>
      <c r="D169" s="868"/>
      <c r="E169" s="708">
        <f>'A&amp;R'!M32</f>
        <v>0.88459846163874589</v>
      </c>
      <c r="F169" s="709">
        <f>'A&amp;R'!N32</f>
        <v>0.88459846163874589</v>
      </c>
    </row>
    <row r="170" spans="2:6" ht="12" x14ac:dyDescent="0.2">
      <c r="B170" s="865" t="s">
        <v>476</v>
      </c>
      <c r="C170" s="865"/>
      <c r="D170" s="857"/>
      <c r="E170" s="710">
        <f>'A&amp;R'!M33</f>
        <v>1.0981248506181691</v>
      </c>
      <c r="F170" s="711">
        <f>'A&amp;R'!N33</f>
        <v>1.0981248506181691</v>
      </c>
    </row>
    <row r="171" spans="2:6" ht="12" x14ac:dyDescent="0.2">
      <c r="B171" s="865" t="s">
        <v>477</v>
      </c>
      <c r="C171" s="865"/>
      <c r="D171" s="857"/>
      <c r="E171" s="710">
        <f>'A&amp;R'!M34</f>
        <v>0.45755111574647461</v>
      </c>
      <c r="F171" s="711">
        <f>'A&amp;R'!N34</f>
        <v>0.45755111574647461</v>
      </c>
    </row>
    <row r="172" spans="2:6" ht="12" x14ac:dyDescent="0.2">
      <c r="B172" s="865" t="s">
        <v>478</v>
      </c>
      <c r="C172" s="865"/>
      <c r="D172" s="857"/>
      <c r="E172" s="710">
        <f>'A&amp;R'!M35</f>
        <v>2.0742346218195249</v>
      </c>
      <c r="F172" s="711">
        <f>'A&amp;R'!N35</f>
        <v>2.0742346218195249</v>
      </c>
    </row>
    <row r="173" spans="2:6" ht="12" x14ac:dyDescent="0.2">
      <c r="B173" s="865" t="s">
        <v>479</v>
      </c>
      <c r="C173" s="865"/>
      <c r="D173" s="857"/>
      <c r="E173" s="710">
        <f>'A&amp;R'!M36</f>
        <v>2.4402744280033897</v>
      </c>
      <c r="F173" s="711">
        <f>'A&amp;R'!N36</f>
        <v>2.4402744280033897</v>
      </c>
    </row>
    <row r="174" spans="2:6" ht="12" x14ac:dyDescent="0.2">
      <c r="B174" s="865" t="s">
        <v>480</v>
      </c>
      <c r="C174" s="865"/>
      <c r="D174" s="857"/>
      <c r="E174" s="710">
        <f>'A&amp;R'!M37</f>
        <v>8.4949373139517198E-2</v>
      </c>
      <c r="F174" s="711">
        <f>'A&amp;R'!N37</f>
        <v>8.4949373139517198E-2</v>
      </c>
    </row>
    <row r="175" spans="2:6" ht="12.75" thickBot="1" x14ac:dyDescent="0.25">
      <c r="B175" s="866" t="s">
        <v>481</v>
      </c>
      <c r="C175" s="866"/>
      <c r="D175" s="858"/>
      <c r="E175" s="706">
        <f>'A&amp;R'!M38</f>
        <v>0.21352095691284792</v>
      </c>
      <c r="F175" s="707">
        <f>'A&amp;R'!N38</f>
        <v>0.21352095691284792</v>
      </c>
    </row>
    <row r="176" spans="2:6" ht="12.75" thickBot="1" x14ac:dyDescent="0.25">
      <c r="B176" s="851" t="s">
        <v>185</v>
      </c>
      <c r="C176" s="851"/>
      <c r="D176" s="852"/>
      <c r="E176" s="624">
        <f>'A&amp;R'!M39</f>
        <v>0.03</v>
      </c>
      <c r="F176" s="701">
        <f>'A&amp;R'!N39</f>
        <v>0.03</v>
      </c>
    </row>
    <row r="177" spans="2:12" ht="12.75" thickBot="1" x14ac:dyDescent="0.25">
      <c r="B177" s="851" t="s">
        <v>486</v>
      </c>
      <c r="C177" s="851"/>
      <c r="D177" s="852"/>
      <c r="E177" s="624">
        <f>'A&amp;R'!M40</f>
        <v>2.5000000000000001E-2</v>
      </c>
      <c r="F177" s="701">
        <f>'A&amp;R'!N40</f>
        <v>2.5000000000000001E-2</v>
      </c>
    </row>
    <row r="184" spans="2:12" x14ac:dyDescent="0.2">
      <c r="B184" s="122">
        <f>'A&amp;R'!R6</f>
        <v>1</v>
      </c>
      <c r="C184" s="125">
        <f>'A&amp;R'!W6</f>
        <v>1</v>
      </c>
      <c r="D184" s="125">
        <f>'A&amp;R'!X6</f>
        <v>2</v>
      </c>
      <c r="E184" s="125">
        <f>'A&amp;R'!Y6</f>
        <v>3</v>
      </c>
      <c r="F184" s="125">
        <f>'A&amp;R'!Z6</f>
        <v>4</v>
      </c>
      <c r="G184" s="125">
        <f>'A&amp;R'!AA6</f>
        <v>5</v>
      </c>
      <c r="H184" s="125">
        <f>'A&amp;R'!AB6</f>
        <v>6</v>
      </c>
      <c r="I184" s="125">
        <f>'A&amp;R'!AC6</f>
        <v>7</v>
      </c>
      <c r="J184" s="125">
        <f>'A&amp;R'!AD6</f>
        <v>8</v>
      </c>
      <c r="K184" s="125">
        <f>'A&amp;R'!AE6</f>
        <v>9</v>
      </c>
      <c r="L184" s="126">
        <f>'A&amp;R'!AF6</f>
        <v>10</v>
      </c>
    </row>
    <row r="185" spans="2:12" x14ac:dyDescent="0.2">
      <c r="B185" s="732"/>
      <c r="C185" s="133">
        <f>'A&amp;R'!W7</f>
        <v>43561</v>
      </c>
      <c r="D185" s="133">
        <f>'A&amp;R'!X7</f>
        <v>43927</v>
      </c>
      <c r="E185" s="133">
        <f>'A&amp;R'!Y7</f>
        <v>44292</v>
      </c>
      <c r="F185" s="133">
        <f>'A&amp;R'!Z7</f>
        <v>44657</v>
      </c>
      <c r="G185" s="133">
        <f>'A&amp;R'!AA7</f>
        <v>45022</v>
      </c>
      <c r="H185" s="133">
        <f>'A&amp;R'!AB7</f>
        <v>45388</v>
      </c>
      <c r="I185" s="133">
        <f>'A&amp;R'!AC7</f>
        <v>45753</v>
      </c>
      <c r="J185" s="133">
        <f>'A&amp;R'!AD7</f>
        <v>46118</v>
      </c>
      <c r="K185" s="133">
        <f>'A&amp;R'!AE7</f>
        <v>46483</v>
      </c>
      <c r="L185" s="134">
        <f>'A&amp;R'!AF7</f>
        <v>46849</v>
      </c>
    </row>
    <row r="186" spans="2:12" x14ac:dyDescent="0.2">
      <c r="B186" s="733" t="str">
        <f>'A&amp;R'!R8</f>
        <v>Potential Gross Revenue</v>
      </c>
      <c r="C186" s="138">
        <f ca="1">'A&amp;R'!W8</f>
        <v>22494629.000000004</v>
      </c>
      <c r="D186" s="138">
        <f ca="1">'A&amp;R'!X8</f>
        <v>23240100.999999996</v>
      </c>
      <c r="E186" s="138">
        <f ca="1">'A&amp;R'!Y8</f>
        <v>23915484</v>
      </c>
      <c r="F186" s="138">
        <f ca="1">'A&amp;R'!Z8</f>
        <v>24611117.000000004</v>
      </c>
      <c r="G186" s="138">
        <f ca="1">'A&amp;R'!AA8</f>
        <v>25327635.999999996</v>
      </c>
      <c r="H186" s="138">
        <f ca="1">'A&amp;R'!AB8</f>
        <v>26078427</v>
      </c>
      <c r="I186" s="138">
        <f ca="1">'A&amp;R'!AC8</f>
        <v>26838566.000000004</v>
      </c>
      <c r="J186" s="138">
        <f ca="1">'A&amp;R'!AD8</f>
        <v>27621507.999999996</v>
      </c>
      <c r="K186" s="138">
        <f ca="1">'A&amp;R'!AE8</f>
        <v>28427955</v>
      </c>
      <c r="L186" s="139">
        <f ca="1">'A&amp;R'!AF8</f>
        <v>29282583</v>
      </c>
    </row>
    <row r="187" spans="2:12" x14ac:dyDescent="0.2">
      <c r="B187" s="734" t="str">
        <f>'A&amp;R'!R9</f>
        <v>General Vacancy</v>
      </c>
      <c r="C187" s="146">
        <f ca="1">'A&amp;R'!W9</f>
        <v>-483876.02534265886</v>
      </c>
      <c r="D187" s="146">
        <f ca="1">'A&amp;R'!X9</f>
        <v>-785892.0400008061</v>
      </c>
      <c r="E187" s="146">
        <f ca="1">'A&amp;R'!Y9</f>
        <v>-809469.0400008061</v>
      </c>
      <c r="F187" s="146">
        <f ca="1">'A&amp;R'!Z9</f>
        <v>-833752.04000080621</v>
      </c>
      <c r="G187" s="146">
        <f ca="1">'A&amp;R'!AA9</f>
        <v>-858764.04000080645</v>
      </c>
      <c r="H187" s="146">
        <f ca="1">'A&amp;R'!AB9</f>
        <v>-884527.04000080621</v>
      </c>
      <c r="I187" s="146">
        <f ca="1">'A&amp;R'!AC9</f>
        <v>-911065.04000080621</v>
      </c>
      <c r="J187" s="146">
        <f ca="1">'A&amp;R'!AD9</f>
        <v>-938395.04000080621</v>
      </c>
      <c r="K187" s="146">
        <f ca="1">'A&amp;R'!AE9</f>
        <v>-966547.04000080621</v>
      </c>
      <c r="L187" s="147">
        <f ca="1">'A&amp;R'!AF9</f>
        <v>-995545.04000080621</v>
      </c>
    </row>
    <row r="188" spans="2:12" x14ac:dyDescent="0.2">
      <c r="B188" s="735" t="str">
        <f>'A&amp;R'!R10</f>
        <v>Effective Gross Revenue</v>
      </c>
      <c r="C188" s="138">
        <f ca="1">'A&amp;R'!W10</f>
        <v>22010752.974657346</v>
      </c>
      <c r="D188" s="138">
        <f ca="1">'A&amp;R'!X10</f>
        <v>22454208.959999189</v>
      </c>
      <c r="E188" s="138">
        <f ca="1">'A&amp;R'!Y10</f>
        <v>23106014.959999193</v>
      </c>
      <c r="F188" s="138">
        <f ca="1">'A&amp;R'!Z10</f>
        <v>23777364.959999196</v>
      </c>
      <c r="G188" s="138">
        <f ca="1">'A&amp;R'!AA10</f>
        <v>24468871.959999189</v>
      </c>
      <c r="H188" s="138">
        <f ca="1">'A&amp;R'!AB10</f>
        <v>25193899.959999193</v>
      </c>
      <c r="I188" s="138">
        <f ca="1">'A&amp;R'!AC10</f>
        <v>25927500.959999196</v>
      </c>
      <c r="J188" s="138">
        <f ca="1">'A&amp;R'!AD10</f>
        <v>26683112.959999189</v>
      </c>
      <c r="K188" s="138">
        <f ca="1">'A&amp;R'!AE10</f>
        <v>27461407.959999193</v>
      </c>
      <c r="L188" s="139">
        <f ca="1">'A&amp;R'!AF10</f>
        <v>28287037.959999193</v>
      </c>
    </row>
    <row r="189" spans="2:12" x14ac:dyDescent="0.2">
      <c r="B189" s="734" t="str">
        <f>'A&amp;R'!R11</f>
        <v>Operating Expenses</v>
      </c>
      <c r="C189" s="146">
        <f ca="1">'A&amp;R'!W11</f>
        <v>-4085645.8249999997</v>
      </c>
      <c r="D189" s="146">
        <f ca="1">'A&amp;R'!X11</f>
        <v>-4736264.2250000006</v>
      </c>
      <c r="E189" s="146">
        <f ca="1">'A&amp;R'!Y11</f>
        <v>-5394691.375</v>
      </c>
      <c r="F189" s="146">
        <f ca="1">'A&amp;R'!Z11</f>
        <v>-6054297.1250000009</v>
      </c>
      <c r="G189" s="146">
        <f ca="1">'A&amp;R'!AA11</f>
        <v>-6630817.8000000017</v>
      </c>
      <c r="H189" s="146">
        <f ca="1">'A&amp;R'!AB11</f>
        <v>-6829515.5000000009</v>
      </c>
      <c r="I189" s="146">
        <f ca="1">'A&amp;R'!AC11</f>
        <v>-7033847.5250000022</v>
      </c>
      <c r="J189" s="146">
        <f ca="1">'A&amp;R'!AD11</f>
        <v>-7244301.8249999983</v>
      </c>
      <c r="K189" s="146">
        <f ca="1">'A&amp;R'!AE11</f>
        <v>-7461082.1999999983</v>
      </c>
      <c r="L189" s="147">
        <f ca="1">'A&amp;R'!AF11</f>
        <v>-7684958.950000002</v>
      </c>
    </row>
    <row r="190" spans="2:12" x14ac:dyDescent="0.2">
      <c r="B190" s="735" t="str">
        <f>'A&amp;R'!R12</f>
        <v>NOI</v>
      </c>
      <c r="C190" s="158">
        <f ca="1">'A&amp;R'!W12</f>
        <v>17925107.149657346</v>
      </c>
      <c r="D190" s="158">
        <f ca="1">'A&amp;R'!X12</f>
        <v>17717944.734999187</v>
      </c>
      <c r="E190" s="158">
        <f ca="1">'A&amp;R'!Y12</f>
        <v>17711323.584999193</v>
      </c>
      <c r="F190" s="158">
        <f ca="1">'A&amp;R'!Z12</f>
        <v>17723067.834999196</v>
      </c>
      <c r="G190" s="158">
        <f ca="1">'A&amp;R'!AA12</f>
        <v>17838054.159999188</v>
      </c>
      <c r="H190" s="138">
        <f ca="1">'A&amp;R'!AB12</f>
        <v>18364384.459999193</v>
      </c>
      <c r="I190" s="138">
        <f ca="1">'A&amp;R'!AC12</f>
        <v>18893653.434999194</v>
      </c>
      <c r="J190" s="138">
        <f ca="1">'A&amp;R'!AD12</f>
        <v>19438811.13499919</v>
      </c>
      <c r="K190" s="138">
        <f ca="1">'A&amp;R'!AE12</f>
        <v>20000325.759999193</v>
      </c>
      <c r="L190" s="139">
        <f ca="1">'A&amp;R'!AF12</f>
        <v>20602079.00999919</v>
      </c>
    </row>
    <row r="191" spans="2:12" x14ac:dyDescent="0.2">
      <c r="B191" s="736" t="str">
        <f>'A&amp;R'!R13</f>
        <v>Capital Reserves</v>
      </c>
      <c r="C191" s="138">
        <f ca="1">'A&amp;R'!W13</f>
        <v>-89847</v>
      </c>
      <c r="D191" s="138">
        <f ca="1">'A&amp;R'!X13</f>
        <v>-92543.000000000015</v>
      </c>
      <c r="E191" s="138">
        <f ca="1">'A&amp;R'!Y13</f>
        <v>-95318.000000000015</v>
      </c>
      <c r="F191" s="138">
        <f ca="1">'A&amp;R'!Z13</f>
        <v>-98178</v>
      </c>
      <c r="G191" s="138">
        <f ca="1">'A&amp;R'!AA13</f>
        <v>-101124</v>
      </c>
      <c r="H191" s="138">
        <f ca="1">'A&amp;R'!AB13</f>
        <v>-104157</v>
      </c>
      <c r="I191" s="138">
        <f ca="1">'A&amp;R'!AC13</f>
        <v>-107282.00000000001</v>
      </c>
      <c r="J191" s="138">
        <f ca="1">'A&amp;R'!AD13</f>
        <v>-110499</v>
      </c>
      <c r="K191" s="138">
        <f ca="1">'A&amp;R'!AE13</f>
        <v>-113817</v>
      </c>
      <c r="L191" s="139">
        <f ca="1">'A&amp;R'!AF13</f>
        <v>-117228.99999999999</v>
      </c>
    </row>
    <row r="192" spans="2:12" x14ac:dyDescent="0.2">
      <c r="B192" s="734" t="str">
        <f>'A&amp;R'!R14</f>
        <v>Cycle TI</v>
      </c>
      <c r="C192" s="146">
        <f ca="1">'A&amp;R'!W14</f>
        <v>-33290.000000000007</v>
      </c>
      <c r="D192" s="146">
        <f ca="1">'A&amp;R'!X14</f>
        <v>0</v>
      </c>
      <c r="E192" s="146">
        <f ca="1">'A&amp;R'!Y14</f>
        <v>0</v>
      </c>
      <c r="F192" s="146">
        <f ca="1">'A&amp;R'!Z14</f>
        <v>0</v>
      </c>
      <c r="G192" s="146">
        <f ca="1">'A&amp;R'!AA14</f>
        <v>0</v>
      </c>
      <c r="H192" s="146">
        <f ca="1">'A&amp;R'!AB14</f>
        <v>0</v>
      </c>
      <c r="I192" s="146">
        <f ca="1">'A&amp;R'!AC14</f>
        <v>0</v>
      </c>
      <c r="J192" s="146">
        <f ca="1">'A&amp;R'!AD14</f>
        <v>0</v>
      </c>
      <c r="K192" s="146">
        <f ca="1">'A&amp;R'!AE14</f>
        <v>0</v>
      </c>
      <c r="L192" s="147">
        <f ca="1">'A&amp;R'!AF14</f>
        <v>0</v>
      </c>
    </row>
    <row r="193" spans="2:12" x14ac:dyDescent="0.2">
      <c r="B193" s="737" t="str">
        <f>'A&amp;R'!R15</f>
        <v>Cash Flow Before Debt Service</v>
      </c>
      <c r="C193" s="166">
        <f ca="1">'A&amp;R'!W15</f>
        <v>17801970.149657346</v>
      </c>
      <c r="D193" s="166">
        <f ca="1">'A&amp;R'!X15</f>
        <v>17625401.734999187</v>
      </c>
      <c r="E193" s="166">
        <f ca="1">'A&amp;R'!Y15</f>
        <v>17616005.584999193</v>
      </c>
      <c r="F193" s="166">
        <f ca="1">'A&amp;R'!Z15</f>
        <v>17624889.834999196</v>
      </c>
      <c r="G193" s="166">
        <f ca="1">'A&amp;R'!AA15</f>
        <v>17736930.159999188</v>
      </c>
      <c r="H193" s="166">
        <f ca="1">'A&amp;R'!AB15</f>
        <v>18260227.459999193</v>
      </c>
      <c r="I193" s="166">
        <f ca="1">'A&amp;R'!AC15</f>
        <v>18786371.434999194</v>
      </c>
      <c r="J193" s="166">
        <f ca="1">'A&amp;R'!AD15</f>
        <v>19328312.13499919</v>
      </c>
      <c r="K193" s="166">
        <f ca="1">'A&amp;R'!AE15</f>
        <v>19886508.759999193</v>
      </c>
      <c r="L193" s="167">
        <f ca="1">'A&amp;R'!AF15</f>
        <v>20484850.00999919</v>
      </c>
    </row>
    <row r="194" spans="2:12" x14ac:dyDescent="0.2">
      <c r="B194" s="738" t="str">
        <f>'A&amp;R'!R16</f>
        <v>Interest Expense</v>
      </c>
      <c r="C194" s="138">
        <f ca="1">'A&amp;R'!W16</f>
        <v>-9956388.8888888881</v>
      </c>
      <c r="D194" s="138">
        <f ca="1">'A&amp;R'!X16</f>
        <v>-9983666.666666666</v>
      </c>
      <c r="E194" s="138">
        <f ca="1">'A&amp;R'!Y16</f>
        <v>-9956388.8888888881</v>
      </c>
      <c r="F194" s="138">
        <f ca="1">'A&amp;R'!Z16</f>
        <v>-9956388.8888888881</v>
      </c>
      <c r="G194" s="138">
        <f ca="1">'A&amp;R'!AA16</f>
        <v>-9956388.8888888881</v>
      </c>
      <c r="H194" s="138">
        <f ca="1">'A&amp;R'!AB16</f>
        <v>-9983666.666666666</v>
      </c>
      <c r="I194" s="138">
        <f ca="1">'A&amp;R'!AC16</f>
        <v>-9956388.8888888881</v>
      </c>
      <c r="J194" s="138">
        <f ca="1">'A&amp;R'!AD16</f>
        <v>-9956388.8888888881</v>
      </c>
      <c r="K194" s="138">
        <f ca="1">'A&amp;R'!AE16</f>
        <v>-9956388.8888888881</v>
      </c>
      <c r="L194" s="139">
        <f ca="1">'A&amp;R'!AF16</f>
        <v>-9983666.666666666</v>
      </c>
    </row>
    <row r="195" spans="2:12" x14ac:dyDescent="0.2">
      <c r="B195" s="739" t="str">
        <f>'A&amp;R'!R17</f>
        <v>A1-Note</v>
      </c>
      <c r="C195" s="172">
        <f ca="1">'A&amp;R'!W17</f>
        <v>4726344.444444444</v>
      </c>
      <c r="D195" s="172">
        <f ca="1">'A&amp;R'!X17</f>
        <v>4739293.333333333</v>
      </c>
      <c r="E195" s="172">
        <f ca="1">'A&amp;R'!Y17</f>
        <v>4726344.444444444</v>
      </c>
      <c r="F195" s="172">
        <f ca="1">'A&amp;R'!Z17</f>
        <v>4726344.444444444</v>
      </c>
      <c r="G195" s="172">
        <f ca="1">'A&amp;R'!AA17</f>
        <v>4726344.444444444</v>
      </c>
      <c r="H195" s="172">
        <f ca="1">'A&amp;R'!AB17</f>
        <v>4739293.333333333</v>
      </c>
      <c r="I195" s="172">
        <f ca="1">'A&amp;R'!AC17</f>
        <v>4726344.444444444</v>
      </c>
      <c r="J195" s="172">
        <f ca="1">'A&amp;R'!AD17</f>
        <v>4726344.444444444</v>
      </c>
      <c r="K195" s="172">
        <f ca="1">'A&amp;R'!AE17</f>
        <v>4726344.444444444</v>
      </c>
      <c r="L195" s="173">
        <f ca="1">'A&amp;R'!AF17</f>
        <v>4739293.333333333</v>
      </c>
    </row>
    <row r="196" spans="2:12" x14ac:dyDescent="0.2">
      <c r="B196" s="739" t="str">
        <f>'A&amp;R'!R18</f>
        <v>A2-Note</v>
      </c>
      <c r="C196" s="172">
        <f ca="1">'A&amp;R'!W18</f>
        <v>3061944.4444444445</v>
      </c>
      <c r="D196" s="172">
        <f ca="1">'A&amp;R'!X18</f>
        <v>3070333.3333333335</v>
      </c>
      <c r="E196" s="172">
        <f ca="1">'A&amp;R'!Y18</f>
        <v>3061944.4444444445</v>
      </c>
      <c r="F196" s="172">
        <f ca="1">'A&amp;R'!Z18</f>
        <v>3061944.4444444445</v>
      </c>
      <c r="G196" s="172">
        <f ca="1">'A&amp;R'!AA18</f>
        <v>3061944.4444444445</v>
      </c>
      <c r="H196" s="172">
        <f ca="1">'A&amp;R'!AB18</f>
        <v>3070333.3333333335</v>
      </c>
      <c r="I196" s="172">
        <f ca="1">'A&amp;R'!AC18</f>
        <v>3061944.4444444445</v>
      </c>
      <c r="J196" s="172">
        <f ca="1">'A&amp;R'!AD18</f>
        <v>3061944.4444444445</v>
      </c>
      <c r="K196" s="172">
        <f ca="1">'A&amp;R'!AE18</f>
        <v>3061944.4444444445</v>
      </c>
      <c r="L196" s="173">
        <f ca="1">'A&amp;R'!AF18</f>
        <v>3070333.3333333335</v>
      </c>
    </row>
    <row r="197" spans="2:12" x14ac:dyDescent="0.2">
      <c r="B197" s="740" t="str">
        <f>'A&amp;R'!R19</f>
        <v>B-Note</v>
      </c>
      <c r="C197" s="213">
        <f ca="1">'A&amp;R'!W19</f>
        <v>2168100</v>
      </c>
      <c r="D197" s="213">
        <f ca="1">'A&amp;R'!X19</f>
        <v>2174040</v>
      </c>
      <c r="E197" s="213">
        <f ca="1">'A&amp;R'!Y19</f>
        <v>2168100</v>
      </c>
      <c r="F197" s="213">
        <f ca="1">'A&amp;R'!Z19</f>
        <v>2168100</v>
      </c>
      <c r="G197" s="213">
        <f ca="1">'A&amp;R'!AA19</f>
        <v>2168100</v>
      </c>
      <c r="H197" s="213">
        <f ca="1">'A&amp;R'!AB19</f>
        <v>2174040</v>
      </c>
      <c r="I197" s="213">
        <f ca="1">'A&amp;R'!AC19</f>
        <v>2168100</v>
      </c>
      <c r="J197" s="213">
        <f ca="1">'A&amp;R'!AD19</f>
        <v>2168100</v>
      </c>
      <c r="K197" s="213">
        <f ca="1">'A&amp;R'!AE19</f>
        <v>2168100</v>
      </c>
      <c r="L197" s="690">
        <f ca="1">'A&amp;R'!AF19</f>
        <v>2174040</v>
      </c>
    </row>
    <row r="198" spans="2:12" x14ac:dyDescent="0.2">
      <c r="B198" s="741" t="str">
        <f>'A&amp;R'!R20</f>
        <v/>
      </c>
      <c r="C198" s="562">
        <f ca="1">'A&amp;R'!W20</f>
        <v>0</v>
      </c>
      <c r="D198" s="562">
        <f ca="1">'A&amp;R'!X20</f>
        <v>0</v>
      </c>
      <c r="E198" s="562">
        <f ca="1">'A&amp;R'!Y20</f>
        <v>0</v>
      </c>
      <c r="F198" s="562">
        <f ca="1">'A&amp;R'!Z20</f>
        <v>0</v>
      </c>
      <c r="G198" s="562">
        <f ca="1">'A&amp;R'!AA20</f>
        <v>0</v>
      </c>
      <c r="H198" s="562">
        <f ca="1">'A&amp;R'!AB20</f>
        <v>0</v>
      </c>
      <c r="I198" s="562">
        <f ca="1">'A&amp;R'!AC20</f>
        <v>0</v>
      </c>
      <c r="J198" s="562">
        <f ca="1">'A&amp;R'!AD20</f>
        <v>0</v>
      </c>
      <c r="K198" s="562">
        <f ca="1">'A&amp;R'!AE20</f>
        <v>0</v>
      </c>
      <c r="L198" s="563">
        <f ca="1">'A&amp;R'!AF20</f>
        <v>0</v>
      </c>
    </row>
    <row r="199" spans="2:12" x14ac:dyDescent="0.2">
      <c r="B199" s="742" t="str">
        <f>'A&amp;R'!R21</f>
        <v>Cash Flow After Debt Service</v>
      </c>
      <c r="C199" s="172">
        <f ca="1">'A&amp;R'!W21</f>
        <v>7845581.2607684582</v>
      </c>
      <c r="D199" s="172">
        <f ca="1">'A&amp;R'!X21</f>
        <v>7641735.0683325212</v>
      </c>
      <c r="E199" s="172">
        <f ca="1">'A&amp;R'!Y21</f>
        <v>7659616.6961103044</v>
      </c>
      <c r="F199" s="172">
        <f ca="1">'A&amp;R'!Z21</f>
        <v>7668500.9461103082</v>
      </c>
      <c r="G199" s="172">
        <f ca="1">'A&amp;R'!AA21</f>
        <v>7780541.2711103</v>
      </c>
      <c r="H199" s="172">
        <f ca="1">'A&amp;R'!AB21</f>
        <v>8276560.7933325265</v>
      </c>
      <c r="I199" s="172">
        <f ca="1">'A&amp;R'!AC21</f>
        <v>8829982.5461103059</v>
      </c>
      <c r="J199" s="172">
        <f ca="1">'A&amp;R'!AD21</f>
        <v>9371923.2461103015</v>
      </c>
      <c r="K199" s="172">
        <f ca="1">'A&amp;R'!AE21</f>
        <v>9930119.8711103052</v>
      </c>
      <c r="L199" s="173">
        <f ca="1">'A&amp;R'!AF21</f>
        <v>10501183.343332523</v>
      </c>
    </row>
    <row r="200" spans="2:12" x14ac:dyDescent="0.2">
      <c r="B200" s="743" t="str">
        <f>'A&amp;R'!R22</f>
        <v>Capital Reserve</v>
      </c>
      <c r="C200" s="172">
        <f ca="1">'A&amp;R'!W22</f>
        <v>0</v>
      </c>
      <c r="D200" s="172">
        <f ca="1">'A&amp;R'!X22</f>
        <v>0</v>
      </c>
      <c r="E200" s="172">
        <f ca="1">'A&amp;R'!Y22</f>
        <v>0</v>
      </c>
      <c r="F200" s="172">
        <f ca="1">'A&amp;R'!Z22</f>
        <v>0</v>
      </c>
      <c r="G200" s="172">
        <f ca="1">'A&amp;R'!AA22</f>
        <v>0</v>
      </c>
      <c r="H200" s="172">
        <f ca="1">'A&amp;R'!AB22</f>
        <v>0</v>
      </c>
      <c r="I200" s="172">
        <f ca="1">'A&amp;R'!AC22</f>
        <v>0</v>
      </c>
      <c r="J200" s="172">
        <f ca="1">'A&amp;R'!AD22</f>
        <v>0</v>
      </c>
      <c r="K200" s="172">
        <f ca="1">'A&amp;R'!AE22</f>
        <v>0</v>
      </c>
      <c r="L200" s="173">
        <f ca="1">'A&amp;R'!AF22</f>
        <v>0</v>
      </c>
    </row>
    <row r="201" spans="2:12" x14ac:dyDescent="0.2">
      <c r="B201" s="743" t="str">
        <f>'A&amp;R'!R23</f>
        <v>Cash Sweep</v>
      </c>
      <c r="C201" s="172">
        <f ca="1">'A&amp;R'!W23</f>
        <v>0</v>
      </c>
      <c r="D201" s="172">
        <f ca="1">'A&amp;R'!X23</f>
        <v>0</v>
      </c>
      <c r="E201" s="172">
        <f ca="1">'A&amp;R'!Y23</f>
        <v>0</v>
      </c>
      <c r="F201" s="172">
        <f ca="1">'A&amp;R'!Z23</f>
        <v>0</v>
      </c>
      <c r="G201" s="172">
        <f ca="1">'A&amp;R'!AA23</f>
        <v>0</v>
      </c>
      <c r="H201" s="172">
        <f ca="1">'A&amp;R'!AB23</f>
        <v>0</v>
      </c>
      <c r="I201" s="172">
        <f ca="1">'A&amp;R'!AC23</f>
        <v>0</v>
      </c>
      <c r="J201" s="172">
        <f ca="1">'A&amp;R'!AD23</f>
        <v>0</v>
      </c>
      <c r="K201" s="172">
        <f ca="1">'A&amp;R'!AE23</f>
        <v>0</v>
      </c>
      <c r="L201" s="173">
        <f ca="1">'A&amp;R'!AF23</f>
        <v>0</v>
      </c>
    </row>
    <row r="202" spans="2:12" x14ac:dyDescent="0.2">
      <c r="B202" s="744" t="str">
        <f>'A&amp;R'!R24</f>
        <v>Free Cash Flow</v>
      </c>
      <c r="C202" s="512">
        <f ca="1">'A&amp;R'!W24</f>
        <v>7845581.2607684582</v>
      </c>
      <c r="D202" s="512">
        <f ca="1">'A&amp;R'!X24</f>
        <v>7641735.0683325212</v>
      </c>
      <c r="E202" s="512">
        <f ca="1">'A&amp;R'!Y24</f>
        <v>7659616.6961103044</v>
      </c>
      <c r="F202" s="512">
        <f ca="1">'A&amp;R'!Z24</f>
        <v>7668500.9461103082</v>
      </c>
      <c r="G202" s="512">
        <f ca="1">'A&amp;R'!AA24</f>
        <v>7780541.2711103</v>
      </c>
      <c r="H202" s="512">
        <f ca="1">'A&amp;R'!AB24</f>
        <v>8276560.7933325265</v>
      </c>
      <c r="I202" s="512">
        <f ca="1">'A&amp;R'!AC24</f>
        <v>8829982.5461103059</v>
      </c>
      <c r="J202" s="512">
        <f ca="1">'A&amp;R'!AD24</f>
        <v>9371923.2461103015</v>
      </c>
      <c r="K202" s="512">
        <f ca="1">'A&amp;R'!AE24</f>
        <v>9930119.8711103052</v>
      </c>
      <c r="L202" s="513">
        <f ca="1">'A&amp;R'!AF24</f>
        <v>10501183.343332523</v>
      </c>
    </row>
    <row r="205" spans="2:12" ht="12" thickBot="1" x14ac:dyDescent="0.25">
      <c r="C205" s="112" t="b">
        <f>SUM(C209:C217)=C208</f>
        <v>1</v>
      </c>
      <c r="D205" s="112" t="b">
        <f t="shared" ref="D205:L205" si="8">SUM(D209:D217)=D208</f>
        <v>1</v>
      </c>
      <c r="E205" s="112" t="b">
        <f t="shared" si="8"/>
        <v>1</v>
      </c>
      <c r="F205" s="112" t="b">
        <f t="shared" si="8"/>
        <v>1</v>
      </c>
      <c r="G205" s="112" t="b">
        <f t="shared" si="8"/>
        <v>1</v>
      </c>
      <c r="H205" s="112" t="b">
        <f t="shared" si="8"/>
        <v>1</v>
      </c>
      <c r="I205" s="112" t="b">
        <f t="shared" si="8"/>
        <v>1</v>
      </c>
      <c r="J205" s="112" t="b">
        <f t="shared" si="8"/>
        <v>1</v>
      </c>
      <c r="K205" s="112" t="b">
        <f t="shared" si="8"/>
        <v>1</v>
      </c>
      <c r="L205" s="112" t="b">
        <f t="shared" si="8"/>
        <v>1</v>
      </c>
    </row>
    <row r="206" spans="2:12" ht="12" x14ac:dyDescent="0.2">
      <c r="B206" s="649" t="str">
        <f>'Property(Y)'!B2</f>
        <v>(단위: $)</v>
      </c>
      <c r="C206" s="750">
        <f>'Property(Y)'!D2</f>
        <v>2018</v>
      </c>
      <c r="D206" s="750">
        <f>'Property(Y)'!E2</f>
        <v>2019</v>
      </c>
      <c r="E206" s="750">
        <f>'Property(Y)'!F2</f>
        <v>2020</v>
      </c>
      <c r="F206" s="750">
        <f>'Property(Y)'!G2</f>
        <v>2021</v>
      </c>
      <c r="G206" s="750">
        <f>'Property(Y)'!H2</f>
        <v>2022</v>
      </c>
      <c r="H206" s="750">
        <f>'Property(Y)'!I2</f>
        <v>2023</v>
      </c>
      <c r="I206" s="750">
        <f>'Property(Y)'!J2</f>
        <v>2024</v>
      </c>
      <c r="J206" s="750">
        <f>'Property(Y)'!K2</f>
        <v>2025</v>
      </c>
      <c r="K206" s="750">
        <f>'Property(Y)'!L2</f>
        <v>2026</v>
      </c>
      <c r="L206" s="751">
        <f>'Property(Y)'!M2</f>
        <v>2027</v>
      </c>
    </row>
    <row r="207" spans="2:12" ht="12.75" thickBot="1" x14ac:dyDescent="0.25">
      <c r="B207" s="747"/>
      <c r="C207" s="748">
        <f>'Property(Y)'!D3</f>
        <v>1</v>
      </c>
      <c r="D207" s="748">
        <f>'Property(Y)'!E3</f>
        <v>2</v>
      </c>
      <c r="E207" s="748">
        <f>'Property(Y)'!F3</f>
        <v>3</v>
      </c>
      <c r="F207" s="748">
        <f>'Property(Y)'!G3</f>
        <v>4</v>
      </c>
      <c r="G207" s="748">
        <f>'Property(Y)'!H3</f>
        <v>5</v>
      </c>
      <c r="H207" s="748">
        <f>'Property(Y)'!I3</f>
        <v>6</v>
      </c>
      <c r="I207" s="748">
        <f>'Property(Y)'!J3</f>
        <v>7</v>
      </c>
      <c r="J207" s="748">
        <f>'Property(Y)'!K3</f>
        <v>8</v>
      </c>
      <c r="K207" s="748">
        <f>'Property(Y)'!L3</f>
        <v>9</v>
      </c>
      <c r="L207" s="749">
        <f>'Property(Y)'!M3</f>
        <v>10</v>
      </c>
    </row>
    <row r="208" spans="2:12" ht="12" x14ac:dyDescent="0.2">
      <c r="B208" s="758" t="s">
        <v>488</v>
      </c>
      <c r="C208" s="759">
        <f>SUM(C209:C217)</f>
        <v>22010753</v>
      </c>
      <c r="D208" s="759">
        <f t="shared" ref="D208:L208" si="9">SUM(D209:D217)</f>
        <v>22454209</v>
      </c>
      <c r="E208" s="759">
        <f t="shared" si="9"/>
        <v>23106015</v>
      </c>
      <c r="F208" s="759">
        <f t="shared" si="9"/>
        <v>23777365</v>
      </c>
      <c r="G208" s="759">
        <f t="shared" si="9"/>
        <v>24468872</v>
      </c>
      <c r="H208" s="759">
        <f t="shared" si="9"/>
        <v>25193900</v>
      </c>
      <c r="I208" s="759">
        <f t="shared" si="9"/>
        <v>25927501</v>
      </c>
      <c r="J208" s="759">
        <f t="shared" si="9"/>
        <v>26683113</v>
      </c>
      <c r="K208" s="759">
        <f t="shared" si="9"/>
        <v>27461408</v>
      </c>
      <c r="L208" s="760">
        <f t="shared" si="9"/>
        <v>28287038</v>
      </c>
    </row>
    <row r="209" spans="2:12" ht="12" x14ac:dyDescent="0.2">
      <c r="B209" s="761" t="s">
        <v>489</v>
      </c>
      <c r="C209" s="756">
        <f>'Property(Y)'!D6</f>
        <v>19112398</v>
      </c>
      <c r="D209" s="756">
        <f>'Property(Y)'!E6</f>
        <v>19685771</v>
      </c>
      <c r="E209" s="756">
        <f>'Property(Y)'!F6</f>
        <v>20276344</v>
      </c>
      <c r="F209" s="756">
        <f>'Property(Y)'!G6</f>
        <v>20884632</v>
      </c>
      <c r="G209" s="756">
        <f>'Property(Y)'!H6</f>
        <v>21511174</v>
      </c>
      <c r="H209" s="756">
        <f>'Property(Y)'!I6</f>
        <v>22156507</v>
      </c>
      <c r="I209" s="756">
        <f>'Property(Y)'!J6</f>
        <v>22821205</v>
      </c>
      <c r="J209" s="756">
        <f>'Property(Y)'!K6</f>
        <v>23505839</v>
      </c>
      <c r="K209" s="756">
        <f>'Property(Y)'!L6</f>
        <v>24211014</v>
      </c>
      <c r="L209" s="757">
        <f>'Property(Y)'!M6</f>
        <v>24937345</v>
      </c>
    </row>
    <row r="210" spans="2:12" ht="12" x14ac:dyDescent="0.2">
      <c r="B210" s="761" t="s">
        <v>490</v>
      </c>
      <c r="C210" s="756">
        <f>'Property(Y)'!D7</f>
        <v>-19058</v>
      </c>
      <c r="D210" s="756">
        <f>'Property(Y)'!E7</f>
        <v>-38866</v>
      </c>
      <c r="E210" s="756">
        <f>'Property(Y)'!F7</f>
        <v>-40031</v>
      </c>
      <c r="F210" s="756">
        <f>'Property(Y)'!G7</f>
        <v>-41230</v>
      </c>
      <c r="G210" s="756">
        <f>'Property(Y)'!H7</f>
        <v>-42468</v>
      </c>
      <c r="H210" s="756">
        <f>'Property(Y)'!I7</f>
        <v>-43741</v>
      </c>
      <c r="I210" s="756">
        <f>'Property(Y)'!J7</f>
        <v>-45056</v>
      </c>
      <c r="J210" s="756">
        <f>'Property(Y)'!K7</f>
        <v>-46415</v>
      </c>
      <c r="K210" s="756">
        <f>'Property(Y)'!L7</f>
        <v>-47797</v>
      </c>
      <c r="L210" s="757">
        <f>'Property(Y)'!M7</f>
        <v>-49225</v>
      </c>
    </row>
    <row r="211" spans="2:12" ht="12" x14ac:dyDescent="0.2">
      <c r="B211" s="761" t="s">
        <v>297</v>
      </c>
      <c r="C211" s="756">
        <f>'Property(Y)'!D18</f>
        <v>-483876</v>
      </c>
      <c r="D211" s="756">
        <f>'Property(Y)'!E18</f>
        <v>-785892</v>
      </c>
      <c r="E211" s="756">
        <f>'Property(Y)'!F18</f>
        <v>-809469</v>
      </c>
      <c r="F211" s="756">
        <f>'Property(Y)'!G18</f>
        <v>-833752</v>
      </c>
      <c r="G211" s="756">
        <f>'Property(Y)'!H18</f>
        <v>-858764</v>
      </c>
      <c r="H211" s="756">
        <f>'Property(Y)'!I18</f>
        <v>-884527</v>
      </c>
      <c r="I211" s="756">
        <f>'Property(Y)'!J18</f>
        <v>-911065</v>
      </c>
      <c r="J211" s="756">
        <f>'Property(Y)'!K18</f>
        <v>-938395</v>
      </c>
      <c r="K211" s="756">
        <f>'Property(Y)'!L18</f>
        <v>-966547</v>
      </c>
      <c r="L211" s="757">
        <f>'Property(Y)'!M18</f>
        <v>-995545</v>
      </c>
    </row>
    <row r="212" spans="2:12" ht="12" x14ac:dyDescent="0.2">
      <c r="B212" s="761" t="s">
        <v>491</v>
      </c>
      <c r="C212" s="756">
        <f>'Property(Y)'!D11</f>
        <v>1681767</v>
      </c>
      <c r="D212" s="756">
        <f>'Property(Y)'!E11</f>
        <v>1732221</v>
      </c>
      <c r="E212" s="756">
        <f>'Property(Y)'!F11</f>
        <v>1784186</v>
      </c>
      <c r="F212" s="756">
        <f>'Property(Y)'!G11</f>
        <v>1837711</v>
      </c>
      <c r="G212" s="756">
        <f>'Property(Y)'!H11</f>
        <v>1892844</v>
      </c>
      <c r="H212" s="756">
        <f>'Property(Y)'!I11</f>
        <v>1949629</v>
      </c>
      <c r="I212" s="756">
        <f>'Property(Y)'!J11</f>
        <v>2008117</v>
      </c>
      <c r="J212" s="756">
        <f>'Property(Y)'!K11</f>
        <v>2068361</v>
      </c>
      <c r="K212" s="756">
        <f>'Property(Y)'!L11</f>
        <v>2130413</v>
      </c>
      <c r="L212" s="757">
        <f>'Property(Y)'!M11</f>
        <v>2194323</v>
      </c>
    </row>
    <row r="213" spans="2:12" ht="12" x14ac:dyDescent="0.2">
      <c r="B213" s="761" t="s">
        <v>492</v>
      </c>
      <c r="C213" s="756">
        <f>'Property(Y)'!D12</f>
        <v>640161</v>
      </c>
      <c r="D213" s="756">
        <f>'Property(Y)'!E12</f>
        <v>659364</v>
      </c>
      <c r="E213" s="756">
        <f>'Property(Y)'!F12</f>
        <v>679145</v>
      </c>
      <c r="F213" s="756">
        <f>'Property(Y)'!G12</f>
        <v>699520</v>
      </c>
      <c r="G213" s="756">
        <f>'Property(Y)'!H12</f>
        <v>720507</v>
      </c>
      <c r="H213" s="756">
        <f>'Property(Y)'!I12</f>
        <v>742121</v>
      </c>
      <c r="I213" s="756">
        <f>'Property(Y)'!J12</f>
        <v>764383</v>
      </c>
      <c r="J213" s="756">
        <f>'Property(Y)'!K12</f>
        <v>787317</v>
      </c>
      <c r="K213" s="756">
        <f>'Property(Y)'!L12</f>
        <v>810935</v>
      </c>
      <c r="L213" s="757">
        <f>'Property(Y)'!M12</f>
        <v>835264</v>
      </c>
    </row>
    <row r="214" spans="2:12" ht="12" x14ac:dyDescent="0.2">
      <c r="B214" s="761" t="s">
        <v>493</v>
      </c>
      <c r="C214" s="756">
        <f>'Property(Y)'!D13</f>
        <v>-25607</v>
      </c>
      <c r="D214" s="756">
        <f>'Property(Y)'!E13</f>
        <v>-26375</v>
      </c>
      <c r="E214" s="756">
        <f>'Property(Y)'!F13</f>
        <v>-27165</v>
      </c>
      <c r="F214" s="756">
        <f>'Property(Y)'!G13</f>
        <v>-27982</v>
      </c>
      <c r="G214" s="756">
        <f>'Property(Y)'!H13</f>
        <v>-28819</v>
      </c>
      <c r="H214" s="756">
        <f>'Property(Y)'!I13</f>
        <v>-29685</v>
      </c>
      <c r="I214" s="756">
        <f>'Property(Y)'!J13</f>
        <v>-30575</v>
      </c>
      <c r="J214" s="756">
        <f>'Property(Y)'!K13</f>
        <v>-31494</v>
      </c>
      <c r="K214" s="756">
        <f>'Property(Y)'!L13</f>
        <v>-32436</v>
      </c>
      <c r="L214" s="757">
        <f>'Property(Y)'!M13</f>
        <v>-33410</v>
      </c>
    </row>
    <row r="215" spans="2:12" ht="12" x14ac:dyDescent="0.2">
      <c r="B215" s="761" t="s">
        <v>494</v>
      </c>
      <c r="C215" s="756">
        <f>'Property(Y)'!D14</f>
        <v>942976</v>
      </c>
      <c r="D215" s="756">
        <f>'Property(Y)'!E14</f>
        <v>1064877</v>
      </c>
      <c r="E215" s="756">
        <f>'Property(Y)'!F14</f>
        <v>1074094</v>
      </c>
      <c r="F215" s="756">
        <f>'Property(Y)'!G14</f>
        <v>1083576</v>
      </c>
      <c r="G215" s="756">
        <f>'Property(Y)'!H14</f>
        <v>1093355</v>
      </c>
      <c r="H215" s="756">
        <f>'Property(Y)'!I14</f>
        <v>1116743</v>
      </c>
      <c r="I215" s="756">
        <f>'Property(Y)'!J14</f>
        <v>1127110</v>
      </c>
      <c r="J215" s="756">
        <f>'Property(Y)'!K14</f>
        <v>1137788</v>
      </c>
      <c r="K215" s="756">
        <f>'Property(Y)'!L14</f>
        <v>1148789</v>
      </c>
      <c r="L215" s="757">
        <f>'Property(Y)'!M14</f>
        <v>1185109</v>
      </c>
    </row>
    <row r="216" spans="2:12" ht="12" x14ac:dyDescent="0.2">
      <c r="B216" s="761" t="s">
        <v>495</v>
      </c>
      <c r="C216" s="756">
        <f>'Property(Y)'!D15</f>
        <v>208033</v>
      </c>
      <c r="D216" s="756">
        <f>'Property(Y)'!E15</f>
        <v>214275</v>
      </c>
      <c r="E216" s="756">
        <f>'Property(Y)'!F15</f>
        <v>220703</v>
      </c>
      <c r="F216" s="756">
        <f>'Property(Y)'!G15</f>
        <v>227325</v>
      </c>
      <c r="G216" s="756">
        <f>'Property(Y)'!H15</f>
        <v>234143</v>
      </c>
      <c r="H216" s="756">
        <f>'Property(Y)'!I15</f>
        <v>241169</v>
      </c>
      <c r="I216" s="756">
        <f>'Property(Y)'!J15</f>
        <v>248404</v>
      </c>
      <c r="J216" s="756">
        <f>'Property(Y)'!K15</f>
        <v>255857</v>
      </c>
      <c r="K216" s="756">
        <f>'Property(Y)'!L15</f>
        <v>263530</v>
      </c>
      <c r="L216" s="757">
        <f>'Property(Y)'!M15</f>
        <v>271437</v>
      </c>
    </row>
    <row r="217" spans="2:12" ht="12.75" thickBot="1" x14ac:dyDescent="0.25">
      <c r="B217" s="762" t="s">
        <v>496</v>
      </c>
      <c r="C217" s="752">
        <f>'Property(Y)'!D16</f>
        <v>-46041</v>
      </c>
      <c r="D217" s="752">
        <f>'Property(Y)'!E16</f>
        <v>-51166</v>
      </c>
      <c r="E217" s="752">
        <f>'Property(Y)'!F16</f>
        <v>-51792</v>
      </c>
      <c r="F217" s="752">
        <f>'Property(Y)'!G16</f>
        <v>-52435</v>
      </c>
      <c r="G217" s="752">
        <f>'Property(Y)'!H16</f>
        <v>-53100</v>
      </c>
      <c r="H217" s="752">
        <f>'Property(Y)'!I16</f>
        <v>-54316</v>
      </c>
      <c r="I217" s="752">
        <f>'Property(Y)'!J16</f>
        <v>-55022</v>
      </c>
      <c r="J217" s="752">
        <f>'Property(Y)'!K16</f>
        <v>-55745</v>
      </c>
      <c r="K217" s="752">
        <f>'Property(Y)'!L16</f>
        <v>-56493</v>
      </c>
      <c r="L217" s="753">
        <f>'Property(Y)'!M16</f>
        <v>-58260</v>
      </c>
    </row>
    <row r="218" spans="2:12" ht="12" x14ac:dyDescent="0.2">
      <c r="B218" s="758" t="s">
        <v>14</v>
      </c>
      <c r="C218" s="759">
        <f>SUM(C219:C227)</f>
        <v>4085645.8250000002</v>
      </c>
      <c r="D218" s="759">
        <f t="shared" ref="D218:L218" si="10">SUM(D219:D227)</f>
        <v>4736264.2249999996</v>
      </c>
      <c r="E218" s="759">
        <f t="shared" si="10"/>
        <v>5394691.375</v>
      </c>
      <c r="F218" s="759">
        <f t="shared" si="10"/>
        <v>6054297.125</v>
      </c>
      <c r="G218" s="759">
        <f t="shared" si="10"/>
        <v>6630817.7999999998</v>
      </c>
      <c r="H218" s="759">
        <f t="shared" si="10"/>
        <v>6829515.5</v>
      </c>
      <c r="I218" s="759">
        <f t="shared" si="10"/>
        <v>7033847.5250000004</v>
      </c>
      <c r="J218" s="759">
        <f t="shared" si="10"/>
        <v>7244301.8250000002</v>
      </c>
      <c r="K218" s="759">
        <f t="shared" si="10"/>
        <v>7461082.2000000002</v>
      </c>
      <c r="L218" s="760">
        <f t="shared" si="10"/>
        <v>7684958.9500000002</v>
      </c>
    </row>
    <row r="219" spans="2:12" ht="12" x14ac:dyDescent="0.2">
      <c r="B219" s="761" t="s">
        <v>504</v>
      </c>
      <c r="C219" s="756">
        <f>'Property(Y)'!D22+'Property(Y)'!D23</f>
        <v>864845</v>
      </c>
      <c r="D219" s="756">
        <f>'Property(Y)'!E22+'Property(Y)'!E23</f>
        <v>1424260</v>
      </c>
      <c r="E219" s="756">
        <f>'Property(Y)'!F22+'Property(Y)'!F23</f>
        <v>1983870</v>
      </c>
      <c r="F219" s="756">
        <f>'Property(Y)'!G22+'Property(Y)'!G23</f>
        <v>2541697</v>
      </c>
      <c r="G219" s="756">
        <f>'Property(Y)'!H22+'Property(Y)'!H23</f>
        <v>3013386</v>
      </c>
      <c r="H219" s="756">
        <f>'Property(Y)'!I22+'Property(Y)'!I23</f>
        <v>3103792</v>
      </c>
      <c r="I219" s="756">
        <f>'Property(Y)'!J22+'Property(Y)'!J23</f>
        <v>3196902</v>
      </c>
      <c r="J219" s="756">
        <f>'Property(Y)'!K22+'Property(Y)'!K23</f>
        <v>3292810</v>
      </c>
      <c r="K219" s="756">
        <f>'Property(Y)'!L22+'Property(Y)'!L23</f>
        <v>3391593</v>
      </c>
      <c r="L219" s="757">
        <f>'Property(Y)'!M22+'Property(Y)'!M23</f>
        <v>3493343</v>
      </c>
    </row>
    <row r="220" spans="2:12" ht="12" x14ac:dyDescent="0.2">
      <c r="B220" s="761" t="s">
        <v>497</v>
      </c>
      <c r="C220" s="756">
        <f>'Property(Y)'!D24</f>
        <v>325695</v>
      </c>
      <c r="D220" s="756">
        <f>'Property(Y)'!E24</f>
        <v>335467</v>
      </c>
      <c r="E220" s="756">
        <f>'Property(Y)'!F24</f>
        <v>345529</v>
      </c>
      <c r="F220" s="756">
        <f>'Property(Y)'!G24</f>
        <v>355898</v>
      </c>
      <c r="G220" s="756">
        <f>'Property(Y)'!H24</f>
        <v>366573</v>
      </c>
      <c r="H220" s="756">
        <f>'Property(Y)'!I24</f>
        <v>377570</v>
      </c>
      <c r="I220" s="756">
        <f>'Property(Y)'!J24</f>
        <v>388896</v>
      </c>
      <c r="J220" s="756">
        <f>'Property(Y)'!K24</f>
        <v>400565</v>
      </c>
      <c r="K220" s="756">
        <f>'Property(Y)'!L24</f>
        <v>412581</v>
      </c>
      <c r="L220" s="757">
        <f>'Property(Y)'!M24</f>
        <v>424958</v>
      </c>
    </row>
    <row r="221" spans="2:12" ht="12" x14ac:dyDescent="0.2">
      <c r="B221" s="761" t="s">
        <v>498</v>
      </c>
      <c r="C221" s="756">
        <f>'Property(Y)'!D25</f>
        <v>404312</v>
      </c>
      <c r="D221" s="756">
        <f>'Property(Y)'!E25</f>
        <v>416441</v>
      </c>
      <c r="E221" s="756">
        <f>'Property(Y)'!F25</f>
        <v>428934</v>
      </c>
      <c r="F221" s="756">
        <f>'Property(Y)'!G25</f>
        <v>441802</v>
      </c>
      <c r="G221" s="756">
        <f>'Property(Y)'!H25</f>
        <v>455056</v>
      </c>
      <c r="H221" s="756">
        <f>'Property(Y)'!I25</f>
        <v>468708</v>
      </c>
      <c r="I221" s="756">
        <f>'Property(Y)'!J25</f>
        <v>482769</v>
      </c>
      <c r="J221" s="756">
        <f>'Property(Y)'!K25</f>
        <v>497250</v>
      </c>
      <c r="K221" s="756">
        <f>'Property(Y)'!L25</f>
        <v>512172</v>
      </c>
      <c r="L221" s="757">
        <f>'Property(Y)'!M25</f>
        <v>527534</v>
      </c>
    </row>
    <row r="222" spans="2:12" ht="12" x14ac:dyDescent="0.2">
      <c r="B222" s="761" t="s">
        <v>499</v>
      </c>
      <c r="C222" s="756">
        <f>'Property(Y)'!D26</f>
        <v>168463</v>
      </c>
      <c r="D222" s="756">
        <f>'Property(Y)'!E26</f>
        <v>173516</v>
      </c>
      <c r="E222" s="756">
        <f>'Property(Y)'!F26</f>
        <v>178723</v>
      </c>
      <c r="F222" s="756">
        <f>'Property(Y)'!G26</f>
        <v>184084</v>
      </c>
      <c r="G222" s="756">
        <f>'Property(Y)'!H26</f>
        <v>189607</v>
      </c>
      <c r="H222" s="756">
        <f>'Property(Y)'!I26</f>
        <v>195293</v>
      </c>
      <c r="I222" s="756">
        <f>'Property(Y)'!J26</f>
        <v>201155</v>
      </c>
      <c r="J222" s="756">
        <f>'Property(Y)'!K26</f>
        <v>207188</v>
      </c>
      <c r="K222" s="756">
        <f>'Property(Y)'!L26</f>
        <v>213404</v>
      </c>
      <c r="L222" s="757">
        <f>'Property(Y)'!M26</f>
        <v>219807</v>
      </c>
    </row>
    <row r="223" spans="2:12" ht="12" x14ac:dyDescent="0.2">
      <c r="B223" s="761" t="s">
        <v>500</v>
      </c>
      <c r="C223" s="756">
        <f>'Property(Y)'!D27</f>
        <v>763700</v>
      </c>
      <c r="D223" s="756">
        <f>'Property(Y)'!E27</f>
        <v>786609</v>
      </c>
      <c r="E223" s="756">
        <f>'Property(Y)'!F27</f>
        <v>810210</v>
      </c>
      <c r="F223" s="756">
        <f>'Property(Y)'!G27</f>
        <v>834515</v>
      </c>
      <c r="G223" s="756">
        <f>'Property(Y)'!H27</f>
        <v>859550</v>
      </c>
      <c r="H223" s="756">
        <f>'Property(Y)'!I27</f>
        <v>885336</v>
      </c>
      <c r="I223" s="756">
        <f>'Property(Y)'!J27</f>
        <v>911898</v>
      </c>
      <c r="J223" s="756">
        <f>'Property(Y)'!K27</f>
        <v>939253</v>
      </c>
      <c r="K223" s="756">
        <f>'Property(Y)'!L27</f>
        <v>967433</v>
      </c>
      <c r="L223" s="757">
        <f>'Property(Y)'!M27</f>
        <v>996455</v>
      </c>
    </row>
    <row r="224" spans="2:12" ht="12" x14ac:dyDescent="0.2">
      <c r="B224" s="761" t="s">
        <v>323</v>
      </c>
      <c r="C224" s="756">
        <f>'Property(Y)'!D28</f>
        <v>550268.82500000007</v>
      </c>
      <c r="D224" s="756">
        <f>'Property(Y)'!E28</f>
        <v>561355.22499999998</v>
      </c>
      <c r="E224" s="756">
        <f>'Property(Y)'!F28</f>
        <v>577652.375</v>
      </c>
      <c r="F224" s="756">
        <f>'Property(Y)'!G28</f>
        <v>594434.125</v>
      </c>
      <c r="G224" s="756">
        <f>'Property(Y)'!H28</f>
        <v>611721.80000000005</v>
      </c>
      <c r="H224" s="756">
        <f>'Property(Y)'!I28</f>
        <v>629846.5</v>
      </c>
      <c r="I224" s="756">
        <f>'Property(Y)'!J28</f>
        <v>648188.52500000002</v>
      </c>
      <c r="J224" s="756">
        <f>'Property(Y)'!K28</f>
        <v>667077.82500000007</v>
      </c>
      <c r="K224" s="756">
        <f>'Property(Y)'!L28</f>
        <v>686534.20000000007</v>
      </c>
      <c r="L224" s="757">
        <f>'Property(Y)'!M28</f>
        <v>707175.95000000007</v>
      </c>
    </row>
    <row r="225" spans="2:16" ht="12" x14ac:dyDescent="0.2">
      <c r="B225" s="761" t="s">
        <v>501</v>
      </c>
      <c r="C225" s="756">
        <f>'Property(Y)'!D29</f>
        <v>898470</v>
      </c>
      <c r="D225" s="756">
        <f>'Property(Y)'!E29</f>
        <v>925424</v>
      </c>
      <c r="E225" s="756">
        <f>'Property(Y)'!F29</f>
        <v>953187</v>
      </c>
      <c r="F225" s="756">
        <f>'Property(Y)'!G29</f>
        <v>981782</v>
      </c>
      <c r="G225" s="756">
        <f>'Property(Y)'!H29</f>
        <v>1011237</v>
      </c>
      <c r="H225" s="756">
        <f>'Property(Y)'!I29</f>
        <v>1041573</v>
      </c>
      <c r="I225" s="756">
        <f>'Property(Y)'!J29</f>
        <v>1072821</v>
      </c>
      <c r="J225" s="756">
        <f>'Property(Y)'!K29</f>
        <v>1105003</v>
      </c>
      <c r="K225" s="756">
        <f>'Property(Y)'!L29</f>
        <v>1138156</v>
      </c>
      <c r="L225" s="757">
        <f>'Property(Y)'!M29</f>
        <v>1172299</v>
      </c>
    </row>
    <row r="226" spans="2:16" ht="12" x14ac:dyDescent="0.2">
      <c r="B226" s="761" t="s">
        <v>502</v>
      </c>
      <c r="C226" s="756">
        <f>'Property(Y)'!D30</f>
        <v>31277</v>
      </c>
      <c r="D226" s="756">
        <f>'Property(Y)'!E30</f>
        <v>32216</v>
      </c>
      <c r="E226" s="756">
        <f>'Property(Y)'!F30</f>
        <v>33183</v>
      </c>
      <c r="F226" s="756">
        <f>'Property(Y)'!G30</f>
        <v>34178</v>
      </c>
      <c r="G226" s="756">
        <f>'Property(Y)'!H30</f>
        <v>35204</v>
      </c>
      <c r="H226" s="756">
        <f>'Property(Y)'!I30</f>
        <v>36259</v>
      </c>
      <c r="I226" s="756">
        <f>'Property(Y)'!J30</f>
        <v>37347</v>
      </c>
      <c r="J226" s="756">
        <f>'Property(Y)'!K30</f>
        <v>38466</v>
      </c>
      <c r="K226" s="756">
        <f>'Property(Y)'!L30</f>
        <v>39622</v>
      </c>
      <c r="L226" s="757">
        <f>'Property(Y)'!M30</f>
        <v>40809</v>
      </c>
    </row>
    <row r="227" spans="2:16" ht="12.75" thickBot="1" x14ac:dyDescent="0.25">
      <c r="B227" s="762" t="s">
        <v>503</v>
      </c>
      <c r="C227" s="752">
        <f>'Property(Y)'!D31</f>
        <v>78615</v>
      </c>
      <c r="D227" s="752">
        <f>'Property(Y)'!E31</f>
        <v>80976</v>
      </c>
      <c r="E227" s="752">
        <f>'Property(Y)'!F31</f>
        <v>83403</v>
      </c>
      <c r="F227" s="752">
        <f>'Property(Y)'!G31</f>
        <v>85907</v>
      </c>
      <c r="G227" s="752">
        <f>'Property(Y)'!H31</f>
        <v>88483</v>
      </c>
      <c r="H227" s="752">
        <f>'Property(Y)'!I31</f>
        <v>91138</v>
      </c>
      <c r="I227" s="752">
        <f>'Property(Y)'!J31</f>
        <v>93871</v>
      </c>
      <c r="J227" s="752">
        <f>'Property(Y)'!K31</f>
        <v>96689</v>
      </c>
      <c r="K227" s="752">
        <f>'Property(Y)'!L31</f>
        <v>99587</v>
      </c>
      <c r="L227" s="753">
        <f>'Property(Y)'!M31</f>
        <v>102578</v>
      </c>
    </row>
    <row r="228" spans="2:16" ht="12.75" thickBot="1" x14ac:dyDescent="0.25">
      <c r="B228" s="626" t="str">
        <f>'Property(Y)'!B34</f>
        <v>Net Operating Income</v>
      </c>
      <c r="C228" s="627">
        <f>C208-C218</f>
        <v>17925107.175000001</v>
      </c>
      <c r="D228" s="627">
        <f t="shared" ref="D228:L228" si="11">D208-D218</f>
        <v>17717944.774999999</v>
      </c>
      <c r="E228" s="627">
        <f t="shared" si="11"/>
        <v>17711323.625</v>
      </c>
      <c r="F228" s="627">
        <f t="shared" si="11"/>
        <v>17723067.875</v>
      </c>
      <c r="G228" s="627">
        <f t="shared" si="11"/>
        <v>17838054.199999999</v>
      </c>
      <c r="H228" s="627">
        <f t="shared" si="11"/>
        <v>18364384.5</v>
      </c>
      <c r="I228" s="627">
        <f t="shared" si="11"/>
        <v>18893653.475000001</v>
      </c>
      <c r="J228" s="627">
        <f t="shared" si="11"/>
        <v>19438811.175000001</v>
      </c>
      <c r="K228" s="627">
        <f t="shared" si="11"/>
        <v>20000325.800000001</v>
      </c>
      <c r="L228" s="654">
        <f t="shared" si="11"/>
        <v>20602079.050000001</v>
      </c>
    </row>
    <row r="229" spans="2:16" ht="12" x14ac:dyDescent="0.2">
      <c r="B229" s="763" t="str">
        <f>'Property(Y)'!B35</f>
        <v>Capital Reserves</v>
      </c>
      <c r="C229" s="754">
        <f>'Property(Y)'!D35</f>
        <v>-89847</v>
      </c>
      <c r="D229" s="754">
        <f>'Property(Y)'!E35</f>
        <v>-92543</v>
      </c>
      <c r="E229" s="754">
        <f>'Property(Y)'!F35</f>
        <v>-95318</v>
      </c>
      <c r="F229" s="754">
        <f>'Property(Y)'!G35</f>
        <v>-98178</v>
      </c>
      <c r="G229" s="754">
        <f>'Property(Y)'!H35</f>
        <v>-101124</v>
      </c>
      <c r="H229" s="754">
        <f>'Property(Y)'!I35</f>
        <v>-104157</v>
      </c>
      <c r="I229" s="754">
        <f>'Property(Y)'!J35</f>
        <v>-107282</v>
      </c>
      <c r="J229" s="754">
        <f>'Property(Y)'!K35</f>
        <v>-110499</v>
      </c>
      <c r="K229" s="754">
        <f>'Property(Y)'!L35</f>
        <v>-113817</v>
      </c>
      <c r="L229" s="755">
        <f>'Property(Y)'!M35</f>
        <v>-117229</v>
      </c>
    </row>
    <row r="230" spans="2:16" ht="12.75" thickBot="1" x14ac:dyDescent="0.25">
      <c r="B230" s="762" t="str">
        <f>'Property(Y)'!B36</f>
        <v>Cycle TI</v>
      </c>
      <c r="C230" s="752">
        <f>'Property(Y)'!D36</f>
        <v>-33290</v>
      </c>
      <c r="D230" s="752">
        <f>'Property(Y)'!E36</f>
        <v>0</v>
      </c>
      <c r="E230" s="752">
        <f>'Property(Y)'!F36</f>
        <v>0</v>
      </c>
      <c r="F230" s="752">
        <f>'Property(Y)'!G36</f>
        <v>0</v>
      </c>
      <c r="G230" s="752">
        <f>'Property(Y)'!H36</f>
        <v>0</v>
      </c>
      <c r="H230" s="752">
        <f>'Property(Y)'!I36</f>
        <v>0</v>
      </c>
      <c r="I230" s="752">
        <f>'Property(Y)'!J36</f>
        <v>0</v>
      </c>
      <c r="J230" s="752">
        <f>'Property(Y)'!K36</f>
        <v>0</v>
      </c>
      <c r="K230" s="752">
        <f>'Property(Y)'!L36</f>
        <v>0</v>
      </c>
      <c r="L230" s="753">
        <f>'Property(Y)'!M36</f>
        <v>0</v>
      </c>
    </row>
    <row r="231" spans="2:16" ht="12.75" thickBot="1" x14ac:dyDescent="0.25">
      <c r="B231" s="626" t="str">
        <f>'Property(Y)'!B37</f>
        <v>Cash Flow Before Debt Service</v>
      </c>
      <c r="C231" s="627">
        <f>SUM(C228:C230)</f>
        <v>17801970.175000001</v>
      </c>
      <c r="D231" s="627">
        <f t="shared" ref="D231:L231" si="12">SUM(D228:D230)</f>
        <v>17625401.774999999</v>
      </c>
      <c r="E231" s="627">
        <f t="shared" si="12"/>
        <v>17616005.625</v>
      </c>
      <c r="F231" s="627">
        <f t="shared" si="12"/>
        <v>17624889.875</v>
      </c>
      <c r="G231" s="627">
        <f t="shared" si="12"/>
        <v>17736930.199999999</v>
      </c>
      <c r="H231" s="627">
        <f t="shared" si="12"/>
        <v>18260227.5</v>
      </c>
      <c r="I231" s="627">
        <f t="shared" si="12"/>
        <v>18786371.475000001</v>
      </c>
      <c r="J231" s="627">
        <f t="shared" si="12"/>
        <v>19328312.175000001</v>
      </c>
      <c r="K231" s="627">
        <f t="shared" si="12"/>
        <v>19886508.800000001</v>
      </c>
      <c r="L231" s="654">
        <f t="shared" si="12"/>
        <v>20484850.050000001</v>
      </c>
    </row>
    <row r="232" spans="2:16" ht="12" x14ac:dyDescent="0.2">
      <c r="B232" s="758" t="str">
        <f>'A&amp;R'!R16</f>
        <v>Interest Expense</v>
      </c>
      <c r="C232" s="759">
        <f ca="1">-'A&amp;R'!W16</f>
        <v>9956388.8888888881</v>
      </c>
      <c r="D232" s="759">
        <f ca="1">-'A&amp;R'!X16</f>
        <v>9983666.666666666</v>
      </c>
      <c r="E232" s="759">
        <f ca="1">-'A&amp;R'!Y16</f>
        <v>9956388.8888888881</v>
      </c>
      <c r="F232" s="759">
        <f ca="1">-'A&amp;R'!Z16</f>
        <v>9956388.8888888881</v>
      </c>
      <c r="G232" s="759">
        <f ca="1">-'A&amp;R'!AA16</f>
        <v>9956388.8888888881</v>
      </c>
      <c r="H232" s="759">
        <f ca="1">-'A&amp;R'!AB16</f>
        <v>9983666.666666666</v>
      </c>
      <c r="I232" s="759">
        <f ca="1">-'A&amp;R'!AC16</f>
        <v>9956388.8888888881</v>
      </c>
      <c r="J232" s="759">
        <f ca="1">-'A&amp;R'!AD16</f>
        <v>9956388.8888888881</v>
      </c>
      <c r="K232" s="759">
        <f ca="1">-'A&amp;R'!AE16</f>
        <v>9956388.8888888881</v>
      </c>
      <c r="L232" s="760">
        <f ca="1">-'A&amp;R'!AF16</f>
        <v>9983666.666666666</v>
      </c>
    </row>
    <row r="233" spans="2:16" ht="12" x14ac:dyDescent="0.2">
      <c r="B233" s="761" t="str">
        <f>'A&amp;R'!R17</f>
        <v>A1-Note</v>
      </c>
      <c r="C233" s="756">
        <f ca="1">'A&amp;R'!W17</f>
        <v>4726344.444444444</v>
      </c>
      <c r="D233" s="756">
        <f ca="1">'A&amp;R'!X17</f>
        <v>4739293.333333333</v>
      </c>
      <c r="E233" s="756">
        <f ca="1">'A&amp;R'!Y17</f>
        <v>4726344.444444444</v>
      </c>
      <c r="F233" s="756">
        <f ca="1">'A&amp;R'!Z17</f>
        <v>4726344.444444444</v>
      </c>
      <c r="G233" s="756">
        <f ca="1">'A&amp;R'!AA17</f>
        <v>4726344.444444444</v>
      </c>
      <c r="H233" s="756">
        <f ca="1">'A&amp;R'!AB17</f>
        <v>4739293.333333333</v>
      </c>
      <c r="I233" s="756">
        <f ca="1">'A&amp;R'!AC17</f>
        <v>4726344.444444444</v>
      </c>
      <c r="J233" s="756">
        <f ca="1">'A&amp;R'!AD17</f>
        <v>4726344.444444444</v>
      </c>
      <c r="K233" s="756">
        <f ca="1">'A&amp;R'!AE17</f>
        <v>4726344.444444444</v>
      </c>
      <c r="L233" s="757">
        <f ca="1">'A&amp;R'!AF17</f>
        <v>4739293.333333333</v>
      </c>
    </row>
    <row r="234" spans="2:16" ht="12" x14ac:dyDescent="0.2">
      <c r="B234" s="761" t="str">
        <f>'A&amp;R'!R18</f>
        <v>A2-Note</v>
      </c>
      <c r="C234" s="756">
        <f ca="1">'A&amp;R'!W18</f>
        <v>3061944.4444444445</v>
      </c>
      <c r="D234" s="756">
        <f ca="1">'A&amp;R'!X18</f>
        <v>3070333.3333333335</v>
      </c>
      <c r="E234" s="756">
        <f ca="1">'A&amp;R'!Y18</f>
        <v>3061944.4444444445</v>
      </c>
      <c r="F234" s="756">
        <f ca="1">'A&amp;R'!Z18</f>
        <v>3061944.4444444445</v>
      </c>
      <c r="G234" s="756">
        <f ca="1">'A&amp;R'!AA18</f>
        <v>3061944.4444444445</v>
      </c>
      <c r="H234" s="756">
        <f ca="1">'A&amp;R'!AB18</f>
        <v>3070333.3333333335</v>
      </c>
      <c r="I234" s="756">
        <f ca="1">'A&amp;R'!AC18</f>
        <v>3061944.4444444445</v>
      </c>
      <c r="J234" s="756">
        <f ca="1">'A&amp;R'!AD18</f>
        <v>3061944.4444444445</v>
      </c>
      <c r="K234" s="756">
        <f ca="1">'A&amp;R'!AE18</f>
        <v>3061944.4444444445</v>
      </c>
      <c r="L234" s="757">
        <f ca="1">'A&amp;R'!AF18</f>
        <v>3070333.3333333335</v>
      </c>
    </row>
    <row r="235" spans="2:16" ht="12.75" thickBot="1" x14ac:dyDescent="0.25">
      <c r="B235" s="762" t="str">
        <f>'A&amp;R'!R19</f>
        <v>B-Note</v>
      </c>
      <c r="C235" s="752">
        <f ca="1">'A&amp;R'!W19</f>
        <v>2168100</v>
      </c>
      <c r="D235" s="752">
        <f ca="1">'A&amp;R'!X19</f>
        <v>2174040</v>
      </c>
      <c r="E235" s="752">
        <f ca="1">'A&amp;R'!Y19</f>
        <v>2168100</v>
      </c>
      <c r="F235" s="752">
        <f ca="1">'A&amp;R'!Z19</f>
        <v>2168100</v>
      </c>
      <c r="G235" s="752">
        <f ca="1">'A&amp;R'!AA19</f>
        <v>2168100</v>
      </c>
      <c r="H235" s="752">
        <f ca="1">'A&amp;R'!AB19</f>
        <v>2174040</v>
      </c>
      <c r="I235" s="752">
        <f ca="1">'A&amp;R'!AC19</f>
        <v>2168100</v>
      </c>
      <c r="J235" s="752">
        <f ca="1">'A&amp;R'!AD19</f>
        <v>2168100</v>
      </c>
      <c r="K235" s="752">
        <f ca="1">'A&amp;R'!AE19</f>
        <v>2168100</v>
      </c>
      <c r="L235" s="753">
        <f ca="1">'A&amp;R'!AF19</f>
        <v>2174040</v>
      </c>
    </row>
    <row r="236" spans="2:16" ht="12.75" thickBot="1" x14ac:dyDescent="0.25">
      <c r="B236" s="626" t="str">
        <f>'A&amp;R'!R21</f>
        <v>Cash Flow After Debt Service</v>
      </c>
      <c r="C236" s="627">
        <f ca="1">C231-C232</f>
        <v>7845581.2861111127</v>
      </c>
      <c r="D236" s="627">
        <f t="shared" ref="D236:L236" ca="1" si="13">D231-D232</f>
        <v>7641735.1083333325</v>
      </c>
      <c r="E236" s="627">
        <f t="shared" ca="1" si="13"/>
        <v>7659616.7361111119</v>
      </c>
      <c r="F236" s="627">
        <f t="shared" ca="1" si="13"/>
        <v>7668500.9861111119</v>
      </c>
      <c r="G236" s="627">
        <f t="shared" ca="1" si="13"/>
        <v>7780541.3111111112</v>
      </c>
      <c r="H236" s="627">
        <f t="shared" ca="1" si="13"/>
        <v>8276560.833333334</v>
      </c>
      <c r="I236" s="627">
        <f t="shared" ca="1" si="13"/>
        <v>8829982.5861111134</v>
      </c>
      <c r="J236" s="627">
        <f t="shared" ca="1" si="13"/>
        <v>9371923.2861111127</v>
      </c>
      <c r="K236" s="627">
        <f t="shared" ca="1" si="13"/>
        <v>9930119.9111111127</v>
      </c>
      <c r="L236" s="654">
        <f t="shared" ca="1" si="13"/>
        <v>10501183.383333335</v>
      </c>
    </row>
    <row r="237" spans="2:16" ht="12" x14ac:dyDescent="0.2">
      <c r="B237" s="745"/>
      <c r="C237" s="746"/>
      <c r="D237" s="746"/>
      <c r="E237" s="746"/>
      <c r="F237" s="746"/>
      <c r="G237" s="746"/>
      <c r="H237" s="746"/>
      <c r="I237" s="746"/>
      <c r="J237" s="746"/>
      <c r="K237" s="746"/>
      <c r="L237" s="746"/>
      <c r="M237" s="171"/>
      <c r="N237" s="171"/>
      <c r="O237" s="171"/>
      <c r="P237" s="171"/>
    </row>
    <row r="238" spans="2:16" x14ac:dyDescent="0.2">
      <c r="C238" s="634">
        <f ca="1">'A&amp;R'!W21</f>
        <v>7845581.2607684582</v>
      </c>
      <c r="D238" s="634">
        <f ca="1">'A&amp;R'!X21</f>
        <v>7641735.0683325212</v>
      </c>
      <c r="E238" s="634">
        <f ca="1">'A&amp;R'!Y21</f>
        <v>7659616.6961103044</v>
      </c>
      <c r="F238" s="634">
        <f ca="1">'A&amp;R'!Z21</f>
        <v>7668500.9461103082</v>
      </c>
      <c r="G238" s="634">
        <f ca="1">'A&amp;R'!AA21</f>
        <v>7780541.2711103</v>
      </c>
      <c r="H238" s="634">
        <f ca="1">'A&amp;R'!AB21</f>
        <v>8276560.7933325265</v>
      </c>
      <c r="I238" s="634">
        <f ca="1">'A&amp;R'!AC21</f>
        <v>8829982.5461103059</v>
      </c>
      <c r="J238" s="634">
        <f ca="1">'A&amp;R'!AD21</f>
        <v>9371923.2461103015</v>
      </c>
      <c r="K238" s="634">
        <f ca="1">'A&amp;R'!AE21</f>
        <v>9930119.8711103052</v>
      </c>
      <c r="L238" s="634">
        <f ca="1">'A&amp;R'!AF21</f>
        <v>10501183.343332523</v>
      </c>
    </row>
    <row r="239" spans="2:16" x14ac:dyDescent="0.2">
      <c r="C239" s="634">
        <f ca="1">C236-C238</f>
        <v>2.5342654436826706E-2</v>
      </c>
      <c r="D239" s="634">
        <f t="shared" ref="D239:L239" ca="1" si="14">D236-D238</f>
        <v>4.0000811219215393E-2</v>
      </c>
      <c r="E239" s="634">
        <f t="shared" ca="1" si="14"/>
        <v>4.0000807493925095E-2</v>
      </c>
      <c r="F239" s="634">
        <f t="shared" ca="1" si="14"/>
        <v>4.0000803768634796E-2</v>
      </c>
      <c r="G239" s="634">
        <f t="shared" ca="1" si="14"/>
        <v>4.0000811219215393E-2</v>
      </c>
      <c r="H239" s="634">
        <f t="shared" ca="1" si="14"/>
        <v>4.0000807493925095E-2</v>
      </c>
      <c r="I239" s="634">
        <f t="shared" ca="1" si="14"/>
        <v>4.0000807493925095E-2</v>
      </c>
      <c r="J239" s="634">
        <f t="shared" ca="1" si="14"/>
        <v>4.0000811219215393E-2</v>
      </c>
      <c r="K239" s="634">
        <f t="shared" ca="1" si="14"/>
        <v>4.0000807493925095E-2</v>
      </c>
      <c r="L239" s="634">
        <f t="shared" ca="1" si="14"/>
        <v>4.0000811219215393E-2</v>
      </c>
    </row>
    <row r="240" spans="2:16" ht="12" thickBot="1" x14ac:dyDescent="0.25"/>
    <row r="241" spans="2:13" ht="12" x14ac:dyDescent="0.2">
      <c r="B241" s="649" t="s">
        <v>505</v>
      </c>
      <c r="C241" s="750" t="s">
        <v>506</v>
      </c>
      <c r="D241" s="750" t="s">
        <v>507</v>
      </c>
      <c r="E241" s="750" t="s">
        <v>508</v>
      </c>
      <c r="F241" s="750" t="s">
        <v>509</v>
      </c>
      <c r="G241" s="750" t="s">
        <v>510</v>
      </c>
      <c r="H241" s="750" t="s">
        <v>511</v>
      </c>
      <c r="I241" s="750" t="s">
        <v>512</v>
      </c>
      <c r="J241" s="750" t="s">
        <v>513</v>
      </c>
      <c r="K241" s="750" t="s">
        <v>514</v>
      </c>
      <c r="L241" s="772" t="s">
        <v>515</v>
      </c>
      <c r="M241" s="111"/>
    </row>
    <row r="242" spans="2:13" ht="12.75" thickBot="1" x14ac:dyDescent="0.25">
      <c r="B242" s="747"/>
      <c r="C242" s="773">
        <f t="shared" ref="C242:L242" si="15">C207</f>
        <v>1</v>
      </c>
      <c r="D242" s="773">
        <f t="shared" si="15"/>
        <v>2</v>
      </c>
      <c r="E242" s="773">
        <f t="shared" si="15"/>
        <v>3</v>
      </c>
      <c r="F242" s="773">
        <f t="shared" si="15"/>
        <v>4</v>
      </c>
      <c r="G242" s="773">
        <f t="shared" si="15"/>
        <v>5</v>
      </c>
      <c r="H242" s="773">
        <f t="shared" si="15"/>
        <v>6</v>
      </c>
      <c r="I242" s="773">
        <f t="shared" si="15"/>
        <v>7</v>
      </c>
      <c r="J242" s="773">
        <f t="shared" si="15"/>
        <v>8</v>
      </c>
      <c r="K242" s="773">
        <f t="shared" si="15"/>
        <v>9</v>
      </c>
      <c r="L242" s="774">
        <f t="shared" si="15"/>
        <v>10</v>
      </c>
    </row>
    <row r="243" spans="2:13" ht="12" x14ac:dyDescent="0.2">
      <c r="B243" s="758" t="str">
        <f t="shared" ref="B243" si="16">B208</f>
        <v>Revenues</v>
      </c>
      <c r="C243" s="764">
        <f t="shared" ref="C243:L243" si="17">C208/10^3</f>
        <v>22010.753000000001</v>
      </c>
      <c r="D243" s="764">
        <f t="shared" si="17"/>
        <v>22454.208999999999</v>
      </c>
      <c r="E243" s="764">
        <f t="shared" si="17"/>
        <v>23106.014999999999</v>
      </c>
      <c r="F243" s="764">
        <f t="shared" si="17"/>
        <v>23777.365000000002</v>
      </c>
      <c r="G243" s="764">
        <f t="shared" si="17"/>
        <v>24468.871999999999</v>
      </c>
      <c r="H243" s="764">
        <f t="shared" si="17"/>
        <v>25193.9</v>
      </c>
      <c r="I243" s="764">
        <f t="shared" si="17"/>
        <v>25927.501</v>
      </c>
      <c r="J243" s="764">
        <f t="shared" si="17"/>
        <v>26683.113000000001</v>
      </c>
      <c r="K243" s="764">
        <f t="shared" si="17"/>
        <v>27461.407999999999</v>
      </c>
      <c r="L243" s="765">
        <f t="shared" si="17"/>
        <v>28287.038</v>
      </c>
    </row>
    <row r="244" spans="2:13" ht="12" x14ac:dyDescent="0.2">
      <c r="B244" s="761" t="str">
        <f t="shared" ref="B244" si="18">B209</f>
        <v>Potential Market Rent</v>
      </c>
      <c r="C244" s="766">
        <f t="shared" ref="C244:L244" si="19">C209/10^3</f>
        <v>19112.398000000001</v>
      </c>
      <c r="D244" s="766">
        <f t="shared" si="19"/>
        <v>19685.771000000001</v>
      </c>
      <c r="E244" s="766">
        <f t="shared" si="19"/>
        <v>20276.344000000001</v>
      </c>
      <c r="F244" s="766">
        <f t="shared" si="19"/>
        <v>20884.632000000001</v>
      </c>
      <c r="G244" s="766">
        <f t="shared" si="19"/>
        <v>21511.173999999999</v>
      </c>
      <c r="H244" s="766">
        <f t="shared" si="19"/>
        <v>22156.507000000001</v>
      </c>
      <c r="I244" s="766">
        <f t="shared" si="19"/>
        <v>22821.205000000002</v>
      </c>
      <c r="J244" s="766">
        <f t="shared" si="19"/>
        <v>23505.839</v>
      </c>
      <c r="K244" s="766">
        <f t="shared" si="19"/>
        <v>24211.013999999999</v>
      </c>
      <c r="L244" s="767">
        <f t="shared" si="19"/>
        <v>24937.345000000001</v>
      </c>
    </row>
    <row r="245" spans="2:13" ht="12" x14ac:dyDescent="0.2">
      <c r="B245" s="761" t="str">
        <f t="shared" ref="B245" si="20">B210</f>
        <v>Loss to Lease</v>
      </c>
      <c r="C245" s="766">
        <f t="shared" ref="C245:L245" si="21">C210/10^3</f>
        <v>-19.058</v>
      </c>
      <c r="D245" s="766">
        <f t="shared" si="21"/>
        <v>-38.866</v>
      </c>
      <c r="E245" s="766">
        <f t="shared" si="21"/>
        <v>-40.030999999999999</v>
      </c>
      <c r="F245" s="766">
        <f t="shared" si="21"/>
        <v>-41.23</v>
      </c>
      <c r="G245" s="766">
        <f t="shared" si="21"/>
        <v>-42.468000000000004</v>
      </c>
      <c r="H245" s="766">
        <f t="shared" si="21"/>
        <v>-43.741</v>
      </c>
      <c r="I245" s="766">
        <f t="shared" si="21"/>
        <v>-45.055999999999997</v>
      </c>
      <c r="J245" s="766">
        <f t="shared" si="21"/>
        <v>-46.414999999999999</v>
      </c>
      <c r="K245" s="766">
        <f t="shared" si="21"/>
        <v>-47.796999999999997</v>
      </c>
      <c r="L245" s="767">
        <f t="shared" si="21"/>
        <v>-49.225000000000001</v>
      </c>
    </row>
    <row r="246" spans="2:13" ht="12" x14ac:dyDescent="0.2">
      <c r="B246" s="761" t="str">
        <f t="shared" ref="B246" si="22">B211</f>
        <v>General Vacancy</v>
      </c>
      <c r="C246" s="766">
        <f t="shared" ref="C246:L246" si="23">C211/10^3</f>
        <v>-483.87599999999998</v>
      </c>
      <c r="D246" s="766">
        <f t="shared" si="23"/>
        <v>-785.89200000000005</v>
      </c>
      <c r="E246" s="766">
        <f t="shared" si="23"/>
        <v>-809.46900000000005</v>
      </c>
      <c r="F246" s="766">
        <f t="shared" si="23"/>
        <v>-833.75199999999995</v>
      </c>
      <c r="G246" s="766">
        <f t="shared" si="23"/>
        <v>-858.76400000000001</v>
      </c>
      <c r="H246" s="766">
        <f t="shared" si="23"/>
        <v>-884.52700000000004</v>
      </c>
      <c r="I246" s="766">
        <f t="shared" si="23"/>
        <v>-911.06500000000005</v>
      </c>
      <c r="J246" s="766">
        <f t="shared" si="23"/>
        <v>-938.39499999999998</v>
      </c>
      <c r="K246" s="766">
        <f t="shared" si="23"/>
        <v>-966.54700000000003</v>
      </c>
      <c r="L246" s="767">
        <f t="shared" si="23"/>
        <v>-995.54499999999996</v>
      </c>
    </row>
    <row r="247" spans="2:13" ht="12" x14ac:dyDescent="0.2">
      <c r="B247" s="761" t="str">
        <f t="shared" ref="B247" si="24">B212</f>
        <v>Parking Income</v>
      </c>
      <c r="C247" s="766">
        <f t="shared" ref="C247:L247" si="25">C212/10^3</f>
        <v>1681.7670000000001</v>
      </c>
      <c r="D247" s="766">
        <f t="shared" si="25"/>
        <v>1732.221</v>
      </c>
      <c r="E247" s="766">
        <f t="shared" si="25"/>
        <v>1784.1859999999999</v>
      </c>
      <c r="F247" s="766">
        <f t="shared" si="25"/>
        <v>1837.711</v>
      </c>
      <c r="G247" s="766">
        <f t="shared" si="25"/>
        <v>1892.8440000000001</v>
      </c>
      <c r="H247" s="766">
        <f t="shared" si="25"/>
        <v>1949.6289999999999</v>
      </c>
      <c r="I247" s="766">
        <f t="shared" si="25"/>
        <v>2008.117</v>
      </c>
      <c r="J247" s="766">
        <f t="shared" si="25"/>
        <v>2068.3609999999999</v>
      </c>
      <c r="K247" s="766">
        <f t="shared" si="25"/>
        <v>2130.413</v>
      </c>
      <c r="L247" s="767">
        <f t="shared" si="25"/>
        <v>2194.3229999999999</v>
      </c>
    </row>
    <row r="248" spans="2:13" ht="12" x14ac:dyDescent="0.2">
      <c r="B248" s="761" t="str">
        <f t="shared" ref="B248" si="26">B213</f>
        <v>Other Income</v>
      </c>
      <c r="C248" s="766">
        <f t="shared" ref="C248:L248" si="27">C213/10^3</f>
        <v>640.16099999999994</v>
      </c>
      <c r="D248" s="766">
        <f t="shared" si="27"/>
        <v>659.36400000000003</v>
      </c>
      <c r="E248" s="766">
        <f t="shared" si="27"/>
        <v>679.14499999999998</v>
      </c>
      <c r="F248" s="766">
        <f t="shared" si="27"/>
        <v>699.52</v>
      </c>
      <c r="G248" s="766">
        <f t="shared" si="27"/>
        <v>720.50699999999995</v>
      </c>
      <c r="H248" s="766">
        <f t="shared" si="27"/>
        <v>742.12099999999998</v>
      </c>
      <c r="I248" s="766">
        <f t="shared" si="27"/>
        <v>764.38300000000004</v>
      </c>
      <c r="J248" s="766">
        <f t="shared" si="27"/>
        <v>787.31700000000001</v>
      </c>
      <c r="K248" s="766">
        <f t="shared" si="27"/>
        <v>810.93499999999995</v>
      </c>
      <c r="L248" s="767">
        <f t="shared" si="27"/>
        <v>835.26400000000001</v>
      </c>
    </row>
    <row r="249" spans="2:13" ht="12" x14ac:dyDescent="0.2">
      <c r="B249" s="761" t="str">
        <f t="shared" ref="B249" si="28">B214</f>
        <v>Other Vacancy</v>
      </c>
      <c r="C249" s="766">
        <f t="shared" ref="C249:L249" si="29">C214/10^3</f>
        <v>-25.606999999999999</v>
      </c>
      <c r="D249" s="766">
        <f t="shared" si="29"/>
        <v>-26.375</v>
      </c>
      <c r="E249" s="766">
        <f t="shared" si="29"/>
        <v>-27.164999999999999</v>
      </c>
      <c r="F249" s="766">
        <f t="shared" si="29"/>
        <v>-27.981999999999999</v>
      </c>
      <c r="G249" s="766">
        <f t="shared" si="29"/>
        <v>-28.818999999999999</v>
      </c>
      <c r="H249" s="766">
        <f t="shared" si="29"/>
        <v>-29.684999999999999</v>
      </c>
      <c r="I249" s="766">
        <f t="shared" si="29"/>
        <v>-30.574999999999999</v>
      </c>
      <c r="J249" s="766">
        <f t="shared" si="29"/>
        <v>-31.494</v>
      </c>
      <c r="K249" s="766">
        <f t="shared" si="29"/>
        <v>-32.436</v>
      </c>
      <c r="L249" s="767">
        <f t="shared" si="29"/>
        <v>-33.409999999999997</v>
      </c>
    </row>
    <row r="250" spans="2:13" ht="12" x14ac:dyDescent="0.2">
      <c r="B250" s="761" t="str">
        <f t="shared" ref="B250" si="30">B215</f>
        <v>Retail Income</v>
      </c>
      <c r="C250" s="766">
        <f t="shared" ref="C250:L250" si="31">C215/10^3</f>
        <v>942.976</v>
      </c>
      <c r="D250" s="766">
        <f t="shared" si="31"/>
        <v>1064.877</v>
      </c>
      <c r="E250" s="766">
        <f t="shared" si="31"/>
        <v>1074.0940000000001</v>
      </c>
      <c r="F250" s="766">
        <f t="shared" si="31"/>
        <v>1083.576</v>
      </c>
      <c r="G250" s="766">
        <f t="shared" si="31"/>
        <v>1093.355</v>
      </c>
      <c r="H250" s="766">
        <f t="shared" si="31"/>
        <v>1116.7429999999999</v>
      </c>
      <c r="I250" s="766">
        <f t="shared" si="31"/>
        <v>1127.1099999999999</v>
      </c>
      <c r="J250" s="766">
        <f t="shared" si="31"/>
        <v>1137.788</v>
      </c>
      <c r="K250" s="766">
        <f t="shared" si="31"/>
        <v>1148.789</v>
      </c>
      <c r="L250" s="767">
        <f t="shared" si="31"/>
        <v>1185.1089999999999</v>
      </c>
    </row>
    <row r="251" spans="2:13" ht="12" x14ac:dyDescent="0.2">
      <c r="B251" s="761" t="str">
        <f t="shared" ref="B251" si="32">B216</f>
        <v>Retail Reimbursement</v>
      </c>
      <c r="C251" s="766">
        <f t="shared" ref="C251:L251" si="33">C216/10^3</f>
        <v>208.03299999999999</v>
      </c>
      <c r="D251" s="766">
        <f t="shared" si="33"/>
        <v>214.27500000000001</v>
      </c>
      <c r="E251" s="766">
        <f t="shared" si="33"/>
        <v>220.703</v>
      </c>
      <c r="F251" s="766">
        <f t="shared" si="33"/>
        <v>227.32499999999999</v>
      </c>
      <c r="G251" s="766">
        <f t="shared" si="33"/>
        <v>234.143</v>
      </c>
      <c r="H251" s="766">
        <f t="shared" si="33"/>
        <v>241.16900000000001</v>
      </c>
      <c r="I251" s="766">
        <f t="shared" si="33"/>
        <v>248.404</v>
      </c>
      <c r="J251" s="766">
        <f t="shared" si="33"/>
        <v>255.857</v>
      </c>
      <c r="K251" s="766">
        <f t="shared" si="33"/>
        <v>263.52999999999997</v>
      </c>
      <c r="L251" s="767">
        <f t="shared" si="33"/>
        <v>271.43700000000001</v>
      </c>
    </row>
    <row r="252" spans="2:13" ht="12.75" thickBot="1" x14ac:dyDescent="0.25">
      <c r="B252" s="762" t="str">
        <f t="shared" ref="B252" si="34">B217</f>
        <v>Retail Collection Loss</v>
      </c>
      <c r="C252" s="768">
        <f t="shared" ref="C252:L252" si="35">C217/10^3</f>
        <v>-46.040999999999997</v>
      </c>
      <c r="D252" s="768">
        <f t="shared" si="35"/>
        <v>-51.165999999999997</v>
      </c>
      <c r="E252" s="768">
        <f t="shared" si="35"/>
        <v>-51.792000000000002</v>
      </c>
      <c r="F252" s="768">
        <f t="shared" si="35"/>
        <v>-52.435000000000002</v>
      </c>
      <c r="G252" s="768">
        <f t="shared" si="35"/>
        <v>-53.1</v>
      </c>
      <c r="H252" s="768">
        <f t="shared" si="35"/>
        <v>-54.316000000000003</v>
      </c>
      <c r="I252" s="768">
        <f t="shared" si="35"/>
        <v>-55.021999999999998</v>
      </c>
      <c r="J252" s="768">
        <f t="shared" si="35"/>
        <v>-55.744999999999997</v>
      </c>
      <c r="K252" s="768">
        <f t="shared" si="35"/>
        <v>-56.493000000000002</v>
      </c>
      <c r="L252" s="769">
        <f t="shared" si="35"/>
        <v>-58.26</v>
      </c>
    </row>
    <row r="253" spans="2:13" ht="12" x14ac:dyDescent="0.2">
      <c r="B253" s="758" t="str">
        <f t="shared" ref="B253" si="36">B218</f>
        <v>Operating Expenses</v>
      </c>
      <c r="C253" s="764">
        <f t="shared" ref="C253:L253" si="37">C218/10^3</f>
        <v>4085.6458250000001</v>
      </c>
      <c r="D253" s="764">
        <f t="shared" si="37"/>
        <v>4736.2642249999999</v>
      </c>
      <c r="E253" s="764">
        <f t="shared" si="37"/>
        <v>5394.6913750000003</v>
      </c>
      <c r="F253" s="764">
        <f t="shared" si="37"/>
        <v>6054.2971250000001</v>
      </c>
      <c r="G253" s="764">
        <f t="shared" si="37"/>
        <v>6630.8177999999998</v>
      </c>
      <c r="H253" s="764">
        <f t="shared" si="37"/>
        <v>6829.5155000000004</v>
      </c>
      <c r="I253" s="764">
        <f t="shared" si="37"/>
        <v>7033.8475250000001</v>
      </c>
      <c r="J253" s="764">
        <f t="shared" si="37"/>
        <v>7244.3018250000005</v>
      </c>
      <c r="K253" s="764">
        <f t="shared" si="37"/>
        <v>7461.0821999999998</v>
      </c>
      <c r="L253" s="765">
        <f t="shared" si="37"/>
        <v>7684.9589500000002</v>
      </c>
    </row>
    <row r="254" spans="2:13" ht="12" x14ac:dyDescent="0.2">
      <c r="B254" s="761" t="str">
        <f t="shared" ref="B254" si="38">B219</f>
        <v>Real Estate Taxes</v>
      </c>
      <c r="C254" s="766">
        <f t="shared" ref="C254:L254" si="39">C219/10^3</f>
        <v>864.84500000000003</v>
      </c>
      <c r="D254" s="766">
        <f t="shared" si="39"/>
        <v>1424.26</v>
      </c>
      <c r="E254" s="766">
        <f t="shared" si="39"/>
        <v>1983.87</v>
      </c>
      <c r="F254" s="766">
        <f t="shared" si="39"/>
        <v>2541.6970000000001</v>
      </c>
      <c r="G254" s="766">
        <f t="shared" si="39"/>
        <v>3013.386</v>
      </c>
      <c r="H254" s="766">
        <f t="shared" si="39"/>
        <v>3103.7919999999999</v>
      </c>
      <c r="I254" s="766">
        <f t="shared" si="39"/>
        <v>3196.902</v>
      </c>
      <c r="J254" s="766">
        <f t="shared" si="39"/>
        <v>3292.81</v>
      </c>
      <c r="K254" s="766">
        <f t="shared" si="39"/>
        <v>3391.5929999999998</v>
      </c>
      <c r="L254" s="767">
        <f t="shared" si="39"/>
        <v>3493.3429999999998</v>
      </c>
    </row>
    <row r="255" spans="2:13" ht="12" x14ac:dyDescent="0.2">
      <c r="B255" s="761" t="str">
        <f t="shared" ref="B255" si="40">B220</f>
        <v>Property Insurance</v>
      </c>
      <c r="C255" s="766">
        <f t="shared" ref="C255:L255" si="41">C220/10^3</f>
        <v>325.69499999999999</v>
      </c>
      <c r="D255" s="766">
        <f t="shared" si="41"/>
        <v>335.46699999999998</v>
      </c>
      <c r="E255" s="766">
        <f t="shared" si="41"/>
        <v>345.529</v>
      </c>
      <c r="F255" s="766">
        <f t="shared" si="41"/>
        <v>355.89800000000002</v>
      </c>
      <c r="G255" s="766">
        <f t="shared" si="41"/>
        <v>366.57299999999998</v>
      </c>
      <c r="H255" s="766">
        <f t="shared" si="41"/>
        <v>377.57</v>
      </c>
      <c r="I255" s="766">
        <f t="shared" si="41"/>
        <v>388.89600000000002</v>
      </c>
      <c r="J255" s="766">
        <f t="shared" si="41"/>
        <v>400.565</v>
      </c>
      <c r="K255" s="766">
        <f t="shared" si="41"/>
        <v>412.58100000000002</v>
      </c>
      <c r="L255" s="767">
        <f t="shared" si="41"/>
        <v>424.95800000000003</v>
      </c>
    </row>
    <row r="256" spans="2:13" ht="12" x14ac:dyDescent="0.2">
      <c r="B256" s="761" t="str">
        <f t="shared" ref="B256" si="42">B221</f>
        <v>Utilities</v>
      </c>
      <c r="C256" s="766">
        <f t="shared" ref="C256:L256" si="43">C221/10^3</f>
        <v>404.31200000000001</v>
      </c>
      <c r="D256" s="766">
        <f t="shared" si="43"/>
        <v>416.44099999999997</v>
      </c>
      <c r="E256" s="766">
        <f t="shared" si="43"/>
        <v>428.93400000000003</v>
      </c>
      <c r="F256" s="766">
        <f t="shared" si="43"/>
        <v>441.80200000000002</v>
      </c>
      <c r="G256" s="766">
        <f t="shared" si="43"/>
        <v>455.05599999999998</v>
      </c>
      <c r="H256" s="766">
        <f t="shared" si="43"/>
        <v>468.70800000000003</v>
      </c>
      <c r="I256" s="766">
        <f t="shared" si="43"/>
        <v>482.76900000000001</v>
      </c>
      <c r="J256" s="766">
        <f t="shared" si="43"/>
        <v>497.25</v>
      </c>
      <c r="K256" s="766">
        <f t="shared" si="43"/>
        <v>512.17200000000003</v>
      </c>
      <c r="L256" s="767">
        <f t="shared" si="43"/>
        <v>527.53399999999999</v>
      </c>
    </row>
    <row r="257" spans="2:12" ht="12" x14ac:dyDescent="0.2">
      <c r="B257" s="761" t="str">
        <f t="shared" ref="B257" si="44">B222</f>
        <v>Adminstrative &amp; General</v>
      </c>
      <c r="C257" s="766">
        <f t="shared" ref="C257:L257" si="45">C222/10^3</f>
        <v>168.46299999999999</v>
      </c>
      <c r="D257" s="766">
        <f t="shared" si="45"/>
        <v>173.51599999999999</v>
      </c>
      <c r="E257" s="766">
        <f t="shared" si="45"/>
        <v>178.72300000000001</v>
      </c>
      <c r="F257" s="766">
        <f t="shared" si="45"/>
        <v>184.084</v>
      </c>
      <c r="G257" s="766">
        <f t="shared" si="45"/>
        <v>189.607</v>
      </c>
      <c r="H257" s="766">
        <f t="shared" si="45"/>
        <v>195.29300000000001</v>
      </c>
      <c r="I257" s="766">
        <f t="shared" si="45"/>
        <v>201.155</v>
      </c>
      <c r="J257" s="766">
        <f t="shared" si="45"/>
        <v>207.18799999999999</v>
      </c>
      <c r="K257" s="766">
        <f t="shared" si="45"/>
        <v>213.404</v>
      </c>
      <c r="L257" s="767">
        <f t="shared" si="45"/>
        <v>219.80699999999999</v>
      </c>
    </row>
    <row r="258" spans="2:12" ht="12" x14ac:dyDescent="0.2">
      <c r="B258" s="761" t="str">
        <f t="shared" ref="B258" si="46">B223</f>
        <v>Repairs &amp; Maintenance</v>
      </c>
      <c r="C258" s="766">
        <f t="shared" ref="C258:L258" si="47">C223/10^3</f>
        <v>763.7</v>
      </c>
      <c r="D258" s="766">
        <f t="shared" si="47"/>
        <v>786.60900000000004</v>
      </c>
      <c r="E258" s="766">
        <f t="shared" si="47"/>
        <v>810.21</v>
      </c>
      <c r="F258" s="766">
        <f t="shared" si="47"/>
        <v>834.51499999999999</v>
      </c>
      <c r="G258" s="766">
        <f t="shared" si="47"/>
        <v>859.55</v>
      </c>
      <c r="H258" s="766">
        <f t="shared" si="47"/>
        <v>885.33600000000001</v>
      </c>
      <c r="I258" s="766">
        <f t="shared" si="47"/>
        <v>911.89800000000002</v>
      </c>
      <c r="J258" s="766">
        <f t="shared" si="47"/>
        <v>939.25300000000004</v>
      </c>
      <c r="K258" s="766">
        <f t="shared" si="47"/>
        <v>967.43299999999999</v>
      </c>
      <c r="L258" s="767">
        <f t="shared" si="47"/>
        <v>996.45500000000004</v>
      </c>
    </row>
    <row r="259" spans="2:12" ht="12" x14ac:dyDescent="0.2">
      <c r="B259" s="761" t="str">
        <f t="shared" ref="B259" si="48">B224</f>
        <v>Management Fees</v>
      </c>
      <c r="C259" s="766">
        <f t="shared" ref="C259:L259" si="49">C224/10^3</f>
        <v>550.26882500000011</v>
      </c>
      <c r="D259" s="766">
        <f t="shared" si="49"/>
        <v>561.35522500000002</v>
      </c>
      <c r="E259" s="766">
        <f t="shared" si="49"/>
        <v>577.65237500000001</v>
      </c>
      <c r="F259" s="766">
        <f t="shared" si="49"/>
        <v>594.43412499999999</v>
      </c>
      <c r="G259" s="766">
        <f t="shared" si="49"/>
        <v>611.72180000000003</v>
      </c>
      <c r="H259" s="766">
        <f t="shared" si="49"/>
        <v>629.84649999999999</v>
      </c>
      <c r="I259" s="766">
        <f t="shared" si="49"/>
        <v>648.18852500000003</v>
      </c>
      <c r="J259" s="766">
        <f t="shared" si="49"/>
        <v>667.07782500000008</v>
      </c>
      <c r="K259" s="766">
        <f t="shared" si="49"/>
        <v>686.53420000000006</v>
      </c>
      <c r="L259" s="767">
        <f t="shared" si="49"/>
        <v>707.17595000000006</v>
      </c>
    </row>
    <row r="260" spans="2:12" ht="12" x14ac:dyDescent="0.2">
      <c r="B260" s="761" t="str">
        <f t="shared" ref="B260" si="50">B225</f>
        <v>Payroll</v>
      </c>
      <c r="C260" s="766">
        <f t="shared" ref="C260:L260" si="51">C225/10^3</f>
        <v>898.47</v>
      </c>
      <c r="D260" s="766">
        <f t="shared" si="51"/>
        <v>925.42399999999998</v>
      </c>
      <c r="E260" s="766">
        <f t="shared" si="51"/>
        <v>953.18700000000001</v>
      </c>
      <c r="F260" s="766">
        <f t="shared" si="51"/>
        <v>981.78200000000004</v>
      </c>
      <c r="G260" s="766">
        <f t="shared" si="51"/>
        <v>1011.237</v>
      </c>
      <c r="H260" s="766">
        <f t="shared" si="51"/>
        <v>1041.5730000000001</v>
      </c>
      <c r="I260" s="766">
        <f t="shared" si="51"/>
        <v>1072.8209999999999</v>
      </c>
      <c r="J260" s="766">
        <f t="shared" si="51"/>
        <v>1105.0029999999999</v>
      </c>
      <c r="K260" s="766">
        <f t="shared" si="51"/>
        <v>1138.1559999999999</v>
      </c>
      <c r="L260" s="767">
        <f t="shared" si="51"/>
        <v>1172.299</v>
      </c>
    </row>
    <row r="261" spans="2:12" ht="12" x14ac:dyDescent="0.2">
      <c r="B261" s="761" t="str">
        <f t="shared" ref="B261" si="52">B226</f>
        <v>Non Revenue</v>
      </c>
      <c r="C261" s="766">
        <f t="shared" ref="C261:L261" si="53">C226/10^3</f>
        <v>31.277000000000001</v>
      </c>
      <c r="D261" s="766">
        <f t="shared" si="53"/>
        <v>32.216000000000001</v>
      </c>
      <c r="E261" s="766">
        <f t="shared" si="53"/>
        <v>33.183</v>
      </c>
      <c r="F261" s="766">
        <f t="shared" si="53"/>
        <v>34.177999999999997</v>
      </c>
      <c r="G261" s="766">
        <f t="shared" si="53"/>
        <v>35.204000000000001</v>
      </c>
      <c r="H261" s="766">
        <f t="shared" si="53"/>
        <v>36.259</v>
      </c>
      <c r="I261" s="766">
        <f t="shared" si="53"/>
        <v>37.347000000000001</v>
      </c>
      <c r="J261" s="766">
        <f t="shared" si="53"/>
        <v>38.466000000000001</v>
      </c>
      <c r="K261" s="766">
        <f t="shared" si="53"/>
        <v>39.622</v>
      </c>
      <c r="L261" s="767">
        <f t="shared" si="53"/>
        <v>40.808999999999997</v>
      </c>
    </row>
    <row r="262" spans="2:12" ht="12.75" thickBot="1" x14ac:dyDescent="0.25">
      <c r="B262" s="762" t="str">
        <f t="shared" ref="B262" si="54">B227</f>
        <v>Advertising &amp; Other</v>
      </c>
      <c r="C262" s="768">
        <f t="shared" ref="C262:L262" si="55">C227/10^3</f>
        <v>78.614999999999995</v>
      </c>
      <c r="D262" s="768">
        <f t="shared" si="55"/>
        <v>80.975999999999999</v>
      </c>
      <c r="E262" s="768">
        <f t="shared" si="55"/>
        <v>83.403000000000006</v>
      </c>
      <c r="F262" s="768">
        <f t="shared" si="55"/>
        <v>85.906999999999996</v>
      </c>
      <c r="G262" s="768">
        <f t="shared" si="55"/>
        <v>88.483000000000004</v>
      </c>
      <c r="H262" s="768">
        <f t="shared" si="55"/>
        <v>91.138000000000005</v>
      </c>
      <c r="I262" s="768">
        <f t="shared" si="55"/>
        <v>93.870999999999995</v>
      </c>
      <c r="J262" s="768">
        <f t="shared" si="55"/>
        <v>96.688999999999993</v>
      </c>
      <c r="K262" s="768">
        <f t="shared" si="55"/>
        <v>99.587000000000003</v>
      </c>
      <c r="L262" s="769">
        <f t="shared" si="55"/>
        <v>102.578</v>
      </c>
    </row>
    <row r="263" spans="2:12" ht="12.75" thickBot="1" x14ac:dyDescent="0.25">
      <c r="B263" s="626" t="str">
        <f t="shared" ref="B263" si="56">B228</f>
        <v>Net Operating Income</v>
      </c>
      <c r="C263" s="638">
        <f t="shared" ref="C263:L263" si="57">C228/10^3</f>
        <v>17925.107175000001</v>
      </c>
      <c r="D263" s="638">
        <f t="shared" si="57"/>
        <v>17717.944775</v>
      </c>
      <c r="E263" s="638">
        <f t="shared" si="57"/>
        <v>17711.323625000001</v>
      </c>
      <c r="F263" s="638">
        <f t="shared" si="57"/>
        <v>17723.067875000001</v>
      </c>
      <c r="G263" s="638">
        <f t="shared" si="57"/>
        <v>17838.054199999999</v>
      </c>
      <c r="H263" s="638">
        <f t="shared" si="57"/>
        <v>18364.3845</v>
      </c>
      <c r="I263" s="638">
        <f t="shared" si="57"/>
        <v>18893.653475000003</v>
      </c>
      <c r="J263" s="638">
        <f t="shared" si="57"/>
        <v>19438.811175000003</v>
      </c>
      <c r="K263" s="638">
        <f t="shared" si="57"/>
        <v>20000.325800000002</v>
      </c>
      <c r="L263" s="639">
        <f t="shared" si="57"/>
        <v>20602.07905</v>
      </c>
    </row>
    <row r="264" spans="2:12" ht="12" x14ac:dyDescent="0.2">
      <c r="B264" s="763" t="str">
        <f t="shared" ref="B264" si="58">B229</f>
        <v>Capital Reserves</v>
      </c>
      <c r="C264" s="770">
        <f t="shared" ref="C264:L264" si="59">C229/10^3</f>
        <v>-89.846999999999994</v>
      </c>
      <c r="D264" s="770">
        <f t="shared" si="59"/>
        <v>-92.543000000000006</v>
      </c>
      <c r="E264" s="770">
        <f t="shared" si="59"/>
        <v>-95.317999999999998</v>
      </c>
      <c r="F264" s="770">
        <f t="shared" si="59"/>
        <v>-98.177999999999997</v>
      </c>
      <c r="G264" s="770">
        <f t="shared" si="59"/>
        <v>-101.124</v>
      </c>
      <c r="H264" s="770">
        <f t="shared" si="59"/>
        <v>-104.157</v>
      </c>
      <c r="I264" s="770">
        <f t="shared" si="59"/>
        <v>-107.282</v>
      </c>
      <c r="J264" s="770">
        <f t="shared" si="59"/>
        <v>-110.499</v>
      </c>
      <c r="K264" s="770">
        <f t="shared" si="59"/>
        <v>-113.81699999999999</v>
      </c>
      <c r="L264" s="771">
        <f t="shared" si="59"/>
        <v>-117.229</v>
      </c>
    </row>
    <row r="265" spans="2:12" ht="12.75" thickBot="1" x14ac:dyDescent="0.25">
      <c r="B265" s="762" t="str">
        <f t="shared" ref="B265" si="60">B230</f>
        <v>Cycle TI</v>
      </c>
      <c r="C265" s="768">
        <f t="shared" ref="C265:L265" si="61">C230/10^3</f>
        <v>-33.29</v>
      </c>
      <c r="D265" s="768">
        <f t="shared" si="61"/>
        <v>0</v>
      </c>
      <c r="E265" s="768">
        <f t="shared" si="61"/>
        <v>0</v>
      </c>
      <c r="F265" s="768">
        <f t="shared" si="61"/>
        <v>0</v>
      </c>
      <c r="G265" s="768">
        <f t="shared" si="61"/>
        <v>0</v>
      </c>
      <c r="H265" s="768">
        <f t="shared" si="61"/>
        <v>0</v>
      </c>
      <c r="I265" s="768">
        <f t="shared" si="61"/>
        <v>0</v>
      </c>
      <c r="J265" s="768">
        <f t="shared" si="61"/>
        <v>0</v>
      </c>
      <c r="K265" s="768">
        <f t="shared" si="61"/>
        <v>0</v>
      </c>
      <c r="L265" s="769">
        <f t="shared" si="61"/>
        <v>0</v>
      </c>
    </row>
    <row r="266" spans="2:12" ht="12.75" thickBot="1" x14ac:dyDescent="0.25">
      <c r="B266" s="626" t="str">
        <f t="shared" ref="B266" si="62">B231</f>
        <v>Cash Flow Before Debt Service</v>
      </c>
      <c r="C266" s="638">
        <f t="shared" ref="C266:L266" si="63">C231/10^3</f>
        <v>17801.970175000002</v>
      </c>
      <c r="D266" s="638">
        <f t="shared" si="63"/>
        <v>17625.401774999998</v>
      </c>
      <c r="E266" s="638">
        <f t="shared" si="63"/>
        <v>17616.005625000002</v>
      </c>
      <c r="F266" s="638">
        <f t="shared" si="63"/>
        <v>17624.889875000001</v>
      </c>
      <c r="G266" s="638">
        <f t="shared" si="63"/>
        <v>17736.930199999999</v>
      </c>
      <c r="H266" s="638">
        <f t="shared" si="63"/>
        <v>18260.227500000001</v>
      </c>
      <c r="I266" s="638">
        <f t="shared" si="63"/>
        <v>18786.371475</v>
      </c>
      <c r="J266" s="638">
        <f t="shared" si="63"/>
        <v>19328.312174999999</v>
      </c>
      <c r="K266" s="638">
        <f t="shared" si="63"/>
        <v>19886.5088</v>
      </c>
      <c r="L266" s="639">
        <f t="shared" si="63"/>
        <v>20484.850050000001</v>
      </c>
    </row>
    <row r="267" spans="2:12" ht="12" x14ac:dyDescent="0.2">
      <c r="B267" s="758" t="str">
        <f t="shared" ref="B267" si="64">B232</f>
        <v>Interest Expense</v>
      </c>
      <c r="C267" s="764">
        <f t="shared" ref="C267:L267" ca="1" si="65">C232/10^3</f>
        <v>9956.3888888888887</v>
      </c>
      <c r="D267" s="764">
        <f t="shared" ca="1" si="65"/>
        <v>9983.6666666666661</v>
      </c>
      <c r="E267" s="764">
        <f t="shared" ca="1" si="65"/>
        <v>9956.3888888888887</v>
      </c>
      <c r="F267" s="764">
        <f t="shared" ca="1" si="65"/>
        <v>9956.3888888888887</v>
      </c>
      <c r="G267" s="764">
        <f t="shared" ca="1" si="65"/>
        <v>9956.3888888888887</v>
      </c>
      <c r="H267" s="764">
        <f t="shared" ca="1" si="65"/>
        <v>9983.6666666666661</v>
      </c>
      <c r="I267" s="764">
        <f t="shared" ca="1" si="65"/>
        <v>9956.3888888888887</v>
      </c>
      <c r="J267" s="764">
        <f t="shared" ca="1" si="65"/>
        <v>9956.3888888888887</v>
      </c>
      <c r="K267" s="764">
        <f t="shared" ca="1" si="65"/>
        <v>9956.3888888888887</v>
      </c>
      <c r="L267" s="765">
        <f t="shared" ca="1" si="65"/>
        <v>9983.6666666666661</v>
      </c>
    </row>
    <row r="268" spans="2:12" ht="12" x14ac:dyDescent="0.2">
      <c r="B268" s="761" t="str">
        <f t="shared" ref="B268" si="66">B233</f>
        <v>A1-Note</v>
      </c>
      <c r="C268" s="766">
        <f t="shared" ref="C268:L268" ca="1" si="67">C233/10^3</f>
        <v>4726.344444444444</v>
      </c>
      <c r="D268" s="766">
        <f t="shared" ca="1" si="67"/>
        <v>4739.2933333333331</v>
      </c>
      <c r="E268" s="766">
        <f t="shared" ca="1" si="67"/>
        <v>4726.344444444444</v>
      </c>
      <c r="F268" s="766">
        <f t="shared" ca="1" si="67"/>
        <v>4726.344444444444</v>
      </c>
      <c r="G268" s="766">
        <f t="shared" ca="1" si="67"/>
        <v>4726.344444444444</v>
      </c>
      <c r="H268" s="766">
        <f t="shared" ca="1" si="67"/>
        <v>4739.2933333333331</v>
      </c>
      <c r="I268" s="766">
        <f t="shared" ca="1" si="67"/>
        <v>4726.344444444444</v>
      </c>
      <c r="J268" s="766">
        <f t="shared" ca="1" si="67"/>
        <v>4726.344444444444</v>
      </c>
      <c r="K268" s="766">
        <f t="shared" ca="1" si="67"/>
        <v>4726.344444444444</v>
      </c>
      <c r="L268" s="767">
        <f t="shared" ca="1" si="67"/>
        <v>4739.2933333333331</v>
      </c>
    </row>
    <row r="269" spans="2:12" ht="12" x14ac:dyDescent="0.2">
      <c r="B269" s="761" t="str">
        <f t="shared" ref="B269" si="68">B234</f>
        <v>A2-Note</v>
      </c>
      <c r="C269" s="766">
        <f t="shared" ref="C269:L269" ca="1" si="69">C234/10^3</f>
        <v>3061.9444444444443</v>
      </c>
      <c r="D269" s="766">
        <f t="shared" ca="1" si="69"/>
        <v>3070.3333333333335</v>
      </c>
      <c r="E269" s="766">
        <f t="shared" ca="1" si="69"/>
        <v>3061.9444444444443</v>
      </c>
      <c r="F269" s="766">
        <f t="shared" ca="1" si="69"/>
        <v>3061.9444444444443</v>
      </c>
      <c r="G269" s="766">
        <f t="shared" ca="1" si="69"/>
        <v>3061.9444444444443</v>
      </c>
      <c r="H269" s="766">
        <f t="shared" ca="1" si="69"/>
        <v>3070.3333333333335</v>
      </c>
      <c r="I269" s="766">
        <f t="shared" ca="1" si="69"/>
        <v>3061.9444444444443</v>
      </c>
      <c r="J269" s="766">
        <f t="shared" ca="1" si="69"/>
        <v>3061.9444444444443</v>
      </c>
      <c r="K269" s="766">
        <f t="shared" ca="1" si="69"/>
        <v>3061.9444444444443</v>
      </c>
      <c r="L269" s="767">
        <f t="shared" ca="1" si="69"/>
        <v>3070.3333333333335</v>
      </c>
    </row>
    <row r="270" spans="2:12" ht="12.75" thickBot="1" x14ac:dyDescent="0.25">
      <c r="B270" s="762" t="str">
        <f t="shared" ref="B270" si="70">B235</f>
        <v>B-Note</v>
      </c>
      <c r="C270" s="768">
        <f t="shared" ref="C270:L270" ca="1" si="71">C235/10^3</f>
        <v>2168.1</v>
      </c>
      <c r="D270" s="768">
        <f t="shared" ca="1" si="71"/>
        <v>2174.04</v>
      </c>
      <c r="E270" s="768">
        <f t="shared" ca="1" si="71"/>
        <v>2168.1</v>
      </c>
      <c r="F270" s="768">
        <f t="shared" ca="1" si="71"/>
        <v>2168.1</v>
      </c>
      <c r="G270" s="768">
        <f t="shared" ca="1" si="71"/>
        <v>2168.1</v>
      </c>
      <c r="H270" s="768">
        <f t="shared" ca="1" si="71"/>
        <v>2174.04</v>
      </c>
      <c r="I270" s="768">
        <f t="shared" ca="1" si="71"/>
        <v>2168.1</v>
      </c>
      <c r="J270" s="768">
        <f t="shared" ca="1" si="71"/>
        <v>2168.1</v>
      </c>
      <c r="K270" s="768">
        <f t="shared" ca="1" si="71"/>
        <v>2168.1</v>
      </c>
      <c r="L270" s="769">
        <f t="shared" ca="1" si="71"/>
        <v>2174.04</v>
      </c>
    </row>
    <row r="271" spans="2:12" ht="12.75" thickBot="1" x14ac:dyDescent="0.25">
      <c r="B271" s="626" t="str">
        <f t="shared" ref="B271" si="72">B236</f>
        <v>Cash Flow After Debt Service</v>
      </c>
      <c r="C271" s="638">
        <f t="shared" ref="C271:L271" ca="1" si="73">C236/10^3</f>
        <v>7845.5812861111126</v>
      </c>
      <c r="D271" s="638">
        <f t="shared" ca="1" si="73"/>
        <v>7641.7351083333324</v>
      </c>
      <c r="E271" s="638">
        <f t="shared" ca="1" si="73"/>
        <v>7659.616736111112</v>
      </c>
      <c r="F271" s="638">
        <f t="shared" ca="1" si="73"/>
        <v>7668.5009861111121</v>
      </c>
      <c r="G271" s="638">
        <f t="shared" ca="1" si="73"/>
        <v>7780.5413111111111</v>
      </c>
      <c r="H271" s="638">
        <f t="shared" ca="1" si="73"/>
        <v>8276.5608333333348</v>
      </c>
      <c r="I271" s="638">
        <f t="shared" ca="1" si="73"/>
        <v>8829.9825861111131</v>
      </c>
      <c r="J271" s="638">
        <f t="shared" ca="1" si="73"/>
        <v>9371.9232861111122</v>
      </c>
      <c r="K271" s="638">
        <f t="shared" ca="1" si="73"/>
        <v>9930.1199111111127</v>
      </c>
      <c r="L271" s="639">
        <f t="shared" ca="1" si="73"/>
        <v>10501.183383333335</v>
      </c>
    </row>
    <row r="278" spans="2:14" x14ac:dyDescent="0.2">
      <c r="B278" s="112" t="str">
        <f>'A&amp;R'!R34</f>
        <v>Debt Yield</v>
      </c>
      <c r="C278" s="633"/>
      <c r="D278" s="633"/>
      <c r="E278" s="633"/>
      <c r="F278" s="633"/>
      <c r="G278" s="633"/>
      <c r="H278" s="633"/>
      <c r="I278" s="633"/>
      <c r="J278" s="633"/>
      <c r="K278" s="633"/>
      <c r="L278" s="633"/>
    </row>
    <row r="279" spans="2:14" x14ac:dyDescent="0.2">
      <c r="B279" s="112" t="str">
        <f>'A&amp;R'!R35</f>
        <v>A1-Note</v>
      </c>
      <c r="C279" s="633">
        <f ca="1">'A&amp;R'!W35</f>
        <v>0.17925107149657346</v>
      </c>
      <c r="D279" s="633">
        <f ca="1">'A&amp;R'!X35</f>
        <v>0.17717944734999189</v>
      </c>
      <c r="E279" s="633">
        <f ca="1">'A&amp;R'!Y35</f>
        <v>0.17711323584999192</v>
      </c>
      <c r="F279" s="633">
        <f ca="1">'A&amp;R'!Z35</f>
        <v>0.17723067834999195</v>
      </c>
      <c r="G279" s="633">
        <f ca="1">'A&amp;R'!AA35</f>
        <v>0.17838054159999189</v>
      </c>
      <c r="H279" s="633">
        <f ca="1">'A&amp;R'!AB35</f>
        <v>0.18364384459999192</v>
      </c>
      <c r="I279" s="633">
        <f ca="1">'A&amp;R'!AC35</f>
        <v>0.18893653434999194</v>
      </c>
      <c r="J279" s="633">
        <f ca="1">'A&amp;R'!AD35</f>
        <v>0.1943881113499919</v>
      </c>
      <c r="K279" s="633">
        <f ca="1">'A&amp;R'!AE35</f>
        <v>0.20000325759999193</v>
      </c>
      <c r="L279" s="633">
        <f ca="1">'A&amp;R'!AF35</f>
        <v>0.20602079009999189</v>
      </c>
    </row>
    <row r="280" spans="2:14" x14ac:dyDescent="0.2">
      <c r="B280" s="112" t="str">
        <f>'A&amp;R'!R36</f>
        <v>A2-Note</v>
      </c>
      <c r="C280" s="633">
        <f ca="1">'A&amp;R'!W36</f>
        <v>0.11175253833950964</v>
      </c>
      <c r="D280" s="633">
        <f ca="1">'A&amp;R'!X36</f>
        <v>0.11046100208852361</v>
      </c>
      <c r="E280" s="633">
        <f ca="1">'A&amp;R'!Y36</f>
        <v>0.11041972309849871</v>
      </c>
      <c r="F280" s="633">
        <f ca="1">'A&amp;R'!Z36</f>
        <v>0.11049294161470821</v>
      </c>
      <c r="G280" s="633">
        <f ca="1">'A&amp;R'!AA36</f>
        <v>0.11120981396508221</v>
      </c>
      <c r="H280" s="633">
        <f ca="1">'A&amp;R'!AB36</f>
        <v>0.11449117493765082</v>
      </c>
      <c r="I280" s="633">
        <f ca="1">'A&amp;R'!AC36</f>
        <v>0.11779085682667827</v>
      </c>
      <c r="J280" s="633">
        <f ca="1">'A&amp;R'!AD36</f>
        <v>0.12118959560473311</v>
      </c>
      <c r="K280" s="633">
        <f ca="1">'A&amp;R'!AE36</f>
        <v>0.12469031022443387</v>
      </c>
      <c r="L280" s="633">
        <f ca="1">'A&amp;R'!AF36</f>
        <v>0.1284418890897705</v>
      </c>
    </row>
    <row r="281" spans="2:14" x14ac:dyDescent="0.2">
      <c r="B281" s="112" t="str">
        <f>'A&amp;R'!R37</f>
        <v>B-Note</v>
      </c>
      <c r="C281" s="633">
        <f ca="1">'A&amp;R'!W37</f>
        <v>8.962553574828673E-2</v>
      </c>
      <c r="D281" s="633">
        <f ca="1">'A&amp;R'!X37</f>
        <v>8.8589723674995943E-2</v>
      </c>
      <c r="E281" s="633">
        <f ca="1">'A&amp;R'!Y37</f>
        <v>8.8556617924995959E-2</v>
      </c>
      <c r="F281" s="633">
        <f ca="1">'A&amp;R'!Z37</f>
        <v>8.8615339174995977E-2</v>
      </c>
      <c r="G281" s="633">
        <f ca="1">'A&amp;R'!AA37</f>
        <v>8.9190270799995947E-2</v>
      </c>
      <c r="H281" s="633">
        <f ca="1">'A&amp;R'!AB37</f>
        <v>9.1821922299995959E-2</v>
      </c>
      <c r="I281" s="633">
        <f ca="1">'A&amp;R'!AC37</f>
        <v>9.4468267174995971E-2</v>
      </c>
      <c r="J281" s="633">
        <f ca="1">'A&amp;R'!AD37</f>
        <v>9.7194055674995949E-2</v>
      </c>
      <c r="K281" s="633">
        <f ca="1">'A&amp;R'!AE37</f>
        <v>0.10000162879999597</v>
      </c>
      <c r="L281" s="633">
        <f ca="1">'A&amp;R'!AF37</f>
        <v>0.10301039504999594</v>
      </c>
    </row>
    <row r="282" spans="2:14" x14ac:dyDescent="0.2">
      <c r="C282" s="633"/>
      <c r="D282" s="633"/>
      <c r="E282" s="633"/>
      <c r="F282" s="633"/>
      <c r="G282" s="633"/>
      <c r="H282" s="633"/>
      <c r="I282" s="633"/>
      <c r="J282" s="633"/>
      <c r="K282" s="633"/>
      <c r="L282" s="633"/>
    </row>
    <row r="285" spans="2:14" ht="12" thickBot="1" x14ac:dyDescent="0.25"/>
    <row r="286" spans="2:14" ht="12.75" thickBot="1" x14ac:dyDescent="0.25">
      <c r="B286" s="609"/>
      <c r="C286" s="775" t="s">
        <v>521</v>
      </c>
      <c r="D286" s="775" t="s">
        <v>520</v>
      </c>
      <c r="E286" s="775">
        <v>1</v>
      </c>
      <c r="F286" s="775">
        <f>E286+1</f>
        <v>2</v>
      </c>
      <c r="G286" s="775">
        <f t="shared" ref="G286:N286" si="74">F286+1</f>
        <v>3</v>
      </c>
      <c r="H286" s="775">
        <f t="shared" si="74"/>
        <v>4</v>
      </c>
      <c r="I286" s="775">
        <f t="shared" si="74"/>
        <v>5</v>
      </c>
      <c r="J286" s="775">
        <f t="shared" si="74"/>
        <v>6</v>
      </c>
      <c r="K286" s="775">
        <f t="shared" si="74"/>
        <v>7</v>
      </c>
      <c r="L286" s="775">
        <f t="shared" si="74"/>
        <v>8</v>
      </c>
      <c r="M286" s="775">
        <f t="shared" si="74"/>
        <v>9</v>
      </c>
      <c r="N286" s="776">
        <f t="shared" si="74"/>
        <v>10</v>
      </c>
    </row>
    <row r="287" spans="2:14" ht="12" x14ac:dyDescent="0.2">
      <c r="B287" s="758" t="s">
        <v>517</v>
      </c>
      <c r="C287" s="777"/>
      <c r="D287" s="777"/>
      <c r="E287" s="777"/>
      <c r="F287" s="777"/>
      <c r="G287" s="777"/>
      <c r="H287" s="777"/>
      <c r="I287" s="777"/>
      <c r="J287" s="777"/>
      <c r="K287" s="777"/>
      <c r="L287" s="777"/>
      <c r="M287" s="777"/>
      <c r="N287" s="778"/>
    </row>
    <row r="288" spans="2:14" ht="12" x14ac:dyDescent="0.2">
      <c r="B288" s="761" t="str">
        <f>'A&amp;R'!R40</f>
        <v>A1-Note</v>
      </c>
      <c r="C288" s="710">
        <f ca="1">AVERAGE(E288:N288)</f>
        <v>3.9366550199509698</v>
      </c>
      <c r="D288" s="710">
        <f ca="1">MIN(E288:N288)</f>
        <v>3.7385203845437975</v>
      </c>
      <c r="E288" s="710">
        <f ca="1">'A&amp;R'!W40</f>
        <v>3.7925943316990609</v>
      </c>
      <c r="F288" s="710">
        <f ca="1">'A&amp;R'!X40</f>
        <v>3.7385203845437975</v>
      </c>
      <c r="G288" s="710">
        <f ca="1">'A&amp;R'!Y40</f>
        <v>3.7473620031688277</v>
      </c>
      <c r="H288" s="710">
        <f ca="1">'A&amp;R'!Z40</f>
        <v>3.7498468516892967</v>
      </c>
      <c r="I288" s="710">
        <f ca="1">'A&amp;R'!AA40</f>
        <v>3.7741756593654174</v>
      </c>
      <c r="J288" s="710">
        <f ca="1">'A&amp;R'!AB40</f>
        <v>3.8749204086683515</v>
      </c>
      <c r="K288" s="710">
        <f ca="1">'A&amp;R'!AC40</f>
        <v>3.9975193634496184</v>
      </c>
      <c r="L288" s="710">
        <f ca="1">'A&amp;R'!AD40</f>
        <v>4.1128638345113497</v>
      </c>
      <c r="M288" s="710">
        <f ca="1">'A&amp;R'!AE40</f>
        <v>4.2316691039114742</v>
      </c>
      <c r="N288" s="711">
        <f ca="1">'A&amp;R'!AF40</f>
        <v>4.3470782585025036</v>
      </c>
    </row>
    <row r="289" spans="2:14" ht="12" x14ac:dyDescent="0.2">
      <c r="B289" s="761" t="str">
        <f>'A&amp;R'!R41</f>
        <v>A2-Note</v>
      </c>
      <c r="C289" s="710">
        <f ca="1">AVERAGE(E289:N289)</f>
        <v>2.3889698814053637</v>
      </c>
      <c r="D289" s="710">
        <f ca="1">MIN(E289:N289)</f>
        <v>2.2687313352152372</v>
      </c>
      <c r="E289" s="710">
        <f ca="1">'A&amp;R'!W41</f>
        <v>2.3015462581556374</v>
      </c>
      <c r="F289" s="710">
        <f ca="1">'A&amp;R'!X41</f>
        <v>2.2687313352152372</v>
      </c>
      <c r="G289" s="710">
        <f ca="1">'A&amp;R'!Y41</f>
        <v>2.2740968956951426</v>
      </c>
      <c r="H289" s="710">
        <f ca="1">'A&amp;R'!Z41</f>
        <v>2.2756048328258207</v>
      </c>
      <c r="I289" s="710">
        <f ca="1">'A&amp;R'!AA41</f>
        <v>2.2903688364009884</v>
      </c>
      <c r="J289" s="710">
        <f ca="1">'A&amp;R'!AB41</f>
        <v>2.3515060634566218</v>
      </c>
      <c r="K289" s="710">
        <f ca="1">'A&amp;R'!AC41</f>
        <v>2.4259055749657286</v>
      </c>
      <c r="L289" s="710">
        <f ca="1">'A&amp;R'!AD41</f>
        <v>2.4959026831595121</v>
      </c>
      <c r="M289" s="710">
        <f ca="1">'A&amp;R'!AE41</f>
        <v>2.5679999863041196</v>
      </c>
      <c r="N289" s="711">
        <f ca="1">'A&amp;R'!AF41</f>
        <v>2.6380363478748268</v>
      </c>
    </row>
    <row r="290" spans="2:14" ht="12.75" thickBot="1" x14ac:dyDescent="0.25">
      <c r="B290" s="762" t="str">
        <f>'A&amp;R'!R42</f>
        <v>B-Note</v>
      </c>
      <c r="C290" s="706">
        <f ca="1">AVERAGE(E290:N290)</f>
        <v>1.8687485785135887</v>
      </c>
      <c r="D290" s="706">
        <f ca="1">MIN(E290:N290)</f>
        <v>1.7746931389602205</v>
      </c>
      <c r="E290" s="706">
        <f ca="1">'A&amp;R'!W42</f>
        <v>1.8003622949743729</v>
      </c>
      <c r="F290" s="706">
        <f ca="1">'A&amp;R'!X42</f>
        <v>1.7746931389602205</v>
      </c>
      <c r="G290" s="706">
        <f ca="1">'A&amp;R'!Y42</f>
        <v>1.7788902967384732</v>
      </c>
      <c r="H290" s="706">
        <f ca="1">'A&amp;R'!Z42</f>
        <v>1.7800698659709597</v>
      </c>
      <c r="I290" s="706">
        <f ca="1">'A&amp;R'!AA42</f>
        <v>1.7916188649386793</v>
      </c>
      <c r="J290" s="706">
        <f ca="1">'A&amp;R'!AB42</f>
        <v>1.8394428693531963</v>
      </c>
      <c r="K290" s="706">
        <f ca="1">'A&amp;R'!AC42</f>
        <v>1.8976411674803197</v>
      </c>
      <c r="L290" s="706">
        <f ca="1">'A&amp;R'!AD42</f>
        <v>1.9523957282034732</v>
      </c>
      <c r="M290" s="706">
        <f ca="1">'A&amp;R'!AE42</f>
        <v>2.0087931461093409</v>
      </c>
      <c r="N290" s="707">
        <f ca="1">'A&amp;R'!AF42</f>
        <v>2.0635784124068501</v>
      </c>
    </row>
    <row r="291" spans="2:14" ht="12" x14ac:dyDescent="0.2">
      <c r="B291" s="758" t="s">
        <v>519</v>
      </c>
      <c r="C291" s="777"/>
      <c r="D291" s="777"/>
      <c r="E291" s="777"/>
      <c r="F291" s="777"/>
      <c r="G291" s="777"/>
      <c r="H291" s="777"/>
      <c r="I291" s="777"/>
      <c r="J291" s="777"/>
      <c r="K291" s="777"/>
      <c r="L291" s="777"/>
      <c r="M291" s="777"/>
      <c r="N291" s="778"/>
    </row>
    <row r="292" spans="2:14" ht="12" x14ac:dyDescent="0.2">
      <c r="B292" s="761" t="str">
        <f>B288</f>
        <v>A1-Note</v>
      </c>
      <c r="C292" s="710">
        <f>AVERAGE(E292:N292)</f>
        <v>3.5636993691459873</v>
      </c>
      <c r="D292" s="710">
        <f>MIN(E292:N292)</f>
        <v>3.3995903054477812</v>
      </c>
      <c r="E292" s="710">
        <v>3.4140110011463594</v>
      </c>
      <c r="F292" s="710">
        <v>3.4092719931256221</v>
      </c>
      <c r="G292" s="710">
        <v>3.4073071414568172</v>
      </c>
      <c r="H292" s="710">
        <v>3.3995903054477812</v>
      </c>
      <c r="I292" s="710">
        <v>3.413411499769913</v>
      </c>
      <c r="J292" s="710">
        <v>3.5043482773536501</v>
      </c>
      <c r="K292" s="710">
        <v>3.6147844395095761</v>
      </c>
      <c r="L292" s="710">
        <v>3.7186471934349719</v>
      </c>
      <c r="M292" s="710">
        <v>3.825625621677613</v>
      </c>
      <c r="N292" s="711">
        <v>3.9299962185375685</v>
      </c>
    </row>
    <row r="293" spans="2:14" ht="12" x14ac:dyDescent="0.2">
      <c r="B293" s="761" t="str">
        <f t="shared" ref="B293:B294" si="75">B289</f>
        <v>A2-Note</v>
      </c>
      <c r="C293" s="710">
        <f>AVERAGE(E293:N293)</f>
        <v>2.1626407231840941</v>
      </c>
      <c r="D293" s="710">
        <f>MIN(E293:N293)</f>
        <v>2.063050688382027</v>
      </c>
      <c r="E293" s="710">
        <v>2.0718019270651777</v>
      </c>
      <c r="F293" s="710">
        <v>2.0689260470675901</v>
      </c>
      <c r="G293" s="710">
        <v>2.0677336714506223</v>
      </c>
      <c r="H293" s="710">
        <v>2.063050688382027</v>
      </c>
      <c r="I293" s="710">
        <v>2.0714381180128392</v>
      </c>
      <c r="J293" s="710">
        <v>2.1266233505665193</v>
      </c>
      <c r="K293" s="710">
        <v>2.1936418380568945</v>
      </c>
      <c r="L293" s="710">
        <v>2.2566712347579236</v>
      </c>
      <c r="M293" s="710">
        <v>2.3215913869522447</v>
      </c>
      <c r="N293" s="711">
        <v>2.3849289695290996</v>
      </c>
    </row>
    <row r="294" spans="2:14" ht="12.75" thickBot="1" x14ac:dyDescent="0.25">
      <c r="B294" s="762" t="str">
        <f t="shared" si="75"/>
        <v>B-Note</v>
      </c>
      <c r="C294" s="706">
        <f>AVERAGE(E294:N294)</f>
        <v>1.6917047840337003</v>
      </c>
      <c r="D294" s="706">
        <f>MIN(E294:N294)</f>
        <v>1.6138014427571667</v>
      </c>
      <c r="E294" s="706">
        <v>1.620647014556402</v>
      </c>
      <c r="F294" s="706">
        <v>1.6183973852499389</v>
      </c>
      <c r="G294" s="706">
        <v>1.6174646609587677</v>
      </c>
      <c r="H294" s="706">
        <v>1.6138014427571667</v>
      </c>
      <c r="I294" s="706">
        <v>1.620362428444748</v>
      </c>
      <c r="J294" s="706">
        <v>1.6635305427405067</v>
      </c>
      <c r="K294" s="706">
        <v>1.7159551062339959</v>
      </c>
      <c r="L294" s="706">
        <v>1.7652592420485198</v>
      </c>
      <c r="M294" s="706">
        <v>1.8160424030562485</v>
      </c>
      <c r="N294" s="707">
        <v>1.8655876142907057</v>
      </c>
    </row>
    <row r="296" spans="2:14" ht="12" thickBot="1" x14ac:dyDescent="0.25"/>
    <row r="297" spans="2:14" ht="12.75" thickBot="1" x14ac:dyDescent="0.25">
      <c r="B297" s="609"/>
      <c r="C297" s="775" t="s">
        <v>521</v>
      </c>
      <c r="D297" s="775" t="s">
        <v>520</v>
      </c>
      <c r="E297" s="775">
        <v>1</v>
      </c>
      <c r="F297" s="775">
        <f>E297+1</f>
        <v>2</v>
      </c>
      <c r="G297" s="775">
        <f t="shared" ref="G297:N297" si="76">F297+1</f>
        <v>3</v>
      </c>
      <c r="H297" s="775">
        <f t="shared" si="76"/>
        <v>4</v>
      </c>
      <c r="I297" s="775">
        <f t="shared" si="76"/>
        <v>5</v>
      </c>
      <c r="J297" s="775">
        <f t="shared" si="76"/>
        <v>6</v>
      </c>
      <c r="K297" s="775">
        <f t="shared" si="76"/>
        <v>7</v>
      </c>
      <c r="L297" s="775">
        <f t="shared" si="76"/>
        <v>8</v>
      </c>
      <c r="M297" s="775">
        <f t="shared" si="76"/>
        <v>9</v>
      </c>
      <c r="N297" s="776">
        <f t="shared" si="76"/>
        <v>10</v>
      </c>
    </row>
    <row r="298" spans="2:14" ht="12" x14ac:dyDescent="0.2">
      <c r="B298" s="758" t="s">
        <v>516</v>
      </c>
      <c r="C298" s="777"/>
      <c r="D298" s="777"/>
      <c r="E298" s="777"/>
      <c r="F298" s="777"/>
      <c r="G298" s="777"/>
      <c r="H298" s="777"/>
      <c r="I298" s="777"/>
      <c r="J298" s="777"/>
      <c r="K298" s="777"/>
      <c r="L298" s="777"/>
      <c r="M298" s="777"/>
      <c r="N298" s="778"/>
    </row>
    <row r="299" spans="2:14" ht="12" x14ac:dyDescent="0.2">
      <c r="B299" s="761" t="s">
        <v>522</v>
      </c>
      <c r="C299" s="710">
        <f ca="1">AVERAGE(E299:N299)</f>
        <v>18.621475126465008</v>
      </c>
      <c r="D299" s="710">
        <f ca="1">MIN(E299:N299)</f>
        <v>17.711323584999192</v>
      </c>
      <c r="E299" s="710">
        <f ca="1">'A&amp;R'!W35*100</f>
        <v>17.925107149657347</v>
      </c>
      <c r="F299" s="710">
        <f ca="1">'A&amp;R'!X35*100</f>
        <v>17.71794473499919</v>
      </c>
      <c r="G299" s="710">
        <f ca="1">'A&amp;R'!Y35*100</f>
        <v>17.711323584999192</v>
      </c>
      <c r="H299" s="710">
        <f ca="1">'A&amp;R'!Z35*100</f>
        <v>17.723067834999195</v>
      </c>
      <c r="I299" s="710">
        <f ca="1">'A&amp;R'!AA35*100</f>
        <v>17.838054159999189</v>
      </c>
      <c r="J299" s="710">
        <f ca="1">'A&amp;R'!AB35*100</f>
        <v>18.36438445999919</v>
      </c>
      <c r="K299" s="710">
        <f ca="1">'A&amp;R'!AC35*100</f>
        <v>18.893653434999194</v>
      </c>
      <c r="L299" s="710">
        <f ca="1">'A&amp;R'!AD35*100</f>
        <v>19.438811134999192</v>
      </c>
      <c r="M299" s="710">
        <f ca="1">'A&amp;R'!AE35*100</f>
        <v>20.000325759999193</v>
      </c>
      <c r="N299" s="711">
        <f ca="1">'A&amp;R'!AF35*100</f>
        <v>20.602079009999187</v>
      </c>
    </row>
    <row r="300" spans="2:14" ht="12" x14ac:dyDescent="0.2">
      <c r="B300" s="761" t="s">
        <v>523</v>
      </c>
      <c r="C300" s="710">
        <f ca="1">AVERAGE(E300:N300)</f>
        <v>11.609398457895889</v>
      </c>
      <c r="D300" s="710">
        <f ca="1">MIN(E300:N300)</f>
        <v>11.041972309849871</v>
      </c>
      <c r="E300" s="710">
        <f ca="1">'A&amp;R'!W36*100</f>
        <v>11.175253833950965</v>
      </c>
      <c r="F300" s="710">
        <f ca="1">'A&amp;R'!X36*100</f>
        <v>11.04610020885236</v>
      </c>
      <c r="G300" s="710">
        <f ca="1">'A&amp;R'!Y36*100</f>
        <v>11.041972309849871</v>
      </c>
      <c r="H300" s="710">
        <f ca="1">'A&amp;R'!Z36*100</f>
        <v>11.04929416147082</v>
      </c>
      <c r="I300" s="710">
        <f ca="1">'A&amp;R'!AA36*100</f>
        <v>11.12098139650822</v>
      </c>
      <c r="J300" s="710">
        <f ca="1">'A&amp;R'!AB36*100</f>
        <v>11.449117493765081</v>
      </c>
      <c r="K300" s="710">
        <f ca="1">'A&amp;R'!AC36*100</f>
        <v>11.779085682667827</v>
      </c>
      <c r="L300" s="710">
        <f ca="1">'A&amp;R'!AD36*100</f>
        <v>12.118959560473311</v>
      </c>
      <c r="M300" s="710">
        <f ca="1">'A&amp;R'!AE36*100</f>
        <v>12.469031022443387</v>
      </c>
      <c r="N300" s="711">
        <f ca="1">'A&amp;R'!AF36*100</f>
        <v>12.844188908977049</v>
      </c>
    </row>
    <row r="301" spans="2:14" ht="12.75" thickBot="1" x14ac:dyDescent="0.25">
      <c r="B301" s="762" t="s">
        <v>524</v>
      </c>
      <c r="C301" s="706">
        <f ca="1">AVERAGE(E301:N301)</f>
        <v>9.3107375632325038</v>
      </c>
      <c r="D301" s="706">
        <f ca="1">MIN(E301:N301)</f>
        <v>8.8556617924995962</v>
      </c>
      <c r="E301" s="706">
        <f ca="1">'A&amp;R'!W37*100</f>
        <v>8.9625535748286733</v>
      </c>
      <c r="F301" s="706">
        <f ca="1">'A&amp;R'!X37*100</f>
        <v>8.8589723674995948</v>
      </c>
      <c r="G301" s="706">
        <f ca="1">'A&amp;R'!Y37*100</f>
        <v>8.8556617924995962</v>
      </c>
      <c r="H301" s="706">
        <f ca="1">'A&amp;R'!Z37*100</f>
        <v>8.8615339174995977</v>
      </c>
      <c r="I301" s="706">
        <f ca="1">'A&amp;R'!AA37*100</f>
        <v>8.9190270799995943</v>
      </c>
      <c r="J301" s="706">
        <f ca="1">'A&amp;R'!AB37*100</f>
        <v>9.1821922299995951</v>
      </c>
      <c r="K301" s="706">
        <f ca="1">'A&amp;R'!AC37*100</f>
        <v>9.4468267174995972</v>
      </c>
      <c r="L301" s="706">
        <f ca="1">'A&amp;R'!AD37*100</f>
        <v>9.7194055674995958</v>
      </c>
      <c r="M301" s="706">
        <f ca="1">'A&amp;R'!AE37*100</f>
        <v>10.000162879999596</v>
      </c>
      <c r="N301" s="707">
        <f ca="1">'A&amp;R'!AF37*100</f>
        <v>10.301039504999594</v>
      </c>
    </row>
    <row r="302" spans="2:14" ht="12" x14ac:dyDescent="0.2">
      <c r="B302" s="758" t="s">
        <v>518</v>
      </c>
      <c r="C302" s="777"/>
      <c r="D302" s="777"/>
      <c r="E302" s="777"/>
      <c r="F302" s="777"/>
      <c r="G302" s="777"/>
      <c r="H302" s="777"/>
      <c r="I302" s="777"/>
      <c r="J302" s="777"/>
      <c r="K302" s="777"/>
      <c r="L302" s="777"/>
      <c r="M302" s="777"/>
      <c r="N302" s="778"/>
    </row>
    <row r="303" spans="2:14" ht="12" x14ac:dyDescent="0.2">
      <c r="B303" s="761" t="s">
        <v>522</v>
      </c>
      <c r="C303" s="710">
        <f>AVERAGE(E303:N303)</f>
        <v>16.857311993540311</v>
      </c>
      <c r="D303" s="710">
        <f>MIN(E303:N303)</f>
        <v>16.067634753540311</v>
      </c>
      <c r="E303" s="710">
        <v>16.135791928540311</v>
      </c>
      <c r="F303" s="710">
        <v>16.157540028540307</v>
      </c>
      <c r="G303" s="710">
        <v>16.104107178540307</v>
      </c>
      <c r="H303" s="710">
        <v>16.067634753540311</v>
      </c>
      <c r="I303" s="710">
        <v>16.132958478540303</v>
      </c>
      <c r="J303" s="710">
        <v>16.608134428540307</v>
      </c>
      <c r="K303" s="710">
        <v>17.084716353540308</v>
      </c>
      <c r="L303" s="710">
        <v>17.575607503540304</v>
      </c>
      <c r="M303" s="710">
        <v>18.081224403540311</v>
      </c>
      <c r="N303" s="711">
        <v>18.625404878540309</v>
      </c>
    </row>
    <row r="304" spans="2:14" ht="12" x14ac:dyDescent="0.2">
      <c r="B304" s="761" t="s">
        <v>523</v>
      </c>
      <c r="C304" s="710">
        <f>AVERAGE(E304:N304)</f>
        <v>10.509546130636101</v>
      </c>
      <c r="D304" s="710">
        <f>MIN(E304:N304)</f>
        <v>10.017228649339346</v>
      </c>
      <c r="E304" s="710">
        <v>10.059720653703435</v>
      </c>
      <c r="F304" s="710">
        <v>10.073279319538845</v>
      </c>
      <c r="G304" s="710">
        <v>10.039967068915404</v>
      </c>
      <c r="H304" s="710">
        <v>10.017228649339346</v>
      </c>
      <c r="I304" s="710">
        <v>10.057954163678493</v>
      </c>
      <c r="J304" s="710">
        <v>10.354198521533856</v>
      </c>
      <c r="K304" s="710">
        <v>10.651319422406676</v>
      </c>
      <c r="L304" s="710">
        <v>10.957361286496448</v>
      </c>
      <c r="M304" s="710">
        <v>11.272583792730867</v>
      </c>
      <c r="N304" s="711">
        <v>11.611848428017648</v>
      </c>
    </row>
    <row r="305" spans="2:14" ht="12.75" thickBot="1" x14ac:dyDescent="0.25">
      <c r="B305" s="762" t="s">
        <v>524</v>
      </c>
      <c r="C305" s="706">
        <f>AVERAGE(E305:N305)</f>
        <v>8.4286559967701553</v>
      </c>
      <c r="D305" s="706">
        <f>MIN(E305:N305)</f>
        <v>8.0338173767701555</v>
      </c>
      <c r="E305" s="706">
        <v>8.0678959642701553</v>
      </c>
      <c r="F305" s="706">
        <v>8.0787700142701535</v>
      </c>
      <c r="G305" s="706">
        <v>8.0520535892701535</v>
      </c>
      <c r="H305" s="706">
        <v>8.0338173767701555</v>
      </c>
      <c r="I305" s="706">
        <v>8.0664792392701514</v>
      </c>
      <c r="J305" s="706">
        <v>8.3040672142701535</v>
      </c>
      <c r="K305" s="706">
        <v>8.5423581767701542</v>
      </c>
      <c r="L305" s="706">
        <v>8.7878037517701522</v>
      </c>
      <c r="M305" s="706">
        <v>9.0406122017701556</v>
      </c>
      <c r="N305" s="707">
        <v>9.3127024392701543</v>
      </c>
    </row>
  </sheetData>
  <mergeCells count="22">
    <mergeCell ref="B174:D174"/>
    <mergeCell ref="B175:D175"/>
    <mergeCell ref="B176:D176"/>
    <mergeCell ref="B177:D177"/>
    <mergeCell ref="B169:D169"/>
    <mergeCell ref="B170:D170"/>
    <mergeCell ref="B171:D171"/>
    <mergeCell ref="B172:D172"/>
    <mergeCell ref="B173:D173"/>
    <mergeCell ref="B164:D164"/>
    <mergeCell ref="C165:C167"/>
    <mergeCell ref="B165:B168"/>
    <mergeCell ref="C168:D168"/>
    <mergeCell ref="B116:B117"/>
    <mergeCell ref="B118:B119"/>
    <mergeCell ref="D116:F116"/>
    <mergeCell ref="D118:F118"/>
    <mergeCell ref="B99:B101"/>
    <mergeCell ref="C99:D99"/>
    <mergeCell ref="E99:F99"/>
    <mergeCell ref="C100:C101"/>
    <mergeCell ref="E100:E10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T135"/>
  <sheetViews>
    <sheetView showGridLines="0" tabSelected="1" zoomScale="115" zoomScaleNormal="115" workbookViewId="0"/>
  </sheetViews>
  <sheetFormatPr defaultColWidth="0" defaultRowHeight="11.25" outlineLevelCol="1" x14ac:dyDescent="0.2"/>
  <cols>
    <col min="1" max="1" width="2.42578125" style="100" customWidth="1"/>
    <col min="2" max="2" width="18.7109375" style="100" customWidth="1"/>
    <col min="3" max="3" width="11" style="100" customWidth="1"/>
    <col min="4" max="7" width="10.5703125" style="100" customWidth="1"/>
    <col min="8" max="8" width="10.140625" style="100" customWidth="1"/>
    <col min="9" max="9" width="2.42578125" style="100" customWidth="1"/>
    <col min="10" max="10" width="18.42578125" style="100" customWidth="1"/>
    <col min="11" max="11" width="12.7109375" style="100" customWidth="1"/>
    <col min="12" max="16" width="11" style="100" customWidth="1"/>
    <col min="17" max="17" width="2.42578125" style="100" customWidth="1"/>
    <col min="18" max="18" width="34.42578125" style="100" customWidth="1"/>
    <col min="19" max="19" width="6.85546875" style="100" hidden="1" customWidth="1" outlineLevel="1"/>
    <col min="20" max="20" width="12" style="100" hidden="1" customWidth="1" outlineLevel="1"/>
    <col min="21" max="21" width="11.140625" style="100" customWidth="1" collapsed="1"/>
    <col min="22" max="22" width="10.5703125" style="100" customWidth="1"/>
    <col min="23" max="27" width="10.140625" style="100" customWidth="1"/>
    <col min="28" max="32" width="10.140625" style="100" customWidth="1" outlineLevel="1"/>
    <col min="33" max="33" width="10.140625" style="100" customWidth="1"/>
    <col min="34" max="34" width="9.7109375" style="100" customWidth="1"/>
    <col min="35" max="35" width="8" style="100" customWidth="1"/>
    <col min="36" max="38" width="9.140625" style="100" customWidth="1"/>
    <col min="39" max="40" width="8" style="100" customWidth="1"/>
    <col min="41" max="41" width="10.28515625" style="100" customWidth="1"/>
    <col min="42" max="42" width="8" style="100" customWidth="1"/>
    <col min="43" max="43" width="9.7109375" style="100" customWidth="1"/>
    <col min="44" max="45" width="8" style="100" customWidth="1"/>
    <col min="46" max="46" width="0" style="100" hidden="1" customWidth="1"/>
    <col min="47" max="16384" width="8" style="100" hidden="1"/>
  </cols>
  <sheetData>
    <row r="1" spans="2:39" x14ac:dyDescent="0.2">
      <c r="B1" s="97" t="s">
        <v>563</v>
      </c>
      <c r="C1" s="97"/>
      <c r="D1" s="98"/>
      <c r="E1" s="98"/>
      <c r="F1" s="98"/>
      <c r="G1" s="98" t="s">
        <v>112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I1" s="548"/>
      <c r="AK1" s="549"/>
      <c r="AL1" s="549"/>
      <c r="AM1" s="550"/>
    </row>
    <row r="2" spans="2:39" ht="12" thickBot="1" x14ac:dyDescent="0.25">
      <c r="AK2" s="696"/>
      <c r="AL2" s="696"/>
      <c r="AM2" s="697"/>
    </row>
    <row r="3" spans="2:39" x14ac:dyDescent="0.2">
      <c r="B3" s="101" t="s">
        <v>113</v>
      </c>
      <c r="C3" s="102"/>
      <c r="D3" s="103"/>
      <c r="E3" s="103"/>
      <c r="F3" s="103"/>
      <c r="G3" s="104"/>
      <c r="H3" s="105"/>
      <c r="J3" s="101" t="s">
        <v>114</v>
      </c>
      <c r="K3" s="103"/>
      <c r="L3" s="103"/>
      <c r="M3" s="103"/>
      <c r="N3" s="103"/>
      <c r="O3" s="104"/>
      <c r="P3" s="556"/>
      <c r="R3" s="101" t="s">
        <v>115</v>
      </c>
      <c r="S3" s="102"/>
      <c r="T3" s="102"/>
      <c r="U3" s="102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6"/>
      <c r="AG3" s="107"/>
      <c r="AI3" s="549" t="s">
        <v>122</v>
      </c>
      <c r="AK3" s="696"/>
      <c r="AL3" s="696"/>
      <c r="AM3" s="697"/>
    </row>
    <row r="4" spans="2:39" x14ac:dyDescent="0.2">
      <c r="B4" s="107"/>
      <c r="C4" s="108"/>
      <c r="D4" s="108"/>
      <c r="E4" s="108"/>
      <c r="F4" s="108"/>
      <c r="G4" s="108"/>
      <c r="H4" s="109"/>
      <c r="J4" s="107"/>
      <c r="K4" s="108"/>
      <c r="L4" s="108"/>
      <c r="M4" s="108"/>
      <c r="N4" s="108"/>
      <c r="O4" s="108"/>
      <c r="P4" s="109"/>
      <c r="R4" s="107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9"/>
      <c r="AG4" s="107"/>
      <c r="AH4" s="547" t="s">
        <v>335</v>
      </c>
      <c r="AI4" s="696">
        <f>ROW('CF(M)'!A11)</f>
        <v>11</v>
      </c>
      <c r="AJ4" s="696">
        <f>'CF(M)'!A120</f>
        <v>120</v>
      </c>
      <c r="AK4" s="696">
        <f>'CF(M)'!A121</f>
        <v>121</v>
      </c>
      <c r="AL4" s="696"/>
      <c r="AM4" s="697"/>
    </row>
    <row r="5" spans="2:39" x14ac:dyDescent="0.2">
      <c r="B5" s="110" t="s">
        <v>116</v>
      </c>
      <c r="C5" s="111"/>
      <c r="D5" s="111"/>
      <c r="E5" s="111"/>
      <c r="F5" s="111"/>
      <c r="G5" s="108"/>
      <c r="H5" s="842">
        <v>43220</v>
      </c>
      <c r="I5" s="112"/>
      <c r="J5" s="113" t="s">
        <v>117</v>
      </c>
      <c r="K5" s="108"/>
      <c r="L5" s="108"/>
      <c r="M5" s="108"/>
      <c r="N5" s="108"/>
      <c r="O5" s="108"/>
      <c r="P5" s="109"/>
      <c r="R5" s="113" t="s">
        <v>121</v>
      </c>
      <c r="S5" s="108"/>
      <c r="T5" s="117" t="s">
        <v>122</v>
      </c>
      <c r="U5" s="117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9"/>
      <c r="AG5" s="107"/>
      <c r="AI5" s="696" t="str">
        <f>$AI$3&amp;AI4&amp;":"&amp;AI4</f>
        <v>'CF(M)'!11:11</v>
      </c>
      <c r="AJ5" s="696" t="str">
        <f>$AI$3&amp;AJ4&amp;":"&amp;AJ4</f>
        <v>'CF(M)'!120:120</v>
      </c>
      <c r="AK5" s="696" t="str">
        <f>$AI$3&amp;AK4&amp;":"&amp;AK4</f>
        <v>'CF(M)'!121:121</v>
      </c>
      <c r="AL5" s="696"/>
    </row>
    <row r="6" spans="2:39" x14ac:dyDescent="0.2">
      <c r="B6" s="107" t="s">
        <v>123</v>
      </c>
      <c r="C6" s="108"/>
      <c r="D6" s="108"/>
      <c r="E6" s="108"/>
      <c r="F6" s="108"/>
      <c r="G6" s="108"/>
      <c r="H6" s="118">
        <f>H5</f>
        <v>43220</v>
      </c>
      <c r="I6" s="112"/>
      <c r="J6" s="107"/>
      <c r="K6" s="108"/>
      <c r="L6" s="114"/>
      <c r="M6" s="114"/>
      <c r="N6" s="115" t="s">
        <v>118</v>
      </c>
      <c r="O6" s="115" t="s">
        <v>119</v>
      </c>
      <c r="P6" s="116" t="s">
        <v>120</v>
      </c>
      <c r="R6" s="122">
        <f>H12</f>
        <v>1</v>
      </c>
      <c r="S6" s="123">
        <f>ROW('CF(M)'!A5)</f>
        <v>5</v>
      </c>
      <c r="T6" s="123" t="str">
        <f>$T$5&amp;S6&amp;":"&amp;S6</f>
        <v>'CF(M)'!5:5</v>
      </c>
      <c r="U6" s="124"/>
      <c r="V6" s="125"/>
      <c r="W6" s="125">
        <f>V6+1</f>
        <v>1</v>
      </c>
      <c r="X6" s="125">
        <f t="shared" ref="X6:AF6" si="0">W6+1</f>
        <v>2</v>
      </c>
      <c r="Y6" s="125">
        <f t="shared" si="0"/>
        <v>3</v>
      </c>
      <c r="Z6" s="125">
        <f t="shared" si="0"/>
        <v>4</v>
      </c>
      <c r="AA6" s="125">
        <f t="shared" si="0"/>
        <v>5</v>
      </c>
      <c r="AB6" s="125">
        <f t="shared" si="0"/>
        <v>6</v>
      </c>
      <c r="AC6" s="125">
        <f t="shared" si="0"/>
        <v>7</v>
      </c>
      <c r="AD6" s="125">
        <f t="shared" si="0"/>
        <v>8</v>
      </c>
      <c r="AE6" s="125">
        <f t="shared" si="0"/>
        <v>9</v>
      </c>
      <c r="AF6" s="126">
        <f t="shared" si="0"/>
        <v>10</v>
      </c>
      <c r="AG6" s="107"/>
      <c r="AH6" s="688" t="s">
        <v>145</v>
      </c>
      <c r="AI6" s="688"/>
      <c r="AJ6" s="124"/>
      <c r="AK6" s="124"/>
      <c r="AL6" s="124"/>
      <c r="AM6" s="123"/>
    </row>
    <row r="7" spans="2:39" x14ac:dyDescent="0.2">
      <c r="B7" s="110" t="s">
        <v>126</v>
      </c>
      <c r="C7" s="111"/>
      <c r="D7" s="111"/>
      <c r="E7" s="111"/>
      <c r="F7" s="111"/>
      <c r="G7" s="111"/>
      <c r="H7" s="127">
        <f>DATEDIF(H5,H8,"m")</f>
        <v>120</v>
      </c>
      <c r="I7" s="112"/>
      <c r="J7" s="107"/>
      <c r="K7" s="108"/>
      <c r="L7" s="137" t="s">
        <v>124</v>
      </c>
      <c r="M7" s="264" t="s">
        <v>125</v>
      </c>
      <c r="N7" s="497">
        <f ca="1">U55</f>
        <v>5.0834827131411124E-2</v>
      </c>
      <c r="O7" s="497">
        <f ca="1">-U54/V52*365/(AF48-V48)</f>
        <v>5.0500845239499312E-2</v>
      </c>
      <c r="P7" s="196">
        <f ca="1">U56</f>
        <v>5.1862147450447094E-2</v>
      </c>
      <c r="R7" s="129"/>
      <c r="S7" s="130"/>
      <c r="T7" s="130"/>
      <c r="U7" s="131" t="s">
        <v>128</v>
      </c>
      <c r="V7" s="132"/>
      <c r="W7" s="133">
        <f t="shared" ref="W7:AF7" si="1">W28</f>
        <v>43561</v>
      </c>
      <c r="X7" s="133">
        <f t="shared" si="1"/>
        <v>43927</v>
      </c>
      <c r="Y7" s="133">
        <f t="shared" si="1"/>
        <v>44292</v>
      </c>
      <c r="Z7" s="133">
        <f t="shared" si="1"/>
        <v>44657</v>
      </c>
      <c r="AA7" s="133">
        <f t="shared" si="1"/>
        <v>45022</v>
      </c>
      <c r="AB7" s="133">
        <f t="shared" si="1"/>
        <v>45388</v>
      </c>
      <c r="AC7" s="133">
        <f t="shared" si="1"/>
        <v>45753</v>
      </c>
      <c r="AD7" s="133">
        <f t="shared" si="1"/>
        <v>46118</v>
      </c>
      <c r="AE7" s="133">
        <f t="shared" si="1"/>
        <v>46483</v>
      </c>
      <c r="AF7" s="134">
        <f t="shared" si="1"/>
        <v>46849</v>
      </c>
      <c r="AG7" s="107"/>
      <c r="AH7" s="132">
        <f>H5</f>
        <v>43220</v>
      </c>
      <c r="AI7" s="130"/>
      <c r="AJ7" s="131" t="s">
        <v>181</v>
      </c>
      <c r="AK7" s="131" t="s">
        <v>561</v>
      </c>
      <c r="AL7" s="131" t="s">
        <v>562</v>
      </c>
      <c r="AM7" s="131" t="s">
        <v>146</v>
      </c>
    </row>
    <row r="8" spans="2:39" x14ac:dyDescent="0.2">
      <c r="B8" s="110" t="s">
        <v>129</v>
      </c>
      <c r="C8" s="111"/>
      <c r="D8" s="111"/>
      <c r="E8" s="111"/>
      <c r="F8" s="111"/>
      <c r="G8" s="111"/>
      <c r="H8" s="135">
        <f>H33+H35</f>
        <v>46873</v>
      </c>
      <c r="I8" s="112"/>
      <c r="J8" s="107"/>
      <c r="K8" s="108"/>
      <c r="L8" s="145"/>
      <c r="M8" s="169" t="s">
        <v>127</v>
      </c>
      <c r="N8" s="593">
        <f ca="1">U70</f>
        <v>4.7932750974760713E-2</v>
      </c>
      <c r="O8" s="593">
        <f ca="1">-U69/V67*365/(AF61-V61)</f>
        <v>4.7932750974760754E-2</v>
      </c>
      <c r="P8" s="594">
        <f ca="1">U71</f>
        <v>4.8979100584983837E-2</v>
      </c>
      <c r="R8" s="136" t="str">
        <f>'CF(M)'!C17</f>
        <v>Potential Gross Revenue</v>
      </c>
      <c r="S8" s="111">
        <f>'CF(M)'!A17</f>
        <v>17</v>
      </c>
      <c r="T8" s="137" t="str">
        <f>$T$5&amp;S8&amp;":"&amp;S8</f>
        <v>'CF(M)'!17:17</v>
      </c>
      <c r="U8" s="138">
        <f t="shared" ref="U8:U9" ca="1" si="2">SUM(V8:AF8)</f>
        <v>257838006</v>
      </c>
      <c r="V8" s="138"/>
      <c r="W8" s="138">
        <f t="shared" ref="W8:AF9" ca="1" si="3">SUMIF(INDIRECT($T$6),W$6,INDIRECT($T8))</f>
        <v>22494629.000000004</v>
      </c>
      <c r="X8" s="138">
        <f t="shared" ca="1" si="3"/>
        <v>23240100.999999996</v>
      </c>
      <c r="Y8" s="138">
        <f t="shared" ca="1" si="3"/>
        <v>23915484</v>
      </c>
      <c r="Z8" s="138">
        <f t="shared" ca="1" si="3"/>
        <v>24611117.000000004</v>
      </c>
      <c r="AA8" s="138">
        <f t="shared" ca="1" si="3"/>
        <v>25327635.999999996</v>
      </c>
      <c r="AB8" s="138">
        <f t="shared" ca="1" si="3"/>
        <v>26078427</v>
      </c>
      <c r="AC8" s="138">
        <f t="shared" ca="1" si="3"/>
        <v>26838566.000000004</v>
      </c>
      <c r="AD8" s="138">
        <f t="shared" ca="1" si="3"/>
        <v>27621507.999999996</v>
      </c>
      <c r="AE8" s="138">
        <f t="shared" ca="1" si="3"/>
        <v>28427955</v>
      </c>
      <c r="AF8" s="139">
        <f t="shared" ca="1" si="3"/>
        <v>29282583</v>
      </c>
      <c r="AG8" s="140"/>
      <c r="AH8" s="182">
        <f>EOMONTH(AH7,3)</f>
        <v>43312</v>
      </c>
      <c r="AI8" s="546">
        <v>1</v>
      </c>
      <c r="AJ8" s="183">
        <f t="shared" ref="AJ8:AJ47" ca="1" si="4">-SUMIF(INDIRECT($AI$5),$AI8,INDIRECT($AJ$5))</f>
        <v>813980.18786149169</v>
      </c>
      <c r="AK8" s="183">
        <f t="shared" ref="AK8:AK47" ca="1" si="5">-SUMIF(INDIRECT($AI$5),$AI8,INDIRECT($AK$5))</f>
        <v>0</v>
      </c>
      <c r="AL8" s="183">
        <f ca="1">SUM(AJ8:AK8)</f>
        <v>813980.18786149169</v>
      </c>
      <c r="AM8" s="121">
        <f ca="1">-AL8/$V$67*365/($AH8-$AH7)</f>
        <v>4.8206865490865669E-2</v>
      </c>
    </row>
    <row r="9" spans="2:39" x14ac:dyDescent="0.2">
      <c r="B9" s="107" t="s">
        <v>130</v>
      </c>
      <c r="C9" s="108"/>
      <c r="D9" s="108"/>
      <c r="E9" s="108"/>
      <c r="F9" s="108"/>
      <c r="G9" s="108"/>
      <c r="H9" s="142">
        <v>3</v>
      </c>
      <c r="I9" s="112"/>
      <c r="J9" s="107"/>
      <c r="K9" s="108"/>
      <c r="L9" s="137"/>
      <c r="M9" s="137"/>
      <c r="N9" s="233"/>
      <c r="O9" s="497"/>
      <c r="P9" s="196"/>
      <c r="R9" s="143" t="str">
        <f>'CF(M)'!C18</f>
        <v>General Vacancy</v>
      </c>
      <c r="S9" s="144">
        <f>'CF(M)'!A18</f>
        <v>18</v>
      </c>
      <c r="T9" s="145" t="str">
        <f t="shared" ref="T9" si="6">$T$5&amp;S9&amp;":"&amp;S9</f>
        <v>'CF(M)'!18:18</v>
      </c>
      <c r="U9" s="146">
        <f t="shared" ca="1" si="2"/>
        <v>-8467832.3853499163</v>
      </c>
      <c r="V9" s="146"/>
      <c r="W9" s="146">
        <f t="shared" ca="1" si="3"/>
        <v>-483876.02534265886</v>
      </c>
      <c r="X9" s="146">
        <f t="shared" ca="1" si="3"/>
        <v>-785892.0400008061</v>
      </c>
      <c r="Y9" s="146">
        <f t="shared" ca="1" si="3"/>
        <v>-809469.0400008061</v>
      </c>
      <c r="Z9" s="146">
        <f t="shared" ca="1" si="3"/>
        <v>-833752.04000080621</v>
      </c>
      <c r="AA9" s="146">
        <f t="shared" ca="1" si="3"/>
        <v>-858764.04000080645</v>
      </c>
      <c r="AB9" s="146">
        <f t="shared" ca="1" si="3"/>
        <v>-884527.04000080621</v>
      </c>
      <c r="AC9" s="146">
        <f t="shared" ca="1" si="3"/>
        <v>-911065.04000080621</v>
      </c>
      <c r="AD9" s="146">
        <f t="shared" ca="1" si="3"/>
        <v>-938395.04000080621</v>
      </c>
      <c r="AE9" s="146">
        <f t="shared" ca="1" si="3"/>
        <v>-966547.04000080621</v>
      </c>
      <c r="AF9" s="147">
        <f t="shared" ca="1" si="3"/>
        <v>-995545.04000080621</v>
      </c>
      <c r="AG9" s="140"/>
      <c r="AH9" s="185">
        <f t="shared" ref="AH9:AH47" si="7">EOMONTH(AH8,3)</f>
        <v>43404</v>
      </c>
      <c r="AI9" s="546">
        <f t="shared" ref="AI9:AI16" si="8">AI8+1</f>
        <v>2</v>
      </c>
      <c r="AJ9" s="183">
        <f t="shared" ca="1" si="4"/>
        <v>823203.35175038059</v>
      </c>
      <c r="AK9" s="183">
        <f t="shared" ca="1" si="5"/>
        <v>0</v>
      </c>
      <c r="AL9" s="183">
        <f t="shared" ref="AL9:AL47" ca="1" si="9">SUM(AJ9:AK9)</f>
        <v>823203.35175038059</v>
      </c>
      <c r="AM9" s="121">
        <f t="shared" ref="AM9:AM47" ca="1" si="10">-AL9/$V$67*365/($AH9-$AH8)</f>
        <v>4.8753094781974093E-2</v>
      </c>
    </row>
    <row r="10" spans="2:39" x14ac:dyDescent="0.2">
      <c r="B10" s="148" t="s">
        <v>131</v>
      </c>
      <c r="C10" s="137"/>
      <c r="D10" s="111"/>
      <c r="E10" s="111"/>
      <c r="F10" s="111"/>
      <c r="G10" s="111"/>
      <c r="H10" s="149">
        <v>1100</v>
      </c>
      <c r="I10" s="112"/>
      <c r="J10" s="113" t="s">
        <v>134</v>
      </c>
      <c r="K10" s="108"/>
      <c r="L10" s="137"/>
      <c r="M10" s="137"/>
      <c r="N10" s="137"/>
      <c r="O10" s="686"/>
      <c r="P10" s="196"/>
      <c r="R10" s="150" t="str">
        <f>'CF(M)'!C19</f>
        <v>Effective Gross Revenue</v>
      </c>
      <c r="S10" s="111">
        <f>'CF(M)'!A19</f>
        <v>19</v>
      </c>
      <c r="T10" s="137" t="str">
        <f>$T$5&amp;S10&amp;":"&amp;S10</f>
        <v>'CF(M)'!19:19</v>
      </c>
      <c r="U10" s="138">
        <f ca="1">SUM(V10:AF10)</f>
        <v>249370173.61465007</v>
      </c>
      <c r="V10" s="138"/>
      <c r="W10" s="138">
        <f t="shared" ref="W10:AF10" ca="1" si="11">SUM(W8:W9)</f>
        <v>22010752.974657346</v>
      </c>
      <c r="X10" s="138">
        <f t="shared" ca="1" si="11"/>
        <v>22454208.959999189</v>
      </c>
      <c r="Y10" s="138">
        <f t="shared" ca="1" si="11"/>
        <v>23106014.959999193</v>
      </c>
      <c r="Z10" s="138">
        <f t="shared" ca="1" si="11"/>
        <v>23777364.959999196</v>
      </c>
      <c r="AA10" s="138">
        <f t="shared" ca="1" si="11"/>
        <v>24468871.959999189</v>
      </c>
      <c r="AB10" s="138">
        <f t="shared" ca="1" si="11"/>
        <v>25193899.959999193</v>
      </c>
      <c r="AC10" s="138">
        <f t="shared" ca="1" si="11"/>
        <v>25927500.959999196</v>
      </c>
      <c r="AD10" s="138">
        <f t="shared" ca="1" si="11"/>
        <v>26683112.959999189</v>
      </c>
      <c r="AE10" s="138">
        <f t="shared" ca="1" si="11"/>
        <v>27461407.959999193</v>
      </c>
      <c r="AF10" s="139">
        <f t="shared" ca="1" si="11"/>
        <v>28287037.959999193</v>
      </c>
      <c r="AG10" s="140"/>
      <c r="AH10" s="185">
        <f t="shared" si="7"/>
        <v>43496</v>
      </c>
      <c r="AI10" s="546">
        <f t="shared" si="8"/>
        <v>3</v>
      </c>
      <c r="AJ10" s="183">
        <f t="shared" ca="1" si="4"/>
        <v>823203.35175038059</v>
      </c>
      <c r="AK10" s="183">
        <f t="shared" ca="1" si="5"/>
        <v>0</v>
      </c>
      <c r="AL10" s="183">
        <f t="shared" ca="1" si="9"/>
        <v>823203.35175038059</v>
      </c>
      <c r="AM10" s="121">
        <f t="shared" ca="1" si="10"/>
        <v>4.8753094781974093E-2</v>
      </c>
    </row>
    <row r="11" spans="2:39" x14ac:dyDescent="0.2">
      <c r="B11" s="110"/>
      <c r="C11" s="111"/>
      <c r="D11" s="111"/>
      <c r="E11" s="111"/>
      <c r="F11" s="111"/>
      <c r="G11" s="111"/>
      <c r="H11" s="151"/>
      <c r="I11" s="112"/>
      <c r="J11" s="107"/>
      <c r="K11" s="108"/>
      <c r="L11" s="165"/>
      <c r="M11" s="509" t="s">
        <v>135</v>
      </c>
      <c r="N11" s="529"/>
      <c r="O11" s="509" t="s">
        <v>136</v>
      </c>
      <c r="P11" s="530"/>
      <c r="R11" s="143" t="str">
        <f>'CF(M)'!C20</f>
        <v>Operating Expenses</v>
      </c>
      <c r="S11" s="144">
        <f>'CF(M)'!A20</f>
        <v>20</v>
      </c>
      <c r="T11" s="145" t="str">
        <f>$T$5&amp;S11&amp;":"&amp;S11</f>
        <v>'CF(M)'!20:20</v>
      </c>
      <c r="U11" s="146">
        <f ca="1">SUM(V11:AF11)</f>
        <v>-63155422.349999994</v>
      </c>
      <c r="V11" s="146"/>
      <c r="W11" s="146">
        <f t="shared" ref="W11:AF11" ca="1" si="12">SUMIF(INDIRECT($T$6),W$6,INDIRECT($T11))</f>
        <v>-4085645.8249999997</v>
      </c>
      <c r="X11" s="146">
        <f t="shared" ca="1" si="12"/>
        <v>-4736264.2250000006</v>
      </c>
      <c r="Y11" s="146">
        <f t="shared" ca="1" si="12"/>
        <v>-5394691.375</v>
      </c>
      <c r="Z11" s="146">
        <f t="shared" ca="1" si="12"/>
        <v>-6054297.1250000009</v>
      </c>
      <c r="AA11" s="146">
        <f t="shared" ca="1" si="12"/>
        <v>-6630817.8000000017</v>
      </c>
      <c r="AB11" s="146">
        <f t="shared" ca="1" si="12"/>
        <v>-6829515.5000000009</v>
      </c>
      <c r="AC11" s="146">
        <f t="shared" ca="1" si="12"/>
        <v>-7033847.5250000022</v>
      </c>
      <c r="AD11" s="146">
        <f t="shared" ca="1" si="12"/>
        <v>-7244301.8249999983</v>
      </c>
      <c r="AE11" s="146">
        <f t="shared" ca="1" si="12"/>
        <v>-7461082.1999999983</v>
      </c>
      <c r="AF11" s="147">
        <f t="shared" ca="1" si="12"/>
        <v>-7684958.950000002</v>
      </c>
      <c r="AG11" s="140"/>
      <c r="AH11" s="185">
        <f t="shared" si="7"/>
        <v>43585</v>
      </c>
      <c r="AI11" s="546">
        <f t="shared" si="8"/>
        <v>4</v>
      </c>
      <c r="AJ11" s="183">
        <f t="shared" ca="1" si="4"/>
        <v>805582.92808219185</v>
      </c>
      <c r="AK11" s="183">
        <f t="shared" ca="1" si="5"/>
        <v>0</v>
      </c>
      <c r="AL11" s="183">
        <f t="shared" ca="1" si="9"/>
        <v>805582.92808219185</v>
      </c>
      <c r="AM11" s="121">
        <f t="shared" ca="1" si="10"/>
        <v>4.9317736296378291E-2</v>
      </c>
    </row>
    <row r="12" spans="2:39" x14ac:dyDescent="0.2">
      <c r="B12" s="152" t="s">
        <v>132</v>
      </c>
      <c r="C12" s="153"/>
      <c r="D12" s="154"/>
      <c r="E12" s="154"/>
      <c r="F12" s="154"/>
      <c r="G12" s="155" t="s">
        <v>133</v>
      </c>
      <c r="H12" s="156">
        <v>1</v>
      </c>
      <c r="I12" s="112"/>
      <c r="J12" s="107"/>
      <c r="K12" s="108"/>
      <c r="L12" s="145"/>
      <c r="M12" s="498" t="s">
        <v>137</v>
      </c>
      <c r="N12" s="499" t="s">
        <v>138</v>
      </c>
      <c r="O12" s="498" t="s">
        <v>137</v>
      </c>
      <c r="P12" s="500" t="s">
        <v>139</v>
      </c>
      <c r="R12" s="150" t="str">
        <f>'CF(M)'!C21</f>
        <v>NOI</v>
      </c>
      <c r="S12" s="111">
        <f>'CF(M)'!A21</f>
        <v>21</v>
      </c>
      <c r="T12" s="137" t="str">
        <f>$T$5&amp;S12&amp;":"&amp;S12</f>
        <v>'CF(M)'!21:21</v>
      </c>
      <c r="U12" s="158">
        <f ca="1">SUM(V12:AF12)</f>
        <v>186214751.26465008</v>
      </c>
      <c r="V12" s="158"/>
      <c r="W12" s="158">
        <f t="shared" ref="W12:AF12" ca="1" si="13">SUM(W10:W11)</f>
        <v>17925107.149657346</v>
      </c>
      <c r="X12" s="158">
        <f t="shared" ca="1" si="13"/>
        <v>17717944.734999187</v>
      </c>
      <c r="Y12" s="158">
        <f t="shared" ca="1" si="13"/>
        <v>17711323.584999193</v>
      </c>
      <c r="Z12" s="158">
        <f t="shared" ca="1" si="13"/>
        <v>17723067.834999196</v>
      </c>
      <c r="AA12" s="158">
        <f t="shared" ca="1" si="13"/>
        <v>17838054.159999188</v>
      </c>
      <c r="AB12" s="138">
        <f t="shared" ca="1" si="13"/>
        <v>18364384.459999193</v>
      </c>
      <c r="AC12" s="138">
        <f t="shared" ca="1" si="13"/>
        <v>18893653.434999194</v>
      </c>
      <c r="AD12" s="138">
        <f t="shared" ca="1" si="13"/>
        <v>19438811.13499919</v>
      </c>
      <c r="AE12" s="138">
        <f t="shared" ca="1" si="13"/>
        <v>20000325.759999193</v>
      </c>
      <c r="AF12" s="139">
        <f t="shared" ca="1" si="13"/>
        <v>20602079.00999919</v>
      </c>
      <c r="AG12" s="140"/>
      <c r="AH12" s="185">
        <f t="shared" si="7"/>
        <v>43677</v>
      </c>
      <c r="AI12" s="546">
        <f t="shared" si="8"/>
        <v>5</v>
      </c>
      <c r="AJ12" s="183">
        <f t="shared" ca="1" si="4"/>
        <v>813980.18786149169</v>
      </c>
      <c r="AK12" s="183">
        <f t="shared" ca="1" si="5"/>
        <v>0</v>
      </c>
      <c r="AL12" s="183">
        <f t="shared" ca="1" si="9"/>
        <v>813980.18786149169</v>
      </c>
      <c r="AM12" s="121">
        <f t="shared" ca="1" si="10"/>
        <v>4.8206865490865669E-2</v>
      </c>
    </row>
    <row r="13" spans="2:39" x14ac:dyDescent="0.2">
      <c r="B13" s="107"/>
      <c r="C13" s="108"/>
      <c r="D13" s="108"/>
      <c r="E13" s="108"/>
      <c r="F13" s="108"/>
      <c r="G13" s="108"/>
      <c r="H13" s="109"/>
      <c r="I13" s="112"/>
      <c r="J13" s="107"/>
      <c r="K13" s="108"/>
      <c r="L13" s="501" t="str">
        <f>R35</f>
        <v>A1-Note</v>
      </c>
      <c r="M13" s="502">
        <f ca="1">U35</f>
        <v>0.18621475126465009</v>
      </c>
      <c r="N13" s="503">
        <f ca="1">MIN(W35:AF35)</f>
        <v>0.17711323584999192</v>
      </c>
      <c r="O13" s="504">
        <f ca="1">U40</f>
        <v>3.9366550199509698</v>
      </c>
      <c r="P13" s="505">
        <f ca="1">MIN(W40:AF40)</f>
        <v>3.7385203845437975</v>
      </c>
      <c r="R13" s="159" t="str">
        <f>'CF(M)'!C22</f>
        <v>Capital Reserves</v>
      </c>
      <c r="S13" s="111">
        <f>'CF(M)'!A22</f>
        <v>22</v>
      </c>
      <c r="T13" s="137" t="str">
        <f>$T$5&amp;S13&amp;":"&amp;S13</f>
        <v>'CF(M)'!22:22</v>
      </c>
      <c r="U13" s="138">
        <f ca="1">SUM(V13:AF13)</f>
        <v>-1029994</v>
      </c>
      <c r="V13" s="138"/>
      <c r="W13" s="138">
        <f t="shared" ref="W13:AF14" ca="1" si="14">SUMIF(INDIRECT($T$6),W$6,INDIRECT($T13))</f>
        <v>-89847</v>
      </c>
      <c r="X13" s="138">
        <f t="shared" ca="1" si="14"/>
        <v>-92543.000000000015</v>
      </c>
      <c r="Y13" s="138">
        <f t="shared" ca="1" si="14"/>
        <v>-95318.000000000015</v>
      </c>
      <c r="Z13" s="138">
        <f t="shared" ca="1" si="14"/>
        <v>-98178</v>
      </c>
      <c r="AA13" s="138">
        <f t="shared" ca="1" si="14"/>
        <v>-101124</v>
      </c>
      <c r="AB13" s="138">
        <f t="shared" ca="1" si="14"/>
        <v>-104157</v>
      </c>
      <c r="AC13" s="138">
        <f t="shared" ca="1" si="14"/>
        <v>-107282.00000000001</v>
      </c>
      <c r="AD13" s="138">
        <f t="shared" ca="1" si="14"/>
        <v>-110499</v>
      </c>
      <c r="AE13" s="138">
        <f t="shared" ca="1" si="14"/>
        <v>-113817</v>
      </c>
      <c r="AF13" s="139">
        <f t="shared" ca="1" si="14"/>
        <v>-117228.99999999999</v>
      </c>
      <c r="AG13" s="140"/>
      <c r="AH13" s="185">
        <f t="shared" si="7"/>
        <v>43769</v>
      </c>
      <c r="AI13" s="546">
        <f t="shared" si="8"/>
        <v>6</v>
      </c>
      <c r="AJ13" s="183">
        <f t="shared" ca="1" si="4"/>
        <v>823203.35175038059</v>
      </c>
      <c r="AK13" s="183">
        <f t="shared" ca="1" si="5"/>
        <v>0</v>
      </c>
      <c r="AL13" s="183">
        <f t="shared" ca="1" si="9"/>
        <v>823203.35175038059</v>
      </c>
      <c r="AM13" s="121">
        <f t="shared" ca="1" si="10"/>
        <v>4.8753094781974093E-2</v>
      </c>
    </row>
    <row r="14" spans="2:39" x14ac:dyDescent="0.2">
      <c r="B14" s="110" t="s">
        <v>140</v>
      </c>
      <c r="C14" s="111"/>
      <c r="D14" s="111"/>
      <c r="E14" s="111"/>
      <c r="F14" s="111"/>
      <c r="G14" s="111"/>
      <c r="H14" s="160" t="s">
        <v>354</v>
      </c>
      <c r="I14" s="112"/>
      <c r="J14" s="107"/>
      <c r="K14" s="108"/>
      <c r="L14" s="829" t="str">
        <f>R36</f>
        <v>A2-Note</v>
      </c>
      <c r="M14" s="830">
        <f ca="1">U36</f>
        <v>0.11609398457895889</v>
      </c>
      <c r="N14" s="831">
        <f ca="1">MIN(W36:AF36)</f>
        <v>0.11041972309849871</v>
      </c>
      <c r="O14" s="832">
        <f ca="1">U41</f>
        <v>2.3889698814053637</v>
      </c>
      <c r="P14" s="833">
        <f ca="1">MIN(W41:AF41)</f>
        <v>2.2687313352152372</v>
      </c>
      <c r="R14" s="143" t="str">
        <f>'CF(M)'!C23</f>
        <v>Cycle TI</v>
      </c>
      <c r="S14" s="144">
        <f>'CF(M)'!A23</f>
        <v>23</v>
      </c>
      <c r="T14" s="145" t="str">
        <f t="shared" ref="T14:T24" si="15">$T$5&amp;S14&amp;":"&amp;S14</f>
        <v>'CF(M)'!23:23</v>
      </c>
      <c r="U14" s="146">
        <f t="shared" ref="U14:U23" ca="1" si="16">SUM(V14:AF14)</f>
        <v>-33290.000000000007</v>
      </c>
      <c r="V14" s="146"/>
      <c r="W14" s="146">
        <f t="shared" ca="1" si="14"/>
        <v>-33290.000000000007</v>
      </c>
      <c r="X14" s="146">
        <f t="shared" ca="1" si="14"/>
        <v>0</v>
      </c>
      <c r="Y14" s="146">
        <f t="shared" ca="1" si="14"/>
        <v>0</v>
      </c>
      <c r="Z14" s="146">
        <f t="shared" ca="1" si="14"/>
        <v>0</v>
      </c>
      <c r="AA14" s="146">
        <f t="shared" ca="1" si="14"/>
        <v>0</v>
      </c>
      <c r="AB14" s="146">
        <f t="shared" ca="1" si="14"/>
        <v>0</v>
      </c>
      <c r="AC14" s="146">
        <f t="shared" ca="1" si="14"/>
        <v>0</v>
      </c>
      <c r="AD14" s="146">
        <f t="shared" ca="1" si="14"/>
        <v>0</v>
      </c>
      <c r="AE14" s="146">
        <f t="shared" ca="1" si="14"/>
        <v>0</v>
      </c>
      <c r="AF14" s="147">
        <f t="shared" ca="1" si="14"/>
        <v>0</v>
      </c>
      <c r="AG14" s="140"/>
      <c r="AH14" s="185">
        <f t="shared" si="7"/>
        <v>43861</v>
      </c>
      <c r="AI14" s="546">
        <f t="shared" si="8"/>
        <v>7</v>
      </c>
      <c r="AJ14" s="183">
        <f t="shared" ca="1" si="4"/>
        <v>823203.35175038059</v>
      </c>
      <c r="AK14" s="183">
        <f t="shared" ca="1" si="5"/>
        <v>0</v>
      </c>
      <c r="AL14" s="183">
        <f t="shared" ca="1" si="9"/>
        <v>823203.35175038059</v>
      </c>
      <c r="AM14" s="121">
        <f t="shared" ca="1" si="10"/>
        <v>4.8753094781974093E-2</v>
      </c>
    </row>
    <row r="15" spans="2:39" x14ac:dyDescent="0.2">
      <c r="B15" s="107" t="s">
        <v>141</v>
      </c>
      <c r="C15" s="108"/>
      <c r="D15" s="111"/>
      <c r="E15" s="111"/>
      <c r="F15" s="108"/>
      <c r="G15" s="108"/>
      <c r="H15" s="162" t="s">
        <v>142</v>
      </c>
      <c r="I15" s="112"/>
      <c r="J15" s="107"/>
      <c r="K15" s="108"/>
      <c r="L15" s="169" t="str">
        <f>R37</f>
        <v>B-Note</v>
      </c>
      <c r="M15" s="825">
        <f ca="1">U37</f>
        <v>9.3107375632325046E-2</v>
      </c>
      <c r="N15" s="826">
        <f ca="1">MIN(W37:AF37)</f>
        <v>8.8556617924995959E-2</v>
      </c>
      <c r="O15" s="827">
        <f ca="1">U42</f>
        <v>1.8687485785135887</v>
      </c>
      <c r="P15" s="828">
        <f ca="1">MIN(W42:AF42)</f>
        <v>1.7746931389602205</v>
      </c>
      <c r="R15" s="163" t="str">
        <f>'CF(M)'!C24</f>
        <v>Cash Flow Before Debt Service</v>
      </c>
      <c r="S15" s="164">
        <f>'CF(M)'!A24</f>
        <v>24</v>
      </c>
      <c r="T15" s="165" t="str">
        <f t="shared" si="15"/>
        <v>'CF(M)'!24:24</v>
      </c>
      <c r="U15" s="166">
        <f t="shared" ca="1" si="16"/>
        <v>185151467.26465008</v>
      </c>
      <c r="V15" s="166"/>
      <c r="W15" s="166">
        <f t="shared" ref="W15:AF15" ca="1" si="17">SUM(W12:W14)</f>
        <v>17801970.149657346</v>
      </c>
      <c r="X15" s="166">
        <f t="shared" ca="1" si="17"/>
        <v>17625401.734999187</v>
      </c>
      <c r="Y15" s="166">
        <f t="shared" ca="1" si="17"/>
        <v>17616005.584999193</v>
      </c>
      <c r="Z15" s="166">
        <f t="shared" ca="1" si="17"/>
        <v>17624889.834999196</v>
      </c>
      <c r="AA15" s="166">
        <f t="shared" ca="1" si="17"/>
        <v>17736930.159999188</v>
      </c>
      <c r="AB15" s="166">
        <f t="shared" ca="1" si="17"/>
        <v>18260227.459999193</v>
      </c>
      <c r="AC15" s="166">
        <f t="shared" ca="1" si="17"/>
        <v>18786371.434999194</v>
      </c>
      <c r="AD15" s="166">
        <f t="shared" ca="1" si="17"/>
        <v>19328312.13499919</v>
      </c>
      <c r="AE15" s="166">
        <f t="shared" ca="1" si="17"/>
        <v>19886508.759999193</v>
      </c>
      <c r="AF15" s="167">
        <f t="shared" ca="1" si="17"/>
        <v>20484850.00999919</v>
      </c>
      <c r="AG15" s="140"/>
      <c r="AH15" s="185">
        <f t="shared" si="7"/>
        <v>43951</v>
      </c>
      <c r="AI15" s="546">
        <f t="shared" si="8"/>
        <v>8</v>
      </c>
      <c r="AJ15" s="183">
        <f t="shared" ca="1" si="4"/>
        <v>814530.79060121789</v>
      </c>
      <c r="AK15" s="183">
        <f t="shared" ca="1" si="5"/>
        <v>0</v>
      </c>
      <c r="AL15" s="183">
        <f t="shared" ca="1" si="9"/>
        <v>814530.79060121789</v>
      </c>
      <c r="AM15" s="121">
        <f t="shared" ca="1" si="10"/>
        <v>4.9311462501773817E-2</v>
      </c>
    </row>
    <row r="16" spans="2:39" x14ac:dyDescent="0.2">
      <c r="B16" s="107"/>
      <c r="C16" s="108"/>
      <c r="D16" s="108"/>
      <c r="E16" s="108"/>
      <c r="F16" s="108"/>
      <c r="G16" s="108"/>
      <c r="H16" s="109"/>
      <c r="J16" s="107"/>
      <c r="K16" s="108"/>
      <c r="L16" s="264" t="str">
        <f>R38</f>
        <v/>
      </c>
      <c r="M16" s="506"/>
      <c r="N16" s="506"/>
      <c r="O16" s="507"/>
      <c r="P16" s="508"/>
      <c r="R16" s="113" t="s">
        <v>143</v>
      </c>
      <c r="S16" s="111">
        <f>'CF(M)'!A25</f>
        <v>25</v>
      </c>
      <c r="T16" s="137" t="str">
        <f t="shared" si="15"/>
        <v>'CF(M)'!25:25</v>
      </c>
      <c r="U16" s="138">
        <f t="shared" ca="1" si="16"/>
        <v>-99645722.222222224</v>
      </c>
      <c r="V16" s="138"/>
      <c r="W16" s="138">
        <f t="shared" ref="W16:AF16" ca="1" si="18">-SUM(W17:W20)</f>
        <v>-9956388.8888888881</v>
      </c>
      <c r="X16" s="138">
        <f t="shared" ca="1" si="18"/>
        <v>-9983666.666666666</v>
      </c>
      <c r="Y16" s="138">
        <f t="shared" ca="1" si="18"/>
        <v>-9956388.8888888881</v>
      </c>
      <c r="Z16" s="138">
        <f t="shared" ca="1" si="18"/>
        <v>-9956388.8888888881</v>
      </c>
      <c r="AA16" s="138">
        <f t="shared" ca="1" si="18"/>
        <v>-9956388.8888888881</v>
      </c>
      <c r="AB16" s="138">
        <f t="shared" ca="1" si="18"/>
        <v>-9983666.666666666</v>
      </c>
      <c r="AC16" s="138">
        <f t="shared" ca="1" si="18"/>
        <v>-9956388.8888888881</v>
      </c>
      <c r="AD16" s="138">
        <f t="shared" ca="1" si="18"/>
        <v>-9956388.8888888881</v>
      </c>
      <c r="AE16" s="138">
        <f t="shared" ca="1" si="18"/>
        <v>-9956388.8888888881</v>
      </c>
      <c r="AF16" s="139">
        <f t="shared" ca="1" si="18"/>
        <v>-9983666.666666666</v>
      </c>
      <c r="AG16" s="140"/>
      <c r="AH16" s="185">
        <f t="shared" si="7"/>
        <v>44043</v>
      </c>
      <c r="AI16" s="546">
        <f t="shared" si="8"/>
        <v>9</v>
      </c>
      <c r="AJ16" s="183">
        <f t="shared" ca="1" si="4"/>
        <v>813980.18786149169</v>
      </c>
      <c r="AK16" s="183">
        <f t="shared" ca="1" si="5"/>
        <v>0</v>
      </c>
      <c r="AL16" s="183">
        <f t="shared" ca="1" si="9"/>
        <v>813980.18786149169</v>
      </c>
      <c r="AM16" s="121">
        <f t="shared" ca="1" si="10"/>
        <v>4.8206865490865669E-2</v>
      </c>
    </row>
    <row r="17" spans="2:45" x14ac:dyDescent="0.2">
      <c r="B17" s="110" t="s">
        <v>144</v>
      </c>
      <c r="C17" s="111"/>
      <c r="D17" s="111"/>
      <c r="E17" s="111"/>
      <c r="F17" s="168" t="s">
        <v>302</v>
      </c>
      <c r="G17" s="168" t="s">
        <v>303</v>
      </c>
      <c r="H17" s="116" t="s">
        <v>128</v>
      </c>
      <c r="I17" s="112"/>
      <c r="J17" s="107"/>
      <c r="K17" s="108"/>
      <c r="L17" s="108"/>
      <c r="M17" s="108"/>
      <c r="N17" s="108"/>
      <c r="O17" s="108"/>
      <c r="P17" s="109"/>
      <c r="R17" s="170" t="str">
        <f t="shared" ref="R17:R18" si="19">R30</f>
        <v>A1-Note</v>
      </c>
      <c r="S17" s="171">
        <f>'CF(M)'!A48</f>
        <v>48</v>
      </c>
      <c r="T17" s="137" t="str">
        <f t="shared" si="15"/>
        <v>'CF(M)'!48:48</v>
      </c>
      <c r="U17" s="172">
        <f t="shared" ca="1" si="16"/>
        <v>47302291.111111112</v>
      </c>
      <c r="V17" s="172"/>
      <c r="W17" s="172">
        <f t="shared" ref="W17:AF18" ca="1" si="20">SUMIF(INDIRECT($T$6),W$6,INDIRECT($T17))</f>
        <v>4726344.444444444</v>
      </c>
      <c r="X17" s="172">
        <f t="shared" ca="1" si="20"/>
        <v>4739293.333333333</v>
      </c>
      <c r="Y17" s="172">
        <f t="shared" ca="1" si="20"/>
        <v>4726344.444444444</v>
      </c>
      <c r="Z17" s="172">
        <f t="shared" ca="1" si="20"/>
        <v>4726344.444444444</v>
      </c>
      <c r="AA17" s="172">
        <f t="shared" ca="1" si="20"/>
        <v>4726344.444444444</v>
      </c>
      <c r="AB17" s="172">
        <f t="shared" ca="1" si="20"/>
        <v>4739293.333333333</v>
      </c>
      <c r="AC17" s="172">
        <f t="shared" ca="1" si="20"/>
        <v>4726344.444444444</v>
      </c>
      <c r="AD17" s="172">
        <f t="shared" ca="1" si="20"/>
        <v>4726344.444444444</v>
      </c>
      <c r="AE17" s="172">
        <f t="shared" ca="1" si="20"/>
        <v>4726344.444444444</v>
      </c>
      <c r="AF17" s="173">
        <f t="shared" ca="1" si="20"/>
        <v>4739293.333333333</v>
      </c>
      <c r="AG17" s="140"/>
      <c r="AH17" s="185">
        <f t="shared" si="7"/>
        <v>44135</v>
      </c>
      <c r="AI17" s="546">
        <f t="shared" ref="AI17:AI32" si="21">AI16+1</f>
        <v>10</v>
      </c>
      <c r="AJ17" s="183">
        <f t="shared" ca="1" si="4"/>
        <v>823203.35175038059</v>
      </c>
      <c r="AK17" s="183">
        <f t="shared" ca="1" si="5"/>
        <v>0</v>
      </c>
      <c r="AL17" s="183">
        <f t="shared" ca="1" si="9"/>
        <v>823203.35175038059</v>
      </c>
      <c r="AM17" s="121">
        <f t="shared" ca="1" si="10"/>
        <v>4.8753094781974093E-2</v>
      </c>
    </row>
    <row r="18" spans="2:45" x14ac:dyDescent="0.2">
      <c r="B18" s="110"/>
      <c r="C18" s="111"/>
      <c r="D18" s="111"/>
      <c r="E18" s="111"/>
      <c r="F18" s="174">
        <f>'rent data'!AE8</f>
        <v>447</v>
      </c>
      <c r="G18" s="174"/>
      <c r="H18" s="175">
        <f>SUM(F18:G18)</f>
        <v>447</v>
      </c>
      <c r="I18" s="112"/>
      <c r="J18" s="107"/>
      <c r="K18" s="108"/>
      <c r="L18" s="108"/>
      <c r="M18" s="108"/>
      <c r="N18" s="108"/>
      <c r="O18" s="108"/>
      <c r="P18" s="109"/>
      <c r="R18" s="170" t="str">
        <f t="shared" si="19"/>
        <v>A2-Note</v>
      </c>
      <c r="S18" s="171">
        <f>'CF(M)'!A49</f>
        <v>49</v>
      </c>
      <c r="T18" s="137" t="str">
        <f t="shared" si="15"/>
        <v>'CF(M)'!49:49</v>
      </c>
      <c r="U18" s="172">
        <f t="shared" ca="1" si="16"/>
        <v>30644611.111111108</v>
      </c>
      <c r="V18" s="172"/>
      <c r="W18" s="172">
        <f t="shared" ca="1" si="20"/>
        <v>3061944.4444444445</v>
      </c>
      <c r="X18" s="172">
        <f t="shared" ca="1" si="20"/>
        <v>3070333.3333333335</v>
      </c>
      <c r="Y18" s="172">
        <f t="shared" ca="1" si="20"/>
        <v>3061944.4444444445</v>
      </c>
      <c r="Z18" s="172">
        <f t="shared" ca="1" si="20"/>
        <v>3061944.4444444445</v>
      </c>
      <c r="AA18" s="172">
        <f t="shared" ca="1" si="20"/>
        <v>3061944.4444444445</v>
      </c>
      <c r="AB18" s="172">
        <f t="shared" ca="1" si="20"/>
        <v>3070333.3333333335</v>
      </c>
      <c r="AC18" s="172">
        <f t="shared" ca="1" si="20"/>
        <v>3061944.4444444445</v>
      </c>
      <c r="AD18" s="172">
        <f t="shared" ca="1" si="20"/>
        <v>3061944.4444444445</v>
      </c>
      <c r="AE18" s="172">
        <f t="shared" ca="1" si="20"/>
        <v>3061944.4444444445</v>
      </c>
      <c r="AF18" s="173">
        <f t="shared" ca="1" si="20"/>
        <v>3070333.3333333335</v>
      </c>
      <c r="AG18" s="107"/>
      <c r="AH18" s="185">
        <f t="shared" si="7"/>
        <v>44227</v>
      </c>
      <c r="AI18" s="546">
        <f t="shared" si="21"/>
        <v>11</v>
      </c>
      <c r="AJ18" s="183">
        <f t="shared" ca="1" si="4"/>
        <v>823203.35175038059</v>
      </c>
      <c r="AK18" s="183">
        <f t="shared" ca="1" si="5"/>
        <v>0</v>
      </c>
      <c r="AL18" s="183">
        <f t="shared" ca="1" si="9"/>
        <v>823203.35175038059</v>
      </c>
      <c r="AM18" s="121">
        <f t="shared" ca="1" si="10"/>
        <v>4.8753094781974093E-2</v>
      </c>
      <c r="AS18" s="108"/>
    </row>
    <row r="19" spans="2:45" x14ac:dyDescent="0.2">
      <c r="B19" s="107"/>
      <c r="C19" s="108"/>
      <c r="D19" s="108"/>
      <c r="E19" s="108"/>
      <c r="F19" s="176">
        <f>'rent data'!AH8</f>
        <v>368184</v>
      </c>
      <c r="G19" s="176">
        <v>16680</v>
      </c>
      <c r="H19" s="177">
        <f>SUM(F19:G19)</f>
        <v>384864</v>
      </c>
      <c r="I19" s="112"/>
      <c r="J19" s="107"/>
      <c r="K19" s="108"/>
      <c r="L19" s="108"/>
      <c r="M19" s="108"/>
      <c r="N19" s="108"/>
      <c r="O19" s="121"/>
      <c r="P19" s="109"/>
      <c r="R19" s="170" t="str">
        <f t="shared" ref="R19:R20" si="22">R32</f>
        <v>B-Note</v>
      </c>
      <c r="S19" s="202">
        <f>'CF(M)'!A50</f>
        <v>50</v>
      </c>
      <c r="T19" s="202" t="str">
        <f t="shared" si="15"/>
        <v>'CF(M)'!50:50</v>
      </c>
      <c r="U19" s="208">
        <f t="shared" ca="1" si="16"/>
        <v>21698820</v>
      </c>
      <c r="V19" s="208"/>
      <c r="W19" s="208">
        <f t="shared" ref="W19:AF20" ca="1" si="23">SUMIF(INDIRECT($T$6),W$6,INDIRECT($T19))</f>
        <v>2168100</v>
      </c>
      <c r="X19" s="208">
        <f t="shared" ca="1" si="23"/>
        <v>2174040</v>
      </c>
      <c r="Y19" s="208">
        <f t="shared" ca="1" si="23"/>
        <v>2168100</v>
      </c>
      <c r="Z19" s="208">
        <f t="shared" ca="1" si="23"/>
        <v>2168100</v>
      </c>
      <c r="AA19" s="208">
        <f t="shared" ca="1" si="23"/>
        <v>2168100</v>
      </c>
      <c r="AB19" s="208">
        <f t="shared" ca="1" si="23"/>
        <v>2174040</v>
      </c>
      <c r="AC19" s="208">
        <f t="shared" ca="1" si="23"/>
        <v>2168100</v>
      </c>
      <c r="AD19" s="208">
        <f t="shared" ca="1" si="23"/>
        <v>2168100</v>
      </c>
      <c r="AE19" s="208">
        <f t="shared" ca="1" si="23"/>
        <v>2168100</v>
      </c>
      <c r="AF19" s="834">
        <f t="shared" ca="1" si="23"/>
        <v>2174040</v>
      </c>
      <c r="AG19" s="107"/>
      <c r="AH19" s="185">
        <f t="shared" si="7"/>
        <v>44316</v>
      </c>
      <c r="AI19" s="546">
        <f t="shared" si="21"/>
        <v>12</v>
      </c>
      <c r="AJ19" s="183">
        <f t="shared" ca="1" si="4"/>
        <v>805582.92808219185</v>
      </c>
      <c r="AK19" s="183">
        <f t="shared" ca="1" si="5"/>
        <v>0</v>
      </c>
      <c r="AL19" s="183">
        <f t="shared" ca="1" si="9"/>
        <v>805582.92808219185</v>
      </c>
      <c r="AM19" s="121">
        <f t="shared" ca="1" si="10"/>
        <v>4.9317736296378291E-2</v>
      </c>
      <c r="AS19" s="108"/>
    </row>
    <row r="20" spans="2:45" ht="12" thickBot="1" x14ac:dyDescent="0.25">
      <c r="B20" s="107"/>
      <c r="C20" s="108"/>
      <c r="D20" s="108"/>
      <c r="E20" s="108"/>
      <c r="F20" s="108"/>
      <c r="G20" s="108"/>
      <c r="H20" s="175"/>
      <c r="I20" s="112"/>
      <c r="J20" s="107"/>
      <c r="K20" s="108"/>
      <c r="L20" s="108"/>
      <c r="M20" s="108"/>
      <c r="N20" s="108"/>
      <c r="O20" s="108"/>
      <c r="P20" s="109"/>
      <c r="R20" s="576" t="str">
        <f t="shared" si="22"/>
        <v/>
      </c>
      <c r="S20" s="561">
        <f>'CF(M)'!A51</f>
        <v>51</v>
      </c>
      <c r="T20" s="561" t="str">
        <f t="shared" si="15"/>
        <v>'CF(M)'!51:51</v>
      </c>
      <c r="U20" s="562">
        <f t="shared" ca="1" si="16"/>
        <v>0</v>
      </c>
      <c r="V20" s="562"/>
      <c r="W20" s="562">
        <f t="shared" ca="1" si="23"/>
        <v>0</v>
      </c>
      <c r="X20" s="562">
        <f t="shared" ca="1" si="23"/>
        <v>0</v>
      </c>
      <c r="Y20" s="562">
        <f t="shared" ca="1" si="23"/>
        <v>0</v>
      </c>
      <c r="Z20" s="562">
        <f t="shared" ca="1" si="23"/>
        <v>0</v>
      </c>
      <c r="AA20" s="562">
        <f t="shared" ca="1" si="23"/>
        <v>0</v>
      </c>
      <c r="AB20" s="562">
        <f t="shared" ca="1" si="23"/>
        <v>0</v>
      </c>
      <c r="AC20" s="562">
        <f t="shared" ca="1" si="23"/>
        <v>0</v>
      </c>
      <c r="AD20" s="562">
        <f t="shared" ca="1" si="23"/>
        <v>0</v>
      </c>
      <c r="AE20" s="562">
        <f t="shared" ca="1" si="23"/>
        <v>0</v>
      </c>
      <c r="AF20" s="563">
        <f t="shared" ca="1" si="23"/>
        <v>0</v>
      </c>
      <c r="AG20" s="107"/>
      <c r="AH20" s="185">
        <f t="shared" si="7"/>
        <v>44408</v>
      </c>
      <c r="AI20" s="546">
        <f t="shared" si="21"/>
        <v>13</v>
      </c>
      <c r="AJ20" s="183">
        <f t="shared" ca="1" si="4"/>
        <v>813980.18786149169</v>
      </c>
      <c r="AK20" s="183">
        <f t="shared" ca="1" si="5"/>
        <v>0</v>
      </c>
      <c r="AL20" s="183">
        <f t="shared" ca="1" si="9"/>
        <v>813980.18786149169</v>
      </c>
      <c r="AM20" s="121">
        <f t="shared" ca="1" si="10"/>
        <v>4.8206865490865669E-2</v>
      </c>
      <c r="AS20" s="108"/>
    </row>
    <row r="21" spans="2:45" ht="12" thickBot="1" x14ac:dyDescent="0.25">
      <c r="B21" s="107" t="s">
        <v>353</v>
      </c>
      <c r="C21" s="108"/>
      <c r="D21" s="108"/>
      <c r="E21" s="108"/>
      <c r="F21" s="108"/>
      <c r="G21" s="180" t="s">
        <v>350</v>
      </c>
      <c r="H21" s="496" t="s">
        <v>349</v>
      </c>
      <c r="J21" s="152" t="s">
        <v>163</v>
      </c>
      <c r="K21" s="204"/>
      <c r="L21" s="204"/>
      <c r="M21" s="205" t="s">
        <v>164</v>
      </c>
      <c r="N21" s="206">
        <v>1</v>
      </c>
      <c r="O21" s="155" t="s">
        <v>165</v>
      </c>
      <c r="P21" s="156">
        <v>1</v>
      </c>
      <c r="R21" s="201" t="s">
        <v>147</v>
      </c>
      <c r="S21" s="171">
        <f>'CF(M)'!A30</f>
        <v>30</v>
      </c>
      <c r="T21" s="137" t="str">
        <f t="shared" si="15"/>
        <v>'CF(M)'!30:30</v>
      </c>
      <c r="U21" s="172">
        <f t="shared" ca="1" si="16"/>
        <v>85505745.042427868</v>
      </c>
      <c r="V21" s="172"/>
      <c r="W21" s="172">
        <f t="shared" ref="W21:AF21" ca="1" si="24">SUM(W15,W16)</f>
        <v>7845581.2607684582</v>
      </c>
      <c r="X21" s="172">
        <f t="shared" ca="1" si="24"/>
        <v>7641735.0683325212</v>
      </c>
      <c r="Y21" s="172">
        <f t="shared" ca="1" si="24"/>
        <v>7659616.6961103044</v>
      </c>
      <c r="Z21" s="172">
        <f t="shared" ca="1" si="24"/>
        <v>7668500.9461103082</v>
      </c>
      <c r="AA21" s="172">
        <f t="shared" ca="1" si="24"/>
        <v>7780541.2711103</v>
      </c>
      <c r="AB21" s="172">
        <f t="shared" ca="1" si="24"/>
        <v>8276560.7933325265</v>
      </c>
      <c r="AC21" s="172">
        <f t="shared" ca="1" si="24"/>
        <v>8829982.5461103059</v>
      </c>
      <c r="AD21" s="172">
        <f t="shared" ca="1" si="24"/>
        <v>9371923.2461103015</v>
      </c>
      <c r="AE21" s="172">
        <f t="shared" ca="1" si="24"/>
        <v>9930119.8711103052</v>
      </c>
      <c r="AF21" s="173">
        <f t="shared" ca="1" si="24"/>
        <v>10501183.343332523</v>
      </c>
      <c r="AG21" s="107"/>
      <c r="AH21" s="185">
        <f t="shared" si="7"/>
        <v>44500</v>
      </c>
      <c r="AI21" s="546">
        <f t="shared" si="21"/>
        <v>14</v>
      </c>
      <c r="AJ21" s="183">
        <f t="shared" ca="1" si="4"/>
        <v>823203.35175038059</v>
      </c>
      <c r="AK21" s="183">
        <f t="shared" ca="1" si="5"/>
        <v>0</v>
      </c>
      <c r="AL21" s="183">
        <f t="shared" ca="1" si="9"/>
        <v>823203.35175038059</v>
      </c>
      <c r="AM21" s="121">
        <f t="shared" ca="1" si="10"/>
        <v>4.8753094781974093E-2</v>
      </c>
      <c r="AS21" s="108"/>
    </row>
    <row r="22" spans="2:45" ht="12" customHeight="1" x14ac:dyDescent="0.2">
      <c r="B22" s="107"/>
      <c r="C22" s="108"/>
      <c r="D22" s="184"/>
      <c r="E22" s="184"/>
      <c r="F22" s="108"/>
      <c r="G22" s="146">
        <f>Report!H7</f>
        <v>16791012</v>
      </c>
      <c r="H22" s="147">
        <f>기본안!D34</f>
        <v>17925107.175000001</v>
      </c>
      <c r="I22" s="112"/>
      <c r="J22" s="107"/>
      <c r="K22" s="108"/>
      <c r="L22" s="108"/>
      <c r="M22" s="108"/>
      <c r="N22" s="108"/>
      <c r="O22" s="108"/>
      <c r="P22" s="109"/>
      <c r="R22" s="207" t="s">
        <v>148</v>
      </c>
      <c r="S22" s="171">
        <f>'CF(M)'!A31</f>
        <v>31</v>
      </c>
      <c r="T22" s="137" t="str">
        <f t="shared" si="15"/>
        <v>'CF(M)'!31:31</v>
      </c>
      <c r="U22" s="172">
        <f t="shared" ca="1" si="16"/>
        <v>0</v>
      </c>
      <c r="V22" s="172"/>
      <c r="W22" s="172">
        <f t="shared" ref="W22:AF23" ca="1" si="25">-SUMIF(INDIRECT($T$6),W$6,INDIRECT($T22))</f>
        <v>0</v>
      </c>
      <c r="X22" s="172">
        <f t="shared" ca="1" si="25"/>
        <v>0</v>
      </c>
      <c r="Y22" s="172">
        <f t="shared" ca="1" si="25"/>
        <v>0</v>
      </c>
      <c r="Z22" s="172">
        <f t="shared" ca="1" si="25"/>
        <v>0</v>
      </c>
      <c r="AA22" s="172">
        <f t="shared" ca="1" si="25"/>
        <v>0</v>
      </c>
      <c r="AB22" s="172">
        <f t="shared" ca="1" si="25"/>
        <v>0</v>
      </c>
      <c r="AC22" s="172">
        <f t="shared" ca="1" si="25"/>
        <v>0</v>
      </c>
      <c r="AD22" s="172">
        <f t="shared" ca="1" si="25"/>
        <v>0</v>
      </c>
      <c r="AE22" s="172">
        <f t="shared" ca="1" si="25"/>
        <v>0</v>
      </c>
      <c r="AF22" s="173">
        <f t="shared" ca="1" si="25"/>
        <v>0</v>
      </c>
      <c r="AG22" s="107"/>
      <c r="AH22" s="185">
        <f t="shared" si="7"/>
        <v>44592</v>
      </c>
      <c r="AI22" s="546">
        <f t="shared" si="21"/>
        <v>15</v>
      </c>
      <c r="AJ22" s="183">
        <f t="shared" ca="1" si="4"/>
        <v>823203.35175038059</v>
      </c>
      <c r="AK22" s="183">
        <f t="shared" ca="1" si="5"/>
        <v>0</v>
      </c>
      <c r="AL22" s="183">
        <f t="shared" ca="1" si="9"/>
        <v>823203.35175038059</v>
      </c>
      <c r="AM22" s="121">
        <f t="shared" ca="1" si="10"/>
        <v>4.8753094781974093E-2</v>
      </c>
      <c r="AS22" s="108"/>
    </row>
    <row r="23" spans="2:45" x14ac:dyDescent="0.2">
      <c r="B23" s="107"/>
      <c r="C23" s="108"/>
      <c r="D23" s="108"/>
      <c r="E23" s="108"/>
      <c r="F23" s="108"/>
      <c r="G23" s="108"/>
      <c r="H23" s="109"/>
      <c r="I23" s="112"/>
      <c r="J23" s="107"/>
      <c r="K23" s="108"/>
      <c r="L23" s="108"/>
      <c r="M23" s="215">
        <v>1</v>
      </c>
      <c r="N23" s="215">
        <f>M23+1</f>
        <v>2</v>
      </c>
      <c r="O23" s="215"/>
      <c r="P23" s="216" t="s">
        <v>352</v>
      </c>
      <c r="R23" s="207" t="s">
        <v>149</v>
      </c>
      <c r="S23" s="171">
        <f>'CF(M)'!A32</f>
        <v>32</v>
      </c>
      <c r="T23" s="137" t="str">
        <f t="shared" si="15"/>
        <v>'CF(M)'!32:32</v>
      </c>
      <c r="U23" s="172">
        <f t="shared" ca="1" si="16"/>
        <v>0</v>
      </c>
      <c r="V23" s="172"/>
      <c r="W23" s="172">
        <f t="shared" ca="1" si="25"/>
        <v>0</v>
      </c>
      <c r="X23" s="172">
        <f t="shared" ca="1" si="25"/>
        <v>0</v>
      </c>
      <c r="Y23" s="172">
        <f t="shared" ca="1" si="25"/>
        <v>0</v>
      </c>
      <c r="Z23" s="172">
        <f t="shared" ca="1" si="25"/>
        <v>0</v>
      </c>
      <c r="AA23" s="172">
        <f t="shared" ca="1" si="25"/>
        <v>0</v>
      </c>
      <c r="AB23" s="172">
        <f t="shared" ca="1" si="25"/>
        <v>0</v>
      </c>
      <c r="AC23" s="172">
        <f t="shared" ca="1" si="25"/>
        <v>0</v>
      </c>
      <c r="AD23" s="172">
        <f t="shared" ca="1" si="25"/>
        <v>0</v>
      </c>
      <c r="AE23" s="172">
        <f t="shared" ca="1" si="25"/>
        <v>0</v>
      </c>
      <c r="AF23" s="173">
        <f t="shared" ca="1" si="25"/>
        <v>0</v>
      </c>
      <c r="AG23" s="107"/>
      <c r="AH23" s="185">
        <f t="shared" si="7"/>
        <v>44681</v>
      </c>
      <c r="AI23" s="546">
        <f t="shared" si="21"/>
        <v>16</v>
      </c>
      <c r="AJ23" s="183">
        <f t="shared" ca="1" si="4"/>
        <v>805582.92808219185</v>
      </c>
      <c r="AK23" s="183">
        <f t="shared" ca="1" si="5"/>
        <v>0</v>
      </c>
      <c r="AL23" s="183">
        <f t="shared" ca="1" si="9"/>
        <v>805582.92808219185</v>
      </c>
      <c r="AM23" s="121">
        <f t="shared" ca="1" si="10"/>
        <v>4.9317736296378291E-2</v>
      </c>
      <c r="AN23" s="545"/>
      <c r="AS23" s="108"/>
    </row>
    <row r="24" spans="2:45" x14ac:dyDescent="0.2">
      <c r="B24" s="110" t="s">
        <v>348</v>
      </c>
      <c r="C24" s="111"/>
      <c r="D24" s="111"/>
      <c r="E24" s="111"/>
      <c r="F24" s="111"/>
      <c r="G24" s="187" t="s">
        <v>150</v>
      </c>
      <c r="H24" s="181" t="s">
        <v>151</v>
      </c>
      <c r="I24" s="112"/>
      <c r="J24" s="219" t="s">
        <v>313</v>
      </c>
      <c r="K24" s="220"/>
      <c r="L24" s="161" t="s">
        <v>53</v>
      </c>
      <c r="M24" s="221">
        <v>57.280648955168246</v>
      </c>
      <c r="N24" s="221">
        <v>57.280648955168246</v>
      </c>
      <c r="O24" s="221"/>
      <c r="P24" s="580">
        <v>57.280648955168246</v>
      </c>
      <c r="R24" s="510" t="s">
        <v>152</v>
      </c>
      <c r="S24" s="511">
        <f>'CF(M)'!A33</f>
        <v>33</v>
      </c>
      <c r="T24" s="189" t="str">
        <f t="shared" si="15"/>
        <v>'CF(M)'!33:33</v>
      </c>
      <c r="U24" s="512">
        <f ca="1">SUM(V24:AF24)</f>
        <v>85505745.042427868</v>
      </c>
      <c r="V24" s="512"/>
      <c r="W24" s="512">
        <f t="shared" ref="W24:AF24" ca="1" si="26">SUM(W21:W23)</f>
        <v>7845581.2607684582</v>
      </c>
      <c r="X24" s="512">
        <f t="shared" ca="1" si="26"/>
        <v>7641735.0683325212</v>
      </c>
      <c r="Y24" s="512">
        <f t="shared" ca="1" si="26"/>
        <v>7659616.6961103044</v>
      </c>
      <c r="Z24" s="512">
        <f t="shared" ca="1" si="26"/>
        <v>7668500.9461103082</v>
      </c>
      <c r="AA24" s="512">
        <f t="shared" ca="1" si="26"/>
        <v>7780541.2711103</v>
      </c>
      <c r="AB24" s="512">
        <f t="shared" ca="1" si="26"/>
        <v>8276560.7933325265</v>
      </c>
      <c r="AC24" s="512">
        <f t="shared" ca="1" si="26"/>
        <v>8829982.5461103059</v>
      </c>
      <c r="AD24" s="512">
        <f t="shared" ca="1" si="26"/>
        <v>9371923.2461103015</v>
      </c>
      <c r="AE24" s="512">
        <f t="shared" ca="1" si="26"/>
        <v>9930119.8711103052</v>
      </c>
      <c r="AF24" s="513">
        <f t="shared" ca="1" si="26"/>
        <v>10501183.343332523</v>
      </c>
      <c r="AG24" s="107"/>
      <c r="AH24" s="185">
        <f t="shared" si="7"/>
        <v>44773</v>
      </c>
      <c r="AI24" s="546">
        <f t="shared" si="21"/>
        <v>17</v>
      </c>
      <c r="AJ24" s="183">
        <f t="shared" ca="1" si="4"/>
        <v>813980.18786149169</v>
      </c>
      <c r="AK24" s="183">
        <f t="shared" ca="1" si="5"/>
        <v>0</v>
      </c>
      <c r="AL24" s="183">
        <f t="shared" ca="1" si="9"/>
        <v>813980.18786149169</v>
      </c>
      <c r="AM24" s="121">
        <f t="shared" ca="1" si="10"/>
        <v>4.8206865490865669E-2</v>
      </c>
      <c r="AN24" s="545"/>
      <c r="AS24" s="108"/>
    </row>
    <row r="25" spans="2:45" x14ac:dyDescent="0.2">
      <c r="B25" s="110"/>
      <c r="C25" s="111"/>
      <c r="D25" s="111"/>
      <c r="E25" s="111"/>
      <c r="F25" s="111"/>
      <c r="G25" s="192">
        <f>'rent data'!AH91</f>
        <v>0.93736017897091717</v>
      </c>
      <c r="H25" s="193">
        <f>'rent data'!AK94</f>
        <v>0.8785403066637687</v>
      </c>
      <c r="I25" s="112"/>
      <c r="J25" s="226" t="s">
        <v>171</v>
      </c>
      <c r="K25" s="227"/>
      <c r="L25" s="120" t="s">
        <v>307</v>
      </c>
      <c r="M25" s="228">
        <v>52.255628143894157</v>
      </c>
      <c r="N25" s="228">
        <v>52.255628143894157</v>
      </c>
      <c r="O25" s="228"/>
      <c r="P25" s="581">
        <v>52.255628143894157</v>
      </c>
      <c r="R25" s="148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203"/>
      <c r="AG25" s="107"/>
      <c r="AH25" s="185">
        <f t="shared" si="7"/>
        <v>44865</v>
      </c>
      <c r="AI25" s="546">
        <f t="shared" si="21"/>
        <v>18</v>
      </c>
      <c r="AJ25" s="183">
        <f t="shared" ca="1" si="4"/>
        <v>823203.35175038059</v>
      </c>
      <c r="AK25" s="183">
        <f t="shared" ca="1" si="5"/>
        <v>0</v>
      </c>
      <c r="AL25" s="183">
        <f t="shared" ca="1" si="9"/>
        <v>823203.35175038059</v>
      </c>
      <c r="AM25" s="121">
        <f t="shared" ca="1" si="10"/>
        <v>4.8753094781974093E-2</v>
      </c>
      <c r="AN25" s="545"/>
      <c r="AS25" s="108"/>
    </row>
    <row r="26" spans="2:45" x14ac:dyDescent="0.2">
      <c r="B26" s="107"/>
      <c r="C26" s="108"/>
      <c r="D26" s="108"/>
      <c r="E26" s="108"/>
      <c r="F26" s="108"/>
      <c r="G26" s="108"/>
      <c r="H26" s="109"/>
      <c r="I26" s="112"/>
      <c r="J26" s="236"/>
      <c r="K26" s="237"/>
      <c r="L26" s="238" t="s">
        <v>308</v>
      </c>
      <c r="M26" s="239">
        <v>50.246226898373465</v>
      </c>
      <c r="N26" s="239">
        <v>50.246226898373465</v>
      </c>
      <c r="O26" s="239"/>
      <c r="P26" s="582">
        <v>50.246226898373465</v>
      </c>
      <c r="R26" s="514" t="s">
        <v>153</v>
      </c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203"/>
      <c r="AG26" s="107"/>
      <c r="AH26" s="185">
        <f t="shared" si="7"/>
        <v>44957</v>
      </c>
      <c r="AI26" s="546">
        <f t="shared" si="21"/>
        <v>19</v>
      </c>
      <c r="AJ26" s="183">
        <f t="shared" ca="1" si="4"/>
        <v>823203.35175038059</v>
      </c>
      <c r="AK26" s="183">
        <f t="shared" ca="1" si="5"/>
        <v>0</v>
      </c>
      <c r="AL26" s="183">
        <f t="shared" ca="1" si="9"/>
        <v>823203.35175038059</v>
      </c>
      <c r="AM26" s="121">
        <f t="shared" ca="1" si="10"/>
        <v>4.8753094781974093E-2</v>
      </c>
      <c r="AN26" s="545"/>
      <c r="AS26" s="108"/>
    </row>
    <row r="27" spans="2:45" x14ac:dyDescent="0.2">
      <c r="B27" s="107" t="s">
        <v>351</v>
      </c>
      <c r="C27" s="108"/>
      <c r="D27" s="108"/>
      <c r="E27" s="108"/>
      <c r="F27" s="108"/>
      <c r="G27" s="120" t="s">
        <v>359</v>
      </c>
      <c r="H27" s="194">
        <v>350500000</v>
      </c>
      <c r="I27" s="112"/>
      <c r="J27" s="219" t="s">
        <v>173</v>
      </c>
      <c r="K27" s="220"/>
      <c r="L27" s="161"/>
      <c r="M27" s="251">
        <v>0.03</v>
      </c>
      <c r="N27" s="251">
        <v>0.03</v>
      </c>
      <c r="O27" s="251"/>
      <c r="P27" s="583">
        <v>0.03</v>
      </c>
      <c r="R27" s="122">
        <f>R6</f>
        <v>1</v>
      </c>
      <c r="S27" s="123">
        <f>ROW('CF(M)'!A29)</f>
        <v>29</v>
      </c>
      <c r="T27" s="123" t="str">
        <f>$T$5&amp;S27&amp;":"&amp;S27</f>
        <v>'CF(M)'!29:29</v>
      </c>
      <c r="U27" s="124"/>
      <c r="V27" s="125"/>
      <c r="W27" s="125">
        <f>V27+1</f>
        <v>1</v>
      </c>
      <c r="X27" s="125">
        <f t="shared" ref="X27:AF27" si="27">W27+1</f>
        <v>2</v>
      </c>
      <c r="Y27" s="125">
        <f t="shared" si="27"/>
        <v>3</v>
      </c>
      <c r="Z27" s="125">
        <f t="shared" si="27"/>
        <v>4</v>
      </c>
      <c r="AA27" s="125">
        <f t="shared" si="27"/>
        <v>5</v>
      </c>
      <c r="AB27" s="125">
        <f t="shared" si="27"/>
        <v>6</v>
      </c>
      <c r="AC27" s="125">
        <f t="shared" si="27"/>
        <v>7</v>
      </c>
      <c r="AD27" s="125">
        <f t="shared" si="27"/>
        <v>8</v>
      </c>
      <c r="AE27" s="125">
        <f t="shared" si="27"/>
        <v>9</v>
      </c>
      <c r="AF27" s="126">
        <f t="shared" si="27"/>
        <v>10</v>
      </c>
      <c r="AG27" s="107"/>
      <c r="AH27" s="185">
        <f t="shared" si="7"/>
        <v>45046</v>
      </c>
      <c r="AI27" s="546">
        <f t="shared" si="21"/>
        <v>20</v>
      </c>
      <c r="AJ27" s="183">
        <f t="shared" ca="1" si="4"/>
        <v>805582.92808219185</v>
      </c>
      <c r="AK27" s="183">
        <f t="shared" ca="1" si="5"/>
        <v>0</v>
      </c>
      <c r="AL27" s="183">
        <f t="shared" ca="1" si="9"/>
        <v>805582.92808219185</v>
      </c>
      <c r="AM27" s="121">
        <f t="shared" ca="1" si="10"/>
        <v>4.9317736296378291E-2</v>
      </c>
      <c r="AN27" s="545"/>
      <c r="AS27" s="108"/>
    </row>
    <row r="28" spans="2:45" x14ac:dyDescent="0.2">
      <c r="B28" s="107"/>
      <c r="C28" s="108"/>
      <c r="D28" s="108"/>
      <c r="E28" s="108"/>
      <c r="F28" s="108"/>
      <c r="G28" s="108"/>
      <c r="H28" s="109"/>
      <c r="I28" s="112"/>
      <c r="J28" s="219" t="s">
        <v>177</v>
      </c>
      <c r="K28" s="220" t="s">
        <v>314</v>
      </c>
      <c r="L28" s="522" t="s">
        <v>324</v>
      </c>
      <c r="M28" s="251">
        <v>2.5342658749071701E-2</v>
      </c>
      <c r="N28" s="537">
        <f>1-H25</f>
        <v>0.1214596933362313</v>
      </c>
      <c r="O28" s="251"/>
      <c r="P28" s="583">
        <v>2.5342658749071701E-2</v>
      </c>
      <c r="R28" s="129"/>
      <c r="S28" s="130"/>
      <c r="T28" s="130"/>
      <c r="U28" s="131" t="s">
        <v>154</v>
      </c>
      <c r="V28" s="132"/>
      <c r="W28" s="133">
        <f t="shared" ref="W28:AF28" si="28">W48</f>
        <v>43561</v>
      </c>
      <c r="X28" s="133">
        <f t="shared" si="28"/>
        <v>43927</v>
      </c>
      <c r="Y28" s="133">
        <f t="shared" si="28"/>
        <v>44292</v>
      </c>
      <c r="Z28" s="133">
        <f t="shared" si="28"/>
        <v>44657</v>
      </c>
      <c r="AA28" s="133">
        <f t="shared" si="28"/>
        <v>45022</v>
      </c>
      <c r="AB28" s="133">
        <f t="shared" si="28"/>
        <v>45388</v>
      </c>
      <c r="AC28" s="133">
        <f t="shared" si="28"/>
        <v>45753</v>
      </c>
      <c r="AD28" s="133">
        <f t="shared" si="28"/>
        <v>46118</v>
      </c>
      <c r="AE28" s="133">
        <f t="shared" si="28"/>
        <v>46483</v>
      </c>
      <c r="AF28" s="134">
        <f t="shared" si="28"/>
        <v>46849</v>
      </c>
      <c r="AG28" s="107"/>
      <c r="AH28" s="185">
        <f t="shared" si="7"/>
        <v>45138</v>
      </c>
      <c r="AI28" s="546">
        <f t="shared" si="21"/>
        <v>21</v>
      </c>
      <c r="AJ28" s="183">
        <f t="shared" ca="1" si="4"/>
        <v>813980.18786149169</v>
      </c>
      <c r="AK28" s="183">
        <f t="shared" ca="1" si="5"/>
        <v>0</v>
      </c>
      <c r="AL28" s="183">
        <f t="shared" ca="1" si="9"/>
        <v>813980.18786149169</v>
      </c>
      <c r="AM28" s="121">
        <f t="shared" ca="1" si="10"/>
        <v>4.8206865490865669E-2</v>
      </c>
      <c r="AN28" s="545"/>
      <c r="AS28" s="108"/>
    </row>
    <row r="29" spans="2:45" x14ac:dyDescent="0.2">
      <c r="B29" s="152" t="s">
        <v>155</v>
      </c>
      <c r="C29" s="153"/>
      <c r="D29" s="154"/>
      <c r="E29" s="154"/>
      <c r="F29" s="154"/>
      <c r="G29" s="155" t="s">
        <v>133</v>
      </c>
      <c r="H29" s="156">
        <v>1</v>
      </c>
      <c r="I29" s="112"/>
      <c r="J29" s="226" t="s">
        <v>179</v>
      </c>
      <c r="K29" s="120"/>
      <c r="L29" s="523" t="s">
        <v>325</v>
      </c>
      <c r="M29" s="265">
        <v>4.0000806356057302E-2</v>
      </c>
      <c r="N29" s="538">
        <f>N28</f>
        <v>0.1214596933362313</v>
      </c>
      <c r="O29" s="265"/>
      <c r="P29" s="584">
        <v>4.0000806356057302E-2</v>
      </c>
      <c r="R29" s="515" t="s">
        <v>156</v>
      </c>
      <c r="S29" s="165"/>
      <c r="T29" s="165"/>
      <c r="U29" s="516">
        <f ca="1">SUM(V29:AF29)</f>
        <v>99645722.222222224</v>
      </c>
      <c r="V29" s="516"/>
      <c r="W29" s="516">
        <f t="shared" ref="W29:AF29" ca="1" si="29">SUM(W30:W33)</f>
        <v>9956388.8888888881</v>
      </c>
      <c r="X29" s="516">
        <f t="shared" ca="1" si="29"/>
        <v>9983666.666666666</v>
      </c>
      <c r="Y29" s="516">
        <f t="shared" ca="1" si="29"/>
        <v>9956388.8888888881</v>
      </c>
      <c r="Z29" s="516">
        <f t="shared" ca="1" si="29"/>
        <v>9956388.8888888881</v>
      </c>
      <c r="AA29" s="516">
        <f t="shared" ca="1" si="29"/>
        <v>9956388.8888888881</v>
      </c>
      <c r="AB29" s="516">
        <f t="shared" ca="1" si="29"/>
        <v>9983666.666666666</v>
      </c>
      <c r="AC29" s="516">
        <f t="shared" ca="1" si="29"/>
        <v>9956388.8888888881</v>
      </c>
      <c r="AD29" s="516">
        <f t="shared" ca="1" si="29"/>
        <v>9956388.8888888881</v>
      </c>
      <c r="AE29" s="516">
        <f t="shared" ca="1" si="29"/>
        <v>9956388.8888888881</v>
      </c>
      <c r="AF29" s="517">
        <f t="shared" ca="1" si="29"/>
        <v>9983666.666666666</v>
      </c>
      <c r="AG29" s="107"/>
      <c r="AH29" s="185">
        <f t="shared" si="7"/>
        <v>45230</v>
      </c>
      <c r="AI29" s="546">
        <f t="shared" si="21"/>
        <v>22</v>
      </c>
      <c r="AJ29" s="183">
        <f t="shared" ca="1" si="4"/>
        <v>823203.35175038059</v>
      </c>
      <c r="AK29" s="183">
        <f t="shared" ca="1" si="5"/>
        <v>0</v>
      </c>
      <c r="AL29" s="183">
        <f t="shared" ca="1" si="9"/>
        <v>823203.35175038059</v>
      </c>
      <c r="AM29" s="121">
        <f t="shared" ca="1" si="10"/>
        <v>4.8753094781974093E-2</v>
      </c>
      <c r="AN29" s="545"/>
      <c r="AS29" s="108"/>
    </row>
    <row r="30" spans="2:45" x14ac:dyDescent="0.2">
      <c r="B30" s="110"/>
      <c r="C30" s="111"/>
      <c r="D30" s="111"/>
      <c r="E30" s="111"/>
      <c r="F30" s="111"/>
      <c r="G30" s="111"/>
      <c r="H30" s="151"/>
      <c r="I30" s="112"/>
      <c r="J30" s="263"/>
      <c r="K30" s="108"/>
      <c r="L30" s="523" t="s">
        <v>326</v>
      </c>
      <c r="M30" s="265">
        <v>4.0000806356057302E-2</v>
      </c>
      <c r="N30" s="538">
        <f>N28</f>
        <v>0.1214596933362313</v>
      </c>
      <c r="O30" s="265"/>
      <c r="P30" s="584">
        <v>4.0000806356057302E-2</v>
      </c>
      <c r="R30" s="207" t="str">
        <f>B39</f>
        <v>A1-Note</v>
      </c>
      <c r="S30" s="137">
        <f>'CF(M)'!A48</f>
        <v>48</v>
      </c>
      <c r="T30" s="137" t="str">
        <f t="shared" ref="T30:T33" si="30">$T$5&amp;S30&amp;":"&amp;S30</f>
        <v>'CF(M)'!48:48</v>
      </c>
      <c r="U30" s="245">
        <f t="shared" ref="U30:U31" ca="1" si="31">SUM(V30:AF30)</f>
        <v>47302291.111111112</v>
      </c>
      <c r="V30" s="172"/>
      <c r="W30" s="172">
        <f t="shared" ref="W30:AF31" ca="1" si="32">SUMIF(INDIRECT($T$6),W$6,INDIRECT($T30))</f>
        <v>4726344.444444444</v>
      </c>
      <c r="X30" s="172">
        <f t="shared" ca="1" si="32"/>
        <v>4739293.333333333</v>
      </c>
      <c r="Y30" s="172">
        <f t="shared" ca="1" si="32"/>
        <v>4726344.444444444</v>
      </c>
      <c r="Z30" s="172">
        <f t="shared" ca="1" si="32"/>
        <v>4726344.444444444</v>
      </c>
      <c r="AA30" s="172">
        <f t="shared" ca="1" si="32"/>
        <v>4726344.444444444</v>
      </c>
      <c r="AB30" s="172">
        <f t="shared" ca="1" si="32"/>
        <v>4739293.333333333</v>
      </c>
      <c r="AC30" s="172">
        <f t="shared" ca="1" si="32"/>
        <v>4726344.444444444</v>
      </c>
      <c r="AD30" s="172">
        <f t="shared" ca="1" si="32"/>
        <v>4726344.444444444</v>
      </c>
      <c r="AE30" s="172">
        <f t="shared" ca="1" si="32"/>
        <v>4726344.444444444</v>
      </c>
      <c r="AF30" s="173">
        <f t="shared" ca="1" si="32"/>
        <v>4739293.333333333</v>
      </c>
      <c r="AG30" s="107"/>
      <c r="AH30" s="185">
        <f t="shared" si="7"/>
        <v>45322</v>
      </c>
      <c r="AI30" s="546">
        <f t="shared" si="21"/>
        <v>23</v>
      </c>
      <c r="AJ30" s="183">
        <f t="shared" ca="1" si="4"/>
        <v>823203.35175038059</v>
      </c>
      <c r="AK30" s="183">
        <f t="shared" ca="1" si="5"/>
        <v>0</v>
      </c>
      <c r="AL30" s="183">
        <f t="shared" ca="1" si="9"/>
        <v>823203.35175038059</v>
      </c>
      <c r="AM30" s="121">
        <f t="shared" ca="1" si="10"/>
        <v>4.8753094781974093E-2</v>
      </c>
      <c r="AN30" s="545"/>
      <c r="AS30" s="108"/>
    </row>
    <row r="31" spans="2:45" x14ac:dyDescent="0.2">
      <c r="B31" s="110" t="s">
        <v>157</v>
      </c>
      <c r="C31" s="111"/>
      <c r="D31" s="111"/>
      <c r="E31" s="111"/>
      <c r="F31" s="111"/>
      <c r="G31" s="111"/>
      <c r="H31" s="197">
        <v>43196</v>
      </c>
      <c r="J31" s="531"/>
      <c r="K31" s="128" t="s">
        <v>315</v>
      </c>
      <c r="L31" s="238" t="s">
        <v>327</v>
      </c>
      <c r="M31" s="254">
        <v>0.04</v>
      </c>
      <c r="N31" s="254">
        <v>0.04</v>
      </c>
      <c r="O31" s="254"/>
      <c r="P31" s="585">
        <v>0.04</v>
      </c>
      <c r="R31" s="198" t="str">
        <f>B40</f>
        <v>A2-Note</v>
      </c>
      <c r="S31" s="119">
        <f>'CF(M)'!A49</f>
        <v>49</v>
      </c>
      <c r="T31" s="119" t="str">
        <f t="shared" si="30"/>
        <v>'CF(M)'!49:49</v>
      </c>
      <c r="U31" s="835">
        <f t="shared" ca="1" si="31"/>
        <v>30644611.111111108</v>
      </c>
      <c r="V31" s="836"/>
      <c r="W31" s="836">
        <f t="shared" ca="1" si="32"/>
        <v>3061944.4444444445</v>
      </c>
      <c r="X31" s="836">
        <f t="shared" ca="1" si="32"/>
        <v>3070333.3333333335</v>
      </c>
      <c r="Y31" s="836">
        <f t="shared" ca="1" si="32"/>
        <v>3061944.4444444445</v>
      </c>
      <c r="Z31" s="836">
        <f t="shared" ca="1" si="32"/>
        <v>3061944.4444444445</v>
      </c>
      <c r="AA31" s="836">
        <f t="shared" ca="1" si="32"/>
        <v>3061944.4444444445</v>
      </c>
      <c r="AB31" s="836">
        <f t="shared" ca="1" si="32"/>
        <v>3070333.3333333335</v>
      </c>
      <c r="AC31" s="836">
        <f t="shared" ca="1" si="32"/>
        <v>3061944.4444444445</v>
      </c>
      <c r="AD31" s="836">
        <f t="shared" ca="1" si="32"/>
        <v>3061944.4444444445</v>
      </c>
      <c r="AE31" s="836">
        <f t="shared" ca="1" si="32"/>
        <v>3061944.4444444445</v>
      </c>
      <c r="AF31" s="837">
        <f t="shared" ca="1" si="32"/>
        <v>3070333.3333333335</v>
      </c>
      <c r="AG31" s="107"/>
      <c r="AH31" s="185">
        <f t="shared" si="7"/>
        <v>45412</v>
      </c>
      <c r="AI31" s="546">
        <f t="shared" si="21"/>
        <v>24</v>
      </c>
      <c r="AJ31" s="183">
        <f t="shared" ca="1" si="4"/>
        <v>814530.79060121789</v>
      </c>
      <c r="AK31" s="183">
        <f t="shared" ca="1" si="5"/>
        <v>0</v>
      </c>
      <c r="AL31" s="183">
        <f t="shared" ca="1" si="9"/>
        <v>814530.79060121789</v>
      </c>
      <c r="AM31" s="121">
        <f t="shared" ca="1" si="10"/>
        <v>4.9311462501773817E-2</v>
      </c>
      <c r="AN31" s="545"/>
      <c r="AS31" s="108"/>
    </row>
    <row r="32" spans="2:45" x14ac:dyDescent="0.2">
      <c r="B32" s="107" t="s">
        <v>158</v>
      </c>
      <c r="C32" s="108"/>
      <c r="D32" s="108"/>
      <c r="E32" s="108"/>
      <c r="F32" s="108"/>
      <c r="G32" s="108"/>
      <c r="H32" s="127">
        <v>120</v>
      </c>
      <c r="J32" s="263" t="s">
        <v>316</v>
      </c>
      <c r="K32" s="108"/>
      <c r="L32" s="120" t="s">
        <v>188</v>
      </c>
      <c r="M32" s="228">
        <v>0.88459846163874589</v>
      </c>
      <c r="N32" s="228">
        <v>0.88459846163874589</v>
      </c>
      <c r="O32" s="228"/>
      <c r="P32" s="581">
        <v>0.88459846163874589</v>
      </c>
      <c r="R32" s="207" t="str">
        <f>B41</f>
        <v>B-Note</v>
      </c>
      <c r="S32" s="202">
        <f>'CF(M)'!A50</f>
        <v>50</v>
      </c>
      <c r="T32" s="202" t="str">
        <f t="shared" si="30"/>
        <v>'CF(M)'!50:50</v>
      </c>
      <c r="U32" s="208">
        <f t="shared" ref="U32:U33" ca="1" si="33">SUM(V32:AF32)</f>
        <v>21698820</v>
      </c>
      <c r="V32" s="208"/>
      <c r="W32" s="208">
        <f t="shared" ref="W32:AF33" ca="1" si="34">SUMIF(INDIRECT($T$6),W$6,INDIRECT($T32))</f>
        <v>2168100</v>
      </c>
      <c r="X32" s="208">
        <f t="shared" ca="1" si="34"/>
        <v>2174040</v>
      </c>
      <c r="Y32" s="208">
        <f t="shared" ca="1" si="34"/>
        <v>2168100</v>
      </c>
      <c r="Z32" s="208">
        <f t="shared" ca="1" si="34"/>
        <v>2168100</v>
      </c>
      <c r="AA32" s="208">
        <f t="shared" ca="1" si="34"/>
        <v>2168100</v>
      </c>
      <c r="AB32" s="208">
        <f t="shared" ca="1" si="34"/>
        <v>2174040</v>
      </c>
      <c r="AC32" s="208">
        <f t="shared" ca="1" si="34"/>
        <v>2168100</v>
      </c>
      <c r="AD32" s="208">
        <f t="shared" ca="1" si="34"/>
        <v>2168100</v>
      </c>
      <c r="AE32" s="208">
        <f t="shared" ca="1" si="34"/>
        <v>2168100</v>
      </c>
      <c r="AF32" s="834">
        <f t="shared" ca="1" si="34"/>
        <v>2174040</v>
      </c>
      <c r="AG32" s="107"/>
      <c r="AH32" s="185">
        <f t="shared" si="7"/>
        <v>45504</v>
      </c>
      <c r="AI32" s="546">
        <f t="shared" si="21"/>
        <v>25</v>
      </c>
      <c r="AJ32" s="183">
        <f t="shared" ca="1" si="4"/>
        <v>813980.18786149169</v>
      </c>
      <c r="AK32" s="183">
        <f t="shared" ca="1" si="5"/>
        <v>0</v>
      </c>
      <c r="AL32" s="183">
        <f t="shared" ca="1" si="9"/>
        <v>813980.18786149169</v>
      </c>
      <c r="AM32" s="121">
        <f t="shared" ca="1" si="10"/>
        <v>4.8206865490865669E-2</v>
      </c>
      <c r="AN32" s="545"/>
      <c r="AS32" s="108"/>
    </row>
    <row r="33" spans="2:45" x14ac:dyDescent="0.2">
      <c r="B33" s="107" t="s">
        <v>159</v>
      </c>
      <c r="C33" s="108"/>
      <c r="D33" s="111"/>
      <c r="E33" s="111"/>
      <c r="F33" s="111"/>
      <c r="G33" s="111"/>
      <c r="H33" s="197">
        <f>EDATE(H31,H32)</f>
        <v>46849</v>
      </c>
      <c r="J33" s="263" t="s">
        <v>317</v>
      </c>
      <c r="K33" s="108"/>
      <c r="L33" s="120" t="s">
        <v>171</v>
      </c>
      <c r="M33" s="228">
        <v>1.0981248506181691</v>
      </c>
      <c r="N33" s="228">
        <v>1.0981248506181691</v>
      </c>
      <c r="O33" s="228"/>
      <c r="P33" s="581">
        <v>1.0981248506181691</v>
      </c>
      <c r="R33" s="560" t="str">
        <f t="shared" ref="R33" si="35">B42</f>
        <v/>
      </c>
      <c r="S33" s="561">
        <f>'CF(M)'!A51</f>
        <v>51</v>
      </c>
      <c r="T33" s="561" t="str">
        <f t="shared" si="30"/>
        <v>'CF(M)'!51:51</v>
      </c>
      <c r="U33" s="562">
        <f t="shared" ca="1" si="33"/>
        <v>0</v>
      </c>
      <c r="V33" s="562"/>
      <c r="W33" s="562">
        <f t="shared" ca="1" si="34"/>
        <v>0</v>
      </c>
      <c r="X33" s="562">
        <f t="shared" ca="1" si="34"/>
        <v>0</v>
      </c>
      <c r="Y33" s="562">
        <f t="shared" ca="1" si="34"/>
        <v>0</v>
      </c>
      <c r="Z33" s="562">
        <f t="shared" ca="1" si="34"/>
        <v>0</v>
      </c>
      <c r="AA33" s="562">
        <f t="shared" ca="1" si="34"/>
        <v>0</v>
      </c>
      <c r="AB33" s="562">
        <f t="shared" ca="1" si="34"/>
        <v>0</v>
      </c>
      <c r="AC33" s="562">
        <f t="shared" ca="1" si="34"/>
        <v>0</v>
      </c>
      <c r="AD33" s="562">
        <f t="shared" ca="1" si="34"/>
        <v>0</v>
      </c>
      <c r="AE33" s="562">
        <f t="shared" ca="1" si="34"/>
        <v>0</v>
      </c>
      <c r="AF33" s="563">
        <f t="shared" ca="1" si="34"/>
        <v>0</v>
      </c>
      <c r="AG33" s="107"/>
      <c r="AH33" s="185">
        <f t="shared" si="7"/>
        <v>45596</v>
      </c>
      <c r="AI33" s="546">
        <f t="shared" ref="AI33:AI47" si="36">AI32+1</f>
        <v>26</v>
      </c>
      <c r="AJ33" s="183">
        <f t="shared" ca="1" si="4"/>
        <v>823203.35175038059</v>
      </c>
      <c r="AK33" s="183">
        <f t="shared" ca="1" si="5"/>
        <v>0</v>
      </c>
      <c r="AL33" s="183">
        <f t="shared" ca="1" si="9"/>
        <v>823203.35175038059</v>
      </c>
      <c r="AM33" s="121">
        <f t="shared" ca="1" si="10"/>
        <v>4.8753094781974093E-2</v>
      </c>
      <c r="AN33" s="545"/>
      <c r="AS33" s="108"/>
    </row>
    <row r="34" spans="2:45" x14ac:dyDescent="0.2">
      <c r="B34" s="107" t="s">
        <v>160</v>
      </c>
      <c r="C34" s="111"/>
      <c r="D34" s="111"/>
      <c r="E34" s="111"/>
      <c r="F34" s="111"/>
      <c r="G34" s="111"/>
      <c r="H34" s="200">
        <f>DAY(H33)</f>
        <v>6</v>
      </c>
      <c r="J34" s="263" t="s">
        <v>318</v>
      </c>
      <c r="K34" s="108"/>
      <c r="L34" s="120" t="s">
        <v>188</v>
      </c>
      <c r="M34" s="228">
        <v>0.45755111574647461</v>
      </c>
      <c r="N34" s="228">
        <v>0.45755111574647461</v>
      </c>
      <c r="O34" s="228"/>
      <c r="P34" s="581">
        <v>0.45755111574647461</v>
      </c>
      <c r="R34" s="201" t="s">
        <v>161</v>
      </c>
      <c r="S34" s="202"/>
      <c r="T34" s="202"/>
      <c r="U34" s="202"/>
      <c r="V34" s="202"/>
      <c r="W34" s="202"/>
      <c r="X34" s="202"/>
      <c r="Y34" s="202"/>
      <c r="Z34" s="202"/>
      <c r="AA34" s="202"/>
      <c r="AB34" s="137"/>
      <c r="AC34" s="137"/>
      <c r="AD34" s="137"/>
      <c r="AE34" s="137"/>
      <c r="AF34" s="203"/>
      <c r="AG34" s="107"/>
      <c r="AH34" s="185">
        <f t="shared" si="7"/>
        <v>45688</v>
      </c>
      <c r="AI34" s="546">
        <f t="shared" si="36"/>
        <v>27</v>
      </c>
      <c r="AJ34" s="183">
        <f t="shared" ca="1" si="4"/>
        <v>823203.35175038059</v>
      </c>
      <c r="AK34" s="183">
        <f t="shared" ca="1" si="5"/>
        <v>0</v>
      </c>
      <c r="AL34" s="183">
        <f t="shared" ca="1" si="9"/>
        <v>823203.35175038059</v>
      </c>
      <c r="AM34" s="121">
        <f t="shared" ca="1" si="10"/>
        <v>4.8753094781974093E-2</v>
      </c>
      <c r="AN34" s="545"/>
      <c r="AS34" s="108"/>
    </row>
    <row r="35" spans="2:45" x14ac:dyDescent="0.2">
      <c r="B35" s="107" t="s">
        <v>162</v>
      </c>
      <c r="C35" s="108"/>
      <c r="D35" s="108"/>
      <c r="E35" s="108"/>
      <c r="F35" s="108"/>
      <c r="G35" s="108"/>
      <c r="H35" s="595">
        <v>24</v>
      </c>
      <c r="J35" s="263" t="s">
        <v>319</v>
      </c>
      <c r="K35" s="108"/>
      <c r="L35" s="120" t="s">
        <v>171</v>
      </c>
      <c r="M35" s="228">
        <v>2.0742346218195249</v>
      </c>
      <c r="N35" s="228">
        <v>2.0742346218195249</v>
      </c>
      <c r="O35" s="228"/>
      <c r="P35" s="581">
        <v>2.0742346218195249</v>
      </c>
      <c r="R35" s="207" t="str">
        <f t="shared" ref="R35:R38" si="37">R30</f>
        <v>A1-Note</v>
      </c>
      <c r="S35" s="202"/>
      <c r="T35" s="208">
        <f>C39</f>
        <v>100000000</v>
      </c>
      <c r="U35" s="209">
        <f t="shared" ref="U35:U36" ca="1" si="38">AVERAGE(W35:AF35)</f>
        <v>0.18621475126465009</v>
      </c>
      <c r="V35" s="202"/>
      <c r="W35" s="209">
        <f t="shared" ref="W35:AF35" ca="1" si="39">W$12/$T$35</f>
        <v>0.17925107149657346</v>
      </c>
      <c r="X35" s="209">
        <f t="shared" ca="1" si="39"/>
        <v>0.17717944734999189</v>
      </c>
      <c r="Y35" s="209">
        <f t="shared" ca="1" si="39"/>
        <v>0.17711323584999192</v>
      </c>
      <c r="Z35" s="209">
        <f t="shared" ca="1" si="39"/>
        <v>0.17723067834999195</v>
      </c>
      <c r="AA35" s="209">
        <f t="shared" ca="1" si="39"/>
        <v>0.17838054159999189</v>
      </c>
      <c r="AB35" s="209">
        <f t="shared" ca="1" si="39"/>
        <v>0.18364384459999192</v>
      </c>
      <c r="AC35" s="209">
        <f t="shared" ca="1" si="39"/>
        <v>0.18893653434999194</v>
      </c>
      <c r="AD35" s="209">
        <f t="shared" ca="1" si="39"/>
        <v>0.1943881113499919</v>
      </c>
      <c r="AE35" s="209">
        <f t="shared" ca="1" si="39"/>
        <v>0.20000325759999193</v>
      </c>
      <c r="AF35" s="210">
        <f t="shared" ca="1" si="39"/>
        <v>0.20602079009999189</v>
      </c>
      <c r="AG35" s="107"/>
      <c r="AH35" s="185">
        <f t="shared" si="7"/>
        <v>45777</v>
      </c>
      <c r="AI35" s="546">
        <f t="shared" si="36"/>
        <v>28</v>
      </c>
      <c r="AJ35" s="183">
        <f t="shared" ca="1" si="4"/>
        <v>805582.92808219185</v>
      </c>
      <c r="AK35" s="183">
        <f t="shared" ca="1" si="5"/>
        <v>0</v>
      </c>
      <c r="AL35" s="183">
        <f t="shared" ca="1" si="9"/>
        <v>805582.92808219185</v>
      </c>
      <c r="AM35" s="121">
        <f t="shared" ca="1" si="10"/>
        <v>4.9317736296378291E-2</v>
      </c>
      <c r="AN35" s="545"/>
      <c r="AS35" s="108"/>
    </row>
    <row r="36" spans="2:45" x14ac:dyDescent="0.2">
      <c r="B36" s="107" t="s">
        <v>166</v>
      </c>
      <c r="C36" s="108"/>
      <c r="D36" s="108"/>
      <c r="E36" s="121"/>
      <c r="F36" s="108"/>
      <c r="G36" s="108"/>
      <c r="H36" s="211">
        <f>H31</f>
        <v>43196</v>
      </c>
      <c r="J36" s="263" t="s">
        <v>320</v>
      </c>
      <c r="K36" s="108"/>
      <c r="L36" s="120" t="s">
        <v>171</v>
      </c>
      <c r="M36" s="228">
        <v>2.4402744280033897</v>
      </c>
      <c r="N36" s="228">
        <v>2.4402744280033897</v>
      </c>
      <c r="O36" s="228"/>
      <c r="P36" s="581">
        <v>2.4402744280033897</v>
      </c>
      <c r="R36" s="198" t="str">
        <f t="shared" si="37"/>
        <v>A2-Note</v>
      </c>
      <c r="S36" s="212"/>
      <c r="T36" s="213">
        <f>C40</f>
        <v>60400000</v>
      </c>
      <c r="U36" s="214">
        <f t="shared" ca="1" si="38"/>
        <v>0.11609398457895889</v>
      </c>
      <c r="V36" s="212"/>
      <c r="W36" s="214">
        <f t="shared" ref="W36:AF36" ca="1" si="40">W$12/SUM($T$35:$T$36)</f>
        <v>0.11175253833950964</v>
      </c>
      <c r="X36" s="214">
        <f t="shared" ca="1" si="40"/>
        <v>0.11046100208852361</v>
      </c>
      <c r="Y36" s="214">
        <f t="shared" ca="1" si="40"/>
        <v>0.11041972309849871</v>
      </c>
      <c r="Z36" s="214">
        <f t="shared" ca="1" si="40"/>
        <v>0.11049294161470821</v>
      </c>
      <c r="AA36" s="214">
        <f t="shared" ca="1" si="40"/>
        <v>0.11120981396508221</v>
      </c>
      <c r="AB36" s="214">
        <f t="shared" ca="1" si="40"/>
        <v>0.11449117493765082</v>
      </c>
      <c r="AC36" s="214">
        <f t="shared" ca="1" si="40"/>
        <v>0.11779085682667827</v>
      </c>
      <c r="AD36" s="214">
        <f t="shared" ca="1" si="40"/>
        <v>0.12118959560473311</v>
      </c>
      <c r="AE36" s="214">
        <f t="shared" ca="1" si="40"/>
        <v>0.12469031022443387</v>
      </c>
      <c r="AF36" s="553">
        <f t="shared" ca="1" si="40"/>
        <v>0.1284418890897705</v>
      </c>
      <c r="AG36" s="107"/>
      <c r="AH36" s="185">
        <f t="shared" si="7"/>
        <v>45869</v>
      </c>
      <c r="AI36" s="546">
        <f t="shared" si="36"/>
        <v>29</v>
      </c>
      <c r="AJ36" s="183">
        <f t="shared" ca="1" si="4"/>
        <v>813980.18786149169</v>
      </c>
      <c r="AK36" s="183">
        <f t="shared" ca="1" si="5"/>
        <v>0</v>
      </c>
      <c r="AL36" s="183">
        <f t="shared" ca="1" si="9"/>
        <v>813980.18786149169</v>
      </c>
      <c r="AM36" s="121">
        <f t="shared" ca="1" si="10"/>
        <v>4.8206865490865669E-2</v>
      </c>
      <c r="AN36" s="545"/>
      <c r="AS36" s="108"/>
    </row>
    <row r="37" spans="2:45" x14ac:dyDescent="0.2">
      <c r="B37" s="107"/>
      <c r="C37" s="108"/>
      <c r="D37" s="108"/>
      <c r="E37" s="108"/>
      <c r="F37" s="108"/>
      <c r="G37" s="108"/>
      <c r="H37" s="109"/>
      <c r="J37" s="263" t="s">
        <v>321</v>
      </c>
      <c r="K37" s="108"/>
      <c r="L37" s="120" t="s">
        <v>171</v>
      </c>
      <c r="M37" s="228">
        <v>8.4949373139517198E-2</v>
      </c>
      <c r="N37" s="228">
        <v>8.4949373139517198E-2</v>
      </c>
      <c r="O37" s="228"/>
      <c r="P37" s="581">
        <v>8.4949373139517198E-2</v>
      </c>
      <c r="R37" s="207" t="str">
        <f t="shared" si="37"/>
        <v>B-Note</v>
      </c>
      <c r="S37" s="202"/>
      <c r="T37" s="208">
        <f t="shared" ref="T37:T38" si="41">C41</f>
        <v>39600000</v>
      </c>
      <c r="U37" s="209">
        <f t="shared" ref="U37:U38" ca="1" si="42">AVERAGE(W37:AF37)</f>
        <v>9.3107375632325046E-2</v>
      </c>
      <c r="V37" s="202"/>
      <c r="W37" s="209">
        <f t="shared" ref="W37:AF37" ca="1" si="43">W$12/SUM($T$35:$T$37)</f>
        <v>8.962553574828673E-2</v>
      </c>
      <c r="X37" s="209">
        <f t="shared" ca="1" si="43"/>
        <v>8.8589723674995943E-2</v>
      </c>
      <c r="Y37" s="209">
        <f t="shared" ca="1" si="43"/>
        <v>8.8556617924995959E-2</v>
      </c>
      <c r="Z37" s="209">
        <f t="shared" ca="1" si="43"/>
        <v>8.8615339174995977E-2</v>
      </c>
      <c r="AA37" s="209">
        <f t="shared" ca="1" si="43"/>
        <v>8.9190270799995947E-2</v>
      </c>
      <c r="AB37" s="209">
        <f t="shared" ca="1" si="43"/>
        <v>9.1821922299995959E-2</v>
      </c>
      <c r="AC37" s="209">
        <f t="shared" ca="1" si="43"/>
        <v>9.4468267174995971E-2</v>
      </c>
      <c r="AD37" s="209">
        <f t="shared" ca="1" si="43"/>
        <v>9.7194055674995949E-2</v>
      </c>
      <c r="AE37" s="209">
        <f t="shared" ca="1" si="43"/>
        <v>0.10000162879999597</v>
      </c>
      <c r="AF37" s="210">
        <f t="shared" ca="1" si="43"/>
        <v>0.10301039504999594</v>
      </c>
      <c r="AG37" s="107"/>
      <c r="AH37" s="185">
        <f t="shared" si="7"/>
        <v>45961</v>
      </c>
      <c r="AI37" s="546">
        <f t="shared" si="36"/>
        <v>30</v>
      </c>
      <c r="AJ37" s="183">
        <f t="shared" ca="1" si="4"/>
        <v>823203.35175038059</v>
      </c>
      <c r="AK37" s="183">
        <f t="shared" ca="1" si="5"/>
        <v>0</v>
      </c>
      <c r="AL37" s="183">
        <f t="shared" ca="1" si="9"/>
        <v>823203.35175038059</v>
      </c>
      <c r="AM37" s="121">
        <f t="shared" ca="1" si="10"/>
        <v>4.8753094781974093E-2</v>
      </c>
      <c r="AS37" s="108"/>
    </row>
    <row r="38" spans="2:45" x14ac:dyDescent="0.2">
      <c r="B38" s="217"/>
      <c r="C38" s="115" t="s">
        <v>167</v>
      </c>
      <c r="D38" s="218" t="s">
        <v>168</v>
      </c>
      <c r="E38" s="115" t="s">
        <v>169</v>
      </c>
      <c r="F38" s="115" t="s">
        <v>170</v>
      </c>
      <c r="G38" s="115" t="s">
        <v>135</v>
      </c>
      <c r="H38" s="116" t="s">
        <v>136</v>
      </c>
      <c r="J38" s="266" t="s">
        <v>322</v>
      </c>
      <c r="K38" s="128"/>
      <c r="L38" s="238" t="s">
        <v>171</v>
      </c>
      <c r="M38" s="239">
        <v>0.21352095691284792</v>
      </c>
      <c r="N38" s="239">
        <v>0.21352095691284792</v>
      </c>
      <c r="O38" s="239"/>
      <c r="P38" s="582">
        <v>0.21352095691284792</v>
      </c>
      <c r="R38" s="560" t="str">
        <f t="shared" si="37"/>
        <v/>
      </c>
      <c r="S38" s="558"/>
      <c r="T38" s="559">
        <f t="shared" si="41"/>
        <v>0</v>
      </c>
      <c r="U38" s="564">
        <f t="shared" ca="1" si="42"/>
        <v>9.3107375632325046E-2</v>
      </c>
      <c r="V38" s="558"/>
      <c r="W38" s="564">
        <f t="shared" ref="W38:AF38" ca="1" si="44">W$12/SUM($T$35:$T$38)</f>
        <v>8.962553574828673E-2</v>
      </c>
      <c r="X38" s="564">
        <f t="shared" ca="1" si="44"/>
        <v>8.8589723674995943E-2</v>
      </c>
      <c r="Y38" s="564">
        <f t="shared" ca="1" si="44"/>
        <v>8.8556617924995959E-2</v>
      </c>
      <c r="Z38" s="564">
        <f t="shared" ca="1" si="44"/>
        <v>8.8615339174995977E-2</v>
      </c>
      <c r="AA38" s="564">
        <f t="shared" ca="1" si="44"/>
        <v>8.9190270799995947E-2</v>
      </c>
      <c r="AB38" s="564">
        <f t="shared" ca="1" si="44"/>
        <v>9.1821922299995959E-2</v>
      </c>
      <c r="AC38" s="564">
        <f t="shared" ca="1" si="44"/>
        <v>9.4468267174995971E-2</v>
      </c>
      <c r="AD38" s="564">
        <f t="shared" ca="1" si="44"/>
        <v>9.7194055674995949E-2</v>
      </c>
      <c r="AE38" s="564">
        <f t="shared" ca="1" si="44"/>
        <v>0.10000162879999597</v>
      </c>
      <c r="AF38" s="565">
        <f t="shared" ca="1" si="44"/>
        <v>0.10301039504999594</v>
      </c>
      <c r="AG38" s="107"/>
      <c r="AH38" s="185">
        <f t="shared" si="7"/>
        <v>46053</v>
      </c>
      <c r="AI38" s="546">
        <f t="shared" si="36"/>
        <v>31</v>
      </c>
      <c r="AJ38" s="183">
        <f t="shared" ca="1" si="4"/>
        <v>823203.35175038059</v>
      </c>
      <c r="AK38" s="183">
        <f t="shared" ca="1" si="5"/>
        <v>0</v>
      </c>
      <c r="AL38" s="183">
        <f t="shared" ca="1" si="9"/>
        <v>823203.35175038059</v>
      </c>
      <c r="AM38" s="121">
        <f t="shared" ca="1" si="10"/>
        <v>4.8753094781974093E-2</v>
      </c>
      <c r="AS38" s="108"/>
    </row>
    <row r="39" spans="2:45" x14ac:dyDescent="0.2">
      <c r="B39" s="110" t="s">
        <v>461</v>
      </c>
      <c r="C39" s="138">
        <v>100000000</v>
      </c>
      <c r="D39" s="672">
        <v>4.6615999999999998E-2</v>
      </c>
      <c r="E39" s="172">
        <f t="shared" ref="E39:E40" si="45">C39*D39*365/360</f>
        <v>4726344.444444444</v>
      </c>
      <c r="F39" s="223">
        <f>C39/$H$27</f>
        <v>0.28530670470756064</v>
      </c>
      <c r="G39" s="224">
        <f>$H$22/C39</f>
        <v>0.17925107175000002</v>
      </c>
      <c r="H39" s="225">
        <f>$H$22/E39</f>
        <v>3.7925943370610602</v>
      </c>
      <c r="I39" s="112"/>
      <c r="J39" s="249" t="s">
        <v>185</v>
      </c>
      <c r="K39" s="114"/>
      <c r="L39" s="114"/>
      <c r="M39" s="250">
        <v>0.03</v>
      </c>
      <c r="N39" s="250">
        <v>0.03</v>
      </c>
      <c r="O39" s="250"/>
      <c r="P39" s="586">
        <v>0.03</v>
      </c>
      <c r="R39" s="229" t="s">
        <v>172</v>
      </c>
      <c r="S39" s="230"/>
      <c r="T39" s="230"/>
      <c r="U39" s="230"/>
      <c r="V39" s="230"/>
      <c r="W39" s="230"/>
      <c r="X39" s="230"/>
      <c r="Y39" s="230"/>
      <c r="Z39" s="230"/>
      <c r="AA39" s="230"/>
      <c r="AB39" s="165"/>
      <c r="AC39" s="165"/>
      <c r="AD39" s="165"/>
      <c r="AE39" s="165"/>
      <c r="AF39" s="231"/>
      <c r="AG39" s="107"/>
      <c r="AH39" s="185">
        <f t="shared" si="7"/>
        <v>46142</v>
      </c>
      <c r="AI39" s="546">
        <f t="shared" si="36"/>
        <v>32</v>
      </c>
      <c r="AJ39" s="183">
        <f t="shared" ca="1" si="4"/>
        <v>805582.92808219185</v>
      </c>
      <c r="AK39" s="183">
        <f t="shared" ca="1" si="5"/>
        <v>0</v>
      </c>
      <c r="AL39" s="183">
        <f t="shared" ca="1" si="9"/>
        <v>805582.92808219185</v>
      </c>
      <c r="AM39" s="121">
        <f t="shared" ca="1" si="10"/>
        <v>4.9317736296378291E-2</v>
      </c>
      <c r="AS39" s="108"/>
    </row>
    <row r="40" spans="2:45" x14ac:dyDescent="0.2">
      <c r="B40" s="232" t="s">
        <v>462</v>
      </c>
      <c r="C40" s="172">
        <v>60400000</v>
      </c>
      <c r="D40" s="673">
        <v>0.05</v>
      </c>
      <c r="E40" s="172">
        <f t="shared" si="45"/>
        <v>3061944.4444444445</v>
      </c>
      <c r="F40" s="234">
        <f>SUM(C39,C40)/$H$27</f>
        <v>0.45763195435092724</v>
      </c>
      <c r="G40" s="224">
        <f>$H$22/SUM(C39,C40)</f>
        <v>0.11175253849750624</v>
      </c>
      <c r="H40" s="235">
        <f>$H$22/SUM(E39,E40)</f>
        <v>2.3015462614095812</v>
      </c>
      <c r="I40" s="112"/>
      <c r="J40" s="263" t="s">
        <v>323</v>
      </c>
      <c r="K40" s="108"/>
      <c r="L40" s="120" t="s">
        <v>328</v>
      </c>
      <c r="M40" s="246">
        <v>2.5000000000000001E-2</v>
      </c>
      <c r="N40" s="246">
        <v>2.5000000000000001E-2</v>
      </c>
      <c r="O40" s="246"/>
      <c r="P40" s="587">
        <v>2.5000000000000001E-2</v>
      </c>
      <c r="R40" s="240" t="str">
        <f t="shared" ref="R40:R43" si="46">R30</f>
        <v>A1-Note</v>
      </c>
      <c r="S40" s="202"/>
      <c r="T40" s="202"/>
      <c r="U40" s="241">
        <f t="shared" ref="U40:U41" ca="1" si="47">AVERAGE(W40:AF40)</f>
        <v>3.9366550199509698</v>
      </c>
      <c r="V40" s="241"/>
      <c r="W40" s="241">
        <f t="shared" ref="W40:AF40" ca="1" si="48">IFERROR(W$12/W30,"")</f>
        <v>3.7925943316990609</v>
      </c>
      <c r="X40" s="241">
        <f t="shared" ca="1" si="48"/>
        <v>3.7385203845437975</v>
      </c>
      <c r="Y40" s="241">
        <f t="shared" ca="1" si="48"/>
        <v>3.7473620031688277</v>
      </c>
      <c r="Z40" s="241">
        <f t="shared" ca="1" si="48"/>
        <v>3.7498468516892967</v>
      </c>
      <c r="AA40" s="241">
        <f t="shared" ca="1" si="48"/>
        <v>3.7741756593654174</v>
      </c>
      <c r="AB40" s="242">
        <f t="shared" ca="1" si="48"/>
        <v>3.8749204086683515</v>
      </c>
      <c r="AC40" s="242">
        <f t="shared" ca="1" si="48"/>
        <v>3.9975193634496184</v>
      </c>
      <c r="AD40" s="242">
        <f t="shared" ca="1" si="48"/>
        <v>4.1128638345113497</v>
      </c>
      <c r="AE40" s="242">
        <f t="shared" ca="1" si="48"/>
        <v>4.2316691039114742</v>
      </c>
      <c r="AF40" s="243">
        <f t="shared" ca="1" si="48"/>
        <v>4.3470782585025036</v>
      </c>
      <c r="AG40" s="107"/>
      <c r="AH40" s="185">
        <f t="shared" si="7"/>
        <v>46234</v>
      </c>
      <c r="AI40" s="546">
        <f t="shared" si="36"/>
        <v>33</v>
      </c>
      <c r="AJ40" s="183">
        <f t="shared" ca="1" si="4"/>
        <v>813980.18786149169</v>
      </c>
      <c r="AK40" s="183">
        <f t="shared" ca="1" si="5"/>
        <v>0</v>
      </c>
      <c r="AL40" s="183">
        <f t="shared" ca="1" si="9"/>
        <v>813980.18786149169</v>
      </c>
      <c r="AM40" s="121">
        <f t="shared" ca="1" si="10"/>
        <v>4.8206865490865669E-2</v>
      </c>
      <c r="AS40" s="108"/>
    </row>
    <row r="41" spans="2:45" x14ac:dyDescent="0.2">
      <c r="B41" s="232" t="s">
        <v>305</v>
      </c>
      <c r="C41" s="172">
        <v>39600000</v>
      </c>
      <c r="D41" s="673">
        <v>5.3999999999999999E-2</v>
      </c>
      <c r="E41" s="172">
        <f t="shared" ref="E41" si="49">C41*D41*365/360</f>
        <v>2168100</v>
      </c>
      <c r="F41" s="234">
        <f>SUM(C39,C40,C41)/$H$27</f>
        <v>0.57061340941512129</v>
      </c>
      <c r="G41" s="224">
        <f>$H$22/SUM(C39,C40,C41)</f>
        <v>8.9625535875000009E-2</v>
      </c>
      <c r="H41" s="235">
        <f>$H$22/SUM(E39,E40,E41)</f>
        <v>1.8003622975197391</v>
      </c>
      <c r="I41" s="112"/>
      <c r="J41" s="107"/>
      <c r="K41" s="108"/>
      <c r="L41" s="108"/>
      <c r="M41" s="108"/>
      <c r="N41" s="108"/>
      <c r="O41" s="108"/>
      <c r="P41" s="109"/>
      <c r="R41" s="244" t="str">
        <f t="shared" si="46"/>
        <v>A2-Note</v>
      </c>
      <c r="S41" s="212"/>
      <c r="T41" s="212"/>
      <c r="U41" s="838">
        <f t="shared" ca="1" si="47"/>
        <v>2.3889698814053637</v>
      </c>
      <c r="V41" s="838"/>
      <c r="W41" s="838">
        <f t="shared" ref="W41:AF41" ca="1" si="50">IFERROR(W$12/SUM(W30:W31),"")</f>
        <v>2.3015462581556374</v>
      </c>
      <c r="X41" s="838">
        <f t="shared" ca="1" si="50"/>
        <v>2.2687313352152372</v>
      </c>
      <c r="Y41" s="838">
        <f t="shared" ca="1" si="50"/>
        <v>2.2740968956951426</v>
      </c>
      <c r="Z41" s="838">
        <f t="shared" ca="1" si="50"/>
        <v>2.2756048328258207</v>
      </c>
      <c r="AA41" s="838">
        <f t="shared" ca="1" si="50"/>
        <v>2.2903688364009884</v>
      </c>
      <c r="AB41" s="554">
        <f t="shared" ca="1" si="50"/>
        <v>2.3515060634566218</v>
      </c>
      <c r="AC41" s="554">
        <f t="shared" ca="1" si="50"/>
        <v>2.4259055749657286</v>
      </c>
      <c r="AD41" s="554">
        <f t="shared" ca="1" si="50"/>
        <v>2.4959026831595121</v>
      </c>
      <c r="AE41" s="554">
        <f t="shared" ca="1" si="50"/>
        <v>2.5679999863041196</v>
      </c>
      <c r="AF41" s="555">
        <f t="shared" ca="1" si="50"/>
        <v>2.6380363478748268</v>
      </c>
      <c r="AG41" s="107"/>
      <c r="AH41" s="185">
        <f t="shared" si="7"/>
        <v>46326</v>
      </c>
      <c r="AI41" s="546">
        <f t="shared" si="36"/>
        <v>34</v>
      </c>
      <c r="AJ41" s="183">
        <f t="shared" ca="1" si="4"/>
        <v>823203.35175038059</v>
      </c>
      <c r="AK41" s="183">
        <f t="shared" ca="1" si="5"/>
        <v>0</v>
      </c>
      <c r="AL41" s="183">
        <f t="shared" ca="1" si="9"/>
        <v>823203.35175038059</v>
      </c>
      <c r="AM41" s="121">
        <f t="shared" ca="1" si="10"/>
        <v>4.8753094781974093E-2</v>
      </c>
      <c r="AS41" s="108"/>
    </row>
    <row r="42" spans="2:45" x14ac:dyDescent="0.2">
      <c r="B42" s="570" t="str">
        <f>""</f>
        <v/>
      </c>
      <c r="C42" s="571">
        <v>0</v>
      </c>
      <c r="D42" s="572"/>
      <c r="E42" s="571">
        <f t="shared" ref="E42" si="51">C42*D42*365/360</f>
        <v>0</v>
      </c>
      <c r="F42" s="573">
        <f>SUM(C39,C40,C41,C42)/$H$27</f>
        <v>0.57061340941512129</v>
      </c>
      <c r="G42" s="574">
        <f>$H$22/SUM(C39,C40,C41,C42)</f>
        <v>8.9625535875000009E-2</v>
      </c>
      <c r="H42" s="575">
        <f>$H$22/SUM(E39,E40,E41,E42)</f>
        <v>1.8003622975197391</v>
      </c>
      <c r="I42" s="112"/>
      <c r="J42" s="107"/>
      <c r="K42" s="108"/>
      <c r="L42" s="108"/>
      <c r="M42" s="108"/>
      <c r="N42" s="108"/>
      <c r="O42" s="108"/>
      <c r="P42" s="109"/>
      <c r="R42" s="240" t="str">
        <f t="shared" si="46"/>
        <v>B-Note</v>
      </c>
      <c r="S42" s="137"/>
      <c r="T42" s="137"/>
      <c r="U42" s="242">
        <f t="shared" ref="U42:U43" ca="1" si="52">AVERAGE(W42:AF42)</f>
        <v>1.8687485785135887</v>
      </c>
      <c r="V42" s="242"/>
      <c r="W42" s="242">
        <f t="shared" ref="W42:AF42" ca="1" si="53">IFERROR(W$12/SUM(W30:W32),"")</f>
        <v>1.8003622949743729</v>
      </c>
      <c r="X42" s="242">
        <f t="shared" ca="1" si="53"/>
        <v>1.7746931389602205</v>
      </c>
      <c r="Y42" s="242">
        <f t="shared" ca="1" si="53"/>
        <v>1.7788902967384732</v>
      </c>
      <c r="Z42" s="242">
        <f t="shared" ca="1" si="53"/>
        <v>1.7800698659709597</v>
      </c>
      <c r="AA42" s="242">
        <f t="shared" ca="1" si="53"/>
        <v>1.7916188649386793</v>
      </c>
      <c r="AB42" s="242">
        <f t="shared" ca="1" si="53"/>
        <v>1.8394428693531963</v>
      </c>
      <c r="AC42" s="242">
        <f t="shared" ca="1" si="53"/>
        <v>1.8976411674803197</v>
      </c>
      <c r="AD42" s="242">
        <f t="shared" ca="1" si="53"/>
        <v>1.9523957282034732</v>
      </c>
      <c r="AE42" s="242">
        <f t="shared" ca="1" si="53"/>
        <v>2.0087931461093409</v>
      </c>
      <c r="AF42" s="243">
        <f t="shared" ca="1" si="53"/>
        <v>2.0635784124068501</v>
      </c>
      <c r="AG42" s="107"/>
      <c r="AH42" s="185">
        <f t="shared" si="7"/>
        <v>46418</v>
      </c>
      <c r="AI42" s="546">
        <f t="shared" si="36"/>
        <v>35</v>
      </c>
      <c r="AJ42" s="183">
        <f t="shared" ca="1" si="4"/>
        <v>823203.35175038059</v>
      </c>
      <c r="AK42" s="183">
        <f t="shared" ca="1" si="5"/>
        <v>0</v>
      </c>
      <c r="AL42" s="183">
        <f t="shared" ca="1" si="9"/>
        <v>823203.35175038059</v>
      </c>
      <c r="AM42" s="121">
        <f t="shared" ca="1" si="10"/>
        <v>4.8753094781974093E-2</v>
      </c>
      <c r="AS42" s="108"/>
    </row>
    <row r="43" spans="2:45" x14ac:dyDescent="0.2">
      <c r="B43" s="255" t="s">
        <v>176</v>
      </c>
      <c r="C43" s="183">
        <f>SUM(C39,C40,C41,C42)</f>
        <v>200000000</v>
      </c>
      <c r="D43" s="671">
        <f>E43/C43*360/365</f>
        <v>4.9099999999999998E-2</v>
      </c>
      <c r="E43" s="183">
        <f>SUM(E39,E40,E41,E42)</f>
        <v>9956388.8888888881</v>
      </c>
      <c r="F43" s="246">
        <f t="shared" ref="F43:H43" si="54">F42</f>
        <v>0.57061340941512129</v>
      </c>
      <c r="G43" s="121">
        <f t="shared" si="54"/>
        <v>8.9625535875000009E-2</v>
      </c>
      <c r="H43" s="247">
        <f t="shared" si="54"/>
        <v>1.8003622975197391</v>
      </c>
      <c r="I43" s="112"/>
      <c r="J43" s="107"/>
      <c r="K43" s="108"/>
      <c r="L43" s="108"/>
      <c r="M43" s="108"/>
      <c r="N43" s="108"/>
      <c r="O43" s="108"/>
      <c r="P43" s="109"/>
      <c r="R43" s="566" t="str">
        <f t="shared" si="46"/>
        <v/>
      </c>
      <c r="S43" s="567"/>
      <c r="T43" s="567"/>
      <c r="U43" s="568">
        <f t="shared" ca="1" si="52"/>
        <v>1.8687485785135887</v>
      </c>
      <c r="V43" s="568"/>
      <c r="W43" s="568">
        <f t="shared" ref="W43:AF43" ca="1" si="55">IFERROR(W$12/SUM(W30:W33),"")</f>
        <v>1.8003622949743729</v>
      </c>
      <c r="X43" s="568">
        <f t="shared" ca="1" si="55"/>
        <v>1.7746931389602205</v>
      </c>
      <c r="Y43" s="568">
        <f t="shared" ca="1" si="55"/>
        <v>1.7788902967384732</v>
      </c>
      <c r="Z43" s="568">
        <f t="shared" ca="1" si="55"/>
        <v>1.7800698659709597</v>
      </c>
      <c r="AA43" s="568">
        <f t="shared" ca="1" si="55"/>
        <v>1.7916188649386793</v>
      </c>
      <c r="AB43" s="568">
        <f t="shared" ca="1" si="55"/>
        <v>1.8394428693531963</v>
      </c>
      <c r="AC43" s="568">
        <f t="shared" ca="1" si="55"/>
        <v>1.8976411674803197</v>
      </c>
      <c r="AD43" s="568">
        <f t="shared" ca="1" si="55"/>
        <v>1.9523957282034732</v>
      </c>
      <c r="AE43" s="568">
        <f t="shared" ca="1" si="55"/>
        <v>2.0087931461093409</v>
      </c>
      <c r="AF43" s="569">
        <f t="shared" ca="1" si="55"/>
        <v>2.0635784124068501</v>
      </c>
      <c r="AG43" s="107"/>
      <c r="AH43" s="185">
        <f t="shared" si="7"/>
        <v>46507</v>
      </c>
      <c r="AI43" s="546">
        <f t="shared" si="36"/>
        <v>36</v>
      </c>
      <c r="AJ43" s="183">
        <f t="shared" ca="1" si="4"/>
        <v>805582.92808219185</v>
      </c>
      <c r="AK43" s="183">
        <f t="shared" ca="1" si="5"/>
        <v>0</v>
      </c>
      <c r="AL43" s="183">
        <f t="shared" ca="1" si="9"/>
        <v>805582.92808219185</v>
      </c>
      <c r="AM43" s="121">
        <f t="shared" ca="1" si="10"/>
        <v>4.9317736296378291E-2</v>
      </c>
      <c r="AS43" s="108"/>
    </row>
    <row r="44" spans="2:45" x14ac:dyDescent="0.2">
      <c r="B44" s="256" t="s">
        <v>178</v>
      </c>
      <c r="C44" s="146">
        <v>150300000</v>
      </c>
      <c r="D44" s="257"/>
      <c r="E44" s="257"/>
      <c r="F44" s="146"/>
      <c r="G44" s="144"/>
      <c r="H44" s="258"/>
      <c r="I44" s="112"/>
      <c r="J44" s="107"/>
      <c r="K44" s="108"/>
      <c r="L44" s="108"/>
      <c r="M44" s="108"/>
      <c r="N44" s="108"/>
      <c r="O44" s="108"/>
      <c r="P44" s="109"/>
      <c r="R44" s="148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203"/>
      <c r="AG44" s="107"/>
      <c r="AH44" s="185">
        <f t="shared" si="7"/>
        <v>46599</v>
      </c>
      <c r="AI44" s="546">
        <f t="shared" si="36"/>
        <v>37</v>
      </c>
      <c r="AJ44" s="183">
        <f t="shared" ca="1" si="4"/>
        <v>813980.18786149169</v>
      </c>
      <c r="AK44" s="183">
        <f t="shared" ca="1" si="5"/>
        <v>0</v>
      </c>
      <c r="AL44" s="183">
        <f t="shared" ca="1" si="9"/>
        <v>813980.18786149169</v>
      </c>
      <c r="AM44" s="121">
        <f t="shared" ca="1" si="10"/>
        <v>4.8206865490865669E-2</v>
      </c>
      <c r="AS44" s="108"/>
    </row>
    <row r="45" spans="2:45" x14ac:dyDescent="0.2">
      <c r="B45" s="261" t="s">
        <v>182</v>
      </c>
      <c r="C45" s="190">
        <f>SUM(C43:C44)</f>
        <v>350300000</v>
      </c>
      <c r="D45" s="188"/>
      <c r="E45" s="188"/>
      <c r="F45" s="188"/>
      <c r="G45" s="188"/>
      <c r="H45" s="262"/>
      <c r="I45" s="112"/>
      <c r="J45" s="288">
        <v>1</v>
      </c>
      <c r="K45" s="137" t="s">
        <v>336</v>
      </c>
      <c r="L45" s="137"/>
      <c r="M45" s="108"/>
      <c r="N45" s="108"/>
      <c r="O45" s="111"/>
      <c r="P45" s="151"/>
      <c r="R45" s="107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9"/>
      <c r="AG45" s="107"/>
      <c r="AH45" s="185">
        <f t="shared" si="7"/>
        <v>46691</v>
      </c>
      <c r="AI45" s="546">
        <f t="shared" si="36"/>
        <v>38</v>
      </c>
      <c r="AJ45" s="183">
        <f t="shared" ca="1" si="4"/>
        <v>823203.35175038059</v>
      </c>
      <c r="AK45" s="183">
        <f t="shared" ca="1" si="5"/>
        <v>0</v>
      </c>
      <c r="AL45" s="183">
        <f t="shared" ca="1" si="9"/>
        <v>823203.35175038059</v>
      </c>
      <c r="AM45" s="121">
        <f t="shared" ca="1" si="10"/>
        <v>4.8753094781974093E-2</v>
      </c>
      <c r="AS45" s="108"/>
    </row>
    <row r="46" spans="2:45" x14ac:dyDescent="0.2">
      <c r="B46" s="110"/>
      <c r="C46" s="111"/>
      <c r="D46" s="111"/>
      <c r="E46" s="111"/>
      <c r="F46" s="111"/>
      <c r="G46" s="111"/>
      <c r="H46" s="151"/>
      <c r="I46" s="112"/>
      <c r="J46" s="288">
        <f>J45+1</f>
        <v>2</v>
      </c>
      <c r="K46" s="137" t="s">
        <v>340</v>
      </c>
      <c r="L46" s="137"/>
      <c r="M46" s="108"/>
      <c r="N46" s="108"/>
      <c r="O46" s="111"/>
      <c r="P46" s="151"/>
      <c r="R46" s="253" t="s">
        <v>331</v>
      </c>
      <c r="S46" s="108"/>
      <c r="T46" s="117"/>
      <c r="U46" s="117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9"/>
      <c r="AG46" s="107"/>
      <c r="AH46" s="185">
        <f t="shared" si="7"/>
        <v>46783</v>
      </c>
      <c r="AI46" s="546">
        <f t="shared" si="36"/>
        <v>39</v>
      </c>
      <c r="AJ46" s="183">
        <f t="shared" ca="1" si="4"/>
        <v>823203.35175038059</v>
      </c>
      <c r="AK46" s="183">
        <f t="shared" ca="1" si="5"/>
        <v>0</v>
      </c>
      <c r="AL46" s="183">
        <f t="shared" ca="1" si="9"/>
        <v>823203.35175038059</v>
      </c>
      <c r="AM46" s="121">
        <f t="shared" ca="1" si="10"/>
        <v>4.8753094781974093E-2</v>
      </c>
      <c r="AS46" s="108"/>
    </row>
    <row r="47" spans="2:45" x14ac:dyDescent="0.2">
      <c r="B47" s="110"/>
      <c r="C47" s="111"/>
      <c r="D47" s="111"/>
      <c r="E47" s="111"/>
      <c r="F47" s="111"/>
      <c r="G47" s="111"/>
      <c r="H47" s="151"/>
      <c r="I47" s="112"/>
      <c r="J47" s="288"/>
      <c r="K47" s="137"/>
      <c r="L47" s="137"/>
      <c r="M47" s="108"/>
      <c r="N47" s="108"/>
      <c r="O47" s="111"/>
      <c r="P47" s="151"/>
      <c r="R47" s="122">
        <f>$R$6</f>
        <v>1</v>
      </c>
      <c r="S47" s="123"/>
      <c r="T47" s="123"/>
      <c r="U47" s="124"/>
      <c r="V47" s="125" t="s">
        <v>175</v>
      </c>
      <c r="W47" s="125">
        <v>1</v>
      </c>
      <c r="X47" s="125">
        <f t="shared" ref="X47:AF47" si="56">W47+1</f>
        <v>2</v>
      </c>
      <c r="Y47" s="125">
        <f t="shared" si="56"/>
        <v>3</v>
      </c>
      <c r="Z47" s="125">
        <f t="shared" si="56"/>
        <v>4</v>
      </c>
      <c r="AA47" s="125">
        <f t="shared" si="56"/>
        <v>5</v>
      </c>
      <c r="AB47" s="125">
        <f t="shared" si="56"/>
        <v>6</v>
      </c>
      <c r="AC47" s="125">
        <f t="shared" si="56"/>
        <v>7</v>
      </c>
      <c r="AD47" s="125">
        <f t="shared" si="56"/>
        <v>8</v>
      </c>
      <c r="AE47" s="125">
        <f t="shared" si="56"/>
        <v>9</v>
      </c>
      <c r="AF47" s="126">
        <f t="shared" si="56"/>
        <v>10</v>
      </c>
      <c r="AG47" s="107"/>
      <c r="AH47" s="185">
        <f t="shared" si="7"/>
        <v>46873</v>
      </c>
      <c r="AI47" s="546">
        <f t="shared" si="36"/>
        <v>40</v>
      </c>
      <c r="AJ47" s="183">
        <f t="shared" ca="1" si="4"/>
        <v>814530.79060121789</v>
      </c>
      <c r="AK47" s="183">
        <f t="shared" ca="1" si="5"/>
        <v>-550000</v>
      </c>
      <c r="AL47" s="183">
        <f t="shared" ca="1" si="9"/>
        <v>264530.79060121789</v>
      </c>
      <c r="AM47" s="121">
        <f t="shared" ca="1" si="10"/>
        <v>1.6014618860102591E-2</v>
      </c>
      <c r="AS47" s="108"/>
    </row>
    <row r="48" spans="2:45" x14ac:dyDescent="0.2">
      <c r="B48" s="152" t="s">
        <v>187</v>
      </c>
      <c r="C48" s="153"/>
      <c r="D48" s="154"/>
      <c r="E48" s="154"/>
      <c r="F48" s="154"/>
      <c r="G48" s="155"/>
      <c r="H48" s="156"/>
      <c r="J48" s="288"/>
      <c r="K48" s="497"/>
      <c r="L48" s="108"/>
      <c r="M48" s="108"/>
      <c r="N48" s="108"/>
      <c r="O48" s="108"/>
      <c r="P48" s="109"/>
      <c r="R48" s="129"/>
      <c r="S48" s="130"/>
      <c r="T48" s="130"/>
      <c r="U48" s="131" t="s">
        <v>128</v>
      </c>
      <c r="V48" s="132">
        <f>H6</f>
        <v>43220</v>
      </c>
      <c r="W48" s="133">
        <f>MIN(EDATE(H31,12),$H$33)</f>
        <v>43561</v>
      </c>
      <c r="X48" s="133">
        <f t="shared" ref="X48:AF48" si="57">MIN(EDATE(W48,12),$H$33)</f>
        <v>43927</v>
      </c>
      <c r="Y48" s="133">
        <f t="shared" si="57"/>
        <v>44292</v>
      </c>
      <c r="Z48" s="133">
        <f t="shared" si="57"/>
        <v>44657</v>
      </c>
      <c r="AA48" s="133">
        <f t="shared" si="57"/>
        <v>45022</v>
      </c>
      <c r="AB48" s="133">
        <f t="shared" si="57"/>
        <v>45388</v>
      </c>
      <c r="AC48" s="133">
        <f t="shared" si="57"/>
        <v>45753</v>
      </c>
      <c r="AD48" s="133">
        <f t="shared" si="57"/>
        <v>46118</v>
      </c>
      <c r="AE48" s="133">
        <f t="shared" si="57"/>
        <v>46483</v>
      </c>
      <c r="AF48" s="134">
        <f t="shared" si="57"/>
        <v>46849</v>
      </c>
      <c r="AG48" s="107"/>
      <c r="AH48" s="115" t="s">
        <v>347</v>
      </c>
      <c r="AI48" s="114"/>
      <c r="AJ48" s="190">
        <f ca="1">SUM(AJ8:AJ47)</f>
        <v>32686541.782001525</v>
      </c>
      <c r="AK48" s="190">
        <f ca="1">SUM(AK8:AK47)</f>
        <v>-550000</v>
      </c>
      <c r="AL48" s="190">
        <f ca="1">SUM(AL8:AL47)</f>
        <v>32136541.782001525</v>
      </c>
      <c r="AM48" s="557">
        <f ca="1">N8</f>
        <v>4.7932750974760713E-2</v>
      </c>
      <c r="AS48" s="108"/>
    </row>
    <row r="49" spans="1:45" x14ac:dyDescent="0.2">
      <c r="B49" s="110"/>
      <c r="C49" s="111"/>
      <c r="D49" s="138"/>
      <c r="E49" s="138"/>
      <c r="F49" s="111"/>
      <c r="G49" s="111"/>
      <c r="H49" s="151"/>
      <c r="I49" s="112"/>
      <c r="J49" s="288"/>
      <c r="K49" s="137"/>
      <c r="L49" s="108"/>
      <c r="M49" s="108"/>
      <c r="N49" s="108"/>
      <c r="O49" s="108"/>
      <c r="P49" s="109"/>
      <c r="R49" s="259" t="s">
        <v>181</v>
      </c>
      <c r="S49" s="111">
        <f>'CF(M)'!A96</f>
        <v>96</v>
      </c>
      <c r="T49" s="137" t="str">
        <f>$T$5&amp;S49&amp;":"&amp;S49</f>
        <v>'CF(M)'!96:96</v>
      </c>
      <c r="U49" s="158">
        <f t="shared" ref="U49:U54" ca="1" si="58">SUM(V49:AF49)</f>
        <v>30629288.805555563</v>
      </c>
      <c r="V49" s="158">
        <f ca="1">SUM(V50:V51)</f>
        <v>0</v>
      </c>
      <c r="W49" s="158">
        <f t="shared" ref="W49:AF49" ca="1" si="59">SUM(W50:W51)</f>
        <v>3060413.4722222225</v>
      </c>
      <c r="X49" s="158">
        <f t="shared" ca="1" si="59"/>
        <v>3068798.166666667</v>
      </c>
      <c r="Y49" s="158">
        <f t="shared" ca="1" si="59"/>
        <v>3060413.4722222225</v>
      </c>
      <c r="Z49" s="158">
        <f t="shared" ca="1" si="59"/>
        <v>3060413.4722222225</v>
      </c>
      <c r="AA49" s="158">
        <f t="shared" ca="1" si="59"/>
        <v>3060413.4722222225</v>
      </c>
      <c r="AB49" s="158">
        <f t="shared" ca="1" si="59"/>
        <v>3068798.166666667</v>
      </c>
      <c r="AC49" s="158">
        <f t="shared" ca="1" si="59"/>
        <v>3060413.4722222225</v>
      </c>
      <c r="AD49" s="158">
        <f t="shared" ca="1" si="59"/>
        <v>3060413.4722222225</v>
      </c>
      <c r="AE49" s="158">
        <f t="shared" ca="1" si="59"/>
        <v>3060413.4722222225</v>
      </c>
      <c r="AF49" s="260">
        <f t="shared" ca="1" si="59"/>
        <v>3068798.166666667</v>
      </c>
      <c r="AG49" s="107"/>
      <c r="AS49" s="108"/>
    </row>
    <row r="50" spans="1:45" x14ac:dyDescent="0.2">
      <c r="B50" s="273"/>
      <c r="C50" s="157"/>
      <c r="D50" s="157"/>
      <c r="E50" s="157"/>
      <c r="F50" s="157"/>
      <c r="G50" s="187"/>
      <c r="H50" s="181"/>
      <c r="I50" s="112"/>
      <c r="J50" s="107"/>
      <c r="K50" s="108"/>
      <c r="L50" s="108"/>
      <c r="M50" s="108"/>
      <c r="N50" s="108"/>
      <c r="O50" s="108"/>
      <c r="P50" s="109"/>
      <c r="R50" s="186" t="s">
        <v>183</v>
      </c>
      <c r="S50" s="111">
        <f>'CF(M)'!A97</f>
        <v>97</v>
      </c>
      <c r="T50" s="137" t="str">
        <f t="shared" ref="T50:T54" si="60">$T$5&amp;S50&amp;":"&amp;S50</f>
        <v>'CF(M)'!97:97</v>
      </c>
      <c r="U50" s="138">
        <f t="shared" ca="1" si="58"/>
        <v>30644611.111111108</v>
      </c>
      <c r="V50" s="138">
        <f t="shared" ref="V50:AF54" ca="1" si="61">SUMIF(INDIRECT($T$6),V$6,INDIRECT($T50))</f>
        <v>0</v>
      </c>
      <c r="W50" s="138">
        <f t="shared" ca="1" si="61"/>
        <v>3061944.4444444445</v>
      </c>
      <c r="X50" s="138">
        <f t="shared" ca="1" si="61"/>
        <v>3070333.3333333335</v>
      </c>
      <c r="Y50" s="138">
        <f t="shared" ca="1" si="61"/>
        <v>3061944.4444444445</v>
      </c>
      <c r="Z50" s="138">
        <f t="shared" ca="1" si="61"/>
        <v>3061944.4444444445</v>
      </c>
      <c r="AA50" s="138">
        <f t="shared" ca="1" si="61"/>
        <v>3061944.4444444445</v>
      </c>
      <c r="AB50" s="138">
        <f t="shared" ca="1" si="61"/>
        <v>3070333.3333333335</v>
      </c>
      <c r="AC50" s="138">
        <f t="shared" ca="1" si="61"/>
        <v>3061944.4444444445</v>
      </c>
      <c r="AD50" s="138">
        <f t="shared" ca="1" si="61"/>
        <v>3061944.4444444445</v>
      </c>
      <c r="AE50" s="138">
        <f t="shared" ca="1" si="61"/>
        <v>3061944.4444444445</v>
      </c>
      <c r="AF50" s="139">
        <f t="shared" ca="1" si="61"/>
        <v>3070333.3333333335</v>
      </c>
      <c r="AG50" s="107"/>
      <c r="AS50" s="108"/>
    </row>
    <row r="51" spans="1:45" x14ac:dyDescent="0.2">
      <c r="B51" s="256"/>
      <c r="C51" s="128"/>
      <c r="D51" s="128"/>
      <c r="E51" s="144"/>
      <c r="F51" s="275"/>
      <c r="G51" s="275" t="s">
        <v>306</v>
      </c>
      <c r="H51" s="276" t="s">
        <v>192</v>
      </c>
      <c r="I51" s="112"/>
      <c r="J51" s="152" t="s">
        <v>214</v>
      </c>
      <c r="K51" s="153"/>
      <c r="L51" s="153"/>
      <c r="M51" s="154"/>
      <c r="N51" s="154"/>
      <c r="O51" s="155"/>
      <c r="P51" s="156"/>
      <c r="R51" s="267" t="s">
        <v>184</v>
      </c>
      <c r="S51" s="144">
        <f>'CF(M)'!A98</f>
        <v>98</v>
      </c>
      <c r="T51" s="145" t="str">
        <f t="shared" si="60"/>
        <v>'CF(M)'!98:98</v>
      </c>
      <c r="U51" s="146">
        <f t="shared" ca="1" si="58"/>
        <v>-15322.305555555557</v>
      </c>
      <c r="V51" s="146">
        <f t="shared" ca="1" si="61"/>
        <v>0</v>
      </c>
      <c r="W51" s="146">
        <f t="shared" ca="1" si="61"/>
        <v>-1530.9722222222222</v>
      </c>
      <c r="X51" s="146">
        <f t="shared" ca="1" si="61"/>
        <v>-1535.1666666666667</v>
      </c>
      <c r="Y51" s="146">
        <f t="shared" ca="1" si="61"/>
        <v>-1530.9722222222222</v>
      </c>
      <c r="Z51" s="146">
        <f t="shared" ca="1" si="61"/>
        <v>-1530.9722222222222</v>
      </c>
      <c r="AA51" s="146">
        <f t="shared" ca="1" si="61"/>
        <v>-1530.9722222222222</v>
      </c>
      <c r="AB51" s="146">
        <f t="shared" ca="1" si="61"/>
        <v>-1535.1666666666667</v>
      </c>
      <c r="AC51" s="146">
        <f t="shared" ca="1" si="61"/>
        <v>-1530.9722222222222</v>
      </c>
      <c r="AD51" s="146">
        <f t="shared" ca="1" si="61"/>
        <v>-1530.9722222222222</v>
      </c>
      <c r="AE51" s="146">
        <f t="shared" ca="1" si="61"/>
        <v>-1530.9722222222222</v>
      </c>
      <c r="AF51" s="147">
        <f t="shared" ca="1" si="61"/>
        <v>-1535.1666666666667</v>
      </c>
      <c r="AG51" s="107"/>
      <c r="AS51" s="108"/>
    </row>
    <row r="52" spans="1:45" x14ac:dyDescent="0.2">
      <c r="B52" s="110" t="s">
        <v>194</v>
      </c>
      <c r="C52" s="111"/>
      <c r="D52" s="111"/>
      <c r="E52" s="111"/>
      <c r="F52" s="111"/>
      <c r="G52" s="278">
        <f>C40</f>
        <v>60400000</v>
      </c>
      <c r="H52" s="139">
        <f t="shared" ref="H52:H63" si="62">G52*$H$10/10^3</f>
        <v>66440000</v>
      </c>
      <c r="I52" s="112"/>
      <c r="J52" s="110"/>
      <c r="K52" s="111"/>
      <c r="L52" s="111"/>
      <c r="M52" s="111"/>
      <c r="N52" s="111"/>
      <c r="O52" s="111"/>
      <c r="P52" s="151"/>
      <c r="R52" s="113" t="s">
        <v>186</v>
      </c>
      <c r="S52" s="111">
        <f>'CF(M)'!A99</f>
        <v>99</v>
      </c>
      <c r="T52" s="137" t="str">
        <f t="shared" si="60"/>
        <v>'CF(M)'!99:99</v>
      </c>
      <c r="U52" s="138">
        <f t="shared" ca="1" si="58"/>
        <v>-60601232.666666664</v>
      </c>
      <c r="V52" s="138">
        <f t="shared" ca="1" si="61"/>
        <v>-60601232.666666664</v>
      </c>
      <c r="W52" s="138">
        <f t="shared" ca="1" si="61"/>
        <v>0</v>
      </c>
      <c r="X52" s="138">
        <f t="shared" ca="1" si="61"/>
        <v>0</v>
      </c>
      <c r="Y52" s="138">
        <f t="shared" ca="1" si="61"/>
        <v>0</v>
      </c>
      <c r="Z52" s="138">
        <f t="shared" ca="1" si="61"/>
        <v>0</v>
      </c>
      <c r="AA52" s="138">
        <f t="shared" ca="1" si="61"/>
        <v>0</v>
      </c>
      <c r="AB52" s="138">
        <f t="shared" ca="1" si="61"/>
        <v>0</v>
      </c>
      <c r="AC52" s="138">
        <f t="shared" ca="1" si="61"/>
        <v>0</v>
      </c>
      <c r="AD52" s="138">
        <f t="shared" ca="1" si="61"/>
        <v>0</v>
      </c>
      <c r="AE52" s="138">
        <f t="shared" ca="1" si="61"/>
        <v>0</v>
      </c>
      <c r="AF52" s="139">
        <f t="shared" ca="1" si="61"/>
        <v>0</v>
      </c>
      <c r="AG52" s="107"/>
      <c r="AS52" s="108"/>
    </row>
    <row r="53" spans="1:45" x14ac:dyDescent="0.2">
      <c r="B53" s="107" t="s">
        <v>195</v>
      </c>
      <c r="C53" s="120"/>
      <c r="D53" s="120"/>
      <c r="E53" s="120" t="s">
        <v>196</v>
      </c>
      <c r="F53" s="280">
        <f>H36-H6</f>
        <v>-24</v>
      </c>
      <c r="G53" s="245">
        <f>-G52*F53*(D40-M59)/360</f>
        <v>201232.66666666672</v>
      </c>
      <c r="H53" s="194">
        <f t="shared" si="62"/>
        <v>221355.93333333338</v>
      </c>
      <c r="I53" s="112"/>
      <c r="J53" s="273"/>
      <c r="K53" s="164"/>
      <c r="L53" s="164"/>
      <c r="M53" s="295" t="s">
        <v>216</v>
      </c>
      <c r="N53" s="164" t="s">
        <v>217</v>
      </c>
      <c r="O53" s="164"/>
      <c r="P53" s="296"/>
      <c r="R53" s="268" t="s">
        <v>333</v>
      </c>
      <c r="S53" s="144">
        <f>'CF(M)'!A100</f>
        <v>100</v>
      </c>
      <c r="T53" s="145" t="str">
        <f t="shared" si="60"/>
        <v>'CF(M)'!100:100</v>
      </c>
      <c r="U53" s="146">
        <f t="shared" ca="1" si="58"/>
        <v>60400000</v>
      </c>
      <c r="V53" s="146">
        <f t="shared" ca="1" si="61"/>
        <v>0</v>
      </c>
      <c r="W53" s="146">
        <f t="shared" ca="1" si="61"/>
        <v>0</v>
      </c>
      <c r="X53" s="146">
        <f t="shared" ca="1" si="61"/>
        <v>0</v>
      </c>
      <c r="Y53" s="146">
        <f t="shared" ca="1" si="61"/>
        <v>0</v>
      </c>
      <c r="Z53" s="146">
        <f t="shared" ca="1" si="61"/>
        <v>0</v>
      </c>
      <c r="AA53" s="146">
        <f t="shared" ca="1" si="61"/>
        <v>0</v>
      </c>
      <c r="AB53" s="146">
        <f t="shared" ca="1" si="61"/>
        <v>0</v>
      </c>
      <c r="AC53" s="146">
        <f t="shared" ca="1" si="61"/>
        <v>0</v>
      </c>
      <c r="AD53" s="146">
        <f t="shared" ca="1" si="61"/>
        <v>0</v>
      </c>
      <c r="AE53" s="146">
        <f t="shared" ca="1" si="61"/>
        <v>0</v>
      </c>
      <c r="AF53" s="147">
        <f t="shared" ca="1" si="61"/>
        <v>60400000</v>
      </c>
      <c r="AG53" s="107"/>
      <c r="AS53" s="108"/>
    </row>
    <row r="54" spans="1:45" x14ac:dyDescent="0.2">
      <c r="B54" s="107" t="s">
        <v>197</v>
      </c>
      <c r="C54" s="183"/>
      <c r="D54" s="183"/>
      <c r="E54" s="183"/>
      <c r="F54" s="108"/>
      <c r="G54" s="287">
        <v>0</v>
      </c>
      <c r="H54" s="194">
        <f>G54*$H$10/10^3</f>
        <v>0</v>
      </c>
      <c r="I54" s="112"/>
      <c r="J54" s="107"/>
      <c r="K54" s="108"/>
      <c r="L54" s="518"/>
      <c r="M54" s="518"/>
      <c r="N54" s="518"/>
      <c r="O54" s="297"/>
      <c r="P54" s="109"/>
      <c r="R54" s="270" t="s">
        <v>189</v>
      </c>
      <c r="S54" s="271">
        <f>'CF(M)'!A101</f>
        <v>101</v>
      </c>
      <c r="T54" s="272" t="str">
        <f t="shared" si="60"/>
        <v>'CF(M)'!101:101</v>
      </c>
      <c r="U54" s="190">
        <f t="shared" ca="1" si="58"/>
        <v>30428056.138888896</v>
      </c>
      <c r="V54" s="190">
        <f t="shared" ca="1" si="61"/>
        <v>-60601232.666666664</v>
      </c>
      <c r="W54" s="190">
        <f t="shared" ca="1" si="61"/>
        <v>3060413.4722222225</v>
      </c>
      <c r="X54" s="190">
        <f t="shared" ca="1" si="61"/>
        <v>3068798.166666667</v>
      </c>
      <c r="Y54" s="190">
        <f t="shared" ca="1" si="61"/>
        <v>3060413.4722222225</v>
      </c>
      <c r="Z54" s="190">
        <f t="shared" ca="1" si="61"/>
        <v>3060413.4722222225</v>
      </c>
      <c r="AA54" s="190">
        <f t="shared" ca="1" si="61"/>
        <v>3060413.4722222225</v>
      </c>
      <c r="AB54" s="190">
        <f t="shared" ca="1" si="61"/>
        <v>3068798.166666667</v>
      </c>
      <c r="AC54" s="190">
        <f t="shared" ca="1" si="61"/>
        <v>3060413.4722222225</v>
      </c>
      <c r="AD54" s="190">
        <f t="shared" ca="1" si="61"/>
        <v>3060413.4722222225</v>
      </c>
      <c r="AE54" s="190">
        <f t="shared" ca="1" si="61"/>
        <v>3060413.4722222225</v>
      </c>
      <c r="AF54" s="191">
        <f t="shared" ca="1" si="61"/>
        <v>63468798.166666664</v>
      </c>
      <c r="AG54" s="107"/>
      <c r="AS54" s="108"/>
    </row>
    <row r="55" spans="1:45" x14ac:dyDescent="0.2">
      <c r="B55" s="107" t="s">
        <v>199</v>
      </c>
      <c r="C55" s="281"/>
      <c r="D55" s="281"/>
      <c r="E55" s="281" t="s">
        <v>200</v>
      </c>
      <c r="F55" s="282">
        <v>0</v>
      </c>
      <c r="G55" s="183">
        <f>$F55*G$52</f>
        <v>0</v>
      </c>
      <c r="H55" s="194">
        <f t="shared" si="62"/>
        <v>0</v>
      </c>
      <c r="I55" s="112"/>
      <c r="J55" s="298"/>
      <c r="K55" s="275"/>
      <c r="L55" s="519"/>
      <c r="M55" s="519"/>
      <c r="N55" s="519" t="s">
        <v>191</v>
      </c>
      <c r="O55" s="275" t="s">
        <v>145</v>
      </c>
      <c r="P55" s="276" t="s">
        <v>218</v>
      </c>
      <c r="R55" s="110" t="s">
        <v>190</v>
      </c>
      <c r="S55" s="111"/>
      <c r="T55" s="111"/>
      <c r="U55" s="224">
        <f ca="1">-U49/V52*365/($H$33-V48)</f>
        <v>5.0834827131411124E-2</v>
      </c>
      <c r="V55" s="111"/>
      <c r="W55" s="224">
        <f t="shared" ref="W55:AF55" ca="1" si="63">-W49/$V$52*365/(W48-V48)</f>
        <v>5.4055156927909805E-2</v>
      </c>
      <c r="X55" s="224">
        <f t="shared" ca="1" si="63"/>
        <v>5.0500845239499298E-2</v>
      </c>
      <c r="Y55" s="224">
        <f t="shared" ca="1" si="63"/>
        <v>5.0500845239499298E-2</v>
      </c>
      <c r="Z55" s="224">
        <f t="shared" ca="1" si="63"/>
        <v>5.0500845239499298E-2</v>
      </c>
      <c r="AA55" s="224">
        <f t="shared" ca="1" si="63"/>
        <v>5.0500845239499298E-2</v>
      </c>
      <c r="AB55" s="224">
        <f t="shared" ca="1" si="63"/>
        <v>5.0500845239499298E-2</v>
      </c>
      <c r="AC55" s="224">
        <f t="shared" ca="1" si="63"/>
        <v>5.0500845239499298E-2</v>
      </c>
      <c r="AD55" s="224">
        <f t="shared" ca="1" si="63"/>
        <v>5.0500845239499298E-2</v>
      </c>
      <c r="AE55" s="224">
        <f t="shared" ca="1" si="63"/>
        <v>5.0500845239499298E-2</v>
      </c>
      <c r="AF55" s="274">
        <f t="shared" ca="1" si="63"/>
        <v>5.0500845239499298E-2</v>
      </c>
      <c r="AG55" s="107"/>
      <c r="AS55" s="108"/>
    </row>
    <row r="56" spans="1:45" x14ac:dyDescent="0.2">
      <c r="B56" s="256" t="s">
        <v>201</v>
      </c>
      <c r="C56" s="281"/>
      <c r="D56" s="281"/>
      <c r="E56" s="281" t="s">
        <v>200</v>
      </c>
      <c r="F56" s="282">
        <v>0</v>
      </c>
      <c r="G56" s="183">
        <f>$F56*G$52</f>
        <v>0</v>
      </c>
      <c r="H56" s="285">
        <f t="shared" si="62"/>
        <v>0</v>
      </c>
      <c r="I56" s="112"/>
      <c r="J56" s="113" t="s">
        <v>219</v>
      </c>
      <c r="K56" s="111"/>
      <c r="L56" s="111"/>
      <c r="M56" s="111"/>
      <c r="N56" s="111"/>
      <c r="O56" s="111"/>
      <c r="P56" s="151"/>
      <c r="R56" s="256" t="s">
        <v>193</v>
      </c>
      <c r="S56" s="144"/>
      <c r="T56" s="144"/>
      <c r="U56" s="277">
        <f ca="1">'CF(M)'!J103</f>
        <v>5.1862147450447094E-2</v>
      </c>
      <c r="V56" s="144"/>
      <c r="W56" s="199"/>
      <c r="X56" s="144"/>
      <c r="Y56" s="144"/>
      <c r="Z56" s="144"/>
      <c r="AA56" s="144"/>
      <c r="AB56" s="144"/>
      <c r="AC56" s="144"/>
      <c r="AD56" s="144"/>
      <c r="AE56" s="144"/>
      <c r="AF56" s="258"/>
      <c r="AG56" s="107"/>
      <c r="AS56" s="108"/>
    </row>
    <row r="57" spans="1:45" x14ac:dyDescent="0.2">
      <c r="B57" s="270" t="s">
        <v>202</v>
      </c>
      <c r="C57" s="114"/>
      <c r="D57" s="114"/>
      <c r="E57" s="114"/>
      <c r="F57" s="114"/>
      <c r="G57" s="166">
        <f>SUM(G52:G56)</f>
        <v>60601232.666666664</v>
      </c>
      <c r="H57" s="191">
        <f t="shared" si="62"/>
        <v>66661355.93333333</v>
      </c>
      <c r="I57" s="112"/>
      <c r="J57" s="252" t="s">
        <v>184</v>
      </c>
      <c r="K57" s="111"/>
      <c r="L57" s="138"/>
      <c r="M57" s="138"/>
      <c r="N57" s="138">
        <f>SUM(N58:N59)</f>
        <v>1510</v>
      </c>
      <c r="O57" s="183">
        <f>N57*$H$10/10^3</f>
        <v>1661</v>
      </c>
      <c r="P57" s="139"/>
      <c r="R57" s="107"/>
      <c r="S57" s="108"/>
      <c r="T57" s="108"/>
      <c r="U57" s="246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9"/>
      <c r="AG57" s="107"/>
      <c r="AS57" s="108"/>
    </row>
    <row r="58" spans="1:45" x14ac:dyDescent="0.2">
      <c r="B58" s="107" t="s">
        <v>203</v>
      </c>
      <c r="C58" s="111"/>
      <c r="D58" s="111"/>
      <c r="E58" s="111"/>
      <c r="F58" s="111"/>
      <c r="G58" s="680">
        <f>H58/$H$10*1000</f>
        <v>30000</v>
      </c>
      <c r="H58" s="839">
        <f>30000*(1+10%)</f>
        <v>33000</v>
      </c>
      <c r="J58" s="301" t="s">
        <v>220</v>
      </c>
      <c r="K58" s="111"/>
      <c r="L58" s="278"/>
      <c r="M58" s="278"/>
      <c r="N58" s="278">
        <v>0</v>
      </c>
      <c r="O58" s="183">
        <f>N58*$H$10/10^3</f>
        <v>0</v>
      </c>
      <c r="P58" s="302" t="s">
        <v>221</v>
      </c>
      <c r="R58" s="107"/>
      <c r="S58" s="108"/>
      <c r="T58" s="108"/>
      <c r="U58" s="108"/>
      <c r="V58" s="108"/>
      <c r="W58" s="684"/>
      <c r="X58" s="108"/>
      <c r="Y58" s="108"/>
      <c r="Z58" s="108"/>
      <c r="AA58" s="108"/>
      <c r="AB58" s="108"/>
      <c r="AC58" s="108"/>
      <c r="AD58" s="108"/>
      <c r="AE58" s="108"/>
      <c r="AF58" s="109"/>
      <c r="AG58" s="107"/>
      <c r="AS58" s="108"/>
    </row>
    <row r="59" spans="1:45" x14ac:dyDescent="0.2">
      <c r="B59" s="110" t="s">
        <v>205</v>
      </c>
      <c r="C59" s="111"/>
      <c r="D59" s="111"/>
      <c r="E59" s="111"/>
      <c r="F59" s="111"/>
      <c r="G59" s="681">
        <f>H59/$H$10*1000</f>
        <v>30000</v>
      </c>
      <c r="H59" s="839">
        <f>30000*(1+10%)</f>
        <v>33000</v>
      </c>
      <c r="I59" s="112"/>
      <c r="J59" s="303" t="s">
        <v>222</v>
      </c>
      <c r="K59" s="304"/>
      <c r="L59" s="304" t="s">
        <v>200</v>
      </c>
      <c r="M59" s="689">
        <v>2.5000000000000001E-5</v>
      </c>
      <c r="N59" s="195">
        <f>M59*$G$52</f>
        <v>1510</v>
      </c>
      <c r="O59" s="195">
        <f>N59*$H$10/10^3</f>
        <v>1661</v>
      </c>
      <c r="P59" s="305" t="s">
        <v>221</v>
      </c>
      <c r="R59" s="253" t="s">
        <v>332</v>
      </c>
      <c r="S59" s="108"/>
      <c r="T59" s="117"/>
      <c r="U59" s="117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9"/>
      <c r="AG59" s="107"/>
      <c r="AS59" s="108"/>
    </row>
    <row r="60" spans="1:45" x14ac:dyDescent="0.2">
      <c r="B60" s="110" t="s">
        <v>334</v>
      </c>
      <c r="C60" s="281"/>
      <c r="D60" s="281"/>
      <c r="E60" s="281" t="s">
        <v>200</v>
      </c>
      <c r="F60" s="282">
        <v>3.0000000000000001E-3</v>
      </c>
      <c r="G60" s="183">
        <f>$F60*G$52</f>
        <v>181200</v>
      </c>
      <c r="H60" s="194">
        <f t="shared" si="62"/>
        <v>199320</v>
      </c>
      <c r="I60" s="112"/>
      <c r="J60" s="113" t="s">
        <v>223</v>
      </c>
      <c r="K60" s="108"/>
      <c r="L60" s="108"/>
      <c r="M60" s="108"/>
      <c r="N60" s="108"/>
      <c r="O60" s="108"/>
      <c r="P60" s="109"/>
      <c r="R60" s="283">
        <v>1000</v>
      </c>
      <c r="S60" s="123">
        <f>ROW('CF(M)'!A10)</f>
        <v>10</v>
      </c>
      <c r="T60" s="123" t="str">
        <f>$T$5&amp;S60&amp;":"&amp;S60</f>
        <v>'CF(M)'!10:10</v>
      </c>
      <c r="U60" s="124"/>
      <c r="V60" s="125" t="s">
        <v>116</v>
      </c>
      <c r="W60" s="125">
        <v>1</v>
      </c>
      <c r="X60" s="125">
        <f t="shared" ref="X60:AF60" si="64">W60+1</f>
        <v>2</v>
      </c>
      <c r="Y60" s="125">
        <f t="shared" si="64"/>
        <v>3</v>
      </c>
      <c r="Z60" s="125">
        <f t="shared" si="64"/>
        <v>4</v>
      </c>
      <c r="AA60" s="125">
        <f t="shared" si="64"/>
        <v>5</v>
      </c>
      <c r="AB60" s="125">
        <f t="shared" si="64"/>
        <v>6</v>
      </c>
      <c r="AC60" s="125">
        <f t="shared" si="64"/>
        <v>7</v>
      </c>
      <c r="AD60" s="125">
        <f t="shared" si="64"/>
        <v>8</v>
      </c>
      <c r="AE60" s="125">
        <f t="shared" si="64"/>
        <v>9</v>
      </c>
      <c r="AF60" s="126">
        <f t="shared" si="64"/>
        <v>10</v>
      </c>
      <c r="AG60" s="107"/>
      <c r="AS60" s="108"/>
    </row>
    <row r="61" spans="1:45" x14ac:dyDescent="0.2">
      <c r="B61" s="110" t="s">
        <v>208</v>
      </c>
      <c r="C61" s="111"/>
      <c r="D61" s="111"/>
      <c r="E61" s="111"/>
      <c r="F61" s="111"/>
      <c r="G61" s="840">
        <f>60900000-SUM(G57:G60,G62)</f>
        <v>57567.333333335817</v>
      </c>
      <c r="H61" s="194">
        <f t="shared" si="62"/>
        <v>63324.066666669401</v>
      </c>
      <c r="I61" s="112"/>
      <c r="J61" s="252" t="s">
        <v>224</v>
      </c>
      <c r="K61" s="108"/>
      <c r="L61" s="108"/>
      <c r="M61" s="108"/>
      <c r="N61" s="183">
        <f>SUM(N62:N63)</f>
        <v>91350</v>
      </c>
      <c r="O61" s="183">
        <f>N61*$H$10/10^3</f>
        <v>100485</v>
      </c>
      <c r="P61" s="109"/>
      <c r="R61" s="129"/>
      <c r="S61" s="130"/>
      <c r="T61" s="130"/>
      <c r="U61" s="131" t="s">
        <v>128</v>
      </c>
      <c r="V61" s="132">
        <f>H5</f>
        <v>43220</v>
      </c>
      <c r="W61" s="133">
        <f>EOMONTH(V61,12)</f>
        <v>43585</v>
      </c>
      <c r="X61" s="133">
        <f t="shared" ref="X61:AE61" si="65">EOMONTH(W61,12)</f>
        <v>43951</v>
      </c>
      <c r="Y61" s="133">
        <f t="shared" si="65"/>
        <v>44316</v>
      </c>
      <c r="Z61" s="133">
        <f t="shared" si="65"/>
        <v>44681</v>
      </c>
      <c r="AA61" s="133">
        <f t="shared" si="65"/>
        <v>45046</v>
      </c>
      <c r="AB61" s="133">
        <f t="shared" si="65"/>
        <v>45412</v>
      </c>
      <c r="AC61" s="133">
        <f t="shared" si="65"/>
        <v>45777</v>
      </c>
      <c r="AD61" s="133">
        <f t="shared" si="65"/>
        <v>46142</v>
      </c>
      <c r="AE61" s="133">
        <f t="shared" si="65"/>
        <v>46507</v>
      </c>
      <c r="AF61" s="134">
        <f>H8</f>
        <v>46873</v>
      </c>
      <c r="AG61" s="107"/>
      <c r="AS61" s="108"/>
    </row>
    <row r="62" spans="1:45" x14ac:dyDescent="0.2">
      <c r="B62" s="110" t="s">
        <v>180</v>
      </c>
      <c r="C62" s="111"/>
      <c r="D62" s="111"/>
      <c r="E62" s="111"/>
      <c r="F62" s="111"/>
      <c r="G62" s="287">
        <v>0</v>
      </c>
      <c r="H62" s="194">
        <f t="shared" si="62"/>
        <v>0</v>
      </c>
      <c r="I62" s="112"/>
      <c r="J62" s="301" t="s">
        <v>225</v>
      </c>
      <c r="K62" s="108"/>
      <c r="L62" s="306" t="s">
        <v>226</v>
      </c>
      <c r="M62" s="841">
        <v>1.5E-3</v>
      </c>
      <c r="N62" s="183">
        <f>M62*G63</f>
        <v>91350</v>
      </c>
      <c r="O62" s="183">
        <f>N62*$H$10/10^3</f>
        <v>100485</v>
      </c>
      <c r="P62" s="302" t="s">
        <v>227</v>
      </c>
      <c r="R62" s="259" t="s">
        <v>181</v>
      </c>
      <c r="S62" s="111">
        <f>'CF(M)'!A120</f>
        <v>120</v>
      </c>
      <c r="T62" s="137" t="str">
        <f t="shared" ref="T62:T64" si="66">$T$5&amp;S62&amp;":"&amp;S62</f>
        <v>'CF(M)'!120:120</v>
      </c>
      <c r="U62" s="158">
        <f t="shared" ref="U62:U63" ca="1" si="67">SUM(V62:AF62)</f>
        <v>32136541.782001518</v>
      </c>
      <c r="V62" s="158">
        <f t="shared" ref="V62:AF62" ca="1" si="68">SUM(V63:V66)</f>
        <v>0</v>
      </c>
      <c r="W62" s="158">
        <f t="shared" ca="1" si="68"/>
        <v>3265969.819444444</v>
      </c>
      <c r="X62" s="158">
        <f t="shared" ca="1" si="68"/>
        <v>3274917.6819634703</v>
      </c>
      <c r="Y62" s="158">
        <f t="shared" ca="1" si="68"/>
        <v>3265969.819444444</v>
      </c>
      <c r="Z62" s="158">
        <f t="shared" ca="1" si="68"/>
        <v>3265969.819444444</v>
      </c>
      <c r="AA62" s="158">
        <f t="shared" ca="1" si="68"/>
        <v>3265969.819444444</v>
      </c>
      <c r="AB62" s="158">
        <f t="shared" ca="1" si="68"/>
        <v>3274917.6819634703</v>
      </c>
      <c r="AC62" s="158">
        <f t="shared" ca="1" si="68"/>
        <v>3265969.819444444</v>
      </c>
      <c r="AD62" s="158">
        <f t="shared" ca="1" si="68"/>
        <v>3265969.819444444</v>
      </c>
      <c r="AE62" s="158">
        <f t="shared" ca="1" si="68"/>
        <v>3265969.819444444</v>
      </c>
      <c r="AF62" s="260">
        <f t="shared" ca="1" si="68"/>
        <v>2724917.6819634703</v>
      </c>
      <c r="AG62" s="107"/>
      <c r="AS62" s="108"/>
    </row>
    <row r="63" spans="1:45" x14ac:dyDescent="0.2">
      <c r="A63" s="286"/>
      <c r="B63" s="289" t="s">
        <v>211</v>
      </c>
      <c r="C63" s="188"/>
      <c r="D63" s="188"/>
      <c r="E63" s="188"/>
      <c r="F63" s="188"/>
      <c r="G63" s="190">
        <f>SUM(G57:G62)</f>
        <v>60900000</v>
      </c>
      <c r="H63" s="191">
        <f t="shared" si="62"/>
        <v>66990000</v>
      </c>
      <c r="I63" s="112"/>
      <c r="J63" s="301" t="s">
        <v>228</v>
      </c>
      <c r="K63" s="108"/>
      <c r="L63" s="306" t="s">
        <v>226</v>
      </c>
      <c r="M63" s="307">
        <v>0</v>
      </c>
      <c r="N63" s="183">
        <f>M63*$G$63</f>
        <v>0</v>
      </c>
      <c r="O63" s="183">
        <f>N63*$H$10/10^3</f>
        <v>0</v>
      </c>
      <c r="P63" s="302" t="s">
        <v>227</v>
      </c>
      <c r="R63" s="186" t="s">
        <v>204</v>
      </c>
      <c r="S63" s="111">
        <f>'CF(M)'!A108</f>
        <v>108</v>
      </c>
      <c r="T63" s="137" t="str">
        <f t="shared" si="66"/>
        <v>'CF(M)'!108:108</v>
      </c>
      <c r="U63" s="138">
        <f t="shared" ca="1" si="67"/>
        <v>33692217.686111107</v>
      </c>
      <c r="V63" s="138">
        <f t="shared" ref="V63:AF65" ca="1" si="69">SUMIF(INDIRECT($T$60),V$6,INDIRECT($T63))</f>
        <v>0</v>
      </c>
      <c r="W63" s="138">
        <f t="shared" ca="1" si="69"/>
        <v>3366454.819444444</v>
      </c>
      <c r="X63" s="138">
        <f t="shared" ca="1" si="69"/>
        <v>3375677.9833333334</v>
      </c>
      <c r="Y63" s="138">
        <f t="shared" ca="1" si="69"/>
        <v>3366454.819444444</v>
      </c>
      <c r="Z63" s="138">
        <f t="shared" ca="1" si="69"/>
        <v>3366454.819444444</v>
      </c>
      <c r="AA63" s="138">
        <f t="shared" ca="1" si="69"/>
        <v>3366454.819444444</v>
      </c>
      <c r="AB63" s="138">
        <f t="shared" ca="1" si="69"/>
        <v>3375677.9833333334</v>
      </c>
      <c r="AC63" s="138">
        <f t="shared" ca="1" si="69"/>
        <v>3366454.819444444</v>
      </c>
      <c r="AD63" s="138">
        <f t="shared" ca="1" si="69"/>
        <v>3366454.819444444</v>
      </c>
      <c r="AE63" s="138">
        <f t="shared" ca="1" si="69"/>
        <v>3366454.819444444</v>
      </c>
      <c r="AF63" s="139">
        <f t="shared" ca="1" si="69"/>
        <v>3375677.9833333334</v>
      </c>
      <c r="AG63" s="107"/>
      <c r="AS63" s="108"/>
    </row>
    <row r="64" spans="1:45" x14ac:dyDescent="0.2">
      <c r="B64" s="110"/>
      <c r="C64" s="111"/>
      <c r="D64" s="111"/>
      <c r="E64" s="111"/>
      <c r="F64" s="111"/>
      <c r="G64" s="111"/>
      <c r="H64" s="151"/>
      <c r="I64" s="112"/>
      <c r="J64" s="308" t="s">
        <v>229</v>
      </c>
      <c r="K64" s="144"/>
      <c r="L64" s="309"/>
      <c r="M64" s="309"/>
      <c r="N64" s="309">
        <v>0</v>
      </c>
      <c r="O64" s="195">
        <f>N64*$H$10/10^3</f>
        <v>0</v>
      </c>
      <c r="P64" s="305" t="s">
        <v>227</v>
      </c>
      <c r="R64" s="186" t="s">
        <v>206</v>
      </c>
      <c r="S64" s="108">
        <f>'CF(M)'!A109</f>
        <v>109</v>
      </c>
      <c r="T64" s="137" t="str">
        <f t="shared" si="66"/>
        <v>'CF(M)'!109:109</v>
      </c>
      <c r="U64" s="138">
        <f t="shared" ref="U64" ca="1" si="70">SUM(V64:AF64)</f>
        <v>-1005675.9041095891</v>
      </c>
      <c r="V64" s="138">
        <f t="shared" ca="1" si="69"/>
        <v>0</v>
      </c>
      <c r="W64" s="138">
        <f t="shared" ca="1" si="69"/>
        <v>-100485.00000000001</v>
      </c>
      <c r="X64" s="138">
        <f t="shared" ca="1" si="69"/>
        <v>-100760.30136986304</v>
      </c>
      <c r="Y64" s="138">
        <f t="shared" ca="1" si="69"/>
        <v>-100485.00000000001</v>
      </c>
      <c r="Z64" s="138">
        <f t="shared" ca="1" si="69"/>
        <v>-100485.00000000001</v>
      </c>
      <c r="AA64" s="138">
        <f t="shared" ca="1" si="69"/>
        <v>-100485.00000000001</v>
      </c>
      <c r="AB64" s="138">
        <f t="shared" ca="1" si="69"/>
        <v>-100760.30136986304</v>
      </c>
      <c r="AC64" s="138">
        <f t="shared" ca="1" si="69"/>
        <v>-100485.00000000001</v>
      </c>
      <c r="AD64" s="138">
        <f t="shared" ca="1" si="69"/>
        <v>-100485.00000000001</v>
      </c>
      <c r="AE64" s="138">
        <f t="shared" ca="1" si="69"/>
        <v>-100485.00000000001</v>
      </c>
      <c r="AF64" s="139">
        <f t="shared" ca="1" si="69"/>
        <v>-100760.30136986304</v>
      </c>
      <c r="AG64" s="107"/>
      <c r="AS64" s="108"/>
    </row>
    <row r="65" spans="2:45" ht="12" x14ac:dyDescent="0.2">
      <c r="B65" s="110"/>
      <c r="C65" s="111"/>
      <c r="D65" s="111"/>
      <c r="E65" s="111"/>
      <c r="F65" s="111"/>
      <c r="G65" s="248"/>
      <c r="H65" s="139"/>
      <c r="I65" s="112"/>
      <c r="J65" s="107"/>
      <c r="K65" s="108"/>
      <c r="L65" s="108"/>
      <c r="M65" s="108"/>
      <c r="N65" s="108"/>
      <c r="O65" s="108"/>
      <c r="P65" s="109"/>
      <c r="R65" s="186" t="s">
        <v>207</v>
      </c>
      <c r="S65" s="111">
        <f>'CF(M)'!A115</f>
        <v>115</v>
      </c>
      <c r="T65" s="137" t="str">
        <f>$T$5&amp;S65&amp;":"&amp;S65</f>
        <v>'CF(M)'!115:115</v>
      </c>
      <c r="U65" s="138">
        <f ca="1">SUM(V65:AF65)</f>
        <v>0</v>
      </c>
      <c r="V65" s="138">
        <f t="shared" ca="1" si="69"/>
        <v>0</v>
      </c>
      <c r="W65" s="138">
        <f t="shared" ca="1" si="69"/>
        <v>0</v>
      </c>
      <c r="X65" s="138">
        <f t="shared" ca="1" si="69"/>
        <v>0</v>
      </c>
      <c r="Y65" s="138">
        <f t="shared" ca="1" si="69"/>
        <v>0</v>
      </c>
      <c r="Z65" s="138">
        <f t="shared" ca="1" si="69"/>
        <v>0</v>
      </c>
      <c r="AA65" s="138">
        <f t="shared" ca="1" si="69"/>
        <v>0</v>
      </c>
      <c r="AB65" s="138">
        <f t="shared" ca="1" si="69"/>
        <v>0</v>
      </c>
      <c r="AC65" s="138">
        <f t="shared" ca="1" si="69"/>
        <v>0</v>
      </c>
      <c r="AD65" s="138">
        <f t="shared" ca="1" si="69"/>
        <v>0</v>
      </c>
      <c r="AE65" s="138">
        <f t="shared" ca="1" si="69"/>
        <v>0</v>
      </c>
      <c r="AF65" s="139">
        <f t="shared" ca="1" si="69"/>
        <v>0</v>
      </c>
      <c r="AG65" s="107"/>
      <c r="AS65" s="108"/>
    </row>
    <row r="66" spans="2:45" x14ac:dyDescent="0.2">
      <c r="B66" s="110"/>
      <c r="C66" s="111"/>
      <c r="D66" s="111"/>
      <c r="E66" s="111"/>
      <c r="F66" s="111"/>
      <c r="G66" s="687"/>
      <c r="H66" s="293"/>
      <c r="I66" s="112"/>
      <c r="J66" s="110"/>
      <c r="K66" s="111"/>
      <c r="L66" s="111"/>
      <c r="M66" s="111"/>
      <c r="N66" s="111"/>
      <c r="O66" s="111"/>
      <c r="P66" s="151"/>
      <c r="R66" s="267" t="s">
        <v>209</v>
      </c>
      <c r="S66" s="144">
        <f>'CF(M)'!A121</f>
        <v>121</v>
      </c>
      <c r="T66" s="145" t="str">
        <f>$T$5&amp;S66&amp;":"&amp;S66</f>
        <v>'CF(M)'!121:121</v>
      </c>
      <c r="U66" s="146">
        <f ca="1">SUM(V66:AF66)</f>
        <v>-550000</v>
      </c>
      <c r="V66" s="146">
        <f t="shared" ref="V66:AF66" ca="1" si="71">-SUMIF(INDIRECT($T$60),V$6,INDIRECT($T66))</f>
        <v>0</v>
      </c>
      <c r="W66" s="146">
        <f t="shared" ca="1" si="71"/>
        <v>0</v>
      </c>
      <c r="X66" s="146">
        <f t="shared" ca="1" si="71"/>
        <v>0</v>
      </c>
      <c r="Y66" s="146">
        <f t="shared" ca="1" si="71"/>
        <v>0</v>
      </c>
      <c r="Z66" s="146">
        <f t="shared" ca="1" si="71"/>
        <v>0</v>
      </c>
      <c r="AA66" s="146">
        <f t="shared" ca="1" si="71"/>
        <v>0</v>
      </c>
      <c r="AB66" s="146">
        <f t="shared" ca="1" si="71"/>
        <v>0</v>
      </c>
      <c r="AC66" s="146">
        <f t="shared" ca="1" si="71"/>
        <v>0</v>
      </c>
      <c r="AD66" s="146">
        <f t="shared" ca="1" si="71"/>
        <v>0</v>
      </c>
      <c r="AE66" s="146">
        <f t="shared" ca="1" si="71"/>
        <v>0</v>
      </c>
      <c r="AF66" s="147">
        <f t="shared" ca="1" si="71"/>
        <v>-550000</v>
      </c>
      <c r="AG66" s="107"/>
      <c r="AS66" s="108"/>
    </row>
    <row r="67" spans="2:45" x14ac:dyDescent="0.2">
      <c r="B67" s="110"/>
      <c r="C67" s="111"/>
      <c r="D67" s="111"/>
      <c r="E67" s="294"/>
      <c r="F67" s="294"/>
      <c r="G67" s="111"/>
      <c r="H67" s="139"/>
      <c r="I67" s="112"/>
      <c r="J67" s="152" t="s">
        <v>230</v>
      </c>
      <c r="K67" s="153"/>
      <c r="L67" s="154"/>
      <c r="M67" s="154"/>
      <c r="N67" s="155"/>
      <c r="O67" s="292"/>
      <c r="P67" s="156"/>
      <c r="R67" s="113" t="s">
        <v>210</v>
      </c>
      <c r="S67" s="111">
        <f>'CF(M)'!A122</f>
        <v>122</v>
      </c>
      <c r="T67" s="137" t="str">
        <f>$T$5&amp;S67&amp;":"&amp;S67</f>
        <v>'CF(M)'!122:122</v>
      </c>
      <c r="U67" s="138">
        <f ca="1">SUM(V67:AF67)</f>
        <v>-66990000.000000007</v>
      </c>
      <c r="V67" s="138">
        <f t="shared" ref="V67:AA67" ca="1" si="72">-SUMIF(INDIRECT($T$6),V$6,INDIRECT($T67))</f>
        <v>-66990000.000000007</v>
      </c>
      <c r="W67" s="138">
        <f t="shared" ca="1" si="72"/>
        <v>0</v>
      </c>
      <c r="X67" s="138">
        <f t="shared" ca="1" si="72"/>
        <v>0</v>
      </c>
      <c r="Y67" s="138">
        <f t="shared" ca="1" si="72"/>
        <v>0</v>
      </c>
      <c r="Z67" s="138">
        <f t="shared" ca="1" si="72"/>
        <v>0</v>
      </c>
      <c r="AA67" s="138">
        <f t="shared" ca="1" si="72"/>
        <v>0</v>
      </c>
      <c r="AB67" s="138">
        <f t="shared" ref="AB67:AF67" ca="1" si="73">SUMIF(INDIRECT($T$6),AB$6,INDIRECT($T67))</f>
        <v>0</v>
      </c>
      <c r="AC67" s="138">
        <f t="shared" ca="1" si="73"/>
        <v>0</v>
      </c>
      <c r="AD67" s="138">
        <f t="shared" ca="1" si="73"/>
        <v>0</v>
      </c>
      <c r="AE67" s="138">
        <f t="shared" ca="1" si="73"/>
        <v>0</v>
      </c>
      <c r="AF67" s="139">
        <f t="shared" ca="1" si="73"/>
        <v>0</v>
      </c>
      <c r="AG67" s="107"/>
      <c r="AS67" s="108"/>
    </row>
    <row r="68" spans="2:45" x14ac:dyDescent="0.2">
      <c r="B68" s="110"/>
      <c r="C68" s="108"/>
      <c r="D68" s="108"/>
      <c r="E68" s="138"/>
      <c r="F68" s="138"/>
      <c r="G68" s="183"/>
      <c r="H68" s="139"/>
      <c r="I68" s="112"/>
      <c r="J68" s="110"/>
      <c r="K68" s="111"/>
      <c r="L68" s="111"/>
      <c r="M68" s="111"/>
      <c r="N68" s="108"/>
      <c r="O68" s="111"/>
      <c r="P68" s="173"/>
      <c r="R68" s="268" t="s">
        <v>212</v>
      </c>
      <c r="S68" s="144">
        <f>'CF(M)'!A123</f>
        <v>123</v>
      </c>
      <c r="T68" s="145" t="str">
        <f>$T$5&amp;S68&amp;":"&amp;S68</f>
        <v>'CF(M)'!123:123</v>
      </c>
      <c r="U68" s="146">
        <f ca="1">SUM(V68:AF68)</f>
        <v>66990000.000000007</v>
      </c>
      <c r="V68" s="146">
        <f t="shared" ref="V68:AF68" ca="1" si="74">-SUMIF(INDIRECT($T$6),V$6,INDIRECT($T68))</f>
        <v>0</v>
      </c>
      <c r="W68" s="146">
        <f t="shared" ca="1" si="74"/>
        <v>0</v>
      </c>
      <c r="X68" s="146">
        <f t="shared" ca="1" si="74"/>
        <v>0</v>
      </c>
      <c r="Y68" s="146">
        <f t="shared" ca="1" si="74"/>
        <v>0</v>
      </c>
      <c r="Z68" s="146">
        <f t="shared" ca="1" si="74"/>
        <v>0</v>
      </c>
      <c r="AA68" s="146">
        <f t="shared" ca="1" si="74"/>
        <v>0</v>
      </c>
      <c r="AB68" s="146">
        <f t="shared" ca="1" si="74"/>
        <v>0</v>
      </c>
      <c r="AC68" s="146">
        <f t="shared" ca="1" si="74"/>
        <v>0</v>
      </c>
      <c r="AD68" s="146">
        <f t="shared" ca="1" si="74"/>
        <v>0</v>
      </c>
      <c r="AE68" s="146">
        <f t="shared" ca="1" si="74"/>
        <v>0</v>
      </c>
      <c r="AF68" s="147">
        <f t="shared" ca="1" si="74"/>
        <v>66990000.000000007</v>
      </c>
      <c r="AG68" s="107"/>
      <c r="AS68" s="108"/>
    </row>
    <row r="69" spans="2:45" x14ac:dyDescent="0.2">
      <c r="B69" s="299"/>
      <c r="C69" s="300"/>
      <c r="D69" s="300"/>
      <c r="E69" s="300"/>
      <c r="F69" s="300"/>
      <c r="G69" s="300"/>
      <c r="H69" s="139"/>
      <c r="I69" s="112"/>
      <c r="J69" s="107"/>
      <c r="K69" s="111"/>
      <c r="L69" s="310"/>
      <c r="M69" s="310"/>
      <c r="N69" s="108"/>
      <c r="O69" s="310"/>
      <c r="P69" s="151"/>
      <c r="R69" s="270" t="s">
        <v>213</v>
      </c>
      <c r="S69" s="188"/>
      <c r="T69" s="189"/>
      <c r="U69" s="290">
        <f ca="1">SUM(V69:AF69)</f>
        <v>32136541.78200154</v>
      </c>
      <c r="V69" s="290">
        <f t="shared" ref="V69:AF69" ca="1" si="75">V62+V67+V68</f>
        <v>-66990000.000000007</v>
      </c>
      <c r="W69" s="290">
        <f t="shared" ca="1" si="75"/>
        <v>3265969.819444444</v>
      </c>
      <c r="X69" s="290">
        <f t="shared" ca="1" si="75"/>
        <v>3274917.6819634703</v>
      </c>
      <c r="Y69" s="290">
        <f t="shared" ca="1" si="75"/>
        <v>3265969.819444444</v>
      </c>
      <c r="Z69" s="290">
        <f t="shared" ca="1" si="75"/>
        <v>3265969.819444444</v>
      </c>
      <c r="AA69" s="290">
        <f t="shared" ca="1" si="75"/>
        <v>3265969.819444444</v>
      </c>
      <c r="AB69" s="290">
        <f t="shared" ca="1" si="75"/>
        <v>3274917.6819634703</v>
      </c>
      <c r="AC69" s="290">
        <f t="shared" ca="1" si="75"/>
        <v>3265969.819444444</v>
      </c>
      <c r="AD69" s="290">
        <f t="shared" ca="1" si="75"/>
        <v>3265969.819444444</v>
      </c>
      <c r="AE69" s="290">
        <f t="shared" ca="1" si="75"/>
        <v>3265969.819444444</v>
      </c>
      <c r="AF69" s="291">
        <f t="shared" ca="1" si="75"/>
        <v>69714917.681963474</v>
      </c>
      <c r="AG69" s="107"/>
      <c r="AS69" s="108"/>
    </row>
    <row r="70" spans="2:45" x14ac:dyDescent="0.2">
      <c r="B70" s="110"/>
      <c r="C70" s="111"/>
      <c r="D70" s="111"/>
      <c r="E70" s="111"/>
      <c r="F70" s="111"/>
      <c r="G70" s="111"/>
      <c r="H70" s="151"/>
      <c r="I70" s="112"/>
      <c r="J70" s="252" t="s">
        <v>231</v>
      </c>
      <c r="L70" s="111"/>
      <c r="M70" s="183" t="b">
        <f ca="1">G57=-V52</f>
        <v>1</v>
      </c>
      <c r="N70" s="138"/>
      <c r="O70" s="108"/>
      <c r="P70" s="151"/>
      <c r="R70" s="110" t="s">
        <v>215</v>
      </c>
      <c r="S70" s="111"/>
      <c r="T70" s="111"/>
      <c r="U70" s="224">
        <f ca="1">-U62/V67*365/($H$8-V61)</f>
        <v>4.7932750974760713E-2</v>
      </c>
      <c r="V70" s="111"/>
      <c r="W70" s="224">
        <f t="shared" ref="W70:AF70" ca="1" si="76">-W62/$V$67*365/(W61-V61)</f>
        <v>4.875309478197408E-2</v>
      </c>
      <c r="X70" s="224">
        <f t="shared" ca="1" si="76"/>
        <v>4.8753094781974093E-2</v>
      </c>
      <c r="Y70" s="224">
        <f t="shared" ca="1" si="76"/>
        <v>4.875309478197408E-2</v>
      </c>
      <c r="Z70" s="224">
        <f t="shared" ca="1" si="76"/>
        <v>4.875309478197408E-2</v>
      </c>
      <c r="AA70" s="224">
        <f t="shared" ca="1" si="76"/>
        <v>4.875309478197408E-2</v>
      </c>
      <c r="AB70" s="248">
        <f t="shared" ca="1" si="76"/>
        <v>4.8753094781974093E-2</v>
      </c>
      <c r="AC70" s="248">
        <f t="shared" ca="1" si="76"/>
        <v>4.875309478197408E-2</v>
      </c>
      <c r="AD70" s="248">
        <f t="shared" ca="1" si="76"/>
        <v>4.875309478197408E-2</v>
      </c>
      <c r="AE70" s="248">
        <f t="shared" ca="1" si="76"/>
        <v>4.875309478197408E-2</v>
      </c>
      <c r="AF70" s="293">
        <f t="shared" ca="1" si="76"/>
        <v>4.0565346345497556E-2</v>
      </c>
      <c r="AG70" s="107"/>
      <c r="AS70" s="108"/>
    </row>
    <row r="71" spans="2:45" x14ac:dyDescent="0.2">
      <c r="B71" s="110"/>
      <c r="C71" s="111"/>
      <c r="D71" s="111"/>
      <c r="E71" s="111"/>
      <c r="F71" s="111"/>
      <c r="G71" s="111"/>
      <c r="H71" s="151"/>
      <c r="I71" s="112"/>
      <c r="J71" s="252" t="s">
        <v>232</v>
      </c>
      <c r="L71" s="111"/>
      <c r="M71" s="111" t="b">
        <f ca="1">G63*$H$10/1000=-V67</f>
        <v>1</v>
      </c>
      <c r="N71" s="138"/>
      <c r="O71" s="108"/>
      <c r="P71" s="151"/>
      <c r="R71" s="256" t="s">
        <v>193</v>
      </c>
      <c r="S71" s="144"/>
      <c r="T71" s="144"/>
      <c r="U71" s="277">
        <f ca="1">'CF(M)'!K128</f>
        <v>4.8979100584983837E-2</v>
      </c>
      <c r="V71" s="144"/>
      <c r="W71" s="199"/>
      <c r="X71" s="144"/>
      <c r="Y71" s="144"/>
      <c r="Z71" s="144"/>
      <c r="AA71" s="144"/>
      <c r="AB71" s="144"/>
      <c r="AC71" s="144"/>
      <c r="AD71" s="144"/>
      <c r="AE71" s="144"/>
      <c r="AF71" s="258"/>
      <c r="AG71" s="107"/>
    </row>
    <row r="72" spans="2:45" x14ac:dyDescent="0.2">
      <c r="B72" s="110"/>
      <c r="C72" s="111"/>
      <c r="D72" s="111"/>
      <c r="E72" s="111"/>
      <c r="F72" s="111"/>
      <c r="G72" s="111"/>
      <c r="H72" s="151"/>
      <c r="I72" s="112"/>
      <c r="J72" s="207" t="s">
        <v>233</v>
      </c>
      <c r="L72" s="108"/>
      <c r="M72" s="183">
        <f ca="1">U53-G52</f>
        <v>0</v>
      </c>
      <c r="N72" s="108"/>
      <c r="O72" s="108"/>
      <c r="P72" s="151"/>
      <c r="R72" s="107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9"/>
      <c r="AG72" s="107"/>
    </row>
    <row r="73" spans="2:45" x14ac:dyDescent="0.2">
      <c r="B73" s="110"/>
      <c r="C73" s="111"/>
      <c r="D73" s="111"/>
      <c r="E73" s="111"/>
      <c r="F73" s="111"/>
      <c r="G73" s="111"/>
      <c r="H73" s="151"/>
      <c r="I73" s="112"/>
      <c r="J73" s="207" t="s">
        <v>234</v>
      </c>
      <c r="L73" s="108"/>
      <c r="M73" s="183">
        <f ca="1">SUM(U67:U68)</f>
        <v>0</v>
      </c>
      <c r="N73" s="108"/>
      <c r="O73" s="108"/>
      <c r="P73" s="151"/>
      <c r="R73" s="107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9"/>
      <c r="AG73" s="107"/>
    </row>
    <row r="74" spans="2:45" x14ac:dyDescent="0.2">
      <c r="B74" s="110"/>
      <c r="C74" s="111"/>
      <c r="D74" s="111"/>
      <c r="E74" s="111"/>
      <c r="F74" s="111"/>
      <c r="G74" s="111"/>
      <c r="H74" s="151"/>
      <c r="I74" s="112"/>
      <c r="J74" s="252" t="s">
        <v>235</v>
      </c>
      <c r="L74" s="138">
        <f>H33-H36</f>
        <v>3653</v>
      </c>
      <c r="M74" s="183">
        <f>$L74/360*G52*D40</f>
        <v>30644611.111111112</v>
      </c>
      <c r="N74" s="138">
        <f ca="1">U50-M74</f>
        <v>0</v>
      </c>
      <c r="O74" s="108"/>
      <c r="P74" s="151"/>
      <c r="R74" s="107"/>
      <c r="S74" s="108"/>
      <c r="T74" s="108"/>
      <c r="U74" s="183"/>
      <c r="V74" s="108"/>
      <c r="W74" s="183"/>
      <c r="X74" s="108"/>
      <c r="Y74" s="108"/>
      <c r="Z74" s="108"/>
      <c r="AA74" s="108"/>
      <c r="AB74" s="108"/>
      <c r="AC74" s="108"/>
      <c r="AD74" s="108"/>
      <c r="AE74" s="108"/>
      <c r="AF74" s="109"/>
      <c r="AG74" s="107"/>
    </row>
    <row r="75" spans="2:45" x14ac:dyDescent="0.2">
      <c r="B75" s="110"/>
      <c r="C75" s="111"/>
      <c r="D75" s="111"/>
      <c r="E75" s="111"/>
      <c r="F75" s="111"/>
      <c r="G75" s="111"/>
      <c r="H75" s="151"/>
      <c r="I75" s="112"/>
      <c r="J75" s="252" t="s">
        <v>236</v>
      </c>
      <c r="L75" s="108"/>
      <c r="M75" s="183">
        <f>(M74-M76)*$H$10/10^3</f>
        <v>33692217.686111107</v>
      </c>
      <c r="N75" s="183">
        <f ca="1">M75-U63</f>
        <v>0</v>
      </c>
      <c r="O75" s="108"/>
      <c r="P75" s="151"/>
      <c r="R75" s="107"/>
      <c r="S75" s="108"/>
      <c r="T75" s="108"/>
      <c r="U75" s="183"/>
      <c r="V75" s="108"/>
      <c r="W75" s="183"/>
      <c r="X75" s="108"/>
      <c r="Y75" s="108"/>
      <c r="Z75" s="108"/>
      <c r="AA75" s="108"/>
      <c r="AB75" s="108"/>
      <c r="AC75" s="108"/>
      <c r="AD75" s="108"/>
      <c r="AE75" s="108"/>
      <c r="AF75" s="109"/>
      <c r="AG75" s="107"/>
    </row>
    <row r="76" spans="2:45" x14ac:dyDescent="0.2">
      <c r="B76" s="110"/>
      <c r="C76" s="111"/>
      <c r="D76" s="111"/>
      <c r="E76" s="111"/>
      <c r="F76" s="111"/>
      <c r="G76" s="111"/>
      <c r="H76" s="151"/>
      <c r="I76" s="112"/>
      <c r="J76" s="588" t="s">
        <v>237</v>
      </c>
      <c r="L76" s="138">
        <f>L74</f>
        <v>3653</v>
      </c>
      <c r="M76" s="183">
        <f>(N57/360)*$L76</f>
        <v>15322.305555555557</v>
      </c>
      <c r="N76" s="138">
        <f ca="1">U51+M76</f>
        <v>0</v>
      </c>
      <c r="O76" s="108"/>
      <c r="P76" s="151"/>
      <c r="R76" s="107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9"/>
      <c r="AG76" s="107"/>
    </row>
    <row r="77" spans="2:45" x14ac:dyDescent="0.2">
      <c r="B77" s="110"/>
      <c r="C77" s="111"/>
      <c r="D77" s="111"/>
      <c r="E77" s="111"/>
      <c r="F77" s="111"/>
      <c r="G77" s="111"/>
      <c r="H77" s="151"/>
      <c r="I77" s="112"/>
      <c r="J77" s="588" t="s">
        <v>224</v>
      </c>
      <c r="L77" s="138">
        <f>H8-H5</f>
        <v>3653</v>
      </c>
      <c r="M77" s="183">
        <f>($L77/365)*N61*$H$10/1000</f>
        <v>1005675.9041095889</v>
      </c>
      <c r="N77" s="138" t="b">
        <f ca="1">U64=-M77</f>
        <v>1</v>
      </c>
      <c r="O77" s="108"/>
      <c r="P77" s="151"/>
      <c r="R77" s="107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9"/>
      <c r="AG77" s="107"/>
    </row>
    <row r="78" spans="2:45" x14ac:dyDescent="0.2">
      <c r="B78" s="110"/>
      <c r="C78" s="111"/>
      <c r="D78" s="111"/>
      <c r="E78" s="111"/>
      <c r="F78" s="111"/>
      <c r="G78" s="111"/>
      <c r="H78" s="139"/>
      <c r="I78" s="112"/>
      <c r="J78" s="588" t="s">
        <v>238</v>
      </c>
      <c r="L78" s="138">
        <f>L77</f>
        <v>3653</v>
      </c>
      <c r="M78" s="183">
        <f>($L78/365)*N64*$H$10/1000</f>
        <v>0</v>
      </c>
      <c r="N78" s="138">
        <f ca="1">U65+M78</f>
        <v>0</v>
      </c>
      <c r="O78" s="138"/>
      <c r="P78" s="151"/>
      <c r="R78" s="107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9"/>
      <c r="AG78" s="107"/>
    </row>
    <row r="79" spans="2:45" x14ac:dyDescent="0.2">
      <c r="B79" s="110"/>
      <c r="C79" s="111"/>
      <c r="D79" s="111"/>
      <c r="E79" s="111"/>
      <c r="F79" s="111"/>
      <c r="G79" s="111"/>
      <c r="H79" s="151"/>
      <c r="I79" s="112"/>
      <c r="J79" s="232"/>
      <c r="L79" s="138"/>
      <c r="M79" s="183"/>
      <c r="N79" s="138"/>
      <c r="O79" s="108"/>
      <c r="P79" s="151"/>
      <c r="R79" s="107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9"/>
      <c r="AG79" s="107"/>
    </row>
    <row r="80" spans="2:45" x14ac:dyDescent="0.2">
      <c r="B80" s="232"/>
      <c r="C80" s="171"/>
      <c r="D80" s="171"/>
      <c r="E80" s="171"/>
      <c r="F80" s="171"/>
      <c r="G80" s="171"/>
      <c r="H80" s="532"/>
      <c r="I80" s="112"/>
      <c r="J80" s="232"/>
      <c r="K80" s="111"/>
      <c r="L80" s="138"/>
      <c r="M80" s="183"/>
      <c r="N80" s="183"/>
      <c r="O80" s="138"/>
      <c r="P80" s="139"/>
      <c r="R80" s="107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9"/>
      <c r="AG80" s="107"/>
    </row>
    <row r="81" spans="2:33" ht="12" thickBot="1" x14ac:dyDescent="0.25">
      <c r="B81" s="533"/>
      <c r="C81" s="534"/>
      <c r="D81" s="534"/>
      <c r="E81" s="534"/>
      <c r="F81" s="534"/>
      <c r="G81" s="534"/>
      <c r="H81" s="535"/>
      <c r="I81" s="112"/>
      <c r="J81" s="311"/>
      <c r="K81" s="312"/>
      <c r="L81" s="312"/>
      <c r="M81" s="312"/>
      <c r="N81" s="312"/>
      <c r="O81" s="312"/>
      <c r="P81" s="313"/>
      <c r="R81" s="577"/>
      <c r="S81" s="578"/>
      <c r="T81" s="578"/>
      <c r="U81" s="578"/>
      <c r="V81" s="578"/>
      <c r="W81" s="578"/>
      <c r="X81" s="578"/>
      <c r="Y81" s="578"/>
      <c r="Z81" s="578"/>
      <c r="AA81" s="578"/>
      <c r="AB81" s="578"/>
      <c r="AC81" s="578"/>
      <c r="AD81" s="578"/>
      <c r="AE81" s="578"/>
      <c r="AF81" s="579"/>
      <c r="AG81" s="107"/>
    </row>
    <row r="82" spans="2:33" x14ac:dyDescent="0.2">
      <c r="B82" s="171"/>
      <c r="C82" s="171"/>
      <c r="D82" s="171"/>
      <c r="E82" s="171"/>
      <c r="F82" s="171"/>
      <c r="G82" s="171"/>
      <c r="H82" s="171"/>
      <c r="I82" s="112"/>
      <c r="J82" s="112"/>
      <c r="K82" s="112"/>
      <c r="L82" s="112"/>
      <c r="M82" s="112"/>
      <c r="N82" s="112"/>
      <c r="O82" s="112"/>
      <c r="P82" s="112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</row>
    <row r="83" spans="2:33" x14ac:dyDescent="0.2">
      <c r="B83" s="171"/>
      <c r="C83" s="171"/>
      <c r="D83" s="171"/>
      <c r="E83" s="171"/>
      <c r="F83" s="171"/>
      <c r="G83" s="171"/>
      <c r="H83" s="171"/>
      <c r="I83" s="112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</row>
    <row r="84" spans="2:33" x14ac:dyDescent="0.2">
      <c r="B84" s="171"/>
      <c r="C84" s="171"/>
      <c r="D84" s="171"/>
      <c r="E84" s="171"/>
      <c r="F84" s="171"/>
      <c r="G84" s="171"/>
      <c r="H84" s="171"/>
      <c r="I84" s="112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</row>
    <row r="85" spans="2:33" x14ac:dyDescent="0.2">
      <c r="B85" s="171"/>
      <c r="C85" s="171"/>
      <c r="D85" s="171"/>
      <c r="E85" s="171"/>
      <c r="F85" s="171"/>
      <c r="G85" s="171"/>
      <c r="H85" s="171"/>
      <c r="I85" s="112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</row>
    <row r="86" spans="2:33" x14ac:dyDescent="0.2">
      <c r="B86" s="171"/>
      <c r="C86" s="171"/>
      <c r="D86" s="171"/>
      <c r="E86" s="171"/>
      <c r="F86" s="171"/>
      <c r="G86" s="171"/>
      <c r="H86" s="171"/>
      <c r="I86" s="112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</row>
    <row r="87" spans="2:33" x14ac:dyDescent="0.2">
      <c r="B87" s="171"/>
      <c r="C87" s="171"/>
      <c r="D87" s="171"/>
      <c r="E87" s="171"/>
      <c r="F87" s="171"/>
      <c r="G87" s="171"/>
      <c r="H87" s="171"/>
      <c r="I87" s="112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</row>
    <row r="88" spans="2:33" x14ac:dyDescent="0.2">
      <c r="B88" s="171"/>
      <c r="C88" s="171"/>
      <c r="D88" s="171"/>
      <c r="E88" s="171"/>
      <c r="F88" s="171"/>
      <c r="G88" s="171"/>
      <c r="H88" s="171"/>
      <c r="I88" s="112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</row>
    <row r="89" spans="2:33" x14ac:dyDescent="0.2">
      <c r="B89" s="171"/>
      <c r="C89" s="171"/>
      <c r="D89" s="171"/>
      <c r="E89" s="171"/>
      <c r="F89" s="171"/>
      <c r="G89" s="171"/>
      <c r="H89" s="171"/>
      <c r="I89" s="112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</row>
    <row r="90" spans="2:33" x14ac:dyDescent="0.2">
      <c r="B90" s="171"/>
      <c r="C90" s="171"/>
      <c r="D90" s="171"/>
      <c r="E90" s="171"/>
      <c r="F90" s="171"/>
      <c r="G90" s="171"/>
      <c r="H90" s="171"/>
      <c r="I90" s="112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</row>
    <row r="91" spans="2:33" x14ac:dyDescent="0.2">
      <c r="B91" s="171"/>
      <c r="C91" s="171"/>
      <c r="D91" s="171"/>
      <c r="E91" s="171"/>
      <c r="F91" s="171"/>
      <c r="G91" s="171"/>
      <c r="H91" s="171"/>
      <c r="I91" s="112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</row>
    <row r="92" spans="2:33" x14ac:dyDescent="0.2">
      <c r="B92" s="171"/>
      <c r="C92" s="171"/>
      <c r="D92" s="171"/>
      <c r="E92" s="171"/>
      <c r="F92" s="171"/>
      <c r="G92" s="171"/>
      <c r="H92" s="171"/>
      <c r="I92" s="112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</row>
    <row r="93" spans="2:33" x14ac:dyDescent="0.2">
      <c r="B93" s="171"/>
      <c r="C93" s="171"/>
      <c r="D93" s="171"/>
      <c r="E93" s="171"/>
      <c r="F93" s="171"/>
      <c r="G93" s="171"/>
      <c r="H93" s="171"/>
      <c r="I93" s="112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</row>
    <row r="94" spans="2:33" x14ac:dyDescent="0.2">
      <c r="B94" s="171"/>
      <c r="C94" s="171"/>
      <c r="D94" s="171"/>
      <c r="E94" s="171"/>
      <c r="F94" s="171"/>
      <c r="G94" s="171"/>
      <c r="H94" s="171"/>
      <c r="I94" s="112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</row>
    <row r="95" spans="2:33" x14ac:dyDescent="0.2">
      <c r="B95" s="137"/>
      <c r="C95" s="137"/>
      <c r="D95" s="137"/>
      <c r="E95" s="137"/>
      <c r="F95" s="137"/>
      <c r="G95" s="137"/>
      <c r="H95" s="137"/>
      <c r="I95" s="112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</row>
    <row r="96" spans="2:33" x14ac:dyDescent="0.2">
      <c r="B96" s="137"/>
      <c r="C96" s="137"/>
      <c r="D96" s="137"/>
      <c r="E96" s="137"/>
      <c r="F96" s="137"/>
      <c r="G96" s="137"/>
      <c r="H96" s="137"/>
      <c r="I96" s="112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</row>
    <row r="97" spans="2:33" x14ac:dyDescent="0.2">
      <c r="B97" s="137"/>
      <c r="C97" s="137"/>
      <c r="D97" s="137"/>
      <c r="E97" s="137"/>
      <c r="F97" s="137"/>
      <c r="G97" s="137"/>
      <c r="H97" s="137"/>
      <c r="I97" s="112"/>
      <c r="J97" s="112"/>
      <c r="K97" s="112"/>
      <c r="L97" s="112"/>
      <c r="M97" s="112"/>
      <c r="N97" s="112"/>
      <c r="O97" s="112"/>
      <c r="P97" s="112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</row>
    <row r="98" spans="2:33" x14ac:dyDescent="0.2">
      <c r="B98" s="137"/>
      <c r="C98" s="137"/>
      <c r="D98" s="137"/>
      <c r="E98" s="137"/>
      <c r="F98" s="137"/>
      <c r="G98" s="137"/>
      <c r="H98" s="137"/>
      <c r="I98" s="112"/>
      <c r="J98" s="112"/>
      <c r="K98" s="112"/>
      <c r="L98" s="112"/>
      <c r="M98" s="112"/>
      <c r="N98" s="112"/>
      <c r="O98" s="112"/>
      <c r="P98" s="112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</row>
    <row r="99" spans="2:33" x14ac:dyDescent="0.2">
      <c r="I99" s="112"/>
      <c r="J99" s="112"/>
      <c r="K99" s="112"/>
      <c r="L99" s="112"/>
      <c r="M99" s="112"/>
      <c r="N99" s="112"/>
      <c r="O99" s="112"/>
      <c r="P99" s="112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</row>
    <row r="100" spans="2:33" x14ac:dyDescent="0.2">
      <c r="I100" s="112"/>
      <c r="J100" s="112"/>
      <c r="K100" s="112"/>
      <c r="L100" s="112"/>
      <c r="M100" s="112"/>
      <c r="N100" s="112"/>
      <c r="O100" s="112"/>
      <c r="P100" s="112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</row>
    <row r="101" spans="2:33" x14ac:dyDescent="0.2"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</row>
    <row r="102" spans="2:33" x14ac:dyDescent="0.2"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</row>
    <row r="103" spans="2:33" x14ac:dyDescent="0.2">
      <c r="B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R103" s="108"/>
      <c r="S103" s="108"/>
      <c r="T103" s="108"/>
      <c r="U103" s="536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</row>
    <row r="104" spans="2:33" x14ac:dyDescent="0.2"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</row>
    <row r="105" spans="2:33" x14ac:dyDescent="0.2"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</row>
    <row r="106" spans="2:33" x14ac:dyDescent="0.2"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</row>
    <row r="107" spans="2:33" x14ac:dyDescent="0.2"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</row>
    <row r="108" spans="2:33" x14ac:dyDescent="0.2"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</row>
    <row r="109" spans="2:33" x14ac:dyDescent="0.2"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</row>
    <row r="110" spans="2:33" x14ac:dyDescent="0.2"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</row>
    <row r="111" spans="2:33" x14ac:dyDescent="0.2"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</row>
    <row r="112" spans="2:33" x14ac:dyDescent="0.2">
      <c r="B112" s="112"/>
      <c r="C112" s="112"/>
      <c r="D112" s="112"/>
      <c r="E112" s="112"/>
      <c r="F112" s="112"/>
      <c r="G112" s="112"/>
      <c r="H112" s="112"/>
      <c r="I112" s="112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</row>
    <row r="113" spans="2:32" x14ac:dyDescent="0.2">
      <c r="B113" s="112"/>
      <c r="C113" s="112"/>
      <c r="D113" s="112"/>
      <c r="E113" s="112"/>
      <c r="F113" s="112"/>
      <c r="G113" s="112"/>
      <c r="H113" s="112"/>
      <c r="I113" s="112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</row>
    <row r="114" spans="2:32" x14ac:dyDescent="0.2">
      <c r="B114" s="112"/>
      <c r="C114" s="112"/>
      <c r="D114" s="112"/>
      <c r="E114" s="112"/>
      <c r="F114" s="112"/>
      <c r="G114" s="112"/>
      <c r="H114" s="112"/>
      <c r="I114" s="112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</row>
    <row r="115" spans="2:32" x14ac:dyDescent="0.2">
      <c r="B115" s="112"/>
      <c r="C115" s="112"/>
      <c r="D115" s="112"/>
      <c r="E115" s="112"/>
      <c r="F115" s="112"/>
      <c r="G115" s="112"/>
      <c r="H115" s="112"/>
      <c r="I115" s="112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</row>
    <row r="116" spans="2:32" x14ac:dyDescent="0.2">
      <c r="B116" s="112"/>
      <c r="C116" s="112"/>
      <c r="D116" s="112"/>
      <c r="E116" s="112"/>
      <c r="F116" s="112"/>
      <c r="G116" s="112"/>
      <c r="H116" s="112"/>
      <c r="I116" s="112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</row>
    <row r="117" spans="2:32" x14ac:dyDescent="0.2"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</row>
    <row r="118" spans="2:32" x14ac:dyDescent="0.2"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</row>
    <row r="119" spans="2:32" x14ac:dyDescent="0.2"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</row>
    <row r="120" spans="2:32" x14ac:dyDescent="0.2"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</row>
    <row r="121" spans="2:32" x14ac:dyDescent="0.2"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</row>
    <row r="122" spans="2:32" x14ac:dyDescent="0.2"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</row>
    <row r="123" spans="2:32" x14ac:dyDescent="0.2"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</row>
    <row r="124" spans="2:32" x14ac:dyDescent="0.2"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</row>
    <row r="125" spans="2:32" x14ac:dyDescent="0.2"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</row>
    <row r="126" spans="2:32" x14ac:dyDescent="0.2"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</row>
    <row r="127" spans="2:32" x14ac:dyDescent="0.2"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</row>
    <row r="128" spans="2:32" x14ac:dyDescent="0.2"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</row>
    <row r="129" spans="18:32" x14ac:dyDescent="0.2"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</row>
    <row r="130" spans="18:32" x14ac:dyDescent="0.2"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</row>
    <row r="131" spans="18:32" x14ac:dyDescent="0.2"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</row>
    <row r="132" spans="18:32" x14ac:dyDescent="0.2"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</row>
    <row r="133" spans="18:32" x14ac:dyDescent="0.2"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</row>
    <row r="134" spans="18:32" x14ac:dyDescent="0.2"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</row>
    <row r="135" spans="18:32" x14ac:dyDescent="0.2"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</row>
  </sheetData>
  <phoneticPr fontId="1" type="noConversion"/>
  <conditionalFormatting sqref="W41:AF41">
    <cfRule type="cellIs" dxfId="1" priority="1" operator="lessThan">
      <formula>1</formula>
    </cfRule>
  </conditionalFormatting>
  <dataValidations disablePrompts="1" count="1">
    <dataValidation type="list" allowBlank="1" showInputMessage="1" showErrorMessage="1" sqref="N21">
      <formula1>$M$23:$P$23</formula1>
    </dataValidation>
  </dataValidations>
  <pageMargins left="0.7" right="0.7" top="0.75" bottom="0.75" header="0.3" footer="0.3"/>
  <pageSetup paperSize="9" orientation="landscape" horizont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2:ED131"/>
  <sheetViews>
    <sheetView showGridLines="0" workbookViewId="0">
      <pane xSplit="9" ySplit="14" topLeftCell="J58" activePane="bottomRight" state="frozen"/>
      <selection pane="topRight"/>
      <selection pane="bottomLeft"/>
      <selection pane="bottomRight" activeCell="L65" sqref="L65"/>
    </sheetView>
  </sheetViews>
  <sheetFormatPr defaultColWidth="9.140625" defaultRowHeight="11.25" outlineLevelRow="1" outlineLevelCol="1" x14ac:dyDescent="0.2"/>
  <cols>
    <col min="1" max="1" width="2.42578125" style="316" customWidth="1" outlineLevel="1"/>
    <col min="2" max="2" width="2.42578125" style="316" customWidth="1"/>
    <col min="3" max="3" width="29.42578125" style="316" customWidth="1"/>
    <col min="4" max="4" width="13.28515625" style="316" hidden="1" customWidth="1" outlineLevel="1"/>
    <col min="5" max="5" width="14" style="316" hidden="1" customWidth="1" outlineLevel="1"/>
    <col min="6" max="6" width="12.28515625" style="316" hidden="1" customWidth="1" outlineLevel="1"/>
    <col min="7" max="7" width="12.7109375" style="316" hidden="1" customWidth="1" outlineLevel="1"/>
    <col min="8" max="8" width="10.28515625" style="316" hidden="1" customWidth="1" outlineLevel="1"/>
    <col min="9" max="9" width="10.5703125" style="316" hidden="1" customWidth="1" outlineLevel="1"/>
    <col min="10" max="10" width="11.85546875" style="316" customWidth="1" collapsed="1"/>
    <col min="11" max="134" width="11" style="316" customWidth="1"/>
    <col min="135" max="16384" width="9.140625" style="316"/>
  </cols>
  <sheetData>
    <row r="2" spans="1:134" x14ac:dyDescent="0.2">
      <c r="A2" s="314"/>
      <c r="B2" s="314"/>
      <c r="C2" s="314"/>
      <c r="D2" s="314"/>
      <c r="E2" s="314"/>
      <c r="F2" s="314"/>
      <c r="G2" s="314"/>
      <c r="H2" s="314"/>
      <c r="I2" s="314"/>
      <c r="J2" s="314"/>
      <c r="K2" s="315">
        <f>I3</f>
        <v>43220</v>
      </c>
      <c r="L2" s="315">
        <f>EOMONTH(K2,1)</f>
        <v>43251</v>
      </c>
      <c r="M2" s="315">
        <f t="shared" ref="M2:BX2" si="0">EOMONTH(L2,1)</f>
        <v>43281</v>
      </c>
      <c r="N2" s="315">
        <f t="shared" si="0"/>
        <v>43312</v>
      </c>
      <c r="O2" s="315">
        <f t="shared" si="0"/>
        <v>43343</v>
      </c>
      <c r="P2" s="315">
        <f t="shared" si="0"/>
        <v>43373</v>
      </c>
      <c r="Q2" s="315">
        <f t="shared" si="0"/>
        <v>43404</v>
      </c>
      <c r="R2" s="315">
        <f t="shared" si="0"/>
        <v>43434</v>
      </c>
      <c r="S2" s="315">
        <f t="shared" si="0"/>
        <v>43465</v>
      </c>
      <c r="T2" s="315">
        <f t="shared" si="0"/>
        <v>43496</v>
      </c>
      <c r="U2" s="315">
        <f t="shared" si="0"/>
        <v>43524</v>
      </c>
      <c r="V2" s="315">
        <f t="shared" si="0"/>
        <v>43555</v>
      </c>
      <c r="W2" s="315">
        <f t="shared" si="0"/>
        <v>43585</v>
      </c>
      <c r="X2" s="315">
        <f t="shared" si="0"/>
        <v>43616</v>
      </c>
      <c r="Y2" s="315">
        <f t="shared" si="0"/>
        <v>43646</v>
      </c>
      <c r="Z2" s="315">
        <f t="shared" si="0"/>
        <v>43677</v>
      </c>
      <c r="AA2" s="315">
        <f t="shared" si="0"/>
        <v>43708</v>
      </c>
      <c r="AB2" s="315">
        <f t="shared" si="0"/>
        <v>43738</v>
      </c>
      <c r="AC2" s="315">
        <f t="shared" si="0"/>
        <v>43769</v>
      </c>
      <c r="AD2" s="315">
        <f t="shared" si="0"/>
        <v>43799</v>
      </c>
      <c r="AE2" s="315">
        <f t="shared" si="0"/>
        <v>43830</v>
      </c>
      <c r="AF2" s="315">
        <f t="shared" si="0"/>
        <v>43861</v>
      </c>
      <c r="AG2" s="315">
        <f t="shared" si="0"/>
        <v>43890</v>
      </c>
      <c r="AH2" s="315">
        <f t="shared" si="0"/>
        <v>43921</v>
      </c>
      <c r="AI2" s="315">
        <f t="shared" si="0"/>
        <v>43951</v>
      </c>
      <c r="AJ2" s="315">
        <f t="shared" si="0"/>
        <v>43982</v>
      </c>
      <c r="AK2" s="315">
        <f t="shared" si="0"/>
        <v>44012</v>
      </c>
      <c r="AL2" s="315">
        <f t="shared" si="0"/>
        <v>44043</v>
      </c>
      <c r="AM2" s="315">
        <f t="shared" si="0"/>
        <v>44074</v>
      </c>
      <c r="AN2" s="315">
        <f t="shared" si="0"/>
        <v>44104</v>
      </c>
      <c r="AO2" s="315">
        <f t="shared" si="0"/>
        <v>44135</v>
      </c>
      <c r="AP2" s="315">
        <f t="shared" si="0"/>
        <v>44165</v>
      </c>
      <c r="AQ2" s="315">
        <f t="shared" si="0"/>
        <v>44196</v>
      </c>
      <c r="AR2" s="315">
        <f t="shared" si="0"/>
        <v>44227</v>
      </c>
      <c r="AS2" s="315">
        <f t="shared" si="0"/>
        <v>44255</v>
      </c>
      <c r="AT2" s="315">
        <f t="shared" si="0"/>
        <v>44286</v>
      </c>
      <c r="AU2" s="315">
        <f t="shared" si="0"/>
        <v>44316</v>
      </c>
      <c r="AV2" s="315">
        <f t="shared" si="0"/>
        <v>44347</v>
      </c>
      <c r="AW2" s="315">
        <f t="shared" si="0"/>
        <v>44377</v>
      </c>
      <c r="AX2" s="315">
        <f t="shared" si="0"/>
        <v>44408</v>
      </c>
      <c r="AY2" s="315">
        <f t="shared" si="0"/>
        <v>44439</v>
      </c>
      <c r="AZ2" s="315">
        <f t="shared" si="0"/>
        <v>44469</v>
      </c>
      <c r="BA2" s="315">
        <f t="shared" si="0"/>
        <v>44500</v>
      </c>
      <c r="BB2" s="315">
        <f t="shared" si="0"/>
        <v>44530</v>
      </c>
      <c r="BC2" s="315">
        <f t="shared" si="0"/>
        <v>44561</v>
      </c>
      <c r="BD2" s="315">
        <f t="shared" si="0"/>
        <v>44592</v>
      </c>
      <c r="BE2" s="315">
        <f t="shared" si="0"/>
        <v>44620</v>
      </c>
      <c r="BF2" s="315">
        <f t="shared" si="0"/>
        <v>44651</v>
      </c>
      <c r="BG2" s="315">
        <f t="shared" si="0"/>
        <v>44681</v>
      </c>
      <c r="BH2" s="315">
        <f t="shared" si="0"/>
        <v>44712</v>
      </c>
      <c r="BI2" s="315">
        <f t="shared" si="0"/>
        <v>44742</v>
      </c>
      <c r="BJ2" s="315">
        <f t="shared" si="0"/>
        <v>44773</v>
      </c>
      <c r="BK2" s="315">
        <f t="shared" si="0"/>
        <v>44804</v>
      </c>
      <c r="BL2" s="315">
        <f t="shared" si="0"/>
        <v>44834</v>
      </c>
      <c r="BM2" s="315">
        <f t="shared" si="0"/>
        <v>44865</v>
      </c>
      <c r="BN2" s="315">
        <f t="shared" si="0"/>
        <v>44895</v>
      </c>
      <c r="BO2" s="315">
        <f t="shared" si="0"/>
        <v>44926</v>
      </c>
      <c r="BP2" s="315">
        <f t="shared" si="0"/>
        <v>44957</v>
      </c>
      <c r="BQ2" s="315">
        <f t="shared" si="0"/>
        <v>44985</v>
      </c>
      <c r="BR2" s="315">
        <f t="shared" si="0"/>
        <v>45016</v>
      </c>
      <c r="BS2" s="315">
        <f t="shared" si="0"/>
        <v>45046</v>
      </c>
      <c r="BT2" s="315">
        <f t="shared" si="0"/>
        <v>45077</v>
      </c>
      <c r="BU2" s="315">
        <f t="shared" si="0"/>
        <v>45107</v>
      </c>
      <c r="BV2" s="315">
        <f t="shared" si="0"/>
        <v>45138</v>
      </c>
      <c r="BW2" s="315">
        <f t="shared" si="0"/>
        <v>45169</v>
      </c>
      <c r="BX2" s="315">
        <f t="shared" si="0"/>
        <v>45199</v>
      </c>
      <c r="BY2" s="315">
        <f t="shared" ref="BY2:CC2" si="1">EOMONTH(BX2,1)</f>
        <v>45230</v>
      </c>
      <c r="BZ2" s="315">
        <f t="shared" si="1"/>
        <v>45260</v>
      </c>
      <c r="CA2" s="315">
        <f t="shared" si="1"/>
        <v>45291</v>
      </c>
      <c r="CB2" s="315">
        <f t="shared" si="1"/>
        <v>45322</v>
      </c>
      <c r="CC2" s="315">
        <f t="shared" si="1"/>
        <v>45351</v>
      </c>
      <c r="CD2" s="315">
        <f t="shared" ref="CD2" si="2">EOMONTH(CC2,1)</f>
        <v>45382</v>
      </c>
      <c r="CE2" s="315">
        <f t="shared" ref="CE2" si="3">EOMONTH(CD2,1)</f>
        <v>45412</v>
      </c>
      <c r="CF2" s="315">
        <f t="shared" ref="CF2" si="4">EOMONTH(CE2,1)</f>
        <v>45443</v>
      </c>
      <c r="CG2" s="315">
        <f t="shared" ref="CG2" si="5">EOMONTH(CF2,1)</f>
        <v>45473</v>
      </c>
      <c r="CH2" s="315">
        <f t="shared" ref="CH2" si="6">EOMONTH(CG2,1)</f>
        <v>45504</v>
      </c>
      <c r="CI2" s="315">
        <f t="shared" ref="CI2" si="7">EOMONTH(CH2,1)</f>
        <v>45535</v>
      </c>
      <c r="CJ2" s="315">
        <f t="shared" ref="CJ2" si="8">EOMONTH(CI2,1)</f>
        <v>45565</v>
      </c>
      <c r="CK2" s="315">
        <f t="shared" ref="CK2" si="9">EOMONTH(CJ2,1)</f>
        <v>45596</v>
      </c>
      <c r="CL2" s="315">
        <f t="shared" ref="CL2" si="10">EOMONTH(CK2,1)</f>
        <v>45626</v>
      </c>
      <c r="CM2" s="315">
        <f t="shared" ref="CM2" si="11">EOMONTH(CL2,1)</f>
        <v>45657</v>
      </c>
      <c r="CN2" s="315">
        <f t="shared" ref="CN2" si="12">EOMONTH(CM2,1)</f>
        <v>45688</v>
      </c>
      <c r="CO2" s="315">
        <f t="shared" ref="CO2" si="13">EOMONTH(CN2,1)</f>
        <v>45716</v>
      </c>
      <c r="CP2" s="315">
        <f t="shared" ref="CP2" si="14">EOMONTH(CO2,1)</f>
        <v>45747</v>
      </c>
      <c r="CQ2" s="315">
        <f t="shared" ref="CQ2" si="15">EOMONTH(CP2,1)</f>
        <v>45777</v>
      </c>
      <c r="CR2" s="315">
        <f t="shared" ref="CR2" si="16">EOMONTH(CQ2,1)</f>
        <v>45808</v>
      </c>
      <c r="CS2" s="315">
        <f t="shared" ref="CS2" si="17">EOMONTH(CR2,1)</f>
        <v>45838</v>
      </c>
      <c r="CT2" s="315">
        <f t="shared" ref="CT2" si="18">EOMONTH(CS2,1)</f>
        <v>45869</v>
      </c>
      <c r="CU2" s="315">
        <f t="shared" ref="CU2" si="19">EOMONTH(CT2,1)</f>
        <v>45900</v>
      </c>
      <c r="CV2" s="315">
        <f t="shared" ref="CV2" si="20">EOMONTH(CU2,1)</f>
        <v>45930</v>
      </c>
      <c r="CW2" s="315">
        <f t="shared" ref="CW2" si="21">EOMONTH(CV2,1)</f>
        <v>45961</v>
      </c>
      <c r="CX2" s="315">
        <f t="shared" ref="CX2" si="22">EOMONTH(CW2,1)</f>
        <v>45991</v>
      </c>
      <c r="CY2" s="315">
        <f t="shared" ref="CY2" si="23">EOMONTH(CX2,1)</f>
        <v>46022</v>
      </c>
      <c r="CZ2" s="315">
        <f t="shared" ref="CZ2" si="24">EOMONTH(CY2,1)</f>
        <v>46053</v>
      </c>
      <c r="DA2" s="315">
        <f t="shared" ref="DA2" si="25">EOMONTH(CZ2,1)</f>
        <v>46081</v>
      </c>
      <c r="DB2" s="315">
        <f t="shared" ref="DB2" si="26">EOMONTH(DA2,1)</f>
        <v>46112</v>
      </c>
      <c r="DC2" s="315">
        <f t="shared" ref="DC2" si="27">EOMONTH(DB2,1)</f>
        <v>46142</v>
      </c>
      <c r="DD2" s="315">
        <f t="shared" ref="DD2" si="28">EOMONTH(DC2,1)</f>
        <v>46173</v>
      </c>
      <c r="DE2" s="315">
        <f t="shared" ref="DE2" si="29">EOMONTH(DD2,1)</f>
        <v>46203</v>
      </c>
      <c r="DF2" s="315">
        <f t="shared" ref="DF2" si="30">EOMONTH(DE2,1)</f>
        <v>46234</v>
      </c>
      <c r="DG2" s="315">
        <f t="shared" ref="DG2" si="31">EOMONTH(DF2,1)</f>
        <v>46265</v>
      </c>
      <c r="DH2" s="315">
        <f t="shared" ref="DH2" si="32">EOMONTH(DG2,1)</f>
        <v>46295</v>
      </c>
      <c r="DI2" s="315">
        <f t="shared" ref="DI2" si="33">EOMONTH(DH2,1)</f>
        <v>46326</v>
      </c>
      <c r="DJ2" s="315">
        <f t="shared" ref="DJ2" si="34">EOMONTH(DI2,1)</f>
        <v>46356</v>
      </c>
      <c r="DK2" s="315">
        <f t="shared" ref="DK2" si="35">EOMONTH(DJ2,1)</f>
        <v>46387</v>
      </c>
      <c r="DL2" s="315">
        <f t="shared" ref="DL2" si="36">EOMONTH(DK2,1)</f>
        <v>46418</v>
      </c>
      <c r="DM2" s="315">
        <f t="shared" ref="DM2" si="37">EOMONTH(DL2,1)</f>
        <v>46446</v>
      </c>
      <c r="DN2" s="315">
        <f t="shared" ref="DN2" si="38">EOMONTH(DM2,1)</f>
        <v>46477</v>
      </c>
      <c r="DO2" s="315">
        <f t="shared" ref="DO2" si="39">EOMONTH(DN2,1)</f>
        <v>46507</v>
      </c>
      <c r="DP2" s="315">
        <f t="shared" ref="DP2" si="40">EOMONTH(DO2,1)</f>
        <v>46538</v>
      </c>
      <c r="DQ2" s="315">
        <f t="shared" ref="DQ2" si="41">EOMONTH(DP2,1)</f>
        <v>46568</v>
      </c>
      <c r="DR2" s="315">
        <f t="shared" ref="DR2" si="42">EOMONTH(DQ2,1)</f>
        <v>46599</v>
      </c>
      <c r="DS2" s="315">
        <f t="shared" ref="DS2" si="43">EOMONTH(DR2,1)</f>
        <v>46630</v>
      </c>
      <c r="DT2" s="315">
        <f t="shared" ref="DT2" si="44">EOMONTH(DS2,1)</f>
        <v>46660</v>
      </c>
      <c r="DU2" s="315">
        <f t="shared" ref="DU2" si="45">EOMONTH(DT2,1)</f>
        <v>46691</v>
      </c>
      <c r="DV2" s="315">
        <f t="shared" ref="DV2" si="46">EOMONTH(DU2,1)</f>
        <v>46721</v>
      </c>
      <c r="DW2" s="315">
        <f t="shared" ref="DW2" si="47">EOMONTH(DV2,1)</f>
        <v>46752</v>
      </c>
      <c r="DX2" s="315">
        <f t="shared" ref="DX2" si="48">EOMONTH(DW2,1)</f>
        <v>46783</v>
      </c>
      <c r="DY2" s="315">
        <f t="shared" ref="DY2" si="49">EOMONTH(DX2,1)</f>
        <v>46812</v>
      </c>
      <c r="DZ2" s="315">
        <f t="shared" ref="DZ2" si="50">EOMONTH(DY2,1)</f>
        <v>46843</v>
      </c>
      <c r="EA2" s="315">
        <f t="shared" ref="EA2" si="51">EOMONTH(DZ2,1)</f>
        <v>46873</v>
      </c>
      <c r="EB2" s="315">
        <f t="shared" ref="EB2" si="52">EOMONTH(EA2,1)</f>
        <v>46904</v>
      </c>
      <c r="EC2" s="315">
        <f t="shared" ref="EC2" si="53">EOMONTH(EB2,1)</f>
        <v>46934</v>
      </c>
      <c r="ED2" s="315">
        <f t="shared" ref="ED2" si="54">EOMONTH(EC2,1)</f>
        <v>46965</v>
      </c>
    </row>
    <row r="3" spans="1:134" x14ac:dyDescent="0.2">
      <c r="A3" s="317"/>
      <c r="B3" s="317"/>
      <c r="C3" s="317"/>
      <c r="D3" s="317"/>
      <c r="E3" s="317"/>
      <c r="F3" s="317"/>
      <c r="G3" s="317"/>
      <c r="H3" s="317" t="s">
        <v>239</v>
      </c>
      <c r="I3" s="318">
        <f>'A&amp;R'!H5</f>
        <v>43220</v>
      </c>
      <c r="J3" s="317"/>
      <c r="K3" s="319">
        <f t="shared" ref="K3:BV3" si="55">YEAR(K2)</f>
        <v>2018</v>
      </c>
      <c r="L3" s="319">
        <f t="shared" si="55"/>
        <v>2018</v>
      </c>
      <c r="M3" s="319">
        <f t="shared" si="55"/>
        <v>2018</v>
      </c>
      <c r="N3" s="319">
        <f t="shared" si="55"/>
        <v>2018</v>
      </c>
      <c r="O3" s="319">
        <f t="shared" si="55"/>
        <v>2018</v>
      </c>
      <c r="P3" s="319">
        <f t="shared" si="55"/>
        <v>2018</v>
      </c>
      <c r="Q3" s="319">
        <f t="shared" si="55"/>
        <v>2018</v>
      </c>
      <c r="R3" s="319">
        <f t="shared" si="55"/>
        <v>2018</v>
      </c>
      <c r="S3" s="319">
        <f t="shared" si="55"/>
        <v>2018</v>
      </c>
      <c r="T3" s="319">
        <f t="shared" si="55"/>
        <v>2019</v>
      </c>
      <c r="U3" s="319">
        <f t="shared" si="55"/>
        <v>2019</v>
      </c>
      <c r="V3" s="319">
        <f t="shared" si="55"/>
        <v>2019</v>
      </c>
      <c r="W3" s="319">
        <f t="shared" si="55"/>
        <v>2019</v>
      </c>
      <c r="X3" s="319">
        <f t="shared" si="55"/>
        <v>2019</v>
      </c>
      <c r="Y3" s="319">
        <f t="shared" si="55"/>
        <v>2019</v>
      </c>
      <c r="Z3" s="319">
        <f t="shared" si="55"/>
        <v>2019</v>
      </c>
      <c r="AA3" s="319">
        <f t="shared" si="55"/>
        <v>2019</v>
      </c>
      <c r="AB3" s="319">
        <f t="shared" si="55"/>
        <v>2019</v>
      </c>
      <c r="AC3" s="319">
        <f t="shared" si="55"/>
        <v>2019</v>
      </c>
      <c r="AD3" s="319">
        <f t="shared" si="55"/>
        <v>2019</v>
      </c>
      <c r="AE3" s="319">
        <f t="shared" si="55"/>
        <v>2019</v>
      </c>
      <c r="AF3" s="319">
        <f t="shared" si="55"/>
        <v>2020</v>
      </c>
      <c r="AG3" s="319">
        <f t="shared" si="55"/>
        <v>2020</v>
      </c>
      <c r="AH3" s="319">
        <f t="shared" si="55"/>
        <v>2020</v>
      </c>
      <c r="AI3" s="319">
        <f t="shared" si="55"/>
        <v>2020</v>
      </c>
      <c r="AJ3" s="319">
        <f t="shared" si="55"/>
        <v>2020</v>
      </c>
      <c r="AK3" s="319">
        <f t="shared" si="55"/>
        <v>2020</v>
      </c>
      <c r="AL3" s="319">
        <f t="shared" si="55"/>
        <v>2020</v>
      </c>
      <c r="AM3" s="319">
        <f t="shared" si="55"/>
        <v>2020</v>
      </c>
      <c r="AN3" s="319">
        <f t="shared" si="55"/>
        <v>2020</v>
      </c>
      <c r="AO3" s="319">
        <f t="shared" si="55"/>
        <v>2020</v>
      </c>
      <c r="AP3" s="319">
        <f t="shared" si="55"/>
        <v>2020</v>
      </c>
      <c r="AQ3" s="319">
        <f t="shared" si="55"/>
        <v>2020</v>
      </c>
      <c r="AR3" s="319">
        <f t="shared" si="55"/>
        <v>2021</v>
      </c>
      <c r="AS3" s="319">
        <f t="shared" si="55"/>
        <v>2021</v>
      </c>
      <c r="AT3" s="319">
        <f t="shared" si="55"/>
        <v>2021</v>
      </c>
      <c r="AU3" s="319">
        <f t="shared" si="55"/>
        <v>2021</v>
      </c>
      <c r="AV3" s="319">
        <f t="shared" si="55"/>
        <v>2021</v>
      </c>
      <c r="AW3" s="319">
        <f t="shared" si="55"/>
        <v>2021</v>
      </c>
      <c r="AX3" s="319">
        <f t="shared" si="55"/>
        <v>2021</v>
      </c>
      <c r="AY3" s="319">
        <f t="shared" si="55"/>
        <v>2021</v>
      </c>
      <c r="AZ3" s="319">
        <f t="shared" si="55"/>
        <v>2021</v>
      </c>
      <c r="BA3" s="319">
        <f t="shared" si="55"/>
        <v>2021</v>
      </c>
      <c r="BB3" s="319">
        <f t="shared" si="55"/>
        <v>2021</v>
      </c>
      <c r="BC3" s="319">
        <f t="shared" si="55"/>
        <v>2021</v>
      </c>
      <c r="BD3" s="319">
        <f t="shared" si="55"/>
        <v>2022</v>
      </c>
      <c r="BE3" s="319">
        <f t="shared" si="55"/>
        <v>2022</v>
      </c>
      <c r="BF3" s="319">
        <f t="shared" si="55"/>
        <v>2022</v>
      </c>
      <c r="BG3" s="319">
        <f t="shared" si="55"/>
        <v>2022</v>
      </c>
      <c r="BH3" s="319">
        <f t="shared" si="55"/>
        <v>2022</v>
      </c>
      <c r="BI3" s="319">
        <f t="shared" si="55"/>
        <v>2022</v>
      </c>
      <c r="BJ3" s="319">
        <f t="shared" si="55"/>
        <v>2022</v>
      </c>
      <c r="BK3" s="319">
        <f t="shared" si="55"/>
        <v>2022</v>
      </c>
      <c r="BL3" s="319">
        <f t="shared" si="55"/>
        <v>2022</v>
      </c>
      <c r="BM3" s="319">
        <f t="shared" si="55"/>
        <v>2022</v>
      </c>
      <c r="BN3" s="319">
        <f t="shared" si="55"/>
        <v>2022</v>
      </c>
      <c r="BO3" s="319">
        <f t="shared" si="55"/>
        <v>2022</v>
      </c>
      <c r="BP3" s="319">
        <f t="shared" si="55"/>
        <v>2023</v>
      </c>
      <c r="BQ3" s="319">
        <f t="shared" si="55"/>
        <v>2023</v>
      </c>
      <c r="BR3" s="319">
        <f t="shared" si="55"/>
        <v>2023</v>
      </c>
      <c r="BS3" s="319">
        <f t="shared" si="55"/>
        <v>2023</v>
      </c>
      <c r="BT3" s="319">
        <f t="shared" si="55"/>
        <v>2023</v>
      </c>
      <c r="BU3" s="319">
        <f t="shared" si="55"/>
        <v>2023</v>
      </c>
      <c r="BV3" s="319">
        <f t="shared" si="55"/>
        <v>2023</v>
      </c>
      <c r="BW3" s="319">
        <f t="shared" ref="BW3:CC3" si="56">YEAR(BW2)</f>
        <v>2023</v>
      </c>
      <c r="BX3" s="319">
        <f t="shared" si="56"/>
        <v>2023</v>
      </c>
      <c r="BY3" s="319">
        <f t="shared" si="56"/>
        <v>2023</v>
      </c>
      <c r="BZ3" s="319">
        <f t="shared" si="56"/>
        <v>2023</v>
      </c>
      <c r="CA3" s="319">
        <f t="shared" si="56"/>
        <v>2023</v>
      </c>
      <c r="CB3" s="319">
        <f t="shared" si="56"/>
        <v>2024</v>
      </c>
      <c r="CC3" s="319">
        <f t="shared" si="56"/>
        <v>2024</v>
      </c>
      <c r="CD3" s="319">
        <f t="shared" ref="CD3:ED3" si="57">YEAR(CD2)</f>
        <v>2024</v>
      </c>
      <c r="CE3" s="319">
        <f t="shared" si="57"/>
        <v>2024</v>
      </c>
      <c r="CF3" s="319">
        <f t="shared" si="57"/>
        <v>2024</v>
      </c>
      <c r="CG3" s="319">
        <f t="shared" si="57"/>
        <v>2024</v>
      </c>
      <c r="CH3" s="319">
        <f t="shared" si="57"/>
        <v>2024</v>
      </c>
      <c r="CI3" s="319">
        <f t="shared" si="57"/>
        <v>2024</v>
      </c>
      <c r="CJ3" s="319">
        <f t="shared" si="57"/>
        <v>2024</v>
      </c>
      <c r="CK3" s="319">
        <f t="shared" si="57"/>
        <v>2024</v>
      </c>
      <c r="CL3" s="319">
        <f t="shared" si="57"/>
        <v>2024</v>
      </c>
      <c r="CM3" s="319">
        <f t="shared" si="57"/>
        <v>2024</v>
      </c>
      <c r="CN3" s="319">
        <f t="shared" si="57"/>
        <v>2025</v>
      </c>
      <c r="CO3" s="319">
        <f t="shared" si="57"/>
        <v>2025</v>
      </c>
      <c r="CP3" s="319">
        <f t="shared" si="57"/>
        <v>2025</v>
      </c>
      <c r="CQ3" s="319">
        <f t="shared" si="57"/>
        <v>2025</v>
      </c>
      <c r="CR3" s="319">
        <f t="shared" si="57"/>
        <v>2025</v>
      </c>
      <c r="CS3" s="319">
        <f t="shared" si="57"/>
        <v>2025</v>
      </c>
      <c r="CT3" s="319">
        <f t="shared" si="57"/>
        <v>2025</v>
      </c>
      <c r="CU3" s="319">
        <f t="shared" si="57"/>
        <v>2025</v>
      </c>
      <c r="CV3" s="319">
        <f t="shared" si="57"/>
        <v>2025</v>
      </c>
      <c r="CW3" s="319">
        <f t="shared" si="57"/>
        <v>2025</v>
      </c>
      <c r="CX3" s="319">
        <f t="shared" si="57"/>
        <v>2025</v>
      </c>
      <c r="CY3" s="319">
        <f t="shared" si="57"/>
        <v>2025</v>
      </c>
      <c r="CZ3" s="319">
        <f t="shared" si="57"/>
        <v>2026</v>
      </c>
      <c r="DA3" s="319">
        <f t="shared" si="57"/>
        <v>2026</v>
      </c>
      <c r="DB3" s="319">
        <f t="shared" si="57"/>
        <v>2026</v>
      </c>
      <c r="DC3" s="319">
        <f t="shared" si="57"/>
        <v>2026</v>
      </c>
      <c r="DD3" s="319">
        <f t="shared" si="57"/>
        <v>2026</v>
      </c>
      <c r="DE3" s="319">
        <f t="shared" si="57"/>
        <v>2026</v>
      </c>
      <c r="DF3" s="319">
        <f t="shared" si="57"/>
        <v>2026</v>
      </c>
      <c r="DG3" s="319">
        <f t="shared" si="57"/>
        <v>2026</v>
      </c>
      <c r="DH3" s="319">
        <f t="shared" si="57"/>
        <v>2026</v>
      </c>
      <c r="DI3" s="319">
        <f t="shared" si="57"/>
        <v>2026</v>
      </c>
      <c r="DJ3" s="319">
        <f t="shared" si="57"/>
        <v>2026</v>
      </c>
      <c r="DK3" s="319">
        <f t="shared" si="57"/>
        <v>2026</v>
      </c>
      <c r="DL3" s="319">
        <f t="shared" si="57"/>
        <v>2027</v>
      </c>
      <c r="DM3" s="319">
        <f t="shared" si="57"/>
        <v>2027</v>
      </c>
      <c r="DN3" s="319">
        <f t="shared" si="57"/>
        <v>2027</v>
      </c>
      <c r="DO3" s="319">
        <f t="shared" si="57"/>
        <v>2027</v>
      </c>
      <c r="DP3" s="319">
        <f t="shared" si="57"/>
        <v>2027</v>
      </c>
      <c r="DQ3" s="319">
        <f t="shared" si="57"/>
        <v>2027</v>
      </c>
      <c r="DR3" s="319">
        <f t="shared" si="57"/>
        <v>2027</v>
      </c>
      <c r="DS3" s="319">
        <f t="shared" si="57"/>
        <v>2027</v>
      </c>
      <c r="DT3" s="319">
        <f t="shared" si="57"/>
        <v>2027</v>
      </c>
      <c r="DU3" s="319">
        <f t="shared" si="57"/>
        <v>2027</v>
      </c>
      <c r="DV3" s="319">
        <f t="shared" si="57"/>
        <v>2027</v>
      </c>
      <c r="DW3" s="319">
        <f t="shared" si="57"/>
        <v>2027</v>
      </c>
      <c r="DX3" s="319">
        <f t="shared" si="57"/>
        <v>2028</v>
      </c>
      <c r="DY3" s="319">
        <f t="shared" si="57"/>
        <v>2028</v>
      </c>
      <c r="DZ3" s="319">
        <f t="shared" si="57"/>
        <v>2028</v>
      </c>
      <c r="EA3" s="319">
        <f t="shared" si="57"/>
        <v>2028</v>
      </c>
      <c r="EB3" s="319">
        <f t="shared" si="57"/>
        <v>2028</v>
      </c>
      <c r="EC3" s="319">
        <f t="shared" si="57"/>
        <v>2028</v>
      </c>
      <c r="ED3" s="319">
        <f t="shared" si="57"/>
        <v>2028</v>
      </c>
    </row>
    <row r="4" spans="1:134" x14ac:dyDescent="0.2">
      <c r="A4" s="317"/>
      <c r="B4" s="317"/>
      <c r="C4" s="317"/>
      <c r="D4" s="317"/>
      <c r="E4" s="317"/>
      <c r="F4" s="317"/>
      <c r="G4" s="317"/>
      <c r="H4" s="317"/>
      <c r="I4" s="320">
        <f>EOMONTH(I3,0)</f>
        <v>43220</v>
      </c>
      <c r="J4" s="317"/>
      <c r="K4" s="321">
        <f t="shared" ref="K4:BV4" si="58">MONTH(K2)</f>
        <v>4</v>
      </c>
      <c r="L4" s="321">
        <f t="shared" si="58"/>
        <v>5</v>
      </c>
      <c r="M4" s="321">
        <f t="shared" si="58"/>
        <v>6</v>
      </c>
      <c r="N4" s="321">
        <f t="shared" si="58"/>
        <v>7</v>
      </c>
      <c r="O4" s="321">
        <f t="shared" si="58"/>
        <v>8</v>
      </c>
      <c r="P4" s="321">
        <f t="shared" si="58"/>
        <v>9</v>
      </c>
      <c r="Q4" s="321">
        <f t="shared" si="58"/>
        <v>10</v>
      </c>
      <c r="R4" s="321">
        <f t="shared" si="58"/>
        <v>11</v>
      </c>
      <c r="S4" s="321">
        <f t="shared" si="58"/>
        <v>12</v>
      </c>
      <c r="T4" s="321">
        <f t="shared" si="58"/>
        <v>1</v>
      </c>
      <c r="U4" s="321">
        <f t="shared" si="58"/>
        <v>2</v>
      </c>
      <c r="V4" s="321">
        <f t="shared" si="58"/>
        <v>3</v>
      </c>
      <c r="W4" s="321">
        <f t="shared" si="58"/>
        <v>4</v>
      </c>
      <c r="X4" s="321">
        <f t="shared" si="58"/>
        <v>5</v>
      </c>
      <c r="Y4" s="321">
        <f t="shared" si="58"/>
        <v>6</v>
      </c>
      <c r="Z4" s="321">
        <f t="shared" si="58"/>
        <v>7</v>
      </c>
      <c r="AA4" s="321">
        <f t="shared" si="58"/>
        <v>8</v>
      </c>
      <c r="AB4" s="321">
        <f t="shared" si="58"/>
        <v>9</v>
      </c>
      <c r="AC4" s="321">
        <f t="shared" si="58"/>
        <v>10</v>
      </c>
      <c r="AD4" s="321">
        <f t="shared" si="58"/>
        <v>11</v>
      </c>
      <c r="AE4" s="321">
        <f t="shared" si="58"/>
        <v>12</v>
      </c>
      <c r="AF4" s="321">
        <f t="shared" si="58"/>
        <v>1</v>
      </c>
      <c r="AG4" s="321">
        <f t="shared" si="58"/>
        <v>2</v>
      </c>
      <c r="AH4" s="321">
        <f t="shared" si="58"/>
        <v>3</v>
      </c>
      <c r="AI4" s="321">
        <f t="shared" si="58"/>
        <v>4</v>
      </c>
      <c r="AJ4" s="321">
        <f t="shared" si="58"/>
        <v>5</v>
      </c>
      <c r="AK4" s="321">
        <f t="shared" si="58"/>
        <v>6</v>
      </c>
      <c r="AL4" s="321">
        <f t="shared" si="58"/>
        <v>7</v>
      </c>
      <c r="AM4" s="321">
        <f t="shared" si="58"/>
        <v>8</v>
      </c>
      <c r="AN4" s="321">
        <f t="shared" si="58"/>
        <v>9</v>
      </c>
      <c r="AO4" s="321">
        <f t="shared" si="58"/>
        <v>10</v>
      </c>
      <c r="AP4" s="321">
        <f t="shared" si="58"/>
        <v>11</v>
      </c>
      <c r="AQ4" s="321">
        <f t="shared" si="58"/>
        <v>12</v>
      </c>
      <c r="AR4" s="321">
        <f t="shared" si="58"/>
        <v>1</v>
      </c>
      <c r="AS4" s="321">
        <f t="shared" si="58"/>
        <v>2</v>
      </c>
      <c r="AT4" s="321">
        <f t="shared" si="58"/>
        <v>3</v>
      </c>
      <c r="AU4" s="321">
        <f t="shared" si="58"/>
        <v>4</v>
      </c>
      <c r="AV4" s="321">
        <f t="shared" si="58"/>
        <v>5</v>
      </c>
      <c r="AW4" s="321">
        <f t="shared" si="58"/>
        <v>6</v>
      </c>
      <c r="AX4" s="321">
        <f t="shared" si="58"/>
        <v>7</v>
      </c>
      <c r="AY4" s="321">
        <f t="shared" si="58"/>
        <v>8</v>
      </c>
      <c r="AZ4" s="321">
        <f t="shared" si="58"/>
        <v>9</v>
      </c>
      <c r="BA4" s="321">
        <f t="shared" si="58"/>
        <v>10</v>
      </c>
      <c r="BB4" s="321">
        <f t="shared" si="58"/>
        <v>11</v>
      </c>
      <c r="BC4" s="321">
        <f t="shared" si="58"/>
        <v>12</v>
      </c>
      <c r="BD4" s="321">
        <f t="shared" si="58"/>
        <v>1</v>
      </c>
      <c r="BE4" s="321">
        <f t="shared" si="58"/>
        <v>2</v>
      </c>
      <c r="BF4" s="321">
        <f t="shared" si="58"/>
        <v>3</v>
      </c>
      <c r="BG4" s="321">
        <f t="shared" si="58"/>
        <v>4</v>
      </c>
      <c r="BH4" s="321">
        <f t="shared" si="58"/>
        <v>5</v>
      </c>
      <c r="BI4" s="321">
        <f t="shared" si="58"/>
        <v>6</v>
      </c>
      <c r="BJ4" s="321">
        <f t="shared" si="58"/>
        <v>7</v>
      </c>
      <c r="BK4" s="321">
        <f t="shared" si="58"/>
        <v>8</v>
      </c>
      <c r="BL4" s="321">
        <f t="shared" si="58"/>
        <v>9</v>
      </c>
      <c r="BM4" s="321">
        <f t="shared" si="58"/>
        <v>10</v>
      </c>
      <c r="BN4" s="321">
        <f t="shared" si="58"/>
        <v>11</v>
      </c>
      <c r="BO4" s="321">
        <f t="shared" si="58"/>
        <v>12</v>
      </c>
      <c r="BP4" s="321">
        <f t="shared" si="58"/>
        <v>1</v>
      </c>
      <c r="BQ4" s="321">
        <f t="shared" si="58"/>
        <v>2</v>
      </c>
      <c r="BR4" s="321">
        <f t="shared" si="58"/>
        <v>3</v>
      </c>
      <c r="BS4" s="321">
        <f t="shared" si="58"/>
        <v>4</v>
      </c>
      <c r="BT4" s="321">
        <f t="shared" si="58"/>
        <v>5</v>
      </c>
      <c r="BU4" s="321">
        <f t="shared" si="58"/>
        <v>6</v>
      </c>
      <c r="BV4" s="321">
        <f t="shared" si="58"/>
        <v>7</v>
      </c>
      <c r="BW4" s="321">
        <f t="shared" ref="BW4:CC4" si="59">MONTH(BW2)</f>
        <v>8</v>
      </c>
      <c r="BX4" s="321">
        <f t="shared" si="59"/>
        <v>9</v>
      </c>
      <c r="BY4" s="321">
        <f t="shared" si="59"/>
        <v>10</v>
      </c>
      <c r="BZ4" s="321">
        <f t="shared" si="59"/>
        <v>11</v>
      </c>
      <c r="CA4" s="321">
        <f t="shared" si="59"/>
        <v>12</v>
      </c>
      <c r="CB4" s="321">
        <f t="shared" si="59"/>
        <v>1</v>
      </c>
      <c r="CC4" s="321">
        <f t="shared" si="59"/>
        <v>2</v>
      </c>
      <c r="CD4" s="321">
        <f t="shared" ref="CD4:ED4" si="60">MONTH(CD2)</f>
        <v>3</v>
      </c>
      <c r="CE4" s="321">
        <f t="shared" si="60"/>
        <v>4</v>
      </c>
      <c r="CF4" s="321">
        <f t="shared" si="60"/>
        <v>5</v>
      </c>
      <c r="CG4" s="321">
        <f t="shared" si="60"/>
        <v>6</v>
      </c>
      <c r="CH4" s="321">
        <f t="shared" si="60"/>
        <v>7</v>
      </c>
      <c r="CI4" s="321">
        <f t="shared" si="60"/>
        <v>8</v>
      </c>
      <c r="CJ4" s="321">
        <f t="shared" si="60"/>
        <v>9</v>
      </c>
      <c r="CK4" s="321">
        <f t="shared" si="60"/>
        <v>10</v>
      </c>
      <c r="CL4" s="321">
        <f t="shared" si="60"/>
        <v>11</v>
      </c>
      <c r="CM4" s="321">
        <f t="shared" si="60"/>
        <v>12</v>
      </c>
      <c r="CN4" s="321">
        <f t="shared" si="60"/>
        <v>1</v>
      </c>
      <c r="CO4" s="321">
        <f t="shared" si="60"/>
        <v>2</v>
      </c>
      <c r="CP4" s="321">
        <f t="shared" si="60"/>
        <v>3</v>
      </c>
      <c r="CQ4" s="321">
        <f t="shared" si="60"/>
        <v>4</v>
      </c>
      <c r="CR4" s="321">
        <f t="shared" si="60"/>
        <v>5</v>
      </c>
      <c r="CS4" s="321">
        <f t="shared" si="60"/>
        <v>6</v>
      </c>
      <c r="CT4" s="321">
        <f t="shared" si="60"/>
        <v>7</v>
      </c>
      <c r="CU4" s="321">
        <f t="shared" si="60"/>
        <v>8</v>
      </c>
      <c r="CV4" s="321">
        <f t="shared" si="60"/>
        <v>9</v>
      </c>
      <c r="CW4" s="321">
        <f t="shared" si="60"/>
        <v>10</v>
      </c>
      <c r="CX4" s="321">
        <f t="shared" si="60"/>
        <v>11</v>
      </c>
      <c r="CY4" s="321">
        <f t="shared" si="60"/>
        <v>12</v>
      </c>
      <c r="CZ4" s="321">
        <f t="shared" si="60"/>
        <v>1</v>
      </c>
      <c r="DA4" s="321">
        <f t="shared" si="60"/>
        <v>2</v>
      </c>
      <c r="DB4" s="321">
        <f t="shared" si="60"/>
        <v>3</v>
      </c>
      <c r="DC4" s="321">
        <f t="shared" si="60"/>
        <v>4</v>
      </c>
      <c r="DD4" s="321">
        <f t="shared" si="60"/>
        <v>5</v>
      </c>
      <c r="DE4" s="321">
        <f t="shared" si="60"/>
        <v>6</v>
      </c>
      <c r="DF4" s="321">
        <f t="shared" si="60"/>
        <v>7</v>
      </c>
      <c r="DG4" s="321">
        <f t="shared" si="60"/>
        <v>8</v>
      </c>
      <c r="DH4" s="321">
        <f t="shared" si="60"/>
        <v>9</v>
      </c>
      <c r="DI4" s="321">
        <f t="shared" si="60"/>
        <v>10</v>
      </c>
      <c r="DJ4" s="321">
        <f t="shared" si="60"/>
        <v>11</v>
      </c>
      <c r="DK4" s="321">
        <f t="shared" si="60"/>
        <v>12</v>
      </c>
      <c r="DL4" s="321">
        <f t="shared" si="60"/>
        <v>1</v>
      </c>
      <c r="DM4" s="321">
        <f t="shared" si="60"/>
        <v>2</v>
      </c>
      <c r="DN4" s="321">
        <f t="shared" si="60"/>
        <v>3</v>
      </c>
      <c r="DO4" s="321">
        <f t="shared" si="60"/>
        <v>4</v>
      </c>
      <c r="DP4" s="321">
        <f t="shared" si="60"/>
        <v>5</v>
      </c>
      <c r="DQ4" s="321">
        <f t="shared" si="60"/>
        <v>6</v>
      </c>
      <c r="DR4" s="321">
        <f t="shared" si="60"/>
        <v>7</v>
      </c>
      <c r="DS4" s="321">
        <f t="shared" si="60"/>
        <v>8</v>
      </c>
      <c r="DT4" s="321">
        <f t="shared" si="60"/>
        <v>9</v>
      </c>
      <c r="DU4" s="321">
        <f t="shared" si="60"/>
        <v>10</v>
      </c>
      <c r="DV4" s="321">
        <f t="shared" si="60"/>
        <v>11</v>
      </c>
      <c r="DW4" s="321">
        <f t="shared" si="60"/>
        <v>12</v>
      </c>
      <c r="DX4" s="321">
        <f t="shared" si="60"/>
        <v>1</v>
      </c>
      <c r="DY4" s="321">
        <f t="shared" si="60"/>
        <v>2</v>
      </c>
      <c r="DZ4" s="321">
        <f t="shared" si="60"/>
        <v>3</v>
      </c>
      <c r="EA4" s="321">
        <f t="shared" si="60"/>
        <v>4</v>
      </c>
      <c r="EB4" s="321">
        <f t="shared" si="60"/>
        <v>5</v>
      </c>
      <c r="EC4" s="321">
        <f t="shared" si="60"/>
        <v>6</v>
      </c>
      <c r="ED4" s="321">
        <f t="shared" si="60"/>
        <v>7</v>
      </c>
    </row>
    <row r="5" spans="1:134" x14ac:dyDescent="0.2">
      <c r="A5" s="317"/>
      <c r="B5" s="317"/>
      <c r="C5" s="317"/>
      <c r="D5" s="317"/>
      <c r="E5" s="317"/>
      <c r="F5" s="317"/>
      <c r="G5" s="317"/>
      <c r="H5" s="317" t="s">
        <v>240</v>
      </c>
      <c r="I5" s="322">
        <f>'A&amp;R'!H6</f>
        <v>43220</v>
      </c>
      <c r="J5" s="317"/>
      <c r="K5" s="323">
        <v>0</v>
      </c>
      <c r="L5" s="323">
        <f t="shared" ref="L5:BW5" si="61">INT((L$8-1)/12)+1</f>
        <v>1</v>
      </c>
      <c r="M5" s="323">
        <f t="shared" si="61"/>
        <v>1</v>
      </c>
      <c r="N5" s="323">
        <f t="shared" si="61"/>
        <v>1</v>
      </c>
      <c r="O5" s="323">
        <f t="shared" si="61"/>
        <v>1</v>
      </c>
      <c r="P5" s="323">
        <f t="shared" si="61"/>
        <v>1</v>
      </c>
      <c r="Q5" s="323">
        <f t="shared" si="61"/>
        <v>1</v>
      </c>
      <c r="R5" s="323">
        <f t="shared" si="61"/>
        <v>1</v>
      </c>
      <c r="S5" s="323">
        <f t="shared" si="61"/>
        <v>1</v>
      </c>
      <c r="T5" s="323">
        <f t="shared" si="61"/>
        <v>1</v>
      </c>
      <c r="U5" s="323">
        <f t="shared" si="61"/>
        <v>1</v>
      </c>
      <c r="V5" s="323">
        <f t="shared" si="61"/>
        <v>1</v>
      </c>
      <c r="W5" s="323">
        <f t="shared" si="61"/>
        <v>1</v>
      </c>
      <c r="X5" s="323">
        <f t="shared" si="61"/>
        <v>2</v>
      </c>
      <c r="Y5" s="323">
        <f t="shared" si="61"/>
        <v>2</v>
      </c>
      <c r="Z5" s="323">
        <f t="shared" si="61"/>
        <v>2</v>
      </c>
      <c r="AA5" s="323">
        <f t="shared" si="61"/>
        <v>2</v>
      </c>
      <c r="AB5" s="323">
        <f t="shared" si="61"/>
        <v>2</v>
      </c>
      <c r="AC5" s="323">
        <f t="shared" si="61"/>
        <v>2</v>
      </c>
      <c r="AD5" s="323">
        <f t="shared" si="61"/>
        <v>2</v>
      </c>
      <c r="AE5" s="323">
        <f t="shared" si="61"/>
        <v>2</v>
      </c>
      <c r="AF5" s="323">
        <f t="shared" si="61"/>
        <v>2</v>
      </c>
      <c r="AG5" s="323">
        <f t="shared" si="61"/>
        <v>2</v>
      </c>
      <c r="AH5" s="323">
        <f t="shared" si="61"/>
        <v>2</v>
      </c>
      <c r="AI5" s="323">
        <f t="shared" si="61"/>
        <v>2</v>
      </c>
      <c r="AJ5" s="323">
        <f t="shared" si="61"/>
        <v>3</v>
      </c>
      <c r="AK5" s="323">
        <f t="shared" si="61"/>
        <v>3</v>
      </c>
      <c r="AL5" s="323">
        <f t="shared" si="61"/>
        <v>3</v>
      </c>
      <c r="AM5" s="323">
        <f t="shared" si="61"/>
        <v>3</v>
      </c>
      <c r="AN5" s="323">
        <f t="shared" si="61"/>
        <v>3</v>
      </c>
      <c r="AO5" s="323">
        <f t="shared" si="61"/>
        <v>3</v>
      </c>
      <c r="AP5" s="323">
        <f t="shared" si="61"/>
        <v>3</v>
      </c>
      <c r="AQ5" s="323">
        <f t="shared" si="61"/>
        <v>3</v>
      </c>
      <c r="AR5" s="323">
        <f t="shared" si="61"/>
        <v>3</v>
      </c>
      <c r="AS5" s="323">
        <f t="shared" si="61"/>
        <v>3</v>
      </c>
      <c r="AT5" s="323">
        <f t="shared" si="61"/>
        <v>3</v>
      </c>
      <c r="AU5" s="323">
        <f t="shared" si="61"/>
        <v>3</v>
      </c>
      <c r="AV5" s="323">
        <f t="shared" si="61"/>
        <v>4</v>
      </c>
      <c r="AW5" s="323">
        <f t="shared" si="61"/>
        <v>4</v>
      </c>
      <c r="AX5" s="323">
        <f t="shared" si="61"/>
        <v>4</v>
      </c>
      <c r="AY5" s="323">
        <f t="shared" si="61"/>
        <v>4</v>
      </c>
      <c r="AZ5" s="323">
        <f t="shared" si="61"/>
        <v>4</v>
      </c>
      <c r="BA5" s="323">
        <f t="shared" si="61"/>
        <v>4</v>
      </c>
      <c r="BB5" s="323">
        <f t="shared" si="61"/>
        <v>4</v>
      </c>
      <c r="BC5" s="323">
        <f t="shared" si="61"/>
        <v>4</v>
      </c>
      <c r="BD5" s="323">
        <f t="shared" si="61"/>
        <v>4</v>
      </c>
      <c r="BE5" s="323">
        <f t="shared" si="61"/>
        <v>4</v>
      </c>
      <c r="BF5" s="323">
        <f t="shared" si="61"/>
        <v>4</v>
      </c>
      <c r="BG5" s="323">
        <f t="shared" si="61"/>
        <v>4</v>
      </c>
      <c r="BH5" s="323">
        <f t="shared" si="61"/>
        <v>5</v>
      </c>
      <c r="BI5" s="323">
        <f t="shared" si="61"/>
        <v>5</v>
      </c>
      <c r="BJ5" s="323">
        <f t="shared" si="61"/>
        <v>5</v>
      </c>
      <c r="BK5" s="323">
        <f t="shared" si="61"/>
        <v>5</v>
      </c>
      <c r="BL5" s="323">
        <f t="shared" si="61"/>
        <v>5</v>
      </c>
      <c r="BM5" s="323">
        <f t="shared" si="61"/>
        <v>5</v>
      </c>
      <c r="BN5" s="323">
        <f t="shared" si="61"/>
        <v>5</v>
      </c>
      <c r="BO5" s="323">
        <f t="shared" si="61"/>
        <v>5</v>
      </c>
      <c r="BP5" s="323">
        <f t="shared" si="61"/>
        <v>5</v>
      </c>
      <c r="BQ5" s="323">
        <f t="shared" si="61"/>
        <v>5</v>
      </c>
      <c r="BR5" s="323">
        <f t="shared" si="61"/>
        <v>5</v>
      </c>
      <c r="BS5" s="323">
        <f t="shared" si="61"/>
        <v>5</v>
      </c>
      <c r="BT5" s="323">
        <f t="shared" si="61"/>
        <v>6</v>
      </c>
      <c r="BU5" s="323">
        <f t="shared" si="61"/>
        <v>6</v>
      </c>
      <c r="BV5" s="323">
        <f t="shared" si="61"/>
        <v>6</v>
      </c>
      <c r="BW5" s="323">
        <f t="shared" si="61"/>
        <v>6</v>
      </c>
      <c r="BX5" s="323">
        <f t="shared" ref="BX5:ED5" si="62">INT((BX$8-1)/12)+1</f>
        <v>6</v>
      </c>
      <c r="BY5" s="323">
        <f t="shared" si="62"/>
        <v>6</v>
      </c>
      <c r="BZ5" s="323">
        <f t="shared" si="62"/>
        <v>6</v>
      </c>
      <c r="CA5" s="323">
        <f t="shared" si="62"/>
        <v>6</v>
      </c>
      <c r="CB5" s="323">
        <f t="shared" si="62"/>
        <v>6</v>
      </c>
      <c r="CC5" s="323">
        <f t="shared" si="62"/>
        <v>6</v>
      </c>
      <c r="CD5" s="323">
        <f t="shared" si="62"/>
        <v>6</v>
      </c>
      <c r="CE5" s="323">
        <f t="shared" si="62"/>
        <v>6</v>
      </c>
      <c r="CF5" s="323">
        <f t="shared" si="62"/>
        <v>7</v>
      </c>
      <c r="CG5" s="323">
        <f t="shared" si="62"/>
        <v>7</v>
      </c>
      <c r="CH5" s="323">
        <f t="shared" si="62"/>
        <v>7</v>
      </c>
      <c r="CI5" s="323">
        <f t="shared" si="62"/>
        <v>7</v>
      </c>
      <c r="CJ5" s="323">
        <f t="shared" si="62"/>
        <v>7</v>
      </c>
      <c r="CK5" s="323">
        <f t="shared" si="62"/>
        <v>7</v>
      </c>
      <c r="CL5" s="323">
        <f t="shared" si="62"/>
        <v>7</v>
      </c>
      <c r="CM5" s="323">
        <f t="shared" si="62"/>
        <v>7</v>
      </c>
      <c r="CN5" s="323">
        <f t="shared" si="62"/>
        <v>7</v>
      </c>
      <c r="CO5" s="323">
        <f t="shared" si="62"/>
        <v>7</v>
      </c>
      <c r="CP5" s="323">
        <f t="shared" si="62"/>
        <v>7</v>
      </c>
      <c r="CQ5" s="323">
        <f t="shared" si="62"/>
        <v>7</v>
      </c>
      <c r="CR5" s="323">
        <f t="shared" si="62"/>
        <v>8</v>
      </c>
      <c r="CS5" s="323">
        <f t="shared" si="62"/>
        <v>8</v>
      </c>
      <c r="CT5" s="323">
        <f t="shared" si="62"/>
        <v>8</v>
      </c>
      <c r="CU5" s="323">
        <f t="shared" si="62"/>
        <v>8</v>
      </c>
      <c r="CV5" s="323">
        <f t="shared" si="62"/>
        <v>8</v>
      </c>
      <c r="CW5" s="323">
        <f t="shared" si="62"/>
        <v>8</v>
      </c>
      <c r="CX5" s="323">
        <f t="shared" si="62"/>
        <v>8</v>
      </c>
      <c r="CY5" s="323">
        <f t="shared" si="62"/>
        <v>8</v>
      </c>
      <c r="CZ5" s="323">
        <f t="shared" si="62"/>
        <v>8</v>
      </c>
      <c r="DA5" s="323">
        <f t="shared" si="62"/>
        <v>8</v>
      </c>
      <c r="DB5" s="323">
        <f t="shared" si="62"/>
        <v>8</v>
      </c>
      <c r="DC5" s="323">
        <f t="shared" si="62"/>
        <v>8</v>
      </c>
      <c r="DD5" s="323">
        <f t="shared" si="62"/>
        <v>9</v>
      </c>
      <c r="DE5" s="323">
        <f t="shared" si="62"/>
        <v>9</v>
      </c>
      <c r="DF5" s="323">
        <f t="shared" si="62"/>
        <v>9</v>
      </c>
      <c r="DG5" s="323">
        <f t="shared" si="62"/>
        <v>9</v>
      </c>
      <c r="DH5" s="323">
        <f t="shared" si="62"/>
        <v>9</v>
      </c>
      <c r="DI5" s="323">
        <f t="shared" si="62"/>
        <v>9</v>
      </c>
      <c r="DJ5" s="323">
        <f t="shared" si="62"/>
        <v>9</v>
      </c>
      <c r="DK5" s="323">
        <f t="shared" si="62"/>
        <v>9</v>
      </c>
      <c r="DL5" s="323">
        <f t="shared" si="62"/>
        <v>9</v>
      </c>
      <c r="DM5" s="323">
        <f t="shared" si="62"/>
        <v>9</v>
      </c>
      <c r="DN5" s="323">
        <f t="shared" si="62"/>
        <v>9</v>
      </c>
      <c r="DO5" s="323">
        <f t="shared" si="62"/>
        <v>9</v>
      </c>
      <c r="DP5" s="323">
        <f t="shared" si="62"/>
        <v>10</v>
      </c>
      <c r="DQ5" s="323">
        <f t="shared" si="62"/>
        <v>10</v>
      </c>
      <c r="DR5" s="323">
        <f t="shared" si="62"/>
        <v>10</v>
      </c>
      <c r="DS5" s="323">
        <f t="shared" si="62"/>
        <v>10</v>
      </c>
      <c r="DT5" s="323">
        <f t="shared" si="62"/>
        <v>10</v>
      </c>
      <c r="DU5" s="323">
        <f t="shared" si="62"/>
        <v>10</v>
      </c>
      <c r="DV5" s="323">
        <f t="shared" si="62"/>
        <v>10</v>
      </c>
      <c r="DW5" s="323">
        <f t="shared" si="62"/>
        <v>10</v>
      </c>
      <c r="DX5" s="323">
        <f t="shared" si="62"/>
        <v>10</v>
      </c>
      <c r="DY5" s="323">
        <f t="shared" si="62"/>
        <v>10</v>
      </c>
      <c r="DZ5" s="323">
        <f t="shared" si="62"/>
        <v>10</v>
      </c>
      <c r="EA5" s="323">
        <f t="shared" si="62"/>
        <v>10</v>
      </c>
      <c r="EB5" s="323">
        <f t="shared" si="62"/>
        <v>11</v>
      </c>
      <c r="EC5" s="323">
        <f t="shared" si="62"/>
        <v>11</v>
      </c>
      <c r="ED5" s="323">
        <f t="shared" si="62"/>
        <v>11</v>
      </c>
    </row>
    <row r="6" spans="1:134" x14ac:dyDescent="0.2">
      <c r="A6" s="317"/>
      <c r="B6" s="317"/>
      <c r="C6" s="317"/>
      <c r="D6" s="317"/>
      <c r="E6" s="317"/>
      <c r="F6" s="317"/>
      <c r="G6" s="317"/>
      <c r="H6" s="317" t="s">
        <v>241</v>
      </c>
      <c r="I6" s="324">
        <f>'A&amp;R'!$H$8</f>
        <v>46873</v>
      </c>
      <c r="J6" s="317"/>
      <c r="K6" s="325">
        <v>0</v>
      </c>
      <c r="L6" s="325">
        <f t="shared" ref="L6:BW6" si="63">INT((L$8-1)/6)+1</f>
        <v>1</v>
      </c>
      <c r="M6" s="325">
        <f t="shared" si="63"/>
        <v>1</v>
      </c>
      <c r="N6" s="325">
        <f t="shared" si="63"/>
        <v>1</v>
      </c>
      <c r="O6" s="325">
        <f t="shared" si="63"/>
        <v>1</v>
      </c>
      <c r="P6" s="325">
        <f t="shared" si="63"/>
        <v>1</v>
      </c>
      <c r="Q6" s="325">
        <f t="shared" si="63"/>
        <v>1</v>
      </c>
      <c r="R6" s="325">
        <f t="shared" si="63"/>
        <v>2</v>
      </c>
      <c r="S6" s="325">
        <f t="shared" si="63"/>
        <v>2</v>
      </c>
      <c r="T6" s="325">
        <f t="shared" si="63"/>
        <v>2</v>
      </c>
      <c r="U6" s="325">
        <f t="shared" si="63"/>
        <v>2</v>
      </c>
      <c r="V6" s="325">
        <f t="shared" si="63"/>
        <v>2</v>
      </c>
      <c r="W6" s="325">
        <f t="shared" si="63"/>
        <v>2</v>
      </c>
      <c r="X6" s="325">
        <f t="shared" si="63"/>
        <v>3</v>
      </c>
      <c r="Y6" s="325">
        <f t="shared" si="63"/>
        <v>3</v>
      </c>
      <c r="Z6" s="325">
        <f t="shared" si="63"/>
        <v>3</v>
      </c>
      <c r="AA6" s="325">
        <f t="shared" si="63"/>
        <v>3</v>
      </c>
      <c r="AB6" s="325">
        <f t="shared" si="63"/>
        <v>3</v>
      </c>
      <c r="AC6" s="325">
        <f t="shared" si="63"/>
        <v>3</v>
      </c>
      <c r="AD6" s="325">
        <f t="shared" si="63"/>
        <v>4</v>
      </c>
      <c r="AE6" s="325">
        <f t="shared" si="63"/>
        <v>4</v>
      </c>
      <c r="AF6" s="325">
        <f t="shared" si="63"/>
        <v>4</v>
      </c>
      <c r="AG6" s="325">
        <f t="shared" si="63"/>
        <v>4</v>
      </c>
      <c r="AH6" s="325">
        <f t="shared" si="63"/>
        <v>4</v>
      </c>
      <c r="AI6" s="325">
        <f t="shared" si="63"/>
        <v>4</v>
      </c>
      <c r="AJ6" s="325">
        <f t="shared" si="63"/>
        <v>5</v>
      </c>
      <c r="AK6" s="325">
        <f t="shared" si="63"/>
        <v>5</v>
      </c>
      <c r="AL6" s="325">
        <f t="shared" si="63"/>
        <v>5</v>
      </c>
      <c r="AM6" s="325">
        <f t="shared" si="63"/>
        <v>5</v>
      </c>
      <c r="AN6" s="325">
        <f t="shared" si="63"/>
        <v>5</v>
      </c>
      <c r="AO6" s="325">
        <f t="shared" si="63"/>
        <v>5</v>
      </c>
      <c r="AP6" s="325">
        <f t="shared" si="63"/>
        <v>6</v>
      </c>
      <c r="AQ6" s="325">
        <f t="shared" si="63"/>
        <v>6</v>
      </c>
      <c r="AR6" s="325">
        <f t="shared" si="63"/>
        <v>6</v>
      </c>
      <c r="AS6" s="325">
        <f t="shared" si="63"/>
        <v>6</v>
      </c>
      <c r="AT6" s="325">
        <f t="shared" si="63"/>
        <v>6</v>
      </c>
      <c r="AU6" s="325">
        <f t="shared" si="63"/>
        <v>6</v>
      </c>
      <c r="AV6" s="325">
        <f t="shared" si="63"/>
        <v>7</v>
      </c>
      <c r="AW6" s="325">
        <f t="shared" si="63"/>
        <v>7</v>
      </c>
      <c r="AX6" s="325">
        <f t="shared" si="63"/>
        <v>7</v>
      </c>
      <c r="AY6" s="325">
        <f t="shared" si="63"/>
        <v>7</v>
      </c>
      <c r="AZ6" s="325">
        <f t="shared" si="63"/>
        <v>7</v>
      </c>
      <c r="BA6" s="325">
        <f t="shared" si="63"/>
        <v>7</v>
      </c>
      <c r="BB6" s="325">
        <f t="shared" si="63"/>
        <v>8</v>
      </c>
      <c r="BC6" s="325">
        <f t="shared" si="63"/>
        <v>8</v>
      </c>
      <c r="BD6" s="325">
        <f t="shared" si="63"/>
        <v>8</v>
      </c>
      <c r="BE6" s="325">
        <f t="shared" si="63"/>
        <v>8</v>
      </c>
      <c r="BF6" s="325">
        <f t="shared" si="63"/>
        <v>8</v>
      </c>
      <c r="BG6" s="325">
        <f t="shared" si="63"/>
        <v>8</v>
      </c>
      <c r="BH6" s="325">
        <f t="shared" si="63"/>
        <v>9</v>
      </c>
      <c r="BI6" s="325">
        <f t="shared" si="63"/>
        <v>9</v>
      </c>
      <c r="BJ6" s="325">
        <f t="shared" si="63"/>
        <v>9</v>
      </c>
      <c r="BK6" s="325">
        <f t="shared" si="63"/>
        <v>9</v>
      </c>
      <c r="BL6" s="325">
        <f t="shared" si="63"/>
        <v>9</v>
      </c>
      <c r="BM6" s="325">
        <f t="shared" si="63"/>
        <v>9</v>
      </c>
      <c r="BN6" s="325">
        <f t="shared" si="63"/>
        <v>10</v>
      </c>
      <c r="BO6" s="325">
        <f t="shared" si="63"/>
        <v>10</v>
      </c>
      <c r="BP6" s="325">
        <f t="shared" si="63"/>
        <v>10</v>
      </c>
      <c r="BQ6" s="325">
        <f t="shared" si="63"/>
        <v>10</v>
      </c>
      <c r="BR6" s="325">
        <f t="shared" si="63"/>
        <v>10</v>
      </c>
      <c r="BS6" s="325">
        <f t="shared" si="63"/>
        <v>10</v>
      </c>
      <c r="BT6" s="325">
        <f t="shared" si="63"/>
        <v>11</v>
      </c>
      <c r="BU6" s="325">
        <f t="shared" si="63"/>
        <v>11</v>
      </c>
      <c r="BV6" s="325">
        <f t="shared" si="63"/>
        <v>11</v>
      </c>
      <c r="BW6" s="325">
        <f t="shared" si="63"/>
        <v>11</v>
      </c>
      <c r="BX6" s="325">
        <f t="shared" ref="BX6:ED6" si="64">INT((BX$8-1)/6)+1</f>
        <v>11</v>
      </c>
      <c r="BY6" s="325">
        <f t="shared" si="64"/>
        <v>11</v>
      </c>
      <c r="BZ6" s="325">
        <f t="shared" si="64"/>
        <v>12</v>
      </c>
      <c r="CA6" s="325">
        <f t="shared" si="64"/>
        <v>12</v>
      </c>
      <c r="CB6" s="325">
        <f t="shared" si="64"/>
        <v>12</v>
      </c>
      <c r="CC6" s="325">
        <f t="shared" si="64"/>
        <v>12</v>
      </c>
      <c r="CD6" s="325">
        <f t="shared" si="64"/>
        <v>12</v>
      </c>
      <c r="CE6" s="325">
        <f t="shared" si="64"/>
        <v>12</v>
      </c>
      <c r="CF6" s="325">
        <f t="shared" si="64"/>
        <v>13</v>
      </c>
      <c r="CG6" s="325">
        <f t="shared" si="64"/>
        <v>13</v>
      </c>
      <c r="CH6" s="325">
        <f t="shared" si="64"/>
        <v>13</v>
      </c>
      <c r="CI6" s="325">
        <f t="shared" si="64"/>
        <v>13</v>
      </c>
      <c r="CJ6" s="325">
        <f t="shared" si="64"/>
        <v>13</v>
      </c>
      <c r="CK6" s="325">
        <f t="shared" si="64"/>
        <v>13</v>
      </c>
      <c r="CL6" s="325">
        <f t="shared" si="64"/>
        <v>14</v>
      </c>
      <c r="CM6" s="325">
        <f t="shared" si="64"/>
        <v>14</v>
      </c>
      <c r="CN6" s="325">
        <f t="shared" si="64"/>
        <v>14</v>
      </c>
      <c r="CO6" s="325">
        <f t="shared" si="64"/>
        <v>14</v>
      </c>
      <c r="CP6" s="325">
        <f t="shared" si="64"/>
        <v>14</v>
      </c>
      <c r="CQ6" s="325">
        <f t="shared" si="64"/>
        <v>14</v>
      </c>
      <c r="CR6" s="325">
        <f t="shared" si="64"/>
        <v>15</v>
      </c>
      <c r="CS6" s="325">
        <f t="shared" si="64"/>
        <v>15</v>
      </c>
      <c r="CT6" s="325">
        <f t="shared" si="64"/>
        <v>15</v>
      </c>
      <c r="CU6" s="325">
        <f t="shared" si="64"/>
        <v>15</v>
      </c>
      <c r="CV6" s="325">
        <f t="shared" si="64"/>
        <v>15</v>
      </c>
      <c r="CW6" s="325">
        <f t="shared" si="64"/>
        <v>15</v>
      </c>
      <c r="CX6" s="325">
        <f t="shared" si="64"/>
        <v>16</v>
      </c>
      <c r="CY6" s="325">
        <f t="shared" si="64"/>
        <v>16</v>
      </c>
      <c r="CZ6" s="325">
        <f t="shared" si="64"/>
        <v>16</v>
      </c>
      <c r="DA6" s="325">
        <f t="shared" si="64"/>
        <v>16</v>
      </c>
      <c r="DB6" s="325">
        <f t="shared" si="64"/>
        <v>16</v>
      </c>
      <c r="DC6" s="325">
        <f t="shared" si="64"/>
        <v>16</v>
      </c>
      <c r="DD6" s="325">
        <f t="shared" si="64"/>
        <v>17</v>
      </c>
      <c r="DE6" s="325">
        <f t="shared" si="64"/>
        <v>17</v>
      </c>
      <c r="DF6" s="325">
        <f t="shared" si="64"/>
        <v>17</v>
      </c>
      <c r="DG6" s="325">
        <f t="shared" si="64"/>
        <v>17</v>
      </c>
      <c r="DH6" s="325">
        <f t="shared" si="64"/>
        <v>17</v>
      </c>
      <c r="DI6" s="325">
        <f t="shared" si="64"/>
        <v>17</v>
      </c>
      <c r="DJ6" s="325">
        <f t="shared" si="64"/>
        <v>18</v>
      </c>
      <c r="DK6" s="325">
        <f t="shared" si="64"/>
        <v>18</v>
      </c>
      <c r="DL6" s="325">
        <f t="shared" si="64"/>
        <v>18</v>
      </c>
      <c r="DM6" s="325">
        <f t="shared" si="64"/>
        <v>18</v>
      </c>
      <c r="DN6" s="325">
        <f t="shared" si="64"/>
        <v>18</v>
      </c>
      <c r="DO6" s="325">
        <f t="shared" si="64"/>
        <v>18</v>
      </c>
      <c r="DP6" s="325">
        <f t="shared" si="64"/>
        <v>19</v>
      </c>
      <c r="DQ6" s="325">
        <f t="shared" si="64"/>
        <v>19</v>
      </c>
      <c r="DR6" s="325">
        <f t="shared" si="64"/>
        <v>19</v>
      </c>
      <c r="DS6" s="325">
        <f t="shared" si="64"/>
        <v>19</v>
      </c>
      <c r="DT6" s="325">
        <f t="shared" si="64"/>
        <v>19</v>
      </c>
      <c r="DU6" s="325">
        <f t="shared" si="64"/>
        <v>19</v>
      </c>
      <c r="DV6" s="325">
        <f t="shared" si="64"/>
        <v>20</v>
      </c>
      <c r="DW6" s="325">
        <f t="shared" si="64"/>
        <v>20</v>
      </c>
      <c r="DX6" s="325">
        <f t="shared" si="64"/>
        <v>20</v>
      </c>
      <c r="DY6" s="325">
        <f t="shared" si="64"/>
        <v>20</v>
      </c>
      <c r="DZ6" s="325">
        <f t="shared" si="64"/>
        <v>20</v>
      </c>
      <c r="EA6" s="325">
        <f t="shared" si="64"/>
        <v>20</v>
      </c>
      <c r="EB6" s="325">
        <f t="shared" si="64"/>
        <v>21</v>
      </c>
      <c r="EC6" s="325">
        <f t="shared" si="64"/>
        <v>21</v>
      </c>
      <c r="ED6" s="325">
        <f t="shared" si="64"/>
        <v>21</v>
      </c>
    </row>
    <row r="7" spans="1:134" x14ac:dyDescent="0.2">
      <c r="A7" s="317"/>
      <c r="B7" s="317"/>
      <c r="C7" s="317"/>
      <c r="D7" s="317"/>
      <c r="E7" s="317"/>
      <c r="F7" s="317"/>
      <c r="G7" s="317"/>
      <c r="H7" s="317" t="s">
        <v>242</v>
      </c>
      <c r="I7" s="322">
        <f>'A&amp;R'!H33</f>
        <v>46849</v>
      </c>
      <c r="J7" s="317"/>
      <c r="K7" s="326">
        <v>0</v>
      </c>
      <c r="L7" s="326">
        <f t="shared" ref="L7:BW7" si="65">INT((L$8-1)/3)+1</f>
        <v>1</v>
      </c>
      <c r="M7" s="326">
        <f t="shared" si="65"/>
        <v>1</v>
      </c>
      <c r="N7" s="326">
        <f t="shared" si="65"/>
        <v>1</v>
      </c>
      <c r="O7" s="326">
        <f t="shared" si="65"/>
        <v>2</v>
      </c>
      <c r="P7" s="326">
        <f t="shared" si="65"/>
        <v>2</v>
      </c>
      <c r="Q7" s="326">
        <f t="shared" si="65"/>
        <v>2</v>
      </c>
      <c r="R7" s="326">
        <f t="shared" si="65"/>
        <v>3</v>
      </c>
      <c r="S7" s="326">
        <f t="shared" si="65"/>
        <v>3</v>
      </c>
      <c r="T7" s="326">
        <f t="shared" si="65"/>
        <v>3</v>
      </c>
      <c r="U7" s="326">
        <f t="shared" si="65"/>
        <v>4</v>
      </c>
      <c r="V7" s="326">
        <f t="shared" si="65"/>
        <v>4</v>
      </c>
      <c r="W7" s="326">
        <f t="shared" si="65"/>
        <v>4</v>
      </c>
      <c r="X7" s="326">
        <f t="shared" si="65"/>
        <v>5</v>
      </c>
      <c r="Y7" s="326">
        <f t="shared" si="65"/>
        <v>5</v>
      </c>
      <c r="Z7" s="326">
        <f t="shared" si="65"/>
        <v>5</v>
      </c>
      <c r="AA7" s="326">
        <f t="shared" si="65"/>
        <v>6</v>
      </c>
      <c r="AB7" s="326">
        <f t="shared" si="65"/>
        <v>6</v>
      </c>
      <c r="AC7" s="326">
        <f t="shared" si="65"/>
        <v>6</v>
      </c>
      <c r="AD7" s="326">
        <f t="shared" si="65"/>
        <v>7</v>
      </c>
      <c r="AE7" s="326">
        <f t="shared" si="65"/>
        <v>7</v>
      </c>
      <c r="AF7" s="326">
        <f t="shared" si="65"/>
        <v>7</v>
      </c>
      <c r="AG7" s="326">
        <f t="shared" si="65"/>
        <v>8</v>
      </c>
      <c r="AH7" s="326">
        <f t="shared" si="65"/>
        <v>8</v>
      </c>
      <c r="AI7" s="326">
        <f t="shared" si="65"/>
        <v>8</v>
      </c>
      <c r="AJ7" s="326">
        <f t="shared" si="65"/>
        <v>9</v>
      </c>
      <c r="AK7" s="326">
        <f t="shared" si="65"/>
        <v>9</v>
      </c>
      <c r="AL7" s="326">
        <f t="shared" si="65"/>
        <v>9</v>
      </c>
      <c r="AM7" s="326">
        <f t="shared" si="65"/>
        <v>10</v>
      </c>
      <c r="AN7" s="326">
        <f t="shared" si="65"/>
        <v>10</v>
      </c>
      <c r="AO7" s="326">
        <f t="shared" si="65"/>
        <v>10</v>
      </c>
      <c r="AP7" s="326">
        <f t="shared" si="65"/>
        <v>11</v>
      </c>
      <c r="AQ7" s="326">
        <f t="shared" si="65"/>
        <v>11</v>
      </c>
      <c r="AR7" s="326">
        <f t="shared" si="65"/>
        <v>11</v>
      </c>
      <c r="AS7" s="326">
        <f t="shared" si="65"/>
        <v>12</v>
      </c>
      <c r="AT7" s="326">
        <f t="shared" si="65"/>
        <v>12</v>
      </c>
      <c r="AU7" s="326">
        <f t="shared" si="65"/>
        <v>12</v>
      </c>
      <c r="AV7" s="326">
        <f t="shared" si="65"/>
        <v>13</v>
      </c>
      <c r="AW7" s="326">
        <f t="shared" si="65"/>
        <v>13</v>
      </c>
      <c r="AX7" s="326">
        <f t="shared" si="65"/>
        <v>13</v>
      </c>
      <c r="AY7" s="326">
        <f t="shared" si="65"/>
        <v>14</v>
      </c>
      <c r="AZ7" s="326">
        <f t="shared" si="65"/>
        <v>14</v>
      </c>
      <c r="BA7" s="326">
        <f t="shared" si="65"/>
        <v>14</v>
      </c>
      <c r="BB7" s="326">
        <f t="shared" si="65"/>
        <v>15</v>
      </c>
      <c r="BC7" s="326">
        <f t="shared" si="65"/>
        <v>15</v>
      </c>
      <c r="BD7" s="326">
        <f t="shared" si="65"/>
        <v>15</v>
      </c>
      <c r="BE7" s="326">
        <f t="shared" si="65"/>
        <v>16</v>
      </c>
      <c r="BF7" s="326">
        <f t="shared" si="65"/>
        <v>16</v>
      </c>
      <c r="BG7" s="326">
        <f t="shared" si="65"/>
        <v>16</v>
      </c>
      <c r="BH7" s="326">
        <f t="shared" si="65"/>
        <v>17</v>
      </c>
      <c r="BI7" s="326">
        <f t="shared" si="65"/>
        <v>17</v>
      </c>
      <c r="BJ7" s="326">
        <f t="shared" si="65"/>
        <v>17</v>
      </c>
      <c r="BK7" s="326">
        <f t="shared" si="65"/>
        <v>18</v>
      </c>
      <c r="BL7" s="326">
        <f t="shared" si="65"/>
        <v>18</v>
      </c>
      <c r="BM7" s="326">
        <f t="shared" si="65"/>
        <v>18</v>
      </c>
      <c r="BN7" s="326">
        <f t="shared" si="65"/>
        <v>19</v>
      </c>
      <c r="BO7" s="326">
        <f t="shared" si="65"/>
        <v>19</v>
      </c>
      <c r="BP7" s="326">
        <f t="shared" si="65"/>
        <v>19</v>
      </c>
      <c r="BQ7" s="326">
        <f t="shared" si="65"/>
        <v>20</v>
      </c>
      <c r="BR7" s="326">
        <f t="shared" si="65"/>
        <v>20</v>
      </c>
      <c r="BS7" s="326">
        <f t="shared" si="65"/>
        <v>20</v>
      </c>
      <c r="BT7" s="326">
        <f t="shared" si="65"/>
        <v>21</v>
      </c>
      <c r="BU7" s="326">
        <f t="shared" si="65"/>
        <v>21</v>
      </c>
      <c r="BV7" s="326">
        <f t="shared" si="65"/>
        <v>21</v>
      </c>
      <c r="BW7" s="326">
        <f t="shared" si="65"/>
        <v>22</v>
      </c>
      <c r="BX7" s="326">
        <f t="shared" ref="BX7:ED7" si="66">INT((BX$8-1)/3)+1</f>
        <v>22</v>
      </c>
      <c r="BY7" s="326">
        <f t="shared" si="66"/>
        <v>22</v>
      </c>
      <c r="BZ7" s="326">
        <f t="shared" si="66"/>
        <v>23</v>
      </c>
      <c r="CA7" s="326">
        <f t="shared" si="66"/>
        <v>23</v>
      </c>
      <c r="CB7" s="326">
        <f t="shared" si="66"/>
        <v>23</v>
      </c>
      <c r="CC7" s="326">
        <f t="shared" si="66"/>
        <v>24</v>
      </c>
      <c r="CD7" s="326">
        <f t="shared" si="66"/>
        <v>24</v>
      </c>
      <c r="CE7" s="326">
        <f t="shared" si="66"/>
        <v>24</v>
      </c>
      <c r="CF7" s="326">
        <f t="shared" si="66"/>
        <v>25</v>
      </c>
      <c r="CG7" s="326">
        <f t="shared" si="66"/>
        <v>25</v>
      </c>
      <c r="CH7" s="326">
        <f t="shared" si="66"/>
        <v>25</v>
      </c>
      <c r="CI7" s="326">
        <f t="shared" si="66"/>
        <v>26</v>
      </c>
      <c r="CJ7" s="326">
        <f t="shared" si="66"/>
        <v>26</v>
      </c>
      <c r="CK7" s="326">
        <f t="shared" si="66"/>
        <v>26</v>
      </c>
      <c r="CL7" s="326">
        <f t="shared" si="66"/>
        <v>27</v>
      </c>
      <c r="CM7" s="326">
        <f t="shared" si="66"/>
        <v>27</v>
      </c>
      <c r="CN7" s="326">
        <f t="shared" si="66"/>
        <v>27</v>
      </c>
      <c r="CO7" s="326">
        <f t="shared" si="66"/>
        <v>28</v>
      </c>
      <c r="CP7" s="326">
        <f t="shared" si="66"/>
        <v>28</v>
      </c>
      <c r="CQ7" s="326">
        <f t="shared" si="66"/>
        <v>28</v>
      </c>
      <c r="CR7" s="326">
        <f t="shared" si="66"/>
        <v>29</v>
      </c>
      <c r="CS7" s="326">
        <f t="shared" si="66"/>
        <v>29</v>
      </c>
      <c r="CT7" s="326">
        <f t="shared" si="66"/>
        <v>29</v>
      </c>
      <c r="CU7" s="326">
        <f t="shared" si="66"/>
        <v>30</v>
      </c>
      <c r="CV7" s="326">
        <f t="shared" si="66"/>
        <v>30</v>
      </c>
      <c r="CW7" s="326">
        <f t="shared" si="66"/>
        <v>30</v>
      </c>
      <c r="CX7" s="326">
        <f t="shared" si="66"/>
        <v>31</v>
      </c>
      <c r="CY7" s="326">
        <f t="shared" si="66"/>
        <v>31</v>
      </c>
      <c r="CZ7" s="326">
        <f t="shared" si="66"/>
        <v>31</v>
      </c>
      <c r="DA7" s="326">
        <f t="shared" si="66"/>
        <v>32</v>
      </c>
      <c r="DB7" s="326">
        <f t="shared" si="66"/>
        <v>32</v>
      </c>
      <c r="DC7" s="326">
        <f t="shared" si="66"/>
        <v>32</v>
      </c>
      <c r="DD7" s="326">
        <f t="shared" si="66"/>
        <v>33</v>
      </c>
      <c r="DE7" s="326">
        <f t="shared" si="66"/>
        <v>33</v>
      </c>
      <c r="DF7" s="326">
        <f t="shared" si="66"/>
        <v>33</v>
      </c>
      <c r="DG7" s="326">
        <f t="shared" si="66"/>
        <v>34</v>
      </c>
      <c r="DH7" s="326">
        <f t="shared" si="66"/>
        <v>34</v>
      </c>
      <c r="DI7" s="326">
        <f t="shared" si="66"/>
        <v>34</v>
      </c>
      <c r="DJ7" s="326">
        <f t="shared" si="66"/>
        <v>35</v>
      </c>
      <c r="DK7" s="326">
        <f t="shared" si="66"/>
        <v>35</v>
      </c>
      <c r="DL7" s="326">
        <f t="shared" si="66"/>
        <v>35</v>
      </c>
      <c r="DM7" s="326">
        <f t="shared" si="66"/>
        <v>36</v>
      </c>
      <c r="DN7" s="326">
        <f t="shared" si="66"/>
        <v>36</v>
      </c>
      <c r="DO7" s="326">
        <f t="shared" si="66"/>
        <v>36</v>
      </c>
      <c r="DP7" s="326">
        <f t="shared" si="66"/>
        <v>37</v>
      </c>
      <c r="DQ7" s="326">
        <f t="shared" si="66"/>
        <v>37</v>
      </c>
      <c r="DR7" s="326">
        <f t="shared" si="66"/>
        <v>37</v>
      </c>
      <c r="DS7" s="326">
        <f t="shared" si="66"/>
        <v>38</v>
      </c>
      <c r="DT7" s="326">
        <f t="shared" si="66"/>
        <v>38</v>
      </c>
      <c r="DU7" s="326">
        <f t="shared" si="66"/>
        <v>38</v>
      </c>
      <c r="DV7" s="326">
        <f t="shared" si="66"/>
        <v>39</v>
      </c>
      <c r="DW7" s="326">
        <f t="shared" si="66"/>
        <v>39</v>
      </c>
      <c r="DX7" s="326">
        <f t="shared" si="66"/>
        <v>39</v>
      </c>
      <c r="DY7" s="326">
        <f t="shared" si="66"/>
        <v>40</v>
      </c>
      <c r="DZ7" s="326">
        <f t="shared" si="66"/>
        <v>40</v>
      </c>
      <c r="EA7" s="326">
        <f t="shared" si="66"/>
        <v>40</v>
      </c>
      <c r="EB7" s="326">
        <f t="shared" si="66"/>
        <v>41</v>
      </c>
      <c r="EC7" s="326">
        <f t="shared" si="66"/>
        <v>41</v>
      </c>
      <c r="ED7" s="326">
        <f t="shared" si="66"/>
        <v>41</v>
      </c>
    </row>
    <row r="8" spans="1:134" x14ac:dyDescent="0.2">
      <c r="A8" s="131"/>
      <c r="B8" s="131"/>
      <c r="C8" s="131"/>
      <c r="D8" s="131"/>
      <c r="E8" s="131"/>
      <c r="F8" s="131"/>
      <c r="G8" s="131"/>
      <c r="H8" s="131"/>
      <c r="I8" s="131"/>
      <c r="J8" s="131" t="s">
        <v>243</v>
      </c>
      <c r="K8" s="327">
        <v>0</v>
      </c>
      <c r="L8" s="327">
        <f>K8+1</f>
        <v>1</v>
      </c>
      <c r="M8" s="327">
        <f t="shared" ref="M8:BX8" si="67">L8+1</f>
        <v>2</v>
      </c>
      <c r="N8" s="327">
        <f t="shared" si="67"/>
        <v>3</v>
      </c>
      <c r="O8" s="327">
        <f t="shared" si="67"/>
        <v>4</v>
      </c>
      <c r="P8" s="327">
        <f t="shared" si="67"/>
        <v>5</v>
      </c>
      <c r="Q8" s="327">
        <f t="shared" si="67"/>
        <v>6</v>
      </c>
      <c r="R8" s="327">
        <f t="shared" si="67"/>
        <v>7</v>
      </c>
      <c r="S8" s="327">
        <f t="shared" si="67"/>
        <v>8</v>
      </c>
      <c r="T8" s="327">
        <f t="shared" si="67"/>
        <v>9</v>
      </c>
      <c r="U8" s="327">
        <f t="shared" si="67"/>
        <v>10</v>
      </c>
      <c r="V8" s="327">
        <f t="shared" si="67"/>
        <v>11</v>
      </c>
      <c r="W8" s="327">
        <f t="shared" si="67"/>
        <v>12</v>
      </c>
      <c r="X8" s="327">
        <f t="shared" si="67"/>
        <v>13</v>
      </c>
      <c r="Y8" s="327">
        <f t="shared" si="67"/>
        <v>14</v>
      </c>
      <c r="Z8" s="327">
        <f t="shared" si="67"/>
        <v>15</v>
      </c>
      <c r="AA8" s="327">
        <f t="shared" si="67"/>
        <v>16</v>
      </c>
      <c r="AB8" s="327">
        <f t="shared" si="67"/>
        <v>17</v>
      </c>
      <c r="AC8" s="327">
        <f t="shared" si="67"/>
        <v>18</v>
      </c>
      <c r="AD8" s="327">
        <f t="shared" si="67"/>
        <v>19</v>
      </c>
      <c r="AE8" s="327">
        <f t="shared" si="67"/>
        <v>20</v>
      </c>
      <c r="AF8" s="327">
        <f t="shared" si="67"/>
        <v>21</v>
      </c>
      <c r="AG8" s="327">
        <f t="shared" si="67"/>
        <v>22</v>
      </c>
      <c r="AH8" s="327">
        <f t="shared" si="67"/>
        <v>23</v>
      </c>
      <c r="AI8" s="327">
        <f t="shared" si="67"/>
        <v>24</v>
      </c>
      <c r="AJ8" s="327">
        <f t="shared" si="67"/>
        <v>25</v>
      </c>
      <c r="AK8" s="327">
        <f t="shared" si="67"/>
        <v>26</v>
      </c>
      <c r="AL8" s="327">
        <f t="shared" si="67"/>
        <v>27</v>
      </c>
      <c r="AM8" s="327">
        <f t="shared" si="67"/>
        <v>28</v>
      </c>
      <c r="AN8" s="327">
        <f t="shared" si="67"/>
        <v>29</v>
      </c>
      <c r="AO8" s="327">
        <f t="shared" si="67"/>
        <v>30</v>
      </c>
      <c r="AP8" s="327">
        <f t="shared" si="67"/>
        <v>31</v>
      </c>
      <c r="AQ8" s="327">
        <f t="shared" si="67"/>
        <v>32</v>
      </c>
      <c r="AR8" s="327">
        <f t="shared" si="67"/>
        <v>33</v>
      </c>
      <c r="AS8" s="327">
        <f t="shared" si="67"/>
        <v>34</v>
      </c>
      <c r="AT8" s="327">
        <f t="shared" si="67"/>
        <v>35</v>
      </c>
      <c r="AU8" s="327">
        <f t="shared" si="67"/>
        <v>36</v>
      </c>
      <c r="AV8" s="327">
        <f t="shared" si="67"/>
        <v>37</v>
      </c>
      <c r="AW8" s="327">
        <f t="shared" si="67"/>
        <v>38</v>
      </c>
      <c r="AX8" s="327">
        <f t="shared" si="67"/>
        <v>39</v>
      </c>
      <c r="AY8" s="327">
        <f t="shared" si="67"/>
        <v>40</v>
      </c>
      <c r="AZ8" s="327">
        <f t="shared" si="67"/>
        <v>41</v>
      </c>
      <c r="BA8" s="327">
        <f t="shared" si="67"/>
        <v>42</v>
      </c>
      <c r="BB8" s="327">
        <f t="shared" si="67"/>
        <v>43</v>
      </c>
      <c r="BC8" s="327">
        <f t="shared" si="67"/>
        <v>44</v>
      </c>
      <c r="BD8" s="327">
        <f t="shared" si="67"/>
        <v>45</v>
      </c>
      <c r="BE8" s="327">
        <f t="shared" si="67"/>
        <v>46</v>
      </c>
      <c r="BF8" s="327">
        <f t="shared" si="67"/>
        <v>47</v>
      </c>
      <c r="BG8" s="327">
        <f t="shared" si="67"/>
        <v>48</v>
      </c>
      <c r="BH8" s="327">
        <f t="shared" si="67"/>
        <v>49</v>
      </c>
      <c r="BI8" s="327">
        <f t="shared" si="67"/>
        <v>50</v>
      </c>
      <c r="BJ8" s="327">
        <f t="shared" si="67"/>
        <v>51</v>
      </c>
      <c r="BK8" s="327">
        <f t="shared" si="67"/>
        <v>52</v>
      </c>
      <c r="BL8" s="327">
        <f t="shared" si="67"/>
        <v>53</v>
      </c>
      <c r="BM8" s="327">
        <f t="shared" si="67"/>
        <v>54</v>
      </c>
      <c r="BN8" s="327">
        <f t="shared" si="67"/>
        <v>55</v>
      </c>
      <c r="BO8" s="327">
        <f t="shared" si="67"/>
        <v>56</v>
      </c>
      <c r="BP8" s="327">
        <f t="shared" si="67"/>
        <v>57</v>
      </c>
      <c r="BQ8" s="327">
        <f t="shared" si="67"/>
        <v>58</v>
      </c>
      <c r="BR8" s="327">
        <f t="shared" si="67"/>
        <v>59</v>
      </c>
      <c r="BS8" s="327">
        <f t="shared" si="67"/>
        <v>60</v>
      </c>
      <c r="BT8" s="327">
        <f t="shared" si="67"/>
        <v>61</v>
      </c>
      <c r="BU8" s="327">
        <f t="shared" si="67"/>
        <v>62</v>
      </c>
      <c r="BV8" s="327">
        <f t="shared" si="67"/>
        <v>63</v>
      </c>
      <c r="BW8" s="327">
        <f t="shared" si="67"/>
        <v>64</v>
      </c>
      <c r="BX8" s="327">
        <f t="shared" si="67"/>
        <v>65</v>
      </c>
      <c r="BY8" s="327">
        <f t="shared" ref="BY8:ED8" si="68">BX8+1</f>
        <v>66</v>
      </c>
      <c r="BZ8" s="327">
        <f t="shared" si="68"/>
        <v>67</v>
      </c>
      <c r="CA8" s="327">
        <f t="shared" si="68"/>
        <v>68</v>
      </c>
      <c r="CB8" s="327">
        <f t="shared" si="68"/>
        <v>69</v>
      </c>
      <c r="CC8" s="327">
        <f t="shared" si="68"/>
        <v>70</v>
      </c>
      <c r="CD8" s="327">
        <f t="shared" si="68"/>
        <v>71</v>
      </c>
      <c r="CE8" s="327">
        <f t="shared" si="68"/>
        <v>72</v>
      </c>
      <c r="CF8" s="327">
        <f t="shared" si="68"/>
        <v>73</v>
      </c>
      <c r="CG8" s="327">
        <f t="shared" si="68"/>
        <v>74</v>
      </c>
      <c r="CH8" s="327">
        <f t="shared" si="68"/>
        <v>75</v>
      </c>
      <c r="CI8" s="327">
        <f t="shared" si="68"/>
        <v>76</v>
      </c>
      <c r="CJ8" s="327">
        <f t="shared" si="68"/>
        <v>77</v>
      </c>
      <c r="CK8" s="327">
        <f t="shared" si="68"/>
        <v>78</v>
      </c>
      <c r="CL8" s="327">
        <f t="shared" si="68"/>
        <v>79</v>
      </c>
      <c r="CM8" s="327">
        <f t="shared" si="68"/>
        <v>80</v>
      </c>
      <c r="CN8" s="327">
        <f t="shared" si="68"/>
        <v>81</v>
      </c>
      <c r="CO8" s="327">
        <f t="shared" si="68"/>
        <v>82</v>
      </c>
      <c r="CP8" s="327">
        <f t="shared" si="68"/>
        <v>83</v>
      </c>
      <c r="CQ8" s="327">
        <f t="shared" si="68"/>
        <v>84</v>
      </c>
      <c r="CR8" s="327">
        <f t="shared" si="68"/>
        <v>85</v>
      </c>
      <c r="CS8" s="327">
        <f t="shared" si="68"/>
        <v>86</v>
      </c>
      <c r="CT8" s="327">
        <f t="shared" si="68"/>
        <v>87</v>
      </c>
      <c r="CU8" s="327">
        <f t="shared" si="68"/>
        <v>88</v>
      </c>
      <c r="CV8" s="327">
        <f t="shared" si="68"/>
        <v>89</v>
      </c>
      <c r="CW8" s="327">
        <f t="shared" si="68"/>
        <v>90</v>
      </c>
      <c r="CX8" s="327">
        <f t="shared" si="68"/>
        <v>91</v>
      </c>
      <c r="CY8" s="327">
        <f t="shared" si="68"/>
        <v>92</v>
      </c>
      <c r="CZ8" s="327">
        <f t="shared" si="68"/>
        <v>93</v>
      </c>
      <c r="DA8" s="327">
        <f t="shared" si="68"/>
        <v>94</v>
      </c>
      <c r="DB8" s="327">
        <f t="shared" si="68"/>
        <v>95</v>
      </c>
      <c r="DC8" s="327">
        <f t="shared" si="68"/>
        <v>96</v>
      </c>
      <c r="DD8" s="327">
        <f t="shared" si="68"/>
        <v>97</v>
      </c>
      <c r="DE8" s="327">
        <f t="shared" si="68"/>
        <v>98</v>
      </c>
      <c r="DF8" s="327">
        <f t="shared" si="68"/>
        <v>99</v>
      </c>
      <c r="DG8" s="327">
        <f t="shared" si="68"/>
        <v>100</v>
      </c>
      <c r="DH8" s="327">
        <f t="shared" si="68"/>
        <v>101</v>
      </c>
      <c r="DI8" s="327">
        <f t="shared" si="68"/>
        <v>102</v>
      </c>
      <c r="DJ8" s="327">
        <f t="shared" si="68"/>
        <v>103</v>
      </c>
      <c r="DK8" s="327">
        <f t="shared" si="68"/>
        <v>104</v>
      </c>
      <c r="DL8" s="327">
        <f t="shared" si="68"/>
        <v>105</v>
      </c>
      <c r="DM8" s="327">
        <f t="shared" si="68"/>
        <v>106</v>
      </c>
      <c r="DN8" s="327">
        <f t="shared" si="68"/>
        <v>107</v>
      </c>
      <c r="DO8" s="327">
        <f t="shared" si="68"/>
        <v>108</v>
      </c>
      <c r="DP8" s="327">
        <f t="shared" si="68"/>
        <v>109</v>
      </c>
      <c r="DQ8" s="327">
        <f t="shared" si="68"/>
        <v>110</v>
      </c>
      <c r="DR8" s="327">
        <f t="shared" si="68"/>
        <v>111</v>
      </c>
      <c r="DS8" s="327">
        <f t="shared" si="68"/>
        <v>112</v>
      </c>
      <c r="DT8" s="327">
        <f t="shared" si="68"/>
        <v>113</v>
      </c>
      <c r="DU8" s="327">
        <f t="shared" si="68"/>
        <v>114</v>
      </c>
      <c r="DV8" s="327">
        <f t="shared" si="68"/>
        <v>115</v>
      </c>
      <c r="DW8" s="327">
        <f t="shared" si="68"/>
        <v>116</v>
      </c>
      <c r="DX8" s="327">
        <f t="shared" si="68"/>
        <v>117</v>
      </c>
      <c r="DY8" s="327">
        <f t="shared" si="68"/>
        <v>118</v>
      </c>
      <c r="DZ8" s="327">
        <f t="shared" si="68"/>
        <v>119</v>
      </c>
      <c r="EA8" s="327">
        <f t="shared" si="68"/>
        <v>120</v>
      </c>
      <c r="EB8" s="327">
        <f t="shared" si="68"/>
        <v>121</v>
      </c>
      <c r="EC8" s="327">
        <f t="shared" si="68"/>
        <v>122</v>
      </c>
      <c r="ED8" s="327">
        <f t="shared" si="68"/>
        <v>123</v>
      </c>
    </row>
    <row r="9" spans="1:134" x14ac:dyDescent="0.2">
      <c r="A9" s="328"/>
      <c r="B9" s="328"/>
      <c r="C9" s="328"/>
      <c r="D9" s="328"/>
      <c r="E9" s="328"/>
      <c r="F9" s="328"/>
      <c r="G9" s="328"/>
      <c r="H9" s="328"/>
      <c r="I9" s="328"/>
      <c r="J9" s="329" t="s">
        <v>244</v>
      </c>
      <c r="K9" s="330" t="b">
        <f>$I$6&gt;=K$14</f>
        <v>1</v>
      </c>
      <c r="L9" s="330" t="b">
        <f t="shared" ref="L9:BW9" si="69">$I$6&gt;=L$14</f>
        <v>1</v>
      </c>
      <c r="M9" s="330" t="b">
        <f t="shared" si="69"/>
        <v>1</v>
      </c>
      <c r="N9" s="330" t="b">
        <f t="shared" si="69"/>
        <v>1</v>
      </c>
      <c r="O9" s="330" t="b">
        <f t="shared" si="69"/>
        <v>1</v>
      </c>
      <c r="P9" s="330" t="b">
        <f t="shared" si="69"/>
        <v>1</v>
      </c>
      <c r="Q9" s="330" t="b">
        <f t="shared" si="69"/>
        <v>1</v>
      </c>
      <c r="R9" s="330" t="b">
        <f t="shared" si="69"/>
        <v>1</v>
      </c>
      <c r="S9" s="330" t="b">
        <f t="shared" si="69"/>
        <v>1</v>
      </c>
      <c r="T9" s="330" t="b">
        <f t="shared" si="69"/>
        <v>1</v>
      </c>
      <c r="U9" s="330" t="b">
        <f t="shared" si="69"/>
        <v>1</v>
      </c>
      <c r="V9" s="330" t="b">
        <f t="shared" si="69"/>
        <v>1</v>
      </c>
      <c r="W9" s="330" t="b">
        <f t="shared" si="69"/>
        <v>1</v>
      </c>
      <c r="X9" s="330" t="b">
        <f t="shared" si="69"/>
        <v>1</v>
      </c>
      <c r="Y9" s="330" t="b">
        <f t="shared" si="69"/>
        <v>1</v>
      </c>
      <c r="Z9" s="330" t="b">
        <f t="shared" si="69"/>
        <v>1</v>
      </c>
      <c r="AA9" s="330" t="b">
        <f t="shared" si="69"/>
        <v>1</v>
      </c>
      <c r="AB9" s="330" t="b">
        <f t="shared" si="69"/>
        <v>1</v>
      </c>
      <c r="AC9" s="330" t="b">
        <f t="shared" si="69"/>
        <v>1</v>
      </c>
      <c r="AD9" s="330" t="b">
        <f t="shared" si="69"/>
        <v>1</v>
      </c>
      <c r="AE9" s="330" t="b">
        <f t="shared" si="69"/>
        <v>1</v>
      </c>
      <c r="AF9" s="330" t="b">
        <f t="shared" si="69"/>
        <v>1</v>
      </c>
      <c r="AG9" s="330" t="b">
        <f t="shared" si="69"/>
        <v>1</v>
      </c>
      <c r="AH9" s="330" t="b">
        <f t="shared" si="69"/>
        <v>1</v>
      </c>
      <c r="AI9" s="330" t="b">
        <f t="shared" si="69"/>
        <v>1</v>
      </c>
      <c r="AJ9" s="330" t="b">
        <f t="shared" si="69"/>
        <v>1</v>
      </c>
      <c r="AK9" s="330" t="b">
        <f t="shared" si="69"/>
        <v>1</v>
      </c>
      <c r="AL9" s="330" t="b">
        <f t="shared" si="69"/>
        <v>1</v>
      </c>
      <c r="AM9" s="330" t="b">
        <f t="shared" si="69"/>
        <v>1</v>
      </c>
      <c r="AN9" s="330" t="b">
        <f t="shared" si="69"/>
        <v>1</v>
      </c>
      <c r="AO9" s="330" t="b">
        <f t="shared" si="69"/>
        <v>1</v>
      </c>
      <c r="AP9" s="330" t="b">
        <f t="shared" si="69"/>
        <v>1</v>
      </c>
      <c r="AQ9" s="330" t="b">
        <f t="shared" si="69"/>
        <v>1</v>
      </c>
      <c r="AR9" s="330" t="b">
        <f t="shared" si="69"/>
        <v>1</v>
      </c>
      <c r="AS9" s="330" t="b">
        <f t="shared" si="69"/>
        <v>1</v>
      </c>
      <c r="AT9" s="330" t="b">
        <f t="shared" si="69"/>
        <v>1</v>
      </c>
      <c r="AU9" s="330" t="b">
        <f t="shared" si="69"/>
        <v>1</v>
      </c>
      <c r="AV9" s="330" t="b">
        <f t="shared" si="69"/>
        <v>1</v>
      </c>
      <c r="AW9" s="330" t="b">
        <f t="shared" si="69"/>
        <v>1</v>
      </c>
      <c r="AX9" s="330" t="b">
        <f t="shared" si="69"/>
        <v>1</v>
      </c>
      <c r="AY9" s="330" t="b">
        <f t="shared" si="69"/>
        <v>1</v>
      </c>
      <c r="AZ9" s="330" t="b">
        <f t="shared" si="69"/>
        <v>1</v>
      </c>
      <c r="BA9" s="330" t="b">
        <f t="shared" si="69"/>
        <v>1</v>
      </c>
      <c r="BB9" s="330" t="b">
        <f t="shared" si="69"/>
        <v>1</v>
      </c>
      <c r="BC9" s="330" t="b">
        <f t="shared" si="69"/>
        <v>1</v>
      </c>
      <c r="BD9" s="330" t="b">
        <f t="shared" si="69"/>
        <v>1</v>
      </c>
      <c r="BE9" s="330" t="b">
        <f t="shared" si="69"/>
        <v>1</v>
      </c>
      <c r="BF9" s="330" t="b">
        <f t="shared" si="69"/>
        <v>1</v>
      </c>
      <c r="BG9" s="330" t="b">
        <f t="shared" si="69"/>
        <v>1</v>
      </c>
      <c r="BH9" s="330" t="b">
        <f t="shared" si="69"/>
        <v>1</v>
      </c>
      <c r="BI9" s="330" t="b">
        <f t="shared" si="69"/>
        <v>1</v>
      </c>
      <c r="BJ9" s="330" t="b">
        <f t="shared" si="69"/>
        <v>1</v>
      </c>
      <c r="BK9" s="330" t="b">
        <f t="shared" si="69"/>
        <v>1</v>
      </c>
      <c r="BL9" s="330" t="b">
        <f t="shared" si="69"/>
        <v>1</v>
      </c>
      <c r="BM9" s="330" t="b">
        <f t="shared" si="69"/>
        <v>1</v>
      </c>
      <c r="BN9" s="330" t="b">
        <f t="shared" si="69"/>
        <v>1</v>
      </c>
      <c r="BO9" s="330" t="b">
        <f t="shared" si="69"/>
        <v>1</v>
      </c>
      <c r="BP9" s="330" t="b">
        <f t="shared" si="69"/>
        <v>1</v>
      </c>
      <c r="BQ9" s="330" t="b">
        <f t="shared" si="69"/>
        <v>1</v>
      </c>
      <c r="BR9" s="330" t="b">
        <f t="shared" si="69"/>
        <v>1</v>
      </c>
      <c r="BS9" s="330" t="b">
        <f t="shared" si="69"/>
        <v>1</v>
      </c>
      <c r="BT9" s="330" t="b">
        <f t="shared" si="69"/>
        <v>1</v>
      </c>
      <c r="BU9" s="330" t="b">
        <f t="shared" si="69"/>
        <v>1</v>
      </c>
      <c r="BV9" s="330" t="b">
        <f t="shared" si="69"/>
        <v>1</v>
      </c>
      <c r="BW9" s="330" t="b">
        <f t="shared" si="69"/>
        <v>1</v>
      </c>
      <c r="BX9" s="330" t="b">
        <f t="shared" ref="BX9:ED9" si="70">$I$6&gt;=BX$14</f>
        <v>1</v>
      </c>
      <c r="BY9" s="330" t="b">
        <f t="shared" si="70"/>
        <v>1</v>
      </c>
      <c r="BZ9" s="330" t="b">
        <f t="shared" si="70"/>
        <v>1</v>
      </c>
      <c r="CA9" s="330" t="b">
        <f t="shared" si="70"/>
        <v>1</v>
      </c>
      <c r="CB9" s="330" t="b">
        <f t="shared" si="70"/>
        <v>1</v>
      </c>
      <c r="CC9" s="330" t="b">
        <f t="shared" si="70"/>
        <v>1</v>
      </c>
      <c r="CD9" s="330" t="b">
        <f t="shared" si="70"/>
        <v>1</v>
      </c>
      <c r="CE9" s="330" t="b">
        <f t="shared" si="70"/>
        <v>1</v>
      </c>
      <c r="CF9" s="330" t="b">
        <f t="shared" si="70"/>
        <v>1</v>
      </c>
      <c r="CG9" s="330" t="b">
        <f t="shared" si="70"/>
        <v>1</v>
      </c>
      <c r="CH9" s="330" t="b">
        <f t="shared" si="70"/>
        <v>1</v>
      </c>
      <c r="CI9" s="330" t="b">
        <f t="shared" si="70"/>
        <v>1</v>
      </c>
      <c r="CJ9" s="330" t="b">
        <f t="shared" si="70"/>
        <v>1</v>
      </c>
      <c r="CK9" s="330" t="b">
        <f t="shared" si="70"/>
        <v>1</v>
      </c>
      <c r="CL9" s="330" t="b">
        <f t="shared" si="70"/>
        <v>1</v>
      </c>
      <c r="CM9" s="330" t="b">
        <f t="shared" si="70"/>
        <v>1</v>
      </c>
      <c r="CN9" s="330" t="b">
        <f t="shared" si="70"/>
        <v>1</v>
      </c>
      <c r="CO9" s="330" t="b">
        <f t="shared" si="70"/>
        <v>1</v>
      </c>
      <c r="CP9" s="330" t="b">
        <f t="shared" si="70"/>
        <v>1</v>
      </c>
      <c r="CQ9" s="330" t="b">
        <f t="shared" si="70"/>
        <v>1</v>
      </c>
      <c r="CR9" s="330" t="b">
        <f t="shared" si="70"/>
        <v>1</v>
      </c>
      <c r="CS9" s="330" t="b">
        <f t="shared" si="70"/>
        <v>1</v>
      </c>
      <c r="CT9" s="330" t="b">
        <f t="shared" si="70"/>
        <v>1</v>
      </c>
      <c r="CU9" s="330" t="b">
        <f t="shared" si="70"/>
        <v>1</v>
      </c>
      <c r="CV9" s="330" t="b">
        <f t="shared" si="70"/>
        <v>1</v>
      </c>
      <c r="CW9" s="330" t="b">
        <f t="shared" si="70"/>
        <v>1</v>
      </c>
      <c r="CX9" s="330" t="b">
        <f t="shared" si="70"/>
        <v>1</v>
      </c>
      <c r="CY9" s="330" t="b">
        <f t="shared" si="70"/>
        <v>1</v>
      </c>
      <c r="CZ9" s="330" t="b">
        <f t="shared" si="70"/>
        <v>1</v>
      </c>
      <c r="DA9" s="330" t="b">
        <f t="shared" si="70"/>
        <v>1</v>
      </c>
      <c r="DB9" s="330" t="b">
        <f t="shared" si="70"/>
        <v>1</v>
      </c>
      <c r="DC9" s="330" t="b">
        <f t="shared" si="70"/>
        <v>1</v>
      </c>
      <c r="DD9" s="330" t="b">
        <f t="shared" si="70"/>
        <v>1</v>
      </c>
      <c r="DE9" s="330" t="b">
        <f t="shared" si="70"/>
        <v>1</v>
      </c>
      <c r="DF9" s="330" t="b">
        <f t="shared" si="70"/>
        <v>1</v>
      </c>
      <c r="DG9" s="330" t="b">
        <f t="shared" si="70"/>
        <v>1</v>
      </c>
      <c r="DH9" s="330" t="b">
        <f t="shared" si="70"/>
        <v>1</v>
      </c>
      <c r="DI9" s="330" t="b">
        <f t="shared" si="70"/>
        <v>1</v>
      </c>
      <c r="DJ9" s="330" t="b">
        <f t="shared" si="70"/>
        <v>1</v>
      </c>
      <c r="DK9" s="330" t="b">
        <f t="shared" si="70"/>
        <v>1</v>
      </c>
      <c r="DL9" s="330" t="b">
        <f t="shared" si="70"/>
        <v>1</v>
      </c>
      <c r="DM9" s="330" t="b">
        <f t="shared" si="70"/>
        <v>1</v>
      </c>
      <c r="DN9" s="330" t="b">
        <f t="shared" si="70"/>
        <v>1</v>
      </c>
      <c r="DO9" s="330" t="b">
        <f t="shared" si="70"/>
        <v>1</v>
      </c>
      <c r="DP9" s="330" t="b">
        <f t="shared" si="70"/>
        <v>1</v>
      </c>
      <c r="DQ9" s="330" t="b">
        <f t="shared" si="70"/>
        <v>1</v>
      </c>
      <c r="DR9" s="330" t="b">
        <f t="shared" si="70"/>
        <v>1</v>
      </c>
      <c r="DS9" s="330" t="b">
        <f t="shared" si="70"/>
        <v>1</v>
      </c>
      <c r="DT9" s="330" t="b">
        <f t="shared" si="70"/>
        <v>1</v>
      </c>
      <c r="DU9" s="330" t="b">
        <f t="shared" si="70"/>
        <v>1</v>
      </c>
      <c r="DV9" s="330" t="b">
        <f t="shared" si="70"/>
        <v>1</v>
      </c>
      <c r="DW9" s="330" t="b">
        <f t="shared" si="70"/>
        <v>1</v>
      </c>
      <c r="DX9" s="330" t="b">
        <f t="shared" si="70"/>
        <v>1</v>
      </c>
      <c r="DY9" s="330" t="b">
        <f t="shared" si="70"/>
        <v>1</v>
      </c>
      <c r="DZ9" s="330" t="b">
        <f t="shared" si="70"/>
        <v>1</v>
      </c>
      <c r="EA9" s="330" t="b">
        <f t="shared" si="70"/>
        <v>1</v>
      </c>
      <c r="EB9" s="330" t="b">
        <f t="shared" si="70"/>
        <v>0</v>
      </c>
      <c r="EC9" s="330" t="b">
        <f t="shared" si="70"/>
        <v>0</v>
      </c>
      <c r="ED9" s="330" t="b">
        <f t="shared" si="70"/>
        <v>0</v>
      </c>
    </row>
    <row r="10" spans="1:134" x14ac:dyDescent="0.2">
      <c r="A10" s="328"/>
      <c r="B10" s="328"/>
      <c r="C10" s="328"/>
      <c r="D10" s="328"/>
      <c r="E10" s="328"/>
      <c r="F10" s="328"/>
      <c r="G10" s="328"/>
      <c r="H10" s="328"/>
      <c r="I10" s="328"/>
      <c r="J10" s="329" t="s">
        <v>466</v>
      </c>
      <c r="K10" s="698">
        <f>INT((K11-1)/4)+1</f>
        <v>0</v>
      </c>
      <c r="L10" s="698">
        <f>INT((L11-1)/4)+1</f>
        <v>1</v>
      </c>
      <c r="M10" s="698">
        <f t="shared" ref="M10:AA10" si="71">INT((M11-1)/4)+1</f>
        <v>1</v>
      </c>
      <c r="N10" s="698">
        <f t="shared" si="71"/>
        <v>1</v>
      </c>
      <c r="O10" s="698">
        <f t="shared" si="71"/>
        <v>1</v>
      </c>
      <c r="P10" s="698">
        <f t="shared" si="71"/>
        <v>1</v>
      </c>
      <c r="Q10" s="698">
        <f t="shared" si="71"/>
        <v>1</v>
      </c>
      <c r="R10" s="698">
        <f t="shared" si="71"/>
        <v>1</v>
      </c>
      <c r="S10" s="698">
        <f t="shared" si="71"/>
        <v>1</v>
      </c>
      <c r="T10" s="698">
        <f t="shared" si="71"/>
        <v>1</v>
      </c>
      <c r="U10" s="698">
        <f t="shared" si="71"/>
        <v>1</v>
      </c>
      <c r="V10" s="698">
        <f t="shared" si="71"/>
        <v>1</v>
      </c>
      <c r="W10" s="698">
        <f t="shared" si="71"/>
        <v>1</v>
      </c>
      <c r="X10" s="698">
        <f t="shared" si="71"/>
        <v>2</v>
      </c>
      <c r="Y10" s="698">
        <f t="shared" si="71"/>
        <v>2</v>
      </c>
      <c r="Z10" s="698">
        <f t="shared" si="71"/>
        <v>2</v>
      </c>
      <c r="AA10" s="698">
        <f t="shared" si="71"/>
        <v>2</v>
      </c>
      <c r="AB10" s="698">
        <f t="shared" ref="AB10" si="72">INT((AB11-1)/4)+1</f>
        <v>2</v>
      </c>
      <c r="AC10" s="698">
        <f t="shared" ref="AC10" si="73">INT((AC11-1)/4)+1</f>
        <v>2</v>
      </c>
      <c r="AD10" s="698">
        <f t="shared" ref="AD10" si="74">INT((AD11-1)/4)+1</f>
        <v>2</v>
      </c>
      <c r="AE10" s="698">
        <f t="shared" ref="AE10" si="75">INT((AE11-1)/4)+1</f>
        <v>2</v>
      </c>
      <c r="AF10" s="698">
        <f t="shared" ref="AF10" si="76">INT((AF11-1)/4)+1</f>
        <v>2</v>
      </c>
      <c r="AG10" s="698">
        <f t="shared" ref="AG10" si="77">INT((AG11-1)/4)+1</f>
        <v>2</v>
      </c>
      <c r="AH10" s="698">
        <f t="shared" ref="AH10" si="78">INT((AH11-1)/4)+1</f>
        <v>2</v>
      </c>
      <c r="AI10" s="698">
        <f t="shared" ref="AI10" si="79">INT((AI11-1)/4)+1</f>
        <v>2</v>
      </c>
      <c r="AJ10" s="698">
        <f t="shared" ref="AJ10" si="80">INT((AJ11-1)/4)+1</f>
        <v>3</v>
      </c>
      <c r="AK10" s="698">
        <f t="shared" ref="AK10" si="81">INT((AK11-1)/4)+1</f>
        <v>3</v>
      </c>
      <c r="AL10" s="698">
        <f t="shared" ref="AL10" si="82">INT((AL11-1)/4)+1</f>
        <v>3</v>
      </c>
      <c r="AM10" s="698">
        <f t="shared" ref="AM10" si="83">INT((AM11-1)/4)+1</f>
        <v>3</v>
      </c>
      <c r="AN10" s="698">
        <f t="shared" ref="AN10" si="84">INT((AN11-1)/4)+1</f>
        <v>3</v>
      </c>
      <c r="AO10" s="698">
        <f t="shared" ref="AO10" si="85">INT((AO11-1)/4)+1</f>
        <v>3</v>
      </c>
      <c r="AP10" s="698">
        <f t="shared" ref="AP10" si="86">INT((AP11-1)/4)+1</f>
        <v>3</v>
      </c>
      <c r="AQ10" s="698">
        <f t="shared" ref="AQ10" si="87">INT((AQ11-1)/4)+1</f>
        <v>3</v>
      </c>
      <c r="AR10" s="698">
        <f t="shared" ref="AR10" si="88">INT((AR11-1)/4)+1</f>
        <v>3</v>
      </c>
      <c r="AS10" s="698">
        <f t="shared" ref="AS10" si="89">INT((AS11-1)/4)+1</f>
        <v>3</v>
      </c>
      <c r="AT10" s="698">
        <f t="shared" ref="AT10" si="90">INT((AT11-1)/4)+1</f>
        <v>3</v>
      </c>
      <c r="AU10" s="698">
        <f t="shared" ref="AU10" si="91">INT((AU11-1)/4)+1</f>
        <v>3</v>
      </c>
      <c r="AV10" s="698">
        <f t="shared" ref="AV10" si="92">INT((AV11-1)/4)+1</f>
        <v>4</v>
      </c>
      <c r="AW10" s="698">
        <f t="shared" ref="AW10" si="93">INT((AW11-1)/4)+1</f>
        <v>4</v>
      </c>
      <c r="AX10" s="698">
        <f t="shared" ref="AX10" si="94">INT((AX11-1)/4)+1</f>
        <v>4</v>
      </c>
      <c r="AY10" s="698">
        <f t="shared" ref="AY10" si="95">INT((AY11-1)/4)+1</f>
        <v>4</v>
      </c>
      <c r="AZ10" s="698">
        <f t="shared" ref="AZ10" si="96">INT((AZ11-1)/4)+1</f>
        <v>4</v>
      </c>
      <c r="BA10" s="698">
        <f t="shared" ref="BA10" si="97">INT((BA11-1)/4)+1</f>
        <v>4</v>
      </c>
      <c r="BB10" s="698">
        <f t="shared" ref="BB10" si="98">INT((BB11-1)/4)+1</f>
        <v>4</v>
      </c>
      <c r="BC10" s="698">
        <f t="shared" ref="BC10" si="99">INT((BC11-1)/4)+1</f>
        <v>4</v>
      </c>
      <c r="BD10" s="698">
        <f t="shared" ref="BD10" si="100">INT((BD11-1)/4)+1</f>
        <v>4</v>
      </c>
      <c r="BE10" s="698">
        <f t="shared" ref="BE10" si="101">INT((BE11-1)/4)+1</f>
        <v>4</v>
      </c>
      <c r="BF10" s="698">
        <f t="shared" ref="BF10" si="102">INT((BF11-1)/4)+1</f>
        <v>4</v>
      </c>
      <c r="BG10" s="698">
        <f t="shared" ref="BG10" si="103">INT((BG11-1)/4)+1</f>
        <v>4</v>
      </c>
      <c r="BH10" s="698">
        <f t="shared" ref="BH10" si="104">INT((BH11-1)/4)+1</f>
        <v>5</v>
      </c>
      <c r="BI10" s="698">
        <f t="shared" ref="BI10" si="105">INT((BI11-1)/4)+1</f>
        <v>5</v>
      </c>
      <c r="BJ10" s="698">
        <f t="shared" ref="BJ10" si="106">INT((BJ11-1)/4)+1</f>
        <v>5</v>
      </c>
      <c r="BK10" s="698">
        <f t="shared" ref="BK10" si="107">INT((BK11-1)/4)+1</f>
        <v>5</v>
      </c>
      <c r="BL10" s="698">
        <f t="shared" ref="BL10" si="108">INT((BL11-1)/4)+1</f>
        <v>5</v>
      </c>
      <c r="BM10" s="698">
        <f t="shared" ref="BM10" si="109">INT((BM11-1)/4)+1</f>
        <v>5</v>
      </c>
      <c r="BN10" s="698">
        <f t="shared" ref="BN10" si="110">INT((BN11-1)/4)+1</f>
        <v>5</v>
      </c>
      <c r="BO10" s="698">
        <f t="shared" ref="BO10" si="111">INT((BO11-1)/4)+1</f>
        <v>5</v>
      </c>
      <c r="BP10" s="698">
        <f t="shared" ref="BP10" si="112">INT((BP11-1)/4)+1</f>
        <v>5</v>
      </c>
      <c r="BQ10" s="698">
        <f t="shared" ref="BQ10" si="113">INT((BQ11-1)/4)+1</f>
        <v>5</v>
      </c>
      <c r="BR10" s="698">
        <f t="shared" ref="BR10" si="114">INT((BR11-1)/4)+1</f>
        <v>5</v>
      </c>
      <c r="BS10" s="698">
        <f t="shared" ref="BS10" si="115">INT((BS11-1)/4)+1</f>
        <v>5</v>
      </c>
      <c r="BT10" s="698">
        <f t="shared" ref="BT10" si="116">INT((BT11-1)/4)+1</f>
        <v>6</v>
      </c>
      <c r="BU10" s="698">
        <f t="shared" ref="BU10" si="117">INT((BU11-1)/4)+1</f>
        <v>6</v>
      </c>
      <c r="BV10" s="698">
        <f t="shared" ref="BV10" si="118">INT((BV11-1)/4)+1</f>
        <v>6</v>
      </c>
      <c r="BW10" s="698">
        <f t="shared" ref="BW10" si="119">INT((BW11-1)/4)+1</f>
        <v>6</v>
      </c>
      <c r="BX10" s="698">
        <f t="shared" ref="BX10" si="120">INT((BX11-1)/4)+1</f>
        <v>6</v>
      </c>
      <c r="BY10" s="698">
        <f t="shared" ref="BY10" si="121">INT((BY11-1)/4)+1</f>
        <v>6</v>
      </c>
      <c r="BZ10" s="698">
        <f t="shared" ref="BZ10" si="122">INT((BZ11-1)/4)+1</f>
        <v>6</v>
      </c>
      <c r="CA10" s="698">
        <f t="shared" ref="CA10" si="123">INT((CA11-1)/4)+1</f>
        <v>6</v>
      </c>
      <c r="CB10" s="698">
        <f t="shared" ref="CB10" si="124">INT((CB11-1)/4)+1</f>
        <v>6</v>
      </c>
      <c r="CC10" s="698">
        <f t="shared" ref="CC10" si="125">INT((CC11-1)/4)+1</f>
        <v>6</v>
      </c>
      <c r="CD10" s="698">
        <f t="shared" ref="CD10" si="126">INT((CD11-1)/4)+1</f>
        <v>6</v>
      </c>
      <c r="CE10" s="698">
        <f t="shared" ref="CE10" si="127">INT((CE11-1)/4)+1</f>
        <v>6</v>
      </c>
      <c r="CF10" s="698">
        <f t="shared" ref="CF10" si="128">INT((CF11-1)/4)+1</f>
        <v>7</v>
      </c>
      <c r="CG10" s="698">
        <f t="shared" ref="CG10" si="129">INT((CG11-1)/4)+1</f>
        <v>7</v>
      </c>
      <c r="CH10" s="698">
        <f t="shared" ref="CH10" si="130">INT((CH11-1)/4)+1</f>
        <v>7</v>
      </c>
      <c r="CI10" s="698">
        <f t="shared" ref="CI10" si="131">INT((CI11-1)/4)+1</f>
        <v>7</v>
      </c>
      <c r="CJ10" s="698">
        <f t="shared" ref="CJ10" si="132">INT((CJ11-1)/4)+1</f>
        <v>7</v>
      </c>
      <c r="CK10" s="698">
        <f t="shared" ref="CK10" si="133">INT((CK11-1)/4)+1</f>
        <v>7</v>
      </c>
      <c r="CL10" s="698">
        <f t="shared" ref="CL10" si="134">INT((CL11-1)/4)+1</f>
        <v>7</v>
      </c>
      <c r="CM10" s="698">
        <f t="shared" ref="CM10" si="135">INT((CM11-1)/4)+1</f>
        <v>7</v>
      </c>
      <c r="CN10" s="698">
        <f t="shared" ref="CN10" si="136">INT((CN11-1)/4)+1</f>
        <v>7</v>
      </c>
      <c r="CO10" s="698">
        <f t="shared" ref="CO10" si="137">INT((CO11-1)/4)+1</f>
        <v>7</v>
      </c>
      <c r="CP10" s="698">
        <f t="shared" ref="CP10" si="138">INT((CP11-1)/4)+1</f>
        <v>7</v>
      </c>
      <c r="CQ10" s="698">
        <f t="shared" ref="CQ10" si="139">INT((CQ11-1)/4)+1</f>
        <v>7</v>
      </c>
      <c r="CR10" s="698">
        <f t="shared" ref="CR10" si="140">INT((CR11-1)/4)+1</f>
        <v>8</v>
      </c>
      <c r="CS10" s="698">
        <f t="shared" ref="CS10" si="141">INT((CS11-1)/4)+1</f>
        <v>8</v>
      </c>
      <c r="CT10" s="698">
        <f t="shared" ref="CT10" si="142">INT((CT11-1)/4)+1</f>
        <v>8</v>
      </c>
      <c r="CU10" s="698">
        <f t="shared" ref="CU10" si="143">INT((CU11-1)/4)+1</f>
        <v>8</v>
      </c>
      <c r="CV10" s="698">
        <f t="shared" ref="CV10" si="144">INT((CV11-1)/4)+1</f>
        <v>8</v>
      </c>
      <c r="CW10" s="698">
        <f t="shared" ref="CW10" si="145">INT((CW11-1)/4)+1</f>
        <v>8</v>
      </c>
      <c r="CX10" s="698">
        <f t="shared" ref="CX10" si="146">INT((CX11-1)/4)+1</f>
        <v>8</v>
      </c>
      <c r="CY10" s="698">
        <f t="shared" ref="CY10" si="147">INT((CY11-1)/4)+1</f>
        <v>8</v>
      </c>
      <c r="CZ10" s="698">
        <f t="shared" ref="CZ10" si="148">INT((CZ11-1)/4)+1</f>
        <v>8</v>
      </c>
      <c r="DA10" s="698">
        <f t="shared" ref="DA10" si="149">INT((DA11-1)/4)+1</f>
        <v>8</v>
      </c>
      <c r="DB10" s="698">
        <f t="shared" ref="DB10" si="150">INT((DB11-1)/4)+1</f>
        <v>8</v>
      </c>
      <c r="DC10" s="698">
        <f t="shared" ref="DC10" si="151">INT((DC11-1)/4)+1</f>
        <v>8</v>
      </c>
      <c r="DD10" s="698">
        <f t="shared" ref="DD10" si="152">INT((DD11-1)/4)+1</f>
        <v>9</v>
      </c>
      <c r="DE10" s="698">
        <f t="shared" ref="DE10" si="153">INT((DE11-1)/4)+1</f>
        <v>9</v>
      </c>
      <c r="DF10" s="698">
        <f t="shared" ref="DF10" si="154">INT((DF11-1)/4)+1</f>
        <v>9</v>
      </c>
      <c r="DG10" s="698">
        <f t="shared" ref="DG10" si="155">INT((DG11-1)/4)+1</f>
        <v>9</v>
      </c>
      <c r="DH10" s="698">
        <f t="shared" ref="DH10" si="156">INT((DH11-1)/4)+1</f>
        <v>9</v>
      </c>
      <c r="DI10" s="698">
        <f t="shared" ref="DI10" si="157">INT((DI11-1)/4)+1</f>
        <v>9</v>
      </c>
      <c r="DJ10" s="698">
        <f t="shared" ref="DJ10" si="158">INT((DJ11-1)/4)+1</f>
        <v>9</v>
      </c>
      <c r="DK10" s="698">
        <f t="shared" ref="DK10" si="159">INT((DK11-1)/4)+1</f>
        <v>9</v>
      </c>
      <c r="DL10" s="698">
        <f t="shared" ref="DL10" si="160">INT((DL11-1)/4)+1</f>
        <v>9</v>
      </c>
      <c r="DM10" s="698">
        <f t="shared" ref="DM10" si="161">INT((DM11-1)/4)+1</f>
        <v>9</v>
      </c>
      <c r="DN10" s="698">
        <f t="shared" ref="DN10" si="162">INT((DN11-1)/4)+1</f>
        <v>9</v>
      </c>
      <c r="DO10" s="698">
        <f t="shared" ref="DO10" si="163">INT((DO11-1)/4)+1</f>
        <v>9</v>
      </c>
      <c r="DP10" s="698">
        <f t="shared" ref="DP10" si="164">INT((DP11-1)/4)+1</f>
        <v>10</v>
      </c>
      <c r="DQ10" s="698">
        <f t="shared" ref="DQ10" si="165">INT((DQ11-1)/4)+1</f>
        <v>10</v>
      </c>
      <c r="DR10" s="698">
        <f t="shared" ref="DR10" si="166">INT((DR11-1)/4)+1</f>
        <v>10</v>
      </c>
      <c r="DS10" s="698">
        <f t="shared" ref="DS10" si="167">INT((DS11-1)/4)+1</f>
        <v>10</v>
      </c>
      <c r="DT10" s="698">
        <f t="shared" ref="DT10" si="168">INT((DT11-1)/4)+1</f>
        <v>10</v>
      </c>
      <c r="DU10" s="698">
        <f t="shared" ref="DU10" si="169">INT((DU11-1)/4)+1</f>
        <v>10</v>
      </c>
      <c r="DV10" s="698">
        <f t="shared" ref="DV10" si="170">INT((DV11-1)/4)+1</f>
        <v>10</v>
      </c>
      <c r="DW10" s="698">
        <f t="shared" ref="DW10" si="171">INT((DW11-1)/4)+1</f>
        <v>10</v>
      </c>
      <c r="DX10" s="698">
        <f t="shared" ref="DX10" si="172">INT((DX11-1)/4)+1</f>
        <v>10</v>
      </c>
      <c r="DY10" s="698">
        <f t="shared" ref="DY10" si="173">INT((DY11-1)/4)+1</f>
        <v>10</v>
      </c>
      <c r="DZ10" s="699">
        <v>10</v>
      </c>
      <c r="EA10" s="699">
        <v>10</v>
      </c>
      <c r="EB10" s="698" t="e">
        <f t="shared" ref="EB10" si="174">INT((EB11-1)/4)+1</f>
        <v>#N/A</v>
      </c>
      <c r="EC10" s="698" t="e">
        <f t="shared" ref="EC10" si="175">INT((EC11-1)/4)+1</f>
        <v>#N/A</v>
      </c>
      <c r="ED10" s="698" t="e">
        <f t="shared" ref="ED10" si="176">INT((ED11-1)/4)+1</f>
        <v>#N/A</v>
      </c>
    </row>
    <row r="11" spans="1:134" x14ac:dyDescent="0.2">
      <c r="A11" s="328"/>
      <c r="B11" s="328"/>
      <c r="C11" s="328"/>
      <c r="D11" s="328"/>
      <c r="E11" s="328"/>
      <c r="F11" s="328"/>
      <c r="G11" s="328"/>
      <c r="H11" s="328"/>
      <c r="I11" s="328"/>
      <c r="J11" s="329" t="s">
        <v>463</v>
      </c>
      <c r="K11" s="693">
        <f>VLOOKUP(K2,preiod!$A:$B,2,FALSE)</f>
        <v>0</v>
      </c>
      <c r="L11" s="693">
        <f>VLOOKUP(L2,preiod!$A:$B,2,FALSE)</f>
        <v>1</v>
      </c>
      <c r="M11" s="693">
        <f>VLOOKUP(M2,preiod!$A:$B,2,FALSE)</f>
        <v>1</v>
      </c>
      <c r="N11" s="693">
        <f>VLOOKUP(N2,preiod!$A:$B,2,FALSE)</f>
        <v>1</v>
      </c>
      <c r="O11" s="693">
        <f>VLOOKUP(O2,preiod!$A:$B,2,FALSE)</f>
        <v>2</v>
      </c>
      <c r="P11" s="693">
        <f>VLOOKUP(P2,preiod!$A:$B,2,FALSE)</f>
        <v>2</v>
      </c>
      <c r="Q11" s="693">
        <f>VLOOKUP(Q2,preiod!$A:$B,2,FALSE)</f>
        <v>2</v>
      </c>
      <c r="R11" s="693">
        <f>VLOOKUP(R2,preiod!$A:$B,2,FALSE)</f>
        <v>3</v>
      </c>
      <c r="S11" s="693">
        <f>VLOOKUP(S2,preiod!$A:$B,2,FALSE)</f>
        <v>3</v>
      </c>
      <c r="T11" s="693">
        <f>VLOOKUP(T2,preiod!$A:$B,2,FALSE)</f>
        <v>3</v>
      </c>
      <c r="U11" s="693">
        <f>VLOOKUP(U2,preiod!$A:$B,2,FALSE)</f>
        <v>4</v>
      </c>
      <c r="V11" s="693">
        <f>VLOOKUP(V2,preiod!$A:$B,2,FALSE)</f>
        <v>4</v>
      </c>
      <c r="W11" s="693">
        <f>VLOOKUP(W2,preiod!$A:$B,2,FALSE)</f>
        <v>4</v>
      </c>
      <c r="X11" s="693">
        <f>VLOOKUP(X2,preiod!$A:$B,2,FALSE)</f>
        <v>5</v>
      </c>
      <c r="Y11" s="693">
        <f>VLOOKUP(Y2,preiod!$A:$B,2,FALSE)</f>
        <v>5</v>
      </c>
      <c r="Z11" s="693">
        <f>VLOOKUP(Z2,preiod!$A:$B,2,FALSE)</f>
        <v>5</v>
      </c>
      <c r="AA11" s="693">
        <f>VLOOKUP(AA2,preiod!$A:$B,2,FALSE)</f>
        <v>6</v>
      </c>
      <c r="AB11" s="693">
        <f>VLOOKUP(AB2,preiod!$A:$B,2,FALSE)</f>
        <v>6</v>
      </c>
      <c r="AC11" s="693">
        <f>VLOOKUP(AC2,preiod!$A:$B,2,FALSE)</f>
        <v>6</v>
      </c>
      <c r="AD11" s="693">
        <f>VLOOKUP(AD2,preiod!$A:$B,2,FALSE)</f>
        <v>7</v>
      </c>
      <c r="AE11" s="693">
        <f>VLOOKUP(AE2,preiod!$A:$B,2,FALSE)</f>
        <v>7</v>
      </c>
      <c r="AF11" s="693">
        <f>VLOOKUP(AF2,preiod!$A:$B,2,FALSE)</f>
        <v>7</v>
      </c>
      <c r="AG11" s="693">
        <f>VLOOKUP(AG2,preiod!$A:$B,2,FALSE)</f>
        <v>8</v>
      </c>
      <c r="AH11" s="693">
        <f>VLOOKUP(AH2,preiod!$A:$B,2,FALSE)</f>
        <v>8</v>
      </c>
      <c r="AI11" s="693">
        <f>VLOOKUP(AI2,preiod!$A:$B,2,FALSE)</f>
        <v>8</v>
      </c>
      <c r="AJ11" s="693">
        <f>VLOOKUP(AJ2,preiod!$A:$B,2,FALSE)</f>
        <v>9</v>
      </c>
      <c r="AK11" s="693">
        <f>VLOOKUP(AK2,preiod!$A:$B,2,FALSE)</f>
        <v>9</v>
      </c>
      <c r="AL11" s="693">
        <f>VLOOKUP(AL2,preiod!$A:$B,2,FALSE)</f>
        <v>9</v>
      </c>
      <c r="AM11" s="693">
        <f>VLOOKUP(AM2,preiod!$A:$B,2,FALSE)</f>
        <v>10</v>
      </c>
      <c r="AN11" s="693">
        <f>VLOOKUP(AN2,preiod!$A:$B,2,FALSE)</f>
        <v>10</v>
      </c>
      <c r="AO11" s="693">
        <f>VLOOKUP(AO2,preiod!$A:$B,2,FALSE)</f>
        <v>10</v>
      </c>
      <c r="AP11" s="693">
        <f>VLOOKUP(AP2,preiod!$A:$B,2,FALSE)</f>
        <v>11</v>
      </c>
      <c r="AQ11" s="693">
        <f>VLOOKUP(AQ2,preiod!$A:$B,2,FALSE)</f>
        <v>11</v>
      </c>
      <c r="AR11" s="693">
        <f>VLOOKUP(AR2,preiod!$A:$B,2,FALSE)</f>
        <v>11</v>
      </c>
      <c r="AS11" s="693">
        <f>VLOOKUP(AS2,preiod!$A:$B,2,FALSE)</f>
        <v>12</v>
      </c>
      <c r="AT11" s="693">
        <f>VLOOKUP(AT2,preiod!$A:$B,2,FALSE)</f>
        <v>12</v>
      </c>
      <c r="AU11" s="693">
        <f>VLOOKUP(AU2,preiod!$A:$B,2,FALSE)</f>
        <v>12</v>
      </c>
      <c r="AV11" s="693">
        <f>VLOOKUP(AV2,preiod!$A:$B,2,FALSE)</f>
        <v>13</v>
      </c>
      <c r="AW11" s="693">
        <f>VLOOKUP(AW2,preiod!$A:$B,2,FALSE)</f>
        <v>13</v>
      </c>
      <c r="AX11" s="693">
        <f>VLOOKUP(AX2,preiod!$A:$B,2,FALSE)</f>
        <v>13</v>
      </c>
      <c r="AY11" s="693">
        <f>VLOOKUP(AY2,preiod!$A:$B,2,FALSE)</f>
        <v>14</v>
      </c>
      <c r="AZ11" s="693">
        <f>VLOOKUP(AZ2,preiod!$A:$B,2,FALSE)</f>
        <v>14</v>
      </c>
      <c r="BA11" s="693">
        <f>VLOOKUP(BA2,preiod!$A:$B,2,FALSE)</f>
        <v>14</v>
      </c>
      <c r="BB11" s="693">
        <f>VLOOKUP(BB2,preiod!$A:$B,2,FALSE)</f>
        <v>15</v>
      </c>
      <c r="BC11" s="693">
        <f>VLOOKUP(BC2,preiod!$A:$B,2,FALSE)</f>
        <v>15</v>
      </c>
      <c r="BD11" s="693">
        <f>VLOOKUP(BD2,preiod!$A:$B,2,FALSE)</f>
        <v>15</v>
      </c>
      <c r="BE11" s="693">
        <f>VLOOKUP(BE2,preiod!$A:$B,2,FALSE)</f>
        <v>16</v>
      </c>
      <c r="BF11" s="693">
        <f>VLOOKUP(BF2,preiod!$A:$B,2,FALSE)</f>
        <v>16</v>
      </c>
      <c r="BG11" s="693">
        <f>VLOOKUP(BG2,preiod!$A:$B,2,FALSE)</f>
        <v>16</v>
      </c>
      <c r="BH11" s="693">
        <f>VLOOKUP(BH2,preiod!$A:$B,2,FALSE)</f>
        <v>17</v>
      </c>
      <c r="BI11" s="693">
        <f>VLOOKUP(BI2,preiod!$A:$B,2,FALSE)</f>
        <v>17</v>
      </c>
      <c r="BJ11" s="693">
        <f>VLOOKUP(BJ2,preiod!$A:$B,2,FALSE)</f>
        <v>17</v>
      </c>
      <c r="BK11" s="693">
        <f>VLOOKUP(BK2,preiod!$A:$B,2,FALSE)</f>
        <v>18</v>
      </c>
      <c r="BL11" s="693">
        <f>VLOOKUP(BL2,preiod!$A:$B,2,FALSE)</f>
        <v>18</v>
      </c>
      <c r="BM11" s="693">
        <f>VLOOKUP(BM2,preiod!$A:$B,2,FALSE)</f>
        <v>18</v>
      </c>
      <c r="BN11" s="693">
        <f>VLOOKUP(BN2,preiod!$A:$B,2,FALSE)</f>
        <v>19</v>
      </c>
      <c r="BO11" s="693">
        <f>VLOOKUP(BO2,preiod!$A:$B,2,FALSE)</f>
        <v>19</v>
      </c>
      <c r="BP11" s="693">
        <f>VLOOKUP(BP2,preiod!$A:$B,2,FALSE)</f>
        <v>19</v>
      </c>
      <c r="BQ11" s="693">
        <f>VLOOKUP(BQ2,preiod!$A:$B,2,FALSE)</f>
        <v>20</v>
      </c>
      <c r="BR11" s="693">
        <f>VLOOKUP(BR2,preiod!$A:$B,2,FALSE)</f>
        <v>20</v>
      </c>
      <c r="BS11" s="693">
        <f>VLOOKUP(BS2,preiod!$A:$B,2,FALSE)</f>
        <v>20</v>
      </c>
      <c r="BT11" s="693">
        <f>VLOOKUP(BT2,preiod!$A:$B,2,FALSE)</f>
        <v>21</v>
      </c>
      <c r="BU11" s="693">
        <f>VLOOKUP(BU2,preiod!$A:$B,2,FALSE)</f>
        <v>21</v>
      </c>
      <c r="BV11" s="693">
        <f>VLOOKUP(BV2,preiod!$A:$B,2,FALSE)</f>
        <v>21</v>
      </c>
      <c r="BW11" s="693">
        <f>VLOOKUP(BW2,preiod!$A:$B,2,FALSE)</f>
        <v>22</v>
      </c>
      <c r="BX11" s="693">
        <f>VLOOKUP(BX2,preiod!$A:$B,2,FALSE)</f>
        <v>22</v>
      </c>
      <c r="BY11" s="693">
        <f>VLOOKUP(BY2,preiod!$A:$B,2,FALSE)</f>
        <v>22</v>
      </c>
      <c r="BZ11" s="693">
        <f>VLOOKUP(BZ2,preiod!$A:$B,2,FALSE)</f>
        <v>23</v>
      </c>
      <c r="CA11" s="693">
        <f>VLOOKUP(CA2,preiod!$A:$B,2,FALSE)</f>
        <v>23</v>
      </c>
      <c r="CB11" s="693">
        <f>VLOOKUP(CB2,preiod!$A:$B,2,FALSE)</f>
        <v>23</v>
      </c>
      <c r="CC11" s="693">
        <f>VLOOKUP(CC2,preiod!$A:$B,2,FALSE)</f>
        <v>24</v>
      </c>
      <c r="CD11" s="693">
        <f>VLOOKUP(CD2,preiod!$A:$B,2,FALSE)</f>
        <v>24</v>
      </c>
      <c r="CE11" s="693">
        <f>VLOOKUP(CE2,preiod!$A:$B,2,FALSE)</f>
        <v>24</v>
      </c>
      <c r="CF11" s="693">
        <f>VLOOKUP(CF2,preiod!$A:$B,2,FALSE)</f>
        <v>25</v>
      </c>
      <c r="CG11" s="693">
        <f>VLOOKUP(CG2,preiod!$A:$B,2,FALSE)</f>
        <v>25</v>
      </c>
      <c r="CH11" s="693">
        <f>VLOOKUP(CH2,preiod!$A:$B,2,FALSE)</f>
        <v>25</v>
      </c>
      <c r="CI11" s="693">
        <f>VLOOKUP(CI2,preiod!$A:$B,2,FALSE)</f>
        <v>26</v>
      </c>
      <c r="CJ11" s="693">
        <f>VLOOKUP(CJ2,preiod!$A:$B,2,FALSE)</f>
        <v>26</v>
      </c>
      <c r="CK11" s="693">
        <f>VLOOKUP(CK2,preiod!$A:$B,2,FALSE)</f>
        <v>26</v>
      </c>
      <c r="CL11" s="693">
        <f>VLOOKUP(CL2,preiod!$A:$B,2,FALSE)</f>
        <v>27</v>
      </c>
      <c r="CM11" s="693">
        <f>VLOOKUP(CM2,preiod!$A:$B,2,FALSE)</f>
        <v>27</v>
      </c>
      <c r="CN11" s="693">
        <f>VLOOKUP(CN2,preiod!$A:$B,2,FALSE)</f>
        <v>27</v>
      </c>
      <c r="CO11" s="693">
        <f>VLOOKUP(CO2,preiod!$A:$B,2,FALSE)</f>
        <v>28</v>
      </c>
      <c r="CP11" s="693">
        <f>VLOOKUP(CP2,preiod!$A:$B,2,FALSE)</f>
        <v>28</v>
      </c>
      <c r="CQ11" s="693">
        <f>VLOOKUP(CQ2,preiod!$A:$B,2,FALSE)</f>
        <v>28</v>
      </c>
      <c r="CR11" s="693">
        <f>VLOOKUP(CR2,preiod!$A:$B,2,FALSE)</f>
        <v>29</v>
      </c>
      <c r="CS11" s="693">
        <f>VLOOKUP(CS2,preiod!$A:$B,2,FALSE)</f>
        <v>29</v>
      </c>
      <c r="CT11" s="693">
        <f>VLOOKUP(CT2,preiod!$A:$B,2,FALSE)</f>
        <v>29</v>
      </c>
      <c r="CU11" s="693">
        <f>VLOOKUP(CU2,preiod!$A:$B,2,FALSE)</f>
        <v>30</v>
      </c>
      <c r="CV11" s="693">
        <f>VLOOKUP(CV2,preiod!$A:$B,2,FALSE)</f>
        <v>30</v>
      </c>
      <c r="CW11" s="693">
        <f>VLOOKUP(CW2,preiod!$A:$B,2,FALSE)</f>
        <v>30</v>
      </c>
      <c r="CX11" s="693">
        <f>VLOOKUP(CX2,preiod!$A:$B,2,FALSE)</f>
        <v>31</v>
      </c>
      <c r="CY11" s="693">
        <f>VLOOKUP(CY2,preiod!$A:$B,2,FALSE)</f>
        <v>31</v>
      </c>
      <c r="CZ11" s="693">
        <f>VLOOKUP(CZ2,preiod!$A:$B,2,FALSE)</f>
        <v>31</v>
      </c>
      <c r="DA11" s="693">
        <f>VLOOKUP(DA2,preiod!$A:$B,2,FALSE)</f>
        <v>32</v>
      </c>
      <c r="DB11" s="693">
        <f>VLOOKUP(DB2,preiod!$A:$B,2,FALSE)</f>
        <v>32</v>
      </c>
      <c r="DC11" s="693">
        <f>VLOOKUP(DC2,preiod!$A:$B,2,FALSE)</f>
        <v>32</v>
      </c>
      <c r="DD11" s="693">
        <f>VLOOKUP(DD2,preiod!$A:$B,2,FALSE)</f>
        <v>33</v>
      </c>
      <c r="DE11" s="693">
        <f>VLOOKUP(DE2,preiod!$A:$B,2,FALSE)</f>
        <v>33</v>
      </c>
      <c r="DF11" s="693">
        <f>VLOOKUP(DF2,preiod!$A:$B,2,FALSE)</f>
        <v>33</v>
      </c>
      <c r="DG11" s="693">
        <f>VLOOKUP(DG2,preiod!$A:$B,2,FALSE)</f>
        <v>34</v>
      </c>
      <c r="DH11" s="693">
        <f>VLOOKUP(DH2,preiod!$A:$B,2,FALSE)</f>
        <v>34</v>
      </c>
      <c r="DI11" s="693">
        <f>VLOOKUP(DI2,preiod!$A:$B,2,FALSE)</f>
        <v>34</v>
      </c>
      <c r="DJ11" s="693">
        <f>VLOOKUP(DJ2,preiod!$A:$B,2,FALSE)</f>
        <v>35</v>
      </c>
      <c r="DK11" s="693">
        <f>VLOOKUP(DK2,preiod!$A:$B,2,FALSE)</f>
        <v>35</v>
      </c>
      <c r="DL11" s="693">
        <f>VLOOKUP(DL2,preiod!$A:$B,2,FALSE)</f>
        <v>35</v>
      </c>
      <c r="DM11" s="693">
        <f>VLOOKUP(DM2,preiod!$A:$B,2,FALSE)</f>
        <v>36</v>
      </c>
      <c r="DN11" s="693">
        <f>VLOOKUP(DN2,preiod!$A:$B,2,FALSE)</f>
        <v>36</v>
      </c>
      <c r="DO11" s="693">
        <f>VLOOKUP(DO2,preiod!$A:$B,2,FALSE)</f>
        <v>36</v>
      </c>
      <c r="DP11" s="693">
        <f>VLOOKUP(DP2,preiod!$A:$B,2,FALSE)</f>
        <v>37</v>
      </c>
      <c r="DQ11" s="693">
        <f>VLOOKUP(DQ2,preiod!$A:$B,2,FALSE)</f>
        <v>37</v>
      </c>
      <c r="DR11" s="693">
        <f>VLOOKUP(DR2,preiod!$A:$B,2,FALSE)</f>
        <v>37</v>
      </c>
      <c r="DS11" s="693">
        <f>VLOOKUP(DS2,preiod!$A:$B,2,FALSE)</f>
        <v>38</v>
      </c>
      <c r="DT11" s="693">
        <f>VLOOKUP(DT2,preiod!$A:$B,2,FALSE)</f>
        <v>38</v>
      </c>
      <c r="DU11" s="693">
        <f>VLOOKUP(DU2,preiod!$A:$B,2,FALSE)</f>
        <v>38</v>
      </c>
      <c r="DV11" s="693">
        <f>VLOOKUP(DV2,preiod!$A:$B,2,FALSE)</f>
        <v>39</v>
      </c>
      <c r="DW11" s="693">
        <f>VLOOKUP(DW2,preiod!$A:$B,2,FALSE)</f>
        <v>39</v>
      </c>
      <c r="DX11" s="693">
        <f>VLOOKUP(DX2,preiod!$A:$B,2,FALSE)</f>
        <v>39</v>
      </c>
      <c r="DY11" s="693">
        <f>VLOOKUP(DY2,preiod!$A:$B,2,FALSE)</f>
        <v>40</v>
      </c>
      <c r="DZ11" s="693">
        <f>VLOOKUP(DZ2,preiod!$A:$B,2,FALSE)</f>
        <v>40</v>
      </c>
      <c r="EA11" s="693">
        <f>VLOOKUP(EA2,preiod!$A:$B,2,FALSE)</f>
        <v>40</v>
      </c>
      <c r="EB11" s="693" t="e">
        <f>VLOOKUP(EB2,preiod!$A:$B,2,FALSE)</f>
        <v>#N/A</v>
      </c>
      <c r="EC11" s="693" t="e">
        <f>VLOOKUP(EC2,preiod!$A:$B,2,FALSE)</f>
        <v>#N/A</v>
      </c>
      <c r="ED11" s="693" t="e">
        <f>VLOOKUP(ED2,preiod!$A:$B,2,FALSE)</f>
        <v>#N/A</v>
      </c>
    </row>
    <row r="12" spans="1:134" x14ac:dyDescent="0.2">
      <c r="A12" s="328"/>
      <c r="B12" s="328"/>
      <c r="C12" s="328"/>
      <c r="D12" s="328"/>
      <c r="E12" s="328"/>
      <c r="F12" s="328"/>
      <c r="G12" s="328"/>
      <c r="H12" s="329" t="s">
        <v>245</v>
      </c>
      <c r="I12" s="331">
        <f>IF('A&amp;R'!H34=31,0,'A&amp;R'!H34)</f>
        <v>6</v>
      </c>
      <c r="J12" s="329" t="s">
        <v>246</v>
      </c>
      <c r="K12" s="332">
        <f>I5</f>
        <v>43220</v>
      </c>
      <c r="L12" s="332">
        <f>$I$12+EOMONTH(L$2,-1)</f>
        <v>43226</v>
      </c>
      <c r="M12" s="332">
        <f t="shared" ref="M12:BX12" si="177">$I$12+EOMONTH(M$2,-1)</f>
        <v>43257</v>
      </c>
      <c r="N12" s="332">
        <f t="shared" si="177"/>
        <v>43287</v>
      </c>
      <c r="O12" s="332">
        <f t="shared" si="177"/>
        <v>43318</v>
      </c>
      <c r="P12" s="332">
        <f t="shared" si="177"/>
        <v>43349</v>
      </c>
      <c r="Q12" s="332">
        <f t="shared" si="177"/>
        <v>43379</v>
      </c>
      <c r="R12" s="332">
        <f t="shared" si="177"/>
        <v>43410</v>
      </c>
      <c r="S12" s="332">
        <f t="shared" si="177"/>
        <v>43440</v>
      </c>
      <c r="T12" s="332">
        <f t="shared" si="177"/>
        <v>43471</v>
      </c>
      <c r="U12" s="332">
        <f t="shared" si="177"/>
        <v>43502</v>
      </c>
      <c r="V12" s="332">
        <f t="shared" si="177"/>
        <v>43530</v>
      </c>
      <c r="W12" s="332">
        <f t="shared" si="177"/>
        <v>43561</v>
      </c>
      <c r="X12" s="332">
        <f t="shared" si="177"/>
        <v>43591</v>
      </c>
      <c r="Y12" s="332">
        <f t="shared" si="177"/>
        <v>43622</v>
      </c>
      <c r="Z12" s="332">
        <f t="shared" si="177"/>
        <v>43652</v>
      </c>
      <c r="AA12" s="332">
        <f t="shared" si="177"/>
        <v>43683</v>
      </c>
      <c r="AB12" s="332">
        <f t="shared" si="177"/>
        <v>43714</v>
      </c>
      <c r="AC12" s="332">
        <f t="shared" si="177"/>
        <v>43744</v>
      </c>
      <c r="AD12" s="332">
        <f t="shared" si="177"/>
        <v>43775</v>
      </c>
      <c r="AE12" s="332">
        <f t="shared" si="177"/>
        <v>43805</v>
      </c>
      <c r="AF12" s="332">
        <f t="shared" si="177"/>
        <v>43836</v>
      </c>
      <c r="AG12" s="332">
        <f t="shared" si="177"/>
        <v>43867</v>
      </c>
      <c r="AH12" s="332">
        <f t="shared" si="177"/>
        <v>43896</v>
      </c>
      <c r="AI12" s="332">
        <f t="shared" si="177"/>
        <v>43927</v>
      </c>
      <c r="AJ12" s="332">
        <f t="shared" si="177"/>
        <v>43957</v>
      </c>
      <c r="AK12" s="332">
        <f t="shared" si="177"/>
        <v>43988</v>
      </c>
      <c r="AL12" s="332">
        <f t="shared" si="177"/>
        <v>44018</v>
      </c>
      <c r="AM12" s="332">
        <f t="shared" si="177"/>
        <v>44049</v>
      </c>
      <c r="AN12" s="332">
        <f t="shared" si="177"/>
        <v>44080</v>
      </c>
      <c r="AO12" s="332">
        <f t="shared" si="177"/>
        <v>44110</v>
      </c>
      <c r="AP12" s="332">
        <f t="shared" si="177"/>
        <v>44141</v>
      </c>
      <c r="AQ12" s="332">
        <f t="shared" si="177"/>
        <v>44171</v>
      </c>
      <c r="AR12" s="332">
        <f t="shared" si="177"/>
        <v>44202</v>
      </c>
      <c r="AS12" s="332">
        <f t="shared" si="177"/>
        <v>44233</v>
      </c>
      <c r="AT12" s="332">
        <f t="shared" si="177"/>
        <v>44261</v>
      </c>
      <c r="AU12" s="332">
        <f t="shared" si="177"/>
        <v>44292</v>
      </c>
      <c r="AV12" s="332">
        <f t="shared" si="177"/>
        <v>44322</v>
      </c>
      <c r="AW12" s="332">
        <f t="shared" si="177"/>
        <v>44353</v>
      </c>
      <c r="AX12" s="332">
        <f t="shared" si="177"/>
        <v>44383</v>
      </c>
      <c r="AY12" s="332">
        <f t="shared" si="177"/>
        <v>44414</v>
      </c>
      <c r="AZ12" s="332">
        <f t="shared" si="177"/>
        <v>44445</v>
      </c>
      <c r="BA12" s="332">
        <f t="shared" si="177"/>
        <v>44475</v>
      </c>
      <c r="BB12" s="332">
        <f t="shared" si="177"/>
        <v>44506</v>
      </c>
      <c r="BC12" s="332">
        <f t="shared" si="177"/>
        <v>44536</v>
      </c>
      <c r="BD12" s="332">
        <f t="shared" si="177"/>
        <v>44567</v>
      </c>
      <c r="BE12" s="332">
        <f t="shared" si="177"/>
        <v>44598</v>
      </c>
      <c r="BF12" s="332">
        <f t="shared" si="177"/>
        <v>44626</v>
      </c>
      <c r="BG12" s="332">
        <f t="shared" si="177"/>
        <v>44657</v>
      </c>
      <c r="BH12" s="332">
        <f t="shared" si="177"/>
        <v>44687</v>
      </c>
      <c r="BI12" s="332">
        <f t="shared" si="177"/>
        <v>44718</v>
      </c>
      <c r="BJ12" s="332">
        <f t="shared" si="177"/>
        <v>44748</v>
      </c>
      <c r="BK12" s="332">
        <f t="shared" si="177"/>
        <v>44779</v>
      </c>
      <c r="BL12" s="332">
        <f t="shared" si="177"/>
        <v>44810</v>
      </c>
      <c r="BM12" s="332">
        <f t="shared" si="177"/>
        <v>44840</v>
      </c>
      <c r="BN12" s="332">
        <f t="shared" si="177"/>
        <v>44871</v>
      </c>
      <c r="BO12" s="332">
        <f t="shared" si="177"/>
        <v>44901</v>
      </c>
      <c r="BP12" s="332">
        <f t="shared" si="177"/>
        <v>44932</v>
      </c>
      <c r="BQ12" s="332">
        <f t="shared" si="177"/>
        <v>44963</v>
      </c>
      <c r="BR12" s="332">
        <f t="shared" si="177"/>
        <v>44991</v>
      </c>
      <c r="BS12" s="332">
        <f t="shared" si="177"/>
        <v>45022</v>
      </c>
      <c r="BT12" s="332">
        <f t="shared" si="177"/>
        <v>45052</v>
      </c>
      <c r="BU12" s="332">
        <f t="shared" si="177"/>
        <v>45083</v>
      </c>
      <c r="BV12" s="332">
        <f t="shared" si="177"/>
        <v>45113</v>
      </c>
      <c r="BW12" s="332">
        <f t="shared" si="177"/>
        <v>45144</v>
      </c>
      <c r="BX12" s="332">
        <f t="shared" si="177"/>
        <v>45175</v>
      </c>
      <c r="BY12" s="332">
        <f t="shared" ref="BY12:ED12" si="178">$I$12+EOMONTH(BY$2,-1)</f>
        <v>45205</v>
      </c>
      <c r="BZ12" s="332">
        <f t="shared" si="178"/>
        <v>45236</v>
      </c>
      <c r="CA12" s="332">
        <f t="shared" si="178"/>
        <v>45266</v>
      </c>
      <c r="CB12" s="332">
        <f t="shared" si="178"/>
        <v>45297</v>
      </c>
      <c r="CC12" s="332">
        <f t="shared" si="178"/>
        <v>45328</v>
      </c>
      <c r="CD12" s="332">
        <f t="shared" si="178"/>
        <v>45357</v>
      </c>
      <c r="CE12" s="332">
        <f t="shared" si="178"/>
        <v>45388</v>
      </c>
      <c r="CF12" s="332">
        <f t="shared" si="178"/>
        <v>45418</v>
      </c>
      <c r="CG12" s="332">
        <f t="shared" si="178"/>
        <v>45449</v>
      </c>
      <c r="CH12" s="332">
        <f t="shared" si="178"/>
        <v>45479</v>
      </c>
      <c r="CI12" s="332">
        <f t="shared" si="178"/>
        <v>45510</v>
      </c>
      <c r="CJ12" s="332">
        <f t="shared" si="178"/>
        <v>45541</v>
      </c>
      <c r="CK12" s="332">
        <f t="shared" si="178"/>
        <v>45571</v>
      </c>
      <c r="CL12" s="332">
        <f t="shared" si="178"/>
        <v>45602</v>
      </c>
      <c r="CM12" s="332">
        <f t="shared" si="178"/>
        <v>45632</v>
      </c>
      <c r="CN12" s="332">
        <f t="shared" si="178"/>
        <v>45663</v>
      </c>
      <c r="CO12" s="332">
        <f t="shared" si="178"/>
        <v>45694</v>
      </c>
      <c r="CP12" s="332">
        <f t="shared" si="178"/>
        <v>45722</v>
      </c>
      <c r="CQ12" s="332">
        <f t="shared" si="178"/>
        <v>45753</v>
      </c>
      <c r="CR12" s="332">
        <f t="shared" si="178"/>
        <v>45783</v>
      </c>
      <c r="CS12" s="332">
        <f t="shared" si="178"/>
        <v>45814</v>
      </c>
      <c r="CT12" s="332">
        <f t="shared" si="178"/>
        <v>45844</v>
      </c>
      <c r="CU12" s="332">
        <f t="shared" si="178"/>
        <v>45875</v>
      </c>
      <c r="CV12" s="332">
        <f t="shared" si="178"/>
        <v>45906</v>
      </c>
      <c r="CW12" s="332">
        <f t="shared" si="178"/>
        <v>45936</v>
      </c>
      <c r="CX12" s="332">
        <f t="shared" si="178"/>
        <v>45967</v>
      </c>
      <c r="CY12" s="332">
        <f t="shared" si="178"/>
        <v>45997</v>
      </c>
      <c r="CZ12" s="332">
        <f t="shared" si="178"/>
        <v>46028</v>
      </c>
      <c r="DA12" s="332">
        <f t="shared" si="178"/>
        <v>46059</v>
      </c>
      <c r="DB12" s="332">
        <f t="shared" si="178"/>
        <v>46087</v>
      </c>
      <c r="DC12" s="332">
        <f t="shared" si="178"/>
        <v>46118</v>
      </c>
      <c r="DD12" s="332">
        <f t="shared" si="178"/>
        <v>46148</v>
      </c>
      <c r="DE12" s="332">
        <f t="shared" si="178"/>
        <v>46179</v>
      </c>
      <c r="DF12" s="332">
        <f t="shared" si="178"/>
        <v>46209</v>
      </c>
      <c r="DG12" s="332">
        <f t="shared" si="178"/>
        <v>46240</v>
      </c>
      <c r="DH12" s="332">
        <f t="shared" si="178"/>
        <v>46271</v>
      </c>
      <c r="DI12" s="332">
        <f t="shared" si="178"/>
        <v>46301</v>
      </c>
      <c r="DJ12" s="332">
        <f t="shared" si="178"/>
        <v>46332</v>
      </c>
      <c r="DK12" s="332">
        <f t="shared" si="178"/>
        <v>46362</v>
      </c>
      <c r="DL12" s="332">
        <f t="shared" si="178"/>
        <v>46393</v>
      </c>
      <c r="DM12" s="332">
        <f t="shared" si="178"/>
        <v>46424</v>
      </c>
      <c r="DN12" s="332">
        <f t="shared" si="178"/>
        <v>46452</v>
      </c>
      <c r="DO12" s="332">
        <f t="shared" si="178"/>
        <v>46483</v>
      </c>
      <c r="DP12" s="332">
        <f t="shared" si="178"/>
        <v>46513</v>
      </c>
      <c r="DQ12" s="332">
        <f t="shared" si="178"/>
        <v>46544</v>
      </c>
      <c r="DR12" s="332">
        <f t="shared" si="178"/>
        <v>46574</v>
      </c>
      <c r="DS12" s="332">
        <f t="shared" si="178"/>
        <v>46605</v>
      </c>
      <c r="DT12" s="332">
        <f t="shared" si="178"/>
        <v>46636</v>
      </c>
      <c r="DU12" s="332">
        <f t="shared" si="178"/>
        <v>46666</v>
      </c>
      <c r="DV12" s="332">
        <f t="shared" si="178"/>
        <v>46697</v>
      </c>
      <c r="DW12" s="332">
        <f t="shared" si="178"/>
        <v>46727</v>
      </c>
      <c r="DX12" s="332">
        <f t="shared" si="178"/>
        <v>46758</v>
      </c>
      <c r="DY12" s="332">
        <f t="shared" si="178"/>
        <v>46789</v>
      </c>
      <c r="DZ12" s="332">
        <f t="shared" si="178"/>
        <v>46818</v>
      </c>
      <c r="EA12" s="332">
        <f t="shared" si="178"/>
        <v>46849</v>
      </c>
      <c r="EB12" s="332">
        <f t="shared" si="178"/>
        <v>46879</v>
      </c>
      <c r="EC12" s="332">
        <f t="shared" si="178"/>
        <v>46910</v>
      </c>
      <c r="ED12" s="332">
        <f t="shared" si="178"/>
        <v>46940</v>
      </c>
    </row>
    <row r="13" spans="1:134" x14ac:dyDescent="0.2">
      <c r="A13" s="328"/>
      <c r="B13" s="328"/>
      <c r="C13" s="328"/>
      <c r="D13" s="328"/>
      <c r="E13" s="328"/>
      <c r="F13" s="328"/>
      <c r="G13" s="328"/>
      <c r="H13" s="329" t="s">
        <v>247</v>
      </c>
      <c r="I13" s="331">
        <f>I12</f>
        <v>6</v>
      </c>
      <c r="J13" s="329" t="s">
        <v>248</v>
      </c>
      <c r="K13" s="332">
        <f>$I$13+EOMONTH(K$2,-2)</f>
        <v>43165</v>
      </c>
      <c r="L13" s="332">
        <f>MIN($I$13+EOMONTH(L$2,0-1),$I$7)</f>
        <v>43226</v>
      </c>
      <c r="M13" s="332">
        <f t="shared" ref="M13:BX13" si="179">MIN($I$13+EOMONTH(M$2,0-1),$I$7)</f>
        <v>43257</v>
      </c>
      <c r="N13" s="332">
        <f t="shared" si="179"/>
        <v>43287</v>
      </c>
      <c r="O13" s="332">
        <f t="shared" si="179"/>
        <v>43318</v>
      </c>
      <c r="P13" s="332">
        <f t="shared" si="179"/>
        <v>43349</v>
      </c>
      <c r="Q13" s="332">
        <f t="shared" si="179"/>
        <v>43379</v>
      </c>
      <c r="R13" s="332">
        <f t="shared" si="179"/>
        <v>43410</v>
      </c>
      <c r="S13" s="332">
        <f t="shared" si="179"/>
        <v>43440</v>
      </c>
      <c r="T13" s="332">
        <f t="shared" si="179"/>
        <v>43471</v>
      </c>
      <c r="U13" s="332">
        <f t="shared" si="179"/>
        <v>43502</v>
      </c>
      <c r="V13" s="332">
        <f t="shared" si="179"/>
        <v>43530</v>
      </c>
      <c r="W13" s="332">
        <f t="shared" si="179"/>
        <v>43561</v>
      </c>
      <c r="X13" s="332">
        <f t="shared" si="179"/>
        <v>43591</v>
      </c>
      <c r="Y13" s="332">
        <f t="shared" si="179"/>
        <v>43622</v>
      </c>
      <c r="Z13" s="332">
        <f t="shared" si="179"/>
        <v>43652</v>
      </c>
      <c r="AA13" s="332">
        <f t="shared" si="179"/>
        <v>43683</v>
      </c>
      <c r="AB13" s="332">
        <f t="shared" si="179"/>
        <v>43714</v>
      </c>
      <c r="AC13" s="332">
        <f t="shared" si="179"/>
        <v>43744</v>
      </c>
      <c r="AD13" s="332">
        <f t="shared" si="179"/>
        <v>43775</v>
      </c>
      <c r="AE13" s="332">
        <f t="shared" si="179"/>
        <v>43805</v>
      </c>
      <c r="AF13" s="332">
        <f t="shared" si="179"/>
        <v>43836</v>
      </c>
      <c r="AG13" s="332">
        <f t="shared" si="179"/>
        <v>43867</v>
      </c>
      <c r="AH13" s="332">
        <f t="shared" si="179"/>
        <v>43896</v>
      </c>
      <c r="AI13" s="332">
        <f t="shared" si="179"/>
        <v>43927</v>
      </c>
      <c r="AJ13" s="332">
        <f t="shared" si="179"/>
        <v>43957</v>
      </c>
      <c r="AK13" s="332">
        <f t="shared" si="179"/>
        <v>43988</v>
      </c>
      <c r="AL13" s="332">
        <f t="shared" si="179"/>
        <v>44018</v>
      </c>
      <c r="AM13" s="332">
        <f t="shared" si="179"/>
        <v>44049</v>
      </c>
      <c r="AN13" s="332">
        <f t="shared" si="179"/>
        <v>44080</v>
      </c>
      <c r="AO13" s="332">
        <f t="shared" si="179"/>
        <v>44110</v>
      </c>
      <c r="AP13" s="332">
        <f t="shared" si="179"/>
        <v>44141</v>
      </c>
      <c r="AQ13" s="332">
        <f t="shared" si="179"/>
        <v>44171</v>
      </c>
      <c r="AR13" s="332">
        <f t="shared" si="179"/>
        <v>44202</v>
      </c>
      <c r="AS13" s="332">
        <f t="shared" si="179"/>
        <v>44233</v>
      </c>
      <c r="AT13" s="332">
        <f t="shared" si="179"/>
        <v>44261</v>
      </c>
      <c r="AU13" s="332">
        <f t="shared" si="179"/>
        <v>44292</v>
      </c>
      <c r="AV13" s="332">
        <f t="shared" si="179"/>
        <v>44322</v>
      </c>
      <c r="AW13" s="332">
        <f t="shared" si="179"/>
        <v>44353</v>
      </c>
      <c r="AX13" s="332">
        <f t="shared" si="179"/>
        <v>44383</v>
      </c>
      <c r="AY13" s="332">
        <f t="shared" si="179"/>
        <v>44414</v>
      </c>
      <c r="AZ13" s="332">
        <f t="shared" si="179"/>
        <v>44445</v>
      </c>
      <c r="BA13" s="332">
        <f t="shared" si="179"/>
        <v>44475</v>
      </c>
      <c r="BB13" s="332">
        <f t="shared" si="179"/>
        <v>44506</v>
      </c>
      <c r="BC13" s="332">
        <f t="shared" si="179"/>
        <v>44536</v>
      </c>
      <c r="BD13" s="332">
        <f t="shared" si="179"/>
        <v>44567</v>
      </c>
      <c r="BE13" s="332">
        <f t="shared" si="179"/>
        <v>44598</v>
      </c>
      <c r="BF13" s="332">
        <f t="shared" si="179"/>
        <v>44626</v>
      </c>
      <c r="BG13" s="332">
        <f t="shared" si="179"/>
        <v>44657</v>
      </c>
      <c r="BH13" s="332">
        <f t="shared" si="179"/>
        <v>44687</v>
      </c>
      <c r="BI13" s="332">
        <f t="shared" si="179"/>
        <v>44718</v>
      </c>
      <c r="BJ13" s="332">
        <f t="shared" si="179"/>
        <v>44748</v>
      </c>
      <c r="BK13" s="332">
        <f t="shared" si="179"/>
        <v>44779</v>
      </c>
      <c r="BL13" s="332">
        <f t="shared" si="179"/>
        <v>44810</v>
      </c>
      <c r="BM13" s="332">
        <f t="shared" si="179"/>
        <v>44840</v>
      </c>
      <c r="BN13" s="332">
        <f t="shared" si="179"/>
        <v>44871</v>
      </c>
      <c r="BO13" s="332">
        <f t="shared" si="179"/>
        <v>44901</v>
      </c>
      <c r="BP13" s="332">
        <f t="shared" si="179"/>
        <v>44932</v>
      </c>
      <c r="BQ13" s="332">
        <f t="shared" si="179"/>
        <v>44963</v>
      </c>
      <c r="BR13" s="332">
        <f t="shared" si="179"/>
        <v>44991</v>
      </c>
      <c r="BS13" s="332">
        <f t="shared" si="179"/>
        <v>45022</v>
      </c>
      <c r="BT13" s="332">
        <f t="shared" si="179"/>
        <v>45052</v>
      </c>
      <c r="BU13" s="332">
        <f t="shared" si="179"/>
        <v>45083</v>
      </c>
      <c r="BV13" s="332">
        <f t="shared" si="179"/>
        <v>45113</v>
      </c>
      <c r="BW13" s="332">
        <f t="shared" si="179"/>
        <v>45144</v>
      </c>
      <c r="BX13" s="332">
        <f t="shared" si="179"/>
        <v>45175</v>
      </c>
      <c r="BY13" s="332">
        <f t="shared" ref="BY13:ED13" si="180">MIN($I$13+EOMONTH(BY$2,0-1),$I$7)</f>
        <v>45205</v>
      </c>
      <c r="BZ13" s="332">
        <f t="shared" si="180"/>
        <v>45236</v>
      </c>
      <c r="CA13" s="332">
        <f t="shared" si="180"/>
        <v>45266</v>
      </c>
      <c r="CB13" s="332">
        <f t="shared" si="180"/>
        <v>45297</v>
      </c>
      <c r="CC13" s="332">
        <f t="shared" si="180"/>
        <v>45328</v>
      </c>
      <c r="CD13" s="332">
        <f t="shared" si="180"/>
        <v>45357</v>
      </c>
      <c r="CE13" s="332">
        <f t="shared" si="180"/>
        <v>45388</v>
      </c>
      <c r="CF13" s="332">
        <f t="shared" si="180"/>
        <v>45418</v>
      </c>
      <c r="CG13" s="332">
        <f t="shared" si="180"/>
        <v>45449</v>
      </c>
      <c r="CH13" s="332">
        <f t="shared" si="180"/>
        <v>45479</v>
      </c>
      <c r="CI13" s="332">
        <f t="shared" si="180"/>
        <v>45510</v>
      </c>
      <c r="CJ13" s="332">
        <f t="shared" si="180"/>
        <v>45541</v>
      </c>
      <c r="CK13" s="332">
        <f t="shared" si="180"/>
        <v>45571</v>
      </c>
      <c r="CL13" s="332">
        <f t="shared" si="180"/>
        <v>45602</v>
      </c>
      <c r="CM13" s="332">
        <f t="shared" si="180"/>
        <v>45632</v>
      </c>
      <c r="CN13" s="332">
        <f t="shared" si="180"/>
        <v>45663</v>
      </c>
      <c r="CO13" s="332">
        <f t="shared" si="180"/>
        <v>45694</v>
      </c>
      <c r="CP13" s="332">
        <f t="shared" si="180"/>
        <v>45722</v>
      </c>
      <c r="CQ13" s="332">
        <f t="shared" si="180"/>
        <v>45753</v>
      </c>
      <c r="CR13" s="332">
        <f t="shared" si="180"/>
        <v>45783</v>
      </c>
      <c r="CS13" s="332">
        <f t="shared" si="180"/>
        <v>45814</v>
      </c>
      <c r="CT13" s="332">
        <f t="shared" si="180"/>
        <v>45844</v>
      </c>
      <c r="CU13" s="332">
        <f t="shared" si="180"/>
        <v>45875</v>
      </c>
      <c r="CV13" s="332">
        <f t="shared" si="180"/>
        <v>45906</v>
      </c>
      <c r="CW13" s="332">
        <f t="shared" si="180"/>
        <v>45936</v>
      </c>
      <c r="CX13" s="332">
        <f t="shared" si="180"/>
        <v>45967</v>
      </c>
      <c r="CY13" s="332">
        <f t="shared" si="180"/>
        <v>45997</v>
      </c>
      <c r="CZ13" s="332">
        <f t="shared" si="180"/>
        <v>46028</v>
      </c>
      <c r="DA13" s="332">
        <f t="shared" si="180"/>
        <v>46059</v>
      </c>
      <c r="DB13" s="332">
        <f t="shared" si="180"/>
        <v>46087</v>
      </c>
      <c r="DC13" s="332">
        <f t="shared" si="180"/>
        <v>46118</v>
      </c>
      <c r="DD13" s="332">
        <f t="shared" si="180"/>
        <v>46148</v>
      </c>
      <c r="DE13" s="332">
        <f t="shared" si="180"/>
        <v>46179</v>
      </c>
      <c r="DF13" s="332">
        <f t="shared" si="180"/>
        <v>46209</v>
      </c>
      <c r="DG13" s="332">
        <f t="shared" si="180"/>
        <v>46240</v>
      </c>
      <c r="DH13" s="332">
        <f t="shared" si="180"/>
        <v>46271</v>
      </c>
      <c r="DI13" s="332">
        <f t="shared" si="180"/>
        <v>46301</v>
      </c>
      <c r="DJ13" s="332">
        <f t="shared" si="180"/>
        <v>46332</v>
      </c>
      <c r="DK13" s="332">
        <f t="shared" si="180"/>
        <v>46362</v>
      </c>
      <c r="DL13" s="332">
        <f t="shared" si="180"/>
        <v>46393</v>
      </c>
      <c r="DM13" s="332">
        <f t="shared" si="180"/>
        <v>46424</v>
      </c>
      <c r="DN13" s="332">
        <f t="shared" si="180"/>
        <v>46452</v>
      </c>
      <c r="DO13" s="332">
        <f t="shared" si="180"/>
        <v>46483</v>
      </c>
      <c r="DP13" s="332">
        <f t="shared" si="180"/>
        <v>46513</v>
      </c>
      <c r="DQ13" s="332">
        <f t="shared" si="180"/>
        <v>46544</v>
      </c>
      <c r="DR13" s="332">
        <f t="shared" si="180"/>
        <v>46574</v>
      </c>
      <c r="DS13" s="332">
        <f t="shared" si="180"/>
        <v>46605</v>
      </c>
      <c r="DT13" s="332">
        <f t="shared" si="180"/>
        <v>46636</v>
      </c>
      <c r="DU13" s="332">
        <f t="shared" si="180"/>
        <v>46666</v>
      </c>
      <c r="DV13" s="332">
        <f t="shared" si="180"/>
        <v>46697</v>
      </c>
      <c r="DW13" s="332">
        <f t="shared" si="180"/>
        <v>46727</v>
      </c>
      <c r="DX13" s="332">
        <f t="shared" si="180"/>
        <v>46758</v>
      </c>
      <c r="DY13" s="332">
        <f t="shared" si="180"/>
        <v>46789</v>
      </c>
      <c r="DZ13" s="332">
        <f t="shared" si="180"/>
        <v>46818</v>
      </c>
      <c r="EA13" s="332">
        <f t="shared" si="180"/>
        <v>46849</v>
      </c>
      <c r="EB13" s="332">
        <f t="shared" si="180"/>
        <v>46849</v>
      </c>
      <c r="EC13" s="332">
        <f t="shared" si="180"/>
        <v>46849</v>
      </c>
      <c r="ED13" s="332">
        <f t="shared" si="180"/>
        <v>46849</v>
      </c>
    </row>
    <row r="14" spans="1:134" x14ac:dyDescent="0.2">
      <c r="A14" s="131"/>
      <c r="B14" s="131"/>
      <c r="C14" s="131"/>
      <c r="D14" s="131"/>
      <c r="E14" s="131"/>
      <c r="F14" s="131"/>
      <c r="G14" s="131"/>
      <c r="H14" s="333" t="s">
        <v>249</v>
      </c>
      <c r="I14" s="334">
        <f>I12+'A&amp;R'!H35</f>
        <v>30</v>
      </c>
      <c r="J14" s="333" t="s">
        <v>250</v>
      </c>
      <c r="K14" s="335">
        <f>I3</f>
        <v>43220</v>
      </c>
      <c r="L14" s="691">
        <f t="shared" ref="L14:AQ14" si="181">L2</f>
        <v>43251</v>
      </c>
      <c r="M14" s="335">
        <f t="shared" si="181"/>
        <v>43281</v>
      </c>
      <c r="N14" s="335">
        <f t="shared" si="181"/>
        <v>43312</v>
      </c>
      <c r="O14" s="335">
        <f t="shared" si="181"/>
        <v>43343</v>
      </c>
      <c r="P14" s="335">
        <f t="shared" si="181"/>
        <v>43373</v>
      </c>
      <c r="Q14" s="335">
        <f t="shared" si="181"/>
        <v>43404</v>
      </c>
      <c r="R14" s="335">
        <f t="shared" si="181"/>
        <v>43434</v>
      </c>
      <c r="S14" s="335">
        <f t="shared" si="181"/>
        <v>43465</v>
      </c>
      <c r="T14" s="335">
        <f t="shared" si="181"/>
        <v>43496</v>
      </c>
      <c r="U14" s="335">
        <f t="shared" si="181"/>
        <v>43524</v>
      </c>
      <c r="V14" s="335">
        <f t="shared" si="181"/>
        <v>43555</v>
      </c>
      <c r="W14" s="335">
        <f t="shared" si="181"/>
        <v>43585</v>
      </c>
      <c r="X14" s="335">
        <f t="shared" si="181"/>
        <v>43616</v>
      </c>
      <c r="Y14" s="335">
        <f t="shared" si="181"/>
        <v>43646</v>
      </c>
      <c r="Z14" s="335">
        <f t="shared" si="181"/>
        <v>43677</v>
      </c>
      <c r="AA14" s="335">
        <f t="shared" si="181"/>
        <v>43708</v>
      </c>
      <c r="AB14" s="335">
        <f t="shared" si="181"/>
        <v>43738</v>
      </c>
      <c r="AC14" s="335">
        <f t="shared" si="181"/>
        <v>43769</v>
      </c>
      <c r="AD14" s="335">
        <f t="shared" si="181"/>
        <v>43799</v>
      </c>
      <c r="AE14" s="335">
        <f t="shared" si="181"/>
        <v>43830</v>
      </c>
      <c r="AF14" s="335">
        <f t="shared" si="181"/>
        <v>43861</v>
      </c>
      <c r="AG14" s="335">
        <f t="shared" si="181"/>
        <v>43890</v>
      </c>
      <c r="AH14" s="335">
        <f t="shared" si="181"/>
        <v>43921</v>
      </c>
      <c r="AI14" s="335">
        <f t="shared" si="181"/>
        <v>43951</v>
      </c>
      <c r="AJ14" s="335">
        <f t="shared" si="181"/>
        <v>43982</v>
      </c>
      <c r="AK14" s="335">
        <f t="shared" si="181"/>
        <v>44012</v>
      </c>
      <c r="AL14" s="335">
        <f t="shared" si="181"/>
        <v>44043</v>
      </c>
      <c r="AM14" s="335">
        <f t="shared" si="181"/>
        <v>44074</v>
      </c>
      <c r="AN14" s="335">
        <f t="shared" si="181"/>
        <v>44104</v>
      </c>
      <c r="AO14" s="335">
        <f t="shared" si="181"/>
        <v>44135</v>
      </c>
      <c r="AP14" s="335">
        <f t="shared" si="181"/>
        <v>44165</v>
      </c>
      <c r="AQ14" s="335">
        <f t="shared" si="181"/>
        <v>44196</v>
      </c>
      <c r="AR14" s="335">
        <f t="shared" ref="AR14:BW14" si="182">AR2</f>
        <v>44227</v>
      </c>
      <c r="AS14" s="335">
        <f t="shared" si="182"/>
        <v>44255</v>
      </c>
      <c r="AT14" s="335">
        <f t="shared" si="182"/>
        <v>44286</v>
      </c>
      <c r="AU14" s="335">
        <f t="shared" si="182"/>
        <v>44316</v>
      </c>
      <c r="AV14" s="335">
        <f t="shared" si="182"/>
        <v>44347</v>
      </c>
      <c r="AW14" s="335">
        <f t="shared" si="182"/>
        <v>44377</v>
      </c>
      <c r="AX14" s="335">
        <f t="shared" si="182"/>
        <v>44408</v>
      </c>
      <c r="AY14" s="335">
        <f t="shared" si="182"/>
        <v>44439</v>
      </c>
      <c r="AZ14" s="335">
        <f t="shared" si="182"/>
        <v>44469</v>
      </c>
      <c r="BA14" s="335">
        <f t="shared" si="182"/>
        <v>44500</v>
      </c>
      <c r="BB14" s="335">
        <f t="shared" si="182"/>
        <v>44530</v>
      </c>
      <c r="BC14" s="335">
        <f t="shared" si="182"/>
        <v>44561</v>
      </c>
      <c r="BD14" s="335">
        <f t="shared" si="182"/>
        <v>44592</v>
      </c>
      <c r="BE14" s="335">
        <f t="shared" si="182"/>
        <v>44620</v>
      </c>
      <c r="BF14" s="335">
        <f t="shared" si="182"/>
        <v>44651</v>
      </c>
      <c r="BG14" s="335">
        <f t="shared" si="182"/>
        <v>44681</v>
      </c>
      <c r="BH14" s="335">
        <f t="shared" si="182"/>
        <v>44712</v>
      </c>
      <c r="BI14" s="335">
        <f t="shared" si="182"/>
        <v>44742</v>
      </c>
      <c r="BJ14" s="335">
        <f t="shared" si="182"/>
        <v>44773</v>
      </c>
      <c r="BK14" s="335">
        <f t="shared" si="182"/>
        <v>44804</v>
      </c>
      <c r="BL14" s="335">
        <f t="shared" si="182"/>
        <v>44834</v>
      </c>
      <c r="BM14" s="335">
        <f t="shared" si="182"/>
        <v>44865</v>
      </c>
      <c r="BN14" s="335">
        <f t="shared" si="182"/>
        <v>44895</v>
      </c>
      <c r="BO14" s="335">
        <f t="shared" si="182"/>
        <v>44926</v>
      </c>
      <c r="BP14" s="335">
        <f t="shared" si="182"/>
        <v>44957</v>
      </c>
      <c r="BQ14" s="335">
        <f t="shared" si="182"/>
        <v>44985</v>
      </c>
      <c r="BR14" s="335">
        <f t="shared" si="182"/>
        <v>45016</v>
      </c>
      <c r="BS14" s="335">
        <f t="shared" si="182"/>
        <v>45046</v>
      </c>
      <c r="BT14" s="335">
        <f t="shared" si="182"/>
        <v>45077</v>
      </c>
      <c r="BU14" s="335">
        <f t="shared" si="182"/>
        <v>45107</v>
      </c>
      <c r="BV14" s="335">
        <f t="shared" si="182"/>
        <v>45138</v>
      </c>
      <c r="BW14" s="335">
        <f t="shared" si="182"/>
        <v>45169</v>
      </c>
      <c r="BX14" s="335">
        <f t="shared" ref="BX14:DC14" si="183">BX2</f>
        <v>45199</v>
      </c>
      <c r="BY14" s="335">
        <f t="shared" si="183"/>
        <v>45230</v>
      </c>
      <c r="BZ14" s="335">
        <f t="shared" si="183"/>
        <v>45260</v>
      </c>
      <c r="CA14" s="335">
        <f t="shared" si="183"/>
        <v>45291</v>
      </c>
      <c r="CB14" s="335">
        <f t="shared" si="183"/>
        <v>45322</v>
      </c>
      <c r="CC14" s="335">
        <f t="shared" si="183"/>
        <v>45351</v>
      </c>
      <c r="CD14" s="335">
        <f t="shared" si="183"/>
        <v>45382</v>
      </c>
      <c r="CE14" s="335">
        <f t="shared" si="183"/>
        <v>45412</v>
      </c>
      <c r="CF14" s="335">
        <f t="shared" si="183"/>
        <v>45443</v>
      </c>
      <c r="CG14" s="335">
        <f t="shared" si="183"/>
        <v>45473</v>
      </c>
      <c r="CH14" s="335">
        <f t="shared" si="183"/>
        <v>45504</v>
      </c>
      <c r="CI14" s="335">
        <f t="shared" si="183"/>
        <v>45535</v>
      </c>
      <c r="CJ14" s="335">
        <f t="shared" si="183"/>
        <v>45565</v>
      </c>
      <c r="CK14" s="335">
        <f t="shared" si="183"/>
        <v>45596</v>
      </c>
      <c r="CL14" s="335">
        <f t="shared" si="183"/>
        <v>45626</v>
      </c>
      <c r="CM14" s="335">
        <f t="shared" si="183"/>
        <v>45657</v>
      </c>
      <c r="CN14" s="335">
        <f t="shared" si="183"/>
        <v>45688</v>
      </c>
      <c r="CO14" s="335">
        <f t="shared" si="183"/>
        <v>45716</v>
      </c>
      <c r="CP14" s="335">
        <f t="shared" si="183"/>
        <v>45747</v>
      </c>
      <c r="CQ14" s="335">
        <f t="shared" si="183"/>
        <v>45777</v>
      </c>
      <c r="CR14" s="335">
        <f t="shared" si="183"/>
        <v>45808</v>
      </c>
      <c r="CS14" s="335">
        <f t="shared" si="183"/>
        <v>45838</v>
      </c>
      <c r="CT14" s="335">
        <f t="shared" si="183"/>
        <v>45869</v>
      </c>
      <c r="CU14" s="335">
        <f t="shared" si="183"/>
        <v>45900</v>
      </c>
      <c r="CV14" s="335">
        <f t="shared" si="183"/>
        <v>45930</v>
      </c>
      <c r="CW14" s="335">
        <f t="shared" si="183"/>
        <v>45961</v>
      </c>
      <c r="CX14" s="335">
        <f t="shared" si="183"/>
        <v>45991</v>
      </c>
      <c r="CY14" s="335">
        <f t="shared" si="183"/>
        <v>46022</v>
      </c>
      <c r="CZ14" s="335">
        <f t="shared" si="183"/>
        <v>46053</v>
      </c>
      <c r="DA14" s="335">
        <f t="shared" si="183"/>
        <v>46081</v>
      </c>
      <c r="DB14" s="335">
        <f t="shared" si="183"/>
        <v>46112</v>
      </c>
      <c r="DC14" s="335">
        <f t="shared" si="183"/>
        <v>46142</v>
      </c>
      <c r="DD14" s="335">
        <f t="shared" ref="DD14:ED14" si="184">DD2</f>
        <v>46173</v>
      </c>
      <c r="DE14" s="335">
        <f t="shared" si="184"/>
        <v>46203</v>
      </c>
      <c r="DF14" s="335">
        <f t="shared" si="184"/>
        <v>46234</v>
      </c>
      <c r="DG14" s="335">
        <f t="shared" si="184"/>
        <v>46265</v>
      </c>
      <c r="DH14" s="335">
        <f t="shared" si="184"/>
        <v>46295</v>
      </c>
      <c r="DI14" s="335">
        <f t="shared" si="184"/>
        <v>46326</v>
      </c>
      <c r="DJ14" s="335">
        <f t="shared" si="184"/>
        <v>46356</v>
      </c>
      <c r="DK14" s="335">
        <f t="shared" si="184"/>
        <v>46387</v>
      </c>
      <c r="DL14" s="335">
        <f t="shared" si="184"/>
        <v>46418</v>
      </c>
      <c r="DM14" s="335">
        <f t="shared" si="184"/>
        <v>46446</v>
      </c>
      <c r="DN14" s="335">
        <f t="shared" si="184"/>
        <v>46477</v>
      </c>
      <c r="DO14" s="335">
        <f t="shared" si="184"/>
        <v>46507</v>
      </c>
      <c r="DP14" s="335">
        <f t="shared" si="184"/>
        <v>46538</v>
      </c>
      <c r="DQ14" s="335">
        <f t="shared" si="184"/>
        <v>46568</v>
      </c>
      <c r="DR14" s="335">
        <f t="shared" si="184"/>
        <v>46599</v>
      </c>
      <c r="DS14" s="335">
        <f t="shared" si="184"/>
        <v>46630</v>
      </c>
      <c r="DT14" s="335">
        <f t="shared" si="184"/>
        <v>46660</v>
      </c>
      <c r="DU14" s="335">
        <f t="shared" si="184"/>
        <v>46691</v>
      </c>
      <c r="DV14" s="335">
        <f t="shared" si="184"/>
        <v>46721</v>
      </c>
      <c r="DW14" s="335">
        <f t="shared" si="184"/>
        <v>46752</v>
      </c>
      <c r="DX14" s="335">
        <f t="shared" si="184"/>
        <v>46783</v>
      </c>
      <c r="DY14" s="335">
        <f t="shared" si="184"/>
        <v>46812</v>
      </c>
      <c r="DZ14" s="335">
        <f t="shared" si="184"/>
        <v>46843</v>
      </c>
      <c r="EA14" s="335">
        <f t="shared" si="184"/>
        <v>46873</v>
      </c>
      <c r="EB14" s="335">
        <f t="shared" si="184"/>
        <v>46904</v>
      </c>
      <c r="EC14" s="335">
        <f t="shared" si="184"/>
        <v>46934</v>
      </c>
      <c r="ED14" s="335">
        <f t="shared" si="184"/>
        <v>46965</v>
      </c>
    </row>
    <row r="15" spans="1:134" x14ac:dyDescent="0.2">
      <c r="D15" s="336"/>
      <c r="E15" s="336"/>
    </row>
    <row r="16" spans="1:134" x14ac:dyDescent="0.2">
      <c r="B16" s="337" t="s">
        <v>251</v>
      </c>
      <c r="C16" s="337"/>
      <c r="J16" s="338">
        <v>1</v>
      </c>
    </row>
    <row r="17" spans="1:134" x14ac:dyDescent="0.2">
      <c r="A17" s="316">
        <f>ROW()</f>
        <v>17</v>
      </c>
      <c r="C17" s="493" t="s">
        <v>299</v>
      </c>
      <c r="D17" s="454"/>
      <c r="E17" s="454"/>
      <c r="F17" s="454"/>
      <c r="G17" s="453"/>
      <c r="H17" s="453"/>
      <c r="I17" s="454"/>
      <c r="J17" s="342">
        <f t="shared" ref="J17:J33" ca="1" si="185">SUM(K17:ED17)</f>
        <v>257838006</v>
      </c>
      <c r="K17" s="453"/>
      <c r="L17" s="453">
        <f ca="1">'Property(M)'!K22</f>
        <v>1874552.4166666667</v>
      </c>
      <c r="M17" s="453">
        <f ca="1">'Property(M)'!L22</f>
        <v>1874552.4166666667</v>
      </c>
      <c r="N17" s="453">
        <f ca="1">'Property(M)'!M22</f>
        <v>1874552.4166666667</v>
      </c>
      <c r="O17" s="453">
        <f ca="1">'Property(M)'!N22</f>
        <v>1874552.4166666667</v>
      </c>
      <c r="P17" s="453">
        <f ca="1">'Property(M)'!O22</f>
        <v>1874552.4166666667</v>
      </c>
      <c r="Q17" s="453">
        <f ca="1">'Property(M)'!P22</f>
        <v>1874552.4166666667</v>
      </c>
      <c r="R17" s="453">
        <f ca="1">'Property(M)'!Q22</f>
        <v>1874552.4166666667</v>
      </c>
      <c r="S17" s="453">
        <f ca="1">'Property(M)'!R22</f>
        <v>1874552.4166666667</v>
      </c>
      <c r="T17" s="453">
        <f ca="1">'Property(M)'!S22</f>
        <v>1874552.4166666667</v>
      </c>
      <c r="U17" s="453">
        <f ca="1">'Property(M)'!T22</f>
        <v>1874552.4166666667</v>
      </c>
      <c r="V17" s="453">
        <f ca="1">'Property(M)'!U22</f>
        <v>1874552.4166666667</v>
      </c>
      <c r="W17" s="453">
        <f ca="1">'Property(M)'!V22</f>
        <v>1874552.4166666667</v>
      </c>
      <c r="X17" s="453">
        <f ca="1">'Property(M)'!W22</f>
        <v>1936675.0833333333</v>
      </c>
      <c r="Y17" s="453">
        <f ca="1">'Property(M)'!X22</f>
        <v>1936675.0833333333</v>
      </c>
      <c r="Z17" s="453">
        <f ca="1">'Property(M)'!Y22</f>
        <v>1936675.0833333333</v>
      </c>
      <c r="AA17" s="453">
        <f ca="1">'Property(M)'!Z22</f>
        <v>1936675.0833333333</v>
      </c>
      <c r="AB17" s="453">
        <f ca="1">'Property(M)'!AA22</f>
        <v>1936675.0833333333</v>
      </c>
      <c r="AC17" s="453">
        <f ca="1">'Property(M)'!AB22</f>
        <v>1936675.0833333333</v>
      </c>
      <c r="AD17" s="453">
        <f ca="1">'Property(M)'!AC22</f>
        <v>1936675.0833333333</v>
      </c>
      <c r="AE17" s="453">
        <f ca="1">'Property(M)'!AD22</f>
        <v>1936675.0833333333</v>
      </c>
      <c r="AF17" s="453">
        <f ca="1">'Property(M)'!AE22</f>
        <v>1936675.0833333333</v>
      </c>
      <c r="AG17" s="453">
        <f ca="1">'Property(M)'!AF22</f>
        <v>1936675.0833333333</v>
      </c>
      <c r="AH17" s="453">
        <f ca="1">'Property(M)'!AG22</f>
        <v>1936675.0833333333</v>
      </c>
      <c r="AI17" s="453">
        <f ca="1">'Property(M)'!AH22</f>
        <v>1936675.0833333333</v>
      </c>
      <c r="AJ17" s="453">
        <f ca="1">'Property(M)'!AI22</f>
        <v>1992957</v>
      </c>
      <c r="AK17" s="453">
        <f ca="1">'Property(M)'!AJ22</f>
        <v>1992957</v>
      </c>
      <c r="AL17" s="453">
        <f ca="1">'Property(M)'!AK22</f>
        <v>1992957</v>
      </c>
      <c r="AM17" s="453">
        <f ca="1">'Property(M)'!AL22</f>
        <v>1992957</v>
      </c>
      <c r="AN17" s="453">
        <f ca="1">'Property(M)'!AM22</f>
        <v>1992957</v>
      </c>
      <c r="AO17" s="453">
        <f ca="1">'Property(M)'!AN22</f>
        <v>1992957</v>
      </c>
      <c r="AP17" s="453">
        <f ca="1">'Property(M)'!AO22</f>
        <v>1992957</v>
      </c>
      <c r="AQ17" s="453">
        <f ca="1">'Property(M)'!AP22</f>
        <v>1992957</v>
      </c>
      <c r="AR17" s="453">
        <f ca="1">'Property(M)'!AQ22</f>
        <v>1992957</v>
      </c>
      <c r="AS17" s="453">
        <f ca="1">'Property(M)'!AR22</f>
        <v>1992957</v>
      </c>
      <c r="AT17" s="453">
        <f ca="1">'Property(M)'!AS22</f>
        <v>1992957</v>
      </c>
      <c r="AU17" s="453">
        <f ca="1">'Property(M)'!AT22</f>
        <v>1992957</v>
      </c>
      <c r="AV17" s="453">
        <f ca="1">'Property(M)'!AU22</f>
        <v>2050926.4166666667</v>
      </c>
      <c r="AW17" s="453">
        <f ca="1">'Property(M)'!AV22</f>
        <v>2050926.4166666667</v>
      </c>
      <c r="AX17" s="453">
        <f ca="1">'Property(M)'!AW22</f>
        <v>2050926.4166666667</v>
      </c>
      <c r="AY17" s="453">
        <f ca="1">'Property(M)'!AX22</f>
        <v>2050926.4166666667</v>
      </c>
      <c r="AZ17" s="453">
        <f ca="1">'Property(M)'!AY22</f>
        <v>2050926.4166666667</v>
      </c>
      <c r="BA17" s="453">
        <f ca="1">'Property(M)'!AZ22</f>
        <v>2050926.4166666667</v>
      </c>
      <c r="BB17" s="453">
        <f ca="1">'Property(M)'!BA22</f>
        <v>2050926.4166666667</v>
      </c>
      <c r="BC17" s="453">
        <f ca="1">'Property(M)'!BB22</f>
        <v>2050926.4166666667</v>
      </c>
      <c r="BD17" s="453">
        <f ca="1">'Property(M)'!BC22</f>
        <v>2050926.4166666667</v>
      </c>
      <c r="BE17" s="453">
        <f ca="1">'Property(M)'!BD22</f>
        <v>2050926.4166666667</v>
      </c>
      <c r="BF17" s="453">
        <f ca="1">'Property(M)'!BE22</f>
        <v>2050926.4166666667</v>
      </c>
      <c r="BG17" s="453">
        <f ca="1">'Property(M)'!BF22</f>
        <v>2050926.4166666667</v>
      </c>
      <c r="BH17" s="453">
        <f ca="1">'Property(M)'!BG22</f>
        <v>2110636.3333333335</v>
      </c>
      <c r="BI17" s="453">
        <f ca="1">'Property(M)'!BH22</f>
        <v>2110636.3333333335</v>
      </c>
      <c r="BJ17" s="453">
        <f ca="1">'Property(M)'!BI22</f>
        <v>2110636.3333333335</v>
      </c>
      <c r="BK17" s="453">
        <f ca="1">'Property(M)'!BJ22</f>
        <v>2110636.3333333335</v>
      </c>
      <c r="BL17" s="453">
        <f ca="1">'Property(M)'!BK22</f>
        <v>2110636.3333333335</v>
      </c>
      <c r="BM17" s="453">
        <f ca="1">'Property(M)'!BL22</f>
        <v>2110636.3333333335</v>
      </c>
      <c r="BN17" s="453">
        <f ca="1">'Property(M)'!BM22</f>
        <v>2110636.3333333335</v>
      </c>
      <c r="BO17" s="453">
        <f ca="1">'Property(M)'!BN22</f>
        <v>2110636.3333333335</v>
      </c>
      <c r="BP17" s="453">
        <f ca="1">'Property(M)'!BO22</f>
        <v>2110636.3333333335</v>
      </c>
      <c r="BQ17" s="453">
        <f ca="1">'Property(M)'!BP22</f>
        <v>2110636.3333333335</v>
      </c>
      <c r="BR17" s="453">
        <f ca="1">'Property(M)'!BQ22</f>
        <v>2110636.3333333335</v>
      </c>
      <c r="BS17" s="453">
        <f ca="1">'Property(M)'!BR22</f>
        <v>2110636.3333333335</v>
      </c>
      <c r="BT17" s="453">
        <f ca="1">'Property(M)'!BS22</f>
        <v>2173202.25</v>
      </c>
      <c r="BU17" s="453">
        <f ca="1">'Property(M)'!BT22</f>
        <v>2173202.25</v>
      </c>
      <c r="BV17" s="453">
        <f ca="1">'Property(M)'!BU22</f>
        <v>2173202.25</v>
      </c>
      <c r="BW17" s="453">
        <f ca="1">'Property(M)'!BV22</f>
        <v>2173202.25</v>
      </c>
      <c r="BX17" s="453">
        <f ca="1">'Property(M)'!BW22</f>
        <v>2173202.25</v>
      </c>
      <c r="BY17" s="453">
        <f ca="1">'Property(M)'!BX22</f>
        <v>2173202.25</v>
      </c>
      <c r="BZ17" s="453">
        <f ca="1">'Property(M)'!BY22</f>
        <v>2173202.25</v>
      </c>
      <c r="CA17" s="453">
        <f ca="1">'Property(M)'!BZ22</f>
        <v>2173202.25</v>
      </c>
      <c r="CB17" s="453">
        <f ca="1">'Property(M)'!CA22</f>
        <v>2173202.25</v>
      </c>
      <c r="CC17" s="453">
        <f ca="1">'Property(M)'!CB22</f>
        <v>2173202.25</v>
      </c>
      <c r="CD17" s="453">
        <f ca="1">'Property(M)'!CC22</f>
        <v>2173202.25</v>
      </c>
      <c r="CE17" s="453">
        <f ca="1">'Property(M)'!CD22</f>
        <v>2173202.25</v>
      </c>
      <c r="CF17" s="453">
        <f ca="1">'Property(M)'!CE22</f>
        <v>2236547.1666666665</v>
      </c>
      <c r="CG17" s="453">
        <f ca="1">'Property(M)'!CF22</f>
        <v>2236547.1666666665</v>
      </c>
      <c r="CH17" s="453">
        <f ca="1">'Property(M)'!CG22</f>
        <v>2236547.1666666665</v>
      </c>
      <c r="CI17" s="453">
        <f ca="1">'Property(M)'!CH22</f>
        <v>2236547.1666666665</v>
      </c>
      <c r="CJ17" s="453">
        <f ca="1">'Property(M)'!CI22</f>
        <v>2236547.1666666665</v>
      </c>
      <c r="CK17" s="453">
        <f ca="1">'Property(M)'!CJ22</f>
        <v>2236547.1666666665</v>
      </c>
      <c r="CL17" s="453">
        <f ca="1">'Property(M)'!CK22</f>
        <v>2236547.1666666665</v>
      </c>
      <c r="CM17" s="453">
        <f ca="1">'Property(M)'!CL22</f>
        <v>2236547.1666666665</v>
      </c>
      <c r="CN17" s="453">
        <f ca="1">'Property(M)'!CM22</f>
        <v>2236547.1666666665</v>
      </c>
      <c r="CO17" s="453">
        <f ca="1">'Property(M)'!CN22</f>
        <v>2236547.1666666665</v>
      </c>
      <c r="CP17" s="453">
        <f ca="1">'Property(M)'!CO22</f>
        <v>2236547.1666666665</v>
      </c>
      <c r="CQ17" s="453">
        <f ca="1">'Property(M)'!CP22</f>
        <v>2236547.1666666665</v>
      </c>
      <c r="CR17" s="453">
        <f ca="1">'Property(M)'!CQ22</f>
        <v>2301792.3333333335</v>
      </c>
      <c r="CS17" s="453">
        <f ca="1">'Property(M)'!CR22</f>
        <v>2301792.3333333335</v>
      </c>
      <c r="CT17" s="453">
        <f ca="1">'Property(M)'!CS22</f>
        <v>2301792.3333333335</v>
      </c>
      <c r="CU17" s="453">
        <f ca="1">'Property(M)'!CT22</f>
        <v>2301792.3333333335</v>
      </c>
      <c r="CV17" s="453">
        <f ca="1">'Property(M)'!CU22</f>
        <v>2301792.3333333335</v>
      </c>
      <c r="CW17" s="453">
        <f ca="1">'Property(M)'!CV22</f>
        <v>2301792.3333333335</v>
      </c>
      <c r="CX17" s="453">
        <f ca="1">'Property(M)'!CW22</f>
        <v>2301792.3333333335</v>
      </c>
      <c r="CY17" s="453">
        <f ca="1">'Property(M)'!CX22</f>
        <v>2301792.3333333335</v>
      </c>
      <c r="CZ17" s="453">
        <f ca="1">'Property(M)'!CY22</f>
        <v>2301792.3333333335</v>
      </c>
      <c r="DA17" s="453">
        <f ca="1">'Property(M)'!CZ22</f>
        <v>2301792.3333333335</v>
      </c>
      <c r="DB17" s="453">
        <f ca="1">'Property(M)'!DA22</f>
        <v>2301792.3333333335</v>
      </c>
      <c r="DC17" s="453">
        <f ca="1">'Property(M)'!DB22</f>
        <v>2301792.3333333335</v>
      </c>
      <c r="DD17" s="453">
        <f ca="1">'Property(M)'!DC22</f>
        <v>2368996.25</v>
      </c>
      <c r="DE17" s="453">
        <f ca="1">'Property(M)'!DD22</f>
        <v>2368996.25</v>
      </c>
      <c r="DF17" s="453">
        <f ca="1">'Property(M)'!DE22</f>
        <v>2368996.25</v>
      </c>
      <c r="DG17" s="453">
        <f ca="1">'Property(M)'!DF22</f>
        <v>2368996.25</v>
      </c>
      <c r="DH17" s="453">
        <f ca="1">'Property(M)'!DG22</f>
        <v>2368996.25</v>
      </c>
      <c r="DI17" s="453">
        <f ca="1">'Property(M)'!DH22</f>
        <v>2368996.25</v>
      </c>
      <c r="DJ17" s="453">
        <f ca="1">'Property(M)'!DI22</f>
        <v>2368996.25</v>
      </c>
      <c r="DK17" s="453">
        <f ca="1">'Property(M)'!DJ22</f>
        <v>2368996.25</v>
      </c>
      <c r="DL17" s="453">
        <f ca="1">'Property(M)'!DK22</f>
        <v>2368996.25</v>
      </c>
      <c r="DM17" s="453">
        <f ca="1">'Property(M)'!DL22</f>
        <v>2368996.25</v>
      </c>
      <c r="DN17" s="453">
        <f ca="1">'Property(M)'!DM22</f>
        <v>2368996.25</v>
      </c>
      <c r="DO17" s="453">
        <f ca="1">'Property(M)'!DN22</f>
        <v>2368996.25</v>
      </c>
      <c r="DP17" s="453">
        <f ca="1">'Property(M)'!DO22</f>
        <v>2440215.25</v>
      </c>
      <c r="DQ17" s="453">
        <f ca="1">'Property(M)'!DP22</f>
        <v>2440215.25</v>
      </c>
      <c r="DR17" s="453">
        <f ca="1">'Property(M)'!DQ22</f>
        <v>2440215.25</v>
      </c>
      <c r="DS17" s="453">
        <f ca="1">'Property(M)'!DR22</f>
        <v>2440215.25</v>
      </c>
      <c r="DT17" s="453">
        <f ca="1">'Property(M)'!DS22</f>
        <v>2440215.25</v>
      </c>
      <c r="DU17" s="453">
        <f ca="1">'Property(M)'!DT22</f>
        <v>2440215.25</v>
      </c>
      <c r="DV17" s="453">
        <f ca="1">'Property(M)'!DU22</f>
        <v>2440215.25</v>
      </c>
      <c r="DW17" s="453">
        <f ca="1">'Property(M)'!DV22</f>
        <v>2440215.25</v>
      </c>
      <c r="DX17" s="453">
        <f ca="1">'Property(M)'!DW22</f>
        <v>2440215.25</v>
      </c>
      <c r="DY17" s="453">
        <f ca="1">'Property(M)'!DX22</f>
        <v>2440215.25</v>
      </c>
      <c r="DZ17" s="453">
        <f ca="1">'Property(M)'!DY22</f>
        <v>2440215.25</v>
      </c>
      <c r="EA17" s="453">
        <f ca="1">'Property(M)'!DZ22</f>
        <v>2440215.25</v>
      </c>
      <c r="EB17" s="453">
        <f ca="1">'Property(M)'!EA22</f>
        <v>0</v>
      </c>
      <c r="EC17" s="453">
        <f ca="1">'Property(M)'!EB22</f>
        <v>0</v>
      </c>
      <c r="ED17" s="453">
        <f ca="1">'Property(M)'!EC22</f>
        <v>0</v>
      </c>
    </row>
    <row r="18" spans="1:134" x14ac:dyDescent="0.2">
      <c r="A18" s="316">
        <f>ROW()</f>
        <v>18</v>
      </c>
      <c r="C18" s="494" t="s">
        <v>297</v>
      </c>
      <c r="D18" s="490"/>
      <c r="E18" s="490"/>
      <c r="F18" s="490"/>
      <c r="G18" s="491"/>
      <c r="H18" s="491"/>
      <c r="I18" s="490"/>
      <c r="J18" s="284">
        <f t="shared" ca="1" si="185"/>
        <v>-8467832.3853499182</v>
      </c>
      <c r="K18" s="491"/>
      <c r="L18" s="491">
        <f ca="1">'Property(M)'!K23</f>
        <v>-40323.002111888229</v>
      </c>
      <c r="M18" s="491">
        <f ca="1">'Property(M)'!L23</f>
        <v>-40323.002111888229</v>
      </c>
      <c r="N18" s="491">
        <f ca="1">'Property(M)'!M23</f>
        <v>-40323.002111888229</v>
      </c>
      <c r="O18" s="491">
        <f ca="1">'Property(M)'!N23</f>
        <v>-40323.002111888229</v>
      </c>
      <c r="P18" s="491">
        <f ca="1">'Property(M)'!O23</f>
        <v>-40323.002111888229</v>
      </c>
      <c r="Q18" s="491">
        <f ca="1">'Property(M)'!P23</f>
        <v>-40323.002111888229</v>
      </c>
      <c r="R18" s="491">
        <f ca="1">'Property(M)'!Q23</f>
        <v>-40323.002111888229</v>
      </c>
      <c r="S18" s="491">
        <f ca="1">'Property(M)'!R23</f>
        <v>-40323.002111888229</v>
      </c>
      <c r="T18" s="491">
        <f ca="1">'Property(M)'!S23</f>
        <v>-40323.002111888229</v>
      </c>
      <c r="U18" s="491">
        <f ca="1">'Property(M)'!T23</f>
        <v>-40323.002111888229</v>
      </c>
      <c r="V18" s="491">
        <f ca="1">'Property(M)'!U23</f>
        <v>-40323.002111888229</v>
      </c>
      <c r="W18" s="491">
        <f ca="1">'Property(M)'!V23</f>
        <v>-40323.002111888229</v>
      </c>
      <c r="X18" s="491">
        <f ca="1">'Property(M)'!W23</f>
        <v>-65491.003333400527</v>
      </c>
      <c r="Y18" s="491">
        <f ca="1">'Property(M)'!X23</f>
        <v>-65491.003333400527</v>
      </c>
      <c r="Z18" s="491">
        <f ca="1">'Property(M)'!Y23</f>
        <v>-65491.003333400527</v>
      </c>
      <c r="AA18" s="491">
        <f ca="1">'Property(M)'!Z23</f>
        <v>-65491.003333400527</v>
      </c>
      <c r="AB18" s="491">
        <f ca="1">'Property(M)'!AA23</f>
        <v>-65491.003333400527</v>
      </c>
      <c r="AC18" s="491">
        <f ca="1">'Property(M)'!AB23</f>
        <v>-65491.003333400527</v>
      </c>
      <c r="AD18" s="491">
        <f ca="1">'Property(M)'!AC23</f>
        <v>-65491.003333400527</v>
      </c>
      <c r="AE18" s="491">
        <f ca="1">'Property(M)'!AD23</f>
        <v>-65491.003333400527</v>
      </c>
      <c r="AF18" s="491">
        <f ca="1">'Property(M)'!AE23</f>
        <v>-65491.003333400527</v>
      </c>
      <c r="AG18" s="491">
        <f ca="1">'Property(M)'!AF23</f>
        <v>-65491.003333400527</v>
      </c>
      <c r="AH18" s="491">
        <f ca="1">'Property(M)'!AG23</f>
        <v>-65491.003333400527</v>
      </c>
      <c r="AI18" s="491">
        <f ca="1">'Property(M)'!AH23</f>
        <v>-65491.003333400527</v>
      </c>
      <c r="AJ18" s="491">
        <f ca="1">'Property(M)'!AI23</f>
        <v>-67455.753333400527</v>
      </c>
      <c r="AK18" s="491">
        <f ca="1">'Property(M)'!AJ23</f>
        <v>-67455.753333400527</v>
      </c>
      <c r="AL18" s="491">
        <f ca="1">'Property(M)'!AK23</f>
        <v>-67455.753333400527</v>
      </c>
      <c r="AM18" s="491">
        <f ca="1">'Property(M)'!AL23</f>
        <v>-67455.753333400527</v>
      </c>
      <c r="AN18" s="491">
        <f ca="1">'Property(M)'!AM23</f>
        <v>-67455.753333400527</v>
      </c>
      <c r="AO18" s="491">
        <f ca="1">'Property(M)'!AN23</f>
        <v>-67455.753333400527</v>
      </c>
      <c r="AP18" s="491">
        <f ca="1">'Property(M)'!AO23</f>
        <v>-67455.753333400527</v>
      </c>
      <c r="AQ18" s="491">
        <f ca="1">'Property(M)'!AP23</f>
        <v>-67455.753333400527</v>
      </c>
      <c r="AR18" s="491">
        <f ca="1">'Property(M)'!AQ23</f>
        <v>-67455.753333400527</v>
      </c>
      <c r="AS18" s="491">
        <f ca="1">'Property(M)'!AR23</f>
        <v>-67455.753333400527</v>
      </c>
      <c r="AT18" s="491">
        <f ca="1">'Property(M)'!AS23</f>
        <v>-67455.753333400527</v>
      </c>
      <c r="AU18" s="491">
        <f ca="1">'Property(M)'!AT23</f>
        <v>-67455.753333400527</v>
      </c>
      <c r="AV18" s="491">
        <f ca="1">'Property(M)'!AU23</f>
        <v>-69479.336666733856</v>
      </c>
      <c r="AW18" s="491">
        <f ca="1">'Property(M)'!AV23</f>
        <v>-69479.336666733856</v>
      </c>
      <c r="AX18" s="491">
        <f ca="1">'Property(M)'!AW23</f>
        <v>-69479.336666733856</v>
      </c>
      <c r="AY18" s="491">
        <f ca="1">'Property(M)'!AX23</f>
        <v>-69479.336666733856</v>
      </c>
      <c r="AZ18" s="491">
        <f ca="1">'Property(M)'!AY23</f>
        <v>-69479.336666733856</v>
      </c>
      <c r="BA18" s="491">
        <f ca="1">'Property(M)'!AZ23</f>
        <v>-69479.336666733856</v>
      </c>
      <c r="BB18" s="491">
        <f ca="1">'Property(M)'!BA23</f>
        <v>-69479.336666733856</v>
      </c>
      <c r="BC18" s="491">
        <f ca="1">'Property(M)'!BB23</f>
        <v>-69479.336666733856</v>
      </c>
      <c r="BD18" s="491">
        <f ca="1">'Property(M)'!BC23</f>
        <v>-69479.336666733856</v>
      </c>
      <c r="BE18" s="491">
        <f ca="1">'Property(M)'!BD23</f>
        <v>-69479.336666733856</v>
      </c>
      <c r="BF18" s="491">
        <f ca="1">'Property(M)'!BE23</f>
        <v>-69479.336666733856</v>
      </c>
      <c r="BG18" s="491">
        <f ca="1">'Property(M)'!BF23</f>
        <v>-69479.336666733856</v>
      </c>
      <c r="BH18" s="491">
        <f ca="1">'Property(M)'!BG23</f>
        <v>-71563.670000067199</v>
      </c>
      <c r="BI18" s="491">
        <f ca="1">'Property(M)'!BH23</f>
        <v>-71563.670000067199</v>
      </c>
      <c r="BJ18" s="491">
        <f ca="1">'Property(M)'!BI23</f>
        <v>-71563.670000067199</v>
      </c>
      <c r="BK18" s="491">
        <f ca="1">'Property(M)'!BJ23</f>
        <v>-71563.670000067199</v>
      </c>
      <c r="BL18" s="491">
        <f ca="1">'Property(M)'!BK23</f>
        <v>-71563.670000067199</v>
      </c>
      <c r="BM18" s="491">
        <f ca="1">'Property(M)'!BL23</f>
        <v>-71563.670000067199</v>
      </c>
      <c r="BN18" s="491">
        <f ca="1">'Property(M)'!BM23</f>
        <v>-71563.670000067199</v>
      </c>
      <c r="BO18" s="491">
        <f ca="1">'Property(M)'!BN23</f>
        <v>-71563.670000067199</v>
      </c>
      <c r="BP18" s="491">
        <f ca="1">'Property(M)'!BO23</f>
        <v>-71563.670000067199</v>
      </c>
      <c r="BQ18" s="491">
        <f ca="1">'Property(M)'!BP23</f>
        <v>-71563.670000067199</v>
      </c>
      <c r="BR18" s="491">
        <f ca="1">'Property(M)'!BQ23</f>
        <v>-71563.670000067199</v>
      </c>
      <c r="BS18" s="491">
        <f ca="1">'Property(M)'!BR23</f>
        <v>-71563.670000067199</v>
      </c>
      <c r="BT18" s="491">
        <f ca="1">'Property(M)'!BS23</f>
        <v>-73710.586666733856</v>
      </c>
      <c r="BU18" s="491">
        <f ca="1">'Property(M)'!BT23</f>
        <v>-73710.586666733856</v>
      </c>
      <c r="BV18" s="491">
        <f ca="1">'Property(M)'!BU23</f>
        <v>-73710.586666733856</v>
      </c>
      <c r="BW18" s="491">
        <f ca="1">'Property(M)'!BV23</f>
        <v>-73710.586666733856</v>
      </c>
      <c r="BX18" s="491">
        <f ca="1">'Property(M)'!BW23</f>
        <v>-73710.586666733856</v>
      </c>
      <c r="BY18" s="491">
        <f ca="1">'Property(M)'!BX23</f>
        <v>-73710.586666733856</v>
      </c>
      <c r="BZ18" s="491">
        <f ca="1">'Property(M)'!BY23</f>
        <v>-73710.586666733856</v>
      </c>
      <c r="CA18" s="491">
        <f ca="1">'Property(M)'!BZ23</f>
        <v>-73710.586666733856</v>
      </c>
      <c r="CB18" s="491">
        <f ca="1">'Property(M)'!CA23</f>
        <v>-73710.586666733856</v>
      </c>
      <c r="CC18" s="491">
        <f ca="1">'Property(M)'!CB23</f>
        <v>-73710.586666733856</v>
      </c>
      <c r="CD18" s="491">
        <f ca="1">'Property(M)'!CC23</f>
        <v>-73710.586666733856</v>
      </c>
      <c r="CE18" s="491">
        <f ca="1">'Property(M)'!CD23</f>
        <v>-73710.586666733856</v>
      </c>
      <c r="CF18" s="491">
        <f ca="1">'Property(M)'!CE23</f>
        <v>-75922.086666733856</v>
      </c>
      <c r="CG18" s="491">
        <f ca="1">'Property(M)'!CF23</f>
        <v>-75922.086666733856</v>
      </c>
      <c r="CH18" s="491">
        <f ca="1">'Property(M)'!CG23</f>
        <v>-75922.086666733856</v>
      </c>
      <c r="CI18" s="491">
        <f ca="1">'Property(M)'!CH23</f>
        <v>-75922.086666733856</v>
      </c>
      <c r="CJ18" s="491">
        <f ca="1">'Property(M)'!CI23</f>
        <v>-75922.086666733856</v>
      </c>
      <c r="CK18" s="491">
        <f ca="1">'Property(M)'!CJ23</f>
        <v>-75922.086666733856</v>
      </c>
      <c r="CL18" s="491">
        <f ca="1">'Property(M)'!CK23</f>
        <v>-75922.086666733856</v>
      </c>
      <c r="CM18" s="491">
        <f ca="1">'Property(M)'!CL23</f>
        <v>-75922.086666733856</v>
      </c>
      <c r="CN18" s="491">
        <f ca="1">'Property(M)'!CM23</f>
        <v>-75922.086666733856</v>
      </c>
      <c r="CO18" s="491">
        <f ca="1">'Property(M)'!CN23</f>
        <v>-75922.086666733856</v>
      </c>
      <c r="CP18" s="491">
        <f ca="1">'Property(M)'!CO23</f>
        <v>-75922.086666733856</v>
      </c>
      <c r="CQ18" s="491">
        <f ca="1">'Property(M)'!CP23</f>
        <v>-75922.086666733856</v>
      </c>
      <c r="CR18" s="491">
        <f ca="1">'Property(M)'!CQ23</f>
        <v>-78199.586666733856</v>
      </c>
      <c r="CS18" s="491">
        <f ca="1">'Property(M)'!CR23</f>
        <v>-78199.586666733856</v>
      </c>
      <c r="CT18" s="491">
        <f ca="1">'Property(M)'!CS23</f>
        <v>-78199.586666733856</v>
      </c>
      <c r="CU18" s="491">
        <f ca="1">'Property(M)'!CT23</f>
        <v>-78199.586666733856</v>
      </c>
      <c r="CV18" s="491">
        <f ca="1">'Property(M)'!CU23</f>
        <v>-78199.586666733856</v>
      </c>
      <c r="CW18" s="491">
        <f ca="1">'Property(M)'!CV23</f>
        <v>-78199.586666733856</v>
      </c>
      <c r="CX18" s="491">
        <f ca="1">'Property(M)'!CW23</f>
        <v>-78199.586666733856</v>
      </c>
      <c r="CY18" s="491">
        <f ca="1">'Property(M)'!CX23</f>
        <v>-78199.586666733856</v>
      </c>
      <c r="CZ18" s="491">
        <f ca="1">'Property(M)'!CY23</f>
        <v>-78199.586666733856</v>
      </c>
      <c r="DA18" s="491">
        <f ca="1">'Property(M)'!CZ23</f>
        <v>-78199.586666733856</v>
      </c>
      <c r="DB18" s="491">
        <f ca="1">'Property(M)'!DA23</f>
        <v>-78199.586666733856</v>
      </c>
      <c r="DC18" s="491">
        <f ca="1">'Property(M)'!DB23</f>
        <v>-78199.586666733856</v>
      </c>
      <c r="DD18" s="491">
        <f ca="1">'Property(M)'!DC23</f>
        <v>-80545.586666733856</v>
      </c>
      <c r="DE18" s="491">
        <f ca="1">'Property(M)'!DD23</f>
        <v>-80545.586666733856</v>
      </c>
      <c r="DF18" s="491">
        <f ca="1">'Property(M)'!DE23</f>
        <v>-80545.586666733856</v>
      </c>
      <c r="DG18" s="491">
        <f ca="1">'Property(M)'!DF23</f>
        <v>-80545.586666733856</v>
      </c>
      <c r="DH18" s="491">
        <f ca="1">'Property(M)'!DG23</f>
        <v>-80545.586666733856</v>
      </c>
      <c r="DI18" s="491">
        <f ca="1">'Property(M)'!DH23</f>
        <v>-80545.586666733856</v>
      </c>
      <c r="DJ18" s="491">
        <f ca="1">'Property(M)'!DI23</f>
        <v>-80545.586666733856</v>
      </c>
      <c r="DK18" s="491">
        <f ca="1">'Property(M)'!DJ23</f>
        <v>-80545.586666733856</v>
      </c>
      <c r="DL18" s="491">
        <f ca="1">'Property(M)'!DK23</f>
        <v>-80545.586666733856</v>
      </c>
      <c r="DM18" s="491">
        <f ca="1">'Property(M)'!DL23</f>
        <v>-80545.586666733856</v>
      </c>
      <c r="DN18" s="491">
        <f ca="1">'Property(M)'!DM23</f>
        <v>-80545.586666733856</v>
      </c>
      <c r="DO18" s="491">
        <f ca="1">'Property(M)'!DN23</f>
        <v>-80545.586666733856</v>
      </c>
      <c r="DP18" s="491">
        <f ca="1">'Property(M)'!DO23</f>
        <v>-82962.086666733856</v>
      </c>
      <c r="DQ18" s="491">
        <f ca="1">'Property(M)'!DP23</f>
        <v>-82962.086666733856</v>
      </c>
      <c r="DR18" s="491">
        <f ca="1">'Property(M)'!DQ23</f>
        <v>-82962.086666733856</v>
      </c>
      <c r="DS18" s="491">
        <f ca="1">'Property(M)'!DR23</f>
        <v>-82962.086666733856</v>
      </c>
      <c r="DT18" s="491">
        <f ca="1">'Property(M)'!DS23</f>
        <v>-82962.086666733856</v>
      </c>
      <c r="DU18" s="491">
        <f ca="1">'Property(M)'!DT23</f>
        <v>-82962.086666733856</v>
      </c>
      <c r="DV18" s="491">
        <f ca="1">'Property(M)'!DU23</f>
        <v>-82962.086666733856</v>
      </c>
      <c r="DW18" s="491">
        <f ca="1">'Property(M)'!DV23</f>
        <v>-82962.086666733856</v>
      </c>
      <c r="DX18" s="491">
        <f ca="1">'Property(M)'!DW23</f>
        <v>-82962.086666733856</v>
      </c>
      <c r="DY18" s="491">
        <f ca="1">'Property(M)'!DX23</f>
        <v>-82962.086666733856</v>
      </c>
      <c r="DZ18" s="491">
        <f ca="1">'Property(M)'!DY23</f>
        <v>-82962.086666733856</v>
      </c>
      <c r="EA18" s="491">
        <f ca="1">'Property(M)'!DZ23</f>
        <v>-82962.086666733856</v>
      </c>
      <c r="EB18" s="491">
        <f ca="1">'Property(M)'!EA23</f>
        <v>0</v>
      </c>
      <c r="EC18" s="491">
        <f ca="1">'Property(M)'!EB23</f>
        <v>0</v>
      </c>
      <c r="ED18" s="491">
        <f ca="1">'Property(M)'!EC23</f>
        <v>0</v>
      </c>
    </row>
    <row r="19" spans="1:134" x14ac:dyDescent="0.2">
      <c r="A19" s="316">
        <f>ROW()</f>
        <v>19</v>
      </c>
      <c r="C19" s="492" t="s">
        <v>298</v>
      </c>
      <c r="D19" s="202"/>
      <c r="E19" s="202"/>
      <c r="F19" s="202"/>
      <c r="G19" s="208"/>
      <c r="H19" s="208"/>
      <c r="I19" s="202"/>
      <c r="J19" s="381">
        <f t="shared" ca="1" si="185"/>
        <v>249370173.99999988</v>
      </c>
      <c r="K19" s="452"/>
      <c r="L19" s="452">
        <f ca="1">'Property(M)'!K24</f>
        <v>1834229.4166666667</v>
      </c>
      <c r="M19" s="452">
        <f ca="1">'Property(M)'!L24</f>
        <v>1834229.4166666667</v>
      </c>
      <c r="N19" s="452">
        <f ca="1">'Property(M)'!M24</f>
        <v>1834229.4166666667</v>
      </c>
      <c r="O19" s="452">
        <f ca="1">'Property(M)'!N24</f>
        <v>1834229.4166666667</v>
      </c>
      <c r="P19" s="452">
        <f ca="1">'Property(M)'!O24</f>
        <v>1834229.4166666667</v>
      </c>
      <c r="Q19" s="452">
        <f ca="1">'Property(M)'!P24</f>
        <v>1834229.4166666667</v>
      </c>
      <c r="R19" s="452">
        <f ca="1">'Property(M)'!Q24</f>
        <v>1834229.4166666667</v>
      </c>
      <c r="S19" s="452">
        <f ca="1">'Property(M)'!R24</f>
        <v>1834229.4166666667</v>
      </c>
      <c r="T19" s="452">
        <f ca="1">'Property(M)'!S24</f>
        <v>1834229.4166666667</v>
      </c>
      <c r="U19" s="452">
        <f ca="1">'Property(M)'!T24</f>
        <v>1834229.4166666667</v>
      </c>
      <c r="V19" s="452">
        <f ca="1">'Property(M)'!U24</f>
        <v>1834229.4166666667</v>
      </c>
      <c r="W19" s="452">
        <f ca="1">'Property(M)'!V24</f>
        <v>1834229.4166666667</v>
      </c>
      <c r="X19" s="452">
        <f ca="1">'Property(M)'!W24</f>
        <v>1871184.0833333333</v>
      </c>
      <c r="Y19" s="452">
        <f ca="1">'Property(M)'!X24</f>
        <v>1871184.0833333333</v>
      </c>
      <c r="Z19" s="452">
        <f ca="1">'Property(M)'!Y24</f>
        <v>1871184.0833333333</v>
      </c>
      <c r="AA19" s="452">
        <f ca="1">'Property(M)'!Z24</f>
        <v>1871184.0833333333</v>
      </c>
      <c r="AB19" s="452">
        <f ca="1">'Property(M)'!AA24</f>
        <v>1871184.0833333333</v>
      </c>
      <c r="AC19" s="452">
        <f ca="1">'Property(M)'!AB24</f>
        <v>1871184.0833333333</v>
      </c>
      <c r="AD19" s="452">
        <f ca="1">'Property(M)'!AC24</f>
        <v>1871184.0833333333</v>
      </c>
      <c r="AE19" s="452">
        <f ca="1">'Property(M)'!AD24</f>
        <v>1871184.0833333333</v>
      </c>
      <c r="AF19" s="452">
        <f ca="1">'Property(M)'!AE24</f>
        <v>1871184.0833333333</v>
      </c>
      <c r="AG19" s="452">
        <f ca="1">'Property(M)'!AF24</f>
        <v>1871184.0833333333</v>
      </c>
      <c r="AH19" s="452">
        <f ca="1">'Property(M)'!AG24</f>
        <v>1871184.0833333333</v>
      </c>
      <c r="AI19" s="452">
        <f ca="1">'Property(M)'!AH24</f>
        <v>1871184.0833333333</v>
      </c>
      <c r="AJ19" s="452">
        <f ca="1">'Property(M)'!AI24</f>
        <v>1925501.25</v>
      </c>
      <c r="AK19" s="452">
        <f ca="1">'Property(M)'!AJ24</f>
        <v>1925501.25</v>
      </c>
      <c r="AL19" s="452">
        <f ca="1">'Property(M)'!AK24</f>
        <v>1925501.25</v>
      </c>
      <c r="AM19" s="452">
        <f ca="1">'Property(M)'!AL24</f>
        <v>1925501.25</v>
      </c>
      <c r="AN19" s="452">
        <f ca="1">'Property(M)'!AM24</f>
        <v>1925501.25</v>
      </c>
      <c r="AO19" s="452">
        <f ca="1">'Property(M)'!AN24</f>
        <v>1925501.25</v>
      </c>
      <c r="AP19" s="452">
        <f ca="1">'Property(M)'!AO24</f>
        <v>1925501.25</v>
      </c>
      <c r="AQ19" s="452">
        <f ca="1">'Property(M)'!AP24</f>
        <v>1925501.25</v>
      </c>
      <c r="AR19" s="452">
        <f ca="1">'Property(M)'!AQ24</f>
        <v>1925501.25</v>
      </c>
      <c r="AS19" s="452">
        <f ca="1">'Property(M)'!AR24</f>
        <v>1925501.25</v>
      </c>
      <c r="AT19" s="452">
        <f ca="1">'Property(M)'!AS24</f>
        <v>1925501.25</v>
      </c>
      <c r="AU19" s="452">
        <f ca="1">'Property(M)'!AT24</f>
        <v>1925501.25</v>
      </c>
      <c r="AV19" s="452">
        <f ca="1">'Property(M)'!AU24</f>
        <v>1981447.0833333333</v>
      </c>
      <c r="AW19" s="452">
        <f ca="1">'Property(M)'!AV24</f>
        <v>1981447.0833333333</v>
      </c>
      <c r="AX19" s="452">
        <f ca="1">'Property(M)'!AW24</f>
        <v>1981447.0833333333</v>
      </c>
      <c r="AY19" s="452">
        <f ca="1">'Property(M)'!AX24</f>
        <v>1981447.0833333333</v>
      </c>
      <c r="AZ19" s="452">
        <f ca="1">'Property(M)'!AY24</f>
        <v>1981447.0833333333</v>
      </c>
      <c r="BA19" s="452">
        <f ca="1">'Property(M)'!AZ24</f>
        <v>1981447.0833333333</v>
      </c>
      <c r="BB19" s="452">
        <f ca="1">'Property(M)'!BA24</f>
        <v>1981447.0833333333</v>
      </c>
      <c r="BC19" s="452">
        <f ca="1">'Property(M)'!BB24</f>
        <v>1981447.0833333333</v>
      </c>
      <c r="BD19" s="452">
        <f ca="1">'Property(M)'!BC24</f>
        <v>1981447.0833333333</v>
      </c>
      <c r="BE19" s="452">
        <f ca="1">'Property(M)'!BD24</f>
        <v>1981447.0833333333</v>
      </c>
      <c r="BF19" s="452">
        <f ca="1">'Property(M)'!BE24</f>
        <v>1981447.0833333333</v>
      </c>
      <c r="BG19" s="452">
        <f ca="1">'Property(M)'!BF24</f>
        <v>1981447.0833333333</v>
      </c>
      <c r="BH19" s="452">
        <f ca="1">'Property(M)'!BG24</f>
        <v>2039072.6666666667</v>
      </c>
      <c r="BI19" s="452">
        <f ca="1">'Property(M)'!BH24</f>
        <v>2039072.6666666667</v>
      </c>
      <c r="BJ19" s="452">
        <f ca="1">'Property(M)'!BI24</f>
        <v>2039072.6666666667</v>
      </c>
      <c r="BK19" s="452">
        <f ca="1">'Property(M)'!BJ24</f>
        <v>2039072.6666666667</v>
      </c>
      <c r="BL19" s="452">
        <f ca="1">'Property(M)'!BK24</f>
        <v>2039072.6666666667</v>
      </c>
      <c r="BM19" s="452">
        <f ca="1">'Property(M)'!BL24</f>
        <v>2039072.6666666667</v>
      </c>
      <c r="BN19" s="452">
        <f ca="1">'Property(M)'!BM24</f>
        <v>2039072.6666666667</v>
      </c>
      <c r="BO19" s="452">
        <f ca="1">'Property(M)'!BN24</f>
        <v>2039072.6666666667</v>
      </c>
      <c r="BP19" s="452">
        <f ca="1">'Property(M)'!BO24</f>
        <v>2039072.6666666667</v>
      </c>
      <c r="BQ19" s="452">
        <f ca="1">'Property(M)'!BP24</f>
        <v>2039072.6666666667</v>
      </c>
      <c r="BR19" s="452">
        <f ca="1">'Property(M)'!BQ24</f>
        <v>2039072.6666666667</v>
      </c>
      <c r="BS19" s="452">
        <f ca="1">'Property(M)'!BR24</f>
        <v>2039072.6666666667</v>
      </c>
      <c r="BT19" s="452">
        <f ca="1">'Property(M)'!BS24</f>
        <v>2099491.6666666665</v>
      </c>
      <c r="BU19" s="452">
        <f ca="1">'Property(M)'!BT24</f>
        <v>2099491.6666666665</v>
      </c>
      <c r="BV19" s="452">
        <f ca="1">'Property(M)'!BU24</f>
        <v>2099491.6666666665</v>
      </c>
      <c r="BW19" s="452">
        <f ca="1">'Property(M)'!BV24</f>
        <v>2099491.6666666665</v>
      </c>
      <c r="BX19" s="452">
        <f ca="1">'Property(M)'!BW24</f>
        <v>2099491.6666666665</v>
      </c>
      <c r="BY19" s="452">
        <f ca="1">'Property(M)'!BX24</f>
        <v>2099491.6666666665</v>
      </c>
      <c r="BZ19" s="452">
        <f ca="1">'Property(M)'!BY24</f>
        <v>2099491.6666666665</v>
      </c>
      <c r="CA19" s="452">
        <f ca="1">'Property(M)'!BZ24</f>
        <v>2099491.6666666665</v>
      </c>
      <c r="CB19" s="452">
        <f ca="1">'Property(M)'!CA24</f>
        <v>2099491.6666666665</v>
      </c>
      <c r="CC19" s="452">
        <f ca="1">'Property(M)'!CB24</f>
        <v>2099491.6666666665</v>
      </c>
      <c r="CD19" s="452">
        <f ca="1">'Property(M)'!CC24</f>
        <v>2099491.6666666665</v>
      </c>
      <c r="CE19" s="452">
        <f ca="1">'Property(M)'!CD24</f>
        <v>2099491.6666666665</v>
      </c>
      <c r="CF19" s="452">
        <f ca="1">'Property(M)'!CE24</f>
        <v>2160625.0833333335</v>
      </c>
      <c r="CG19" s="452">
        <f ca="1">'Property(M)'!CF24</f>
        <v>2160625.0833333335</v>
      </c>
      <c r="CH19" s="452">
        <f ca="1">'Property(M)'!CG24</f>
        <v>2160625.0833333335</v>
      </c>
      <c r="CI19" s="452">
        <f ca="1">'Property(M)'!CH24</f>
        <v>2160625.0833333335</v>
      </c>
      <c r="CJ19" s="452">
        <f ca="1">'Property(M)'!CI24</f>
        <v>2160625.0833333335</v>
      </c>
      <c r="CK19" s="452">
        <f ca="1">'Property(M)'!CJ24</f>
        <v>2160625.0833333335</v>
      </c>
      <c r="CL19" s="452">
        <f ca="1">'Property(M)'!CK24</f>
        <v>2160625.0833333335</v>
      </c>
      <c r="CM19" s="452">
        <f ca="1">'Property(M)'!CL24</f>
        <v>2160625.0833333335</v>
      </c>
      <c r="CN19" s="452">
        <f ca="1">'Property(M)'!CM24</f>
        <v>2160625.0833333335</v>
      </c>
      <c r="CO19" s="452">
        <f ca="1">'Property(M)'!CN24</f>
        <v>2160625.0833333335</v>
      </c>
      <c r="CP19" s="452">
        <f ca="1">'Property(M)'!CO24</f>
        <v>2160625.0833333335</v>
      </c>
      <c r="CQ19" s="452">
        <f ca="1">'Property(M)'!CP24</f>
        <v>2160625.0833333335</v>
      </c>
      <c r="CR19" s="452">
        <f ca="1">'Property(M)'!CQ24</f>
        <v>2223592.75</v>
      </c>
      <c r="CS19" s="452">
        <f ca="1">'Property(M)'!CR24</f>
        <v>2223592.75</v>
      </c>
      <c r="CT19" s="452">
        <f ca="1">'Property(M)'!CS24</f>
        <v>2223592.75</v>
      </c>
      <c r="CU19" s="452">
        <f ca="1">'Property(M)'!CT24</f>
        <v>2223592.75</v>
      </c>
      <c r="CV19" s="452">
        <f ca="1">'Property(M)'!CU24</f>
        <v>2223592.75</v>
      </c>
      <c r="CW19" s="452">
        <f ca="1">'Property(M)'!CV24</f>
        <v>2223592.75</v>
      </c>
      <c r="CX19" s="452">
        <f ca="1">'Property(M)'!CW24</f>
        <v>2223592.75</v>
      </c>
      <c r="CY19" s="452">
        <f ca="1">'Property(M)'!CX24</f>
        <v>2223592.75</v>
      </c>
      <c r="CZ19" s="452">
        <f ca="1">'Property(M)'!CY24</f>
        <v>2223592.75</v>
      </c>
      <c r="DA19" s="452">
        <f ca="1">'Property(M)'!CZ24</f>
        <v>2223592.75</v>
      </c>
      <c r="DB19" s="452">
        <f ca="1">'Property(M)'!DA24</f>
        <v>2223592.75</v>
      </c>
      <c r="DC19" s="452">
        <f ca="1">'Property(M)'!DB24</f>
        <v>2223592.75</v>
      </c>
      <c r="DD19" s="452">
        <f ca="1">'Property(M)'!DC24</f>
        <v>2288450.6666666665</v>
      </c>
      <c r="DE19" s="452">
        <f ca="1">'Property(M)'!DD24</f>
        <v>2288450.6666666665</v>
      </c>
      <c r="DF19" s="452">
        <f ca="1">'Property(M)'!DE24</f>
        <v>2288450.6666666665</v>
      </c>
      <c r="DG19" s="452">
        <f ca="1">'Property(M)'!DF24</f>
        <v>2288450.6666666665</v>
      </c>
      <c r="DH19" s="452">
        <f ca="1">'Property(M)'!DG24</f>
        <v>2288450.6666666665</v>
      </c>
      <c r="DI19" s="452">
        <f ca="1">'Property(M)'!DH24</f>
        <v>2288450.6666666665</v>
      </c>
      <c r="DJ19" s="452">
        <f ca="1">'Property(M)'!DI24</f>
        <v>2288450.6666666665</v>
      </c>
      <c r="DK19" s="452">
        <f ca="1">'Property(M)'!DJ24</f>
        <v>2288450.6666666665</v>
      </c>
      <c r="DL19" s="452">
        <f ca="1">'Property(M)'!DK24</f>
        <v>2288450.6666666665</v>
      </c>
      <c r="DM19" s="452">
        <f ca="1">'Property(M)'!DL24</f>
        <v>2288450.6666666665</v>
      </c>
      <c r="DN19" s="452">
        <f ca="1">'Property(M)'!DM24</f>
        <v>2288450.6666666665</v>
      </c>
      <c r="DO19" s="452">
        <f ca="1">'Property(M)'!DN24</f>
        <v>2288450.6666666665</v>
      </c>
      <c r="DP19" s="452">
        <f ca="1">'Property(M)'!DO24</f>
        <v>2357253.1666666665</v>
      </c>
      <c r="DQ19" s="452">
        <f ca="1">'Property(M)'!DP24</f>
        <v>2357253.1666666665</v>
      </c>
      <c r="DR19" s="452">
        <f ca="1">'Property(M)'!DQ24</f>
        <v>2357253.1666666665</v>
      </c>
      <c r="DS19" s="452">
        <f ca="1">'Property(M)'!DR24</f>
        <v>2357253.1666666665</v>
      </c>
      <c r="DT19" s="452">
        <f ca="1">'Property(M)'!DS24</f>
        <v>2357253.1666666665</v>
      </c>
      <c r="DU19" s="452">
        <f ca="1">'Property(M)'!DT24</f>
        <v>2357253.1666666665</v>
      </c>
      <c r="DV19" s="452">
        <f ca="1">'Property(M)'!DU24</f>
        <v>2357253.1666666665</v>
      </c>
      <c r="DW19" s="452">
        <f ca="1">'Property(M)'!DV24</f>
        <v>2357253.1666666665</v>
      </c>
      <c r="DX19" s="452">
        <f ca="1">'Property(M)'!DW24</f>
        <v>2357253.1666666665</v>
      </c>
      <c r="DY19" s="452">
        <f ca="1">'Property(M)'!DX24</f>
        <v>2357253.1666666665</v>
      </c>
      <c r="DZ19" s="452">
        <f ca="1">'Property(M)'!DY24</f>
        <v>2357253.1666666665</v>
      </c>
      <c r="EA19" s="452">
        <f ca="1">'Property(M)'!DZ24</f>
        <v>2357253.1666666665</v>
      </c>
      <c r="EB19" s="452">
        <f ca="1">'Property(M)'!EA24</f>
        <v>0</v>
      </c>
      <c r="EC19" s="452">
        <f ca="1">'Property(M)'!EB24</f>
        <v>0</v>
      </c>
      <c r="ED19" s="452">
        <f ca="1">'Property(M)'!EC24</f>
        <v>0</v>
      </c>
    </row>
    <row r="20" spans="1:134" x14ac:dyDescent="0.2">
      <c r="A20" s="316">
        <f>ROW()</f>
        <v>20</v>
      </c>
      <c r="C20" s="494" t="s">
        <v>14</v>
      </c>
      <c r="D20" s="178"/>
      <c r="E20" s="178"/>
      <c r="F20" s="178"/>
      <c r="G20" s="179"/>
      <c r="H20" s="179"/>
      <c r="I20" s="178"/>
      <c r="J20" s="284">
        <f t="shared" ca="1" si="185"/>
        <v>-63155422.350000009</v>
      </c>
      <c r="K20" s="491"/>
      <c r="L20" s="491">
        <f ca="1">-'Property(M)'!K37</f>
        <v>-340470.48541666666</v>
      </c>
      <c r="M20" s="491">
        <f ca="1">-'Property(M)'!L37</f>
        <v>-340470.48541666666</v>
      </c>
      <c r="N20" s="491">
        <f ca="1">-'Property(M)'!M37</f>
        <v>-340470.48541666666</v>
      </c>
      <c r="O20" s="491">
        <f ca="1">-'Property(M)'!N37</f>
        <v>-340470.48541666666</v>
      </c>
      <c r="P20" s="491">
        <f ca="1">-'Property(M)'!O37</f>
        <v>-340470.48541666666</v>
      </c>
      <c r="Q20" s="491">
        <f ca="1">-'Property(M)'!P37</f>
        <v>-340470.48541666666</v>
      </c>
      <c r="R20" s="491">
        <f ca="1">-'Property(M)'!Q37</f>
        <v>-340470.48541666666</v>
      </c>
      <c r="S20" s="491">
        <f ca="1">-'Property(M)'!R37</f>
        <v>-340470.48541666666</v>
      </c>
      <c r="T20" s="491">
        <f ca="1">-'Property(M)'!S37</f>
        <v>-340470.48541666666</v>
      </c>
      <c r="U20" s="491">
        <f ca="1">-'Property(M)'!T37</f>
        <v>-340470.48541666666</v>
      </c>
      <c r="V20" s="491">
        <f ca="1">-'Property(M)'!U37</f>
        <v>-340470.48541666666</v>
      </c>
      <c r="W20" s="491">
        <f ca="1">-'Property(M)'!V37</f>
        <v>-340470.48541666666</v>
      </c>
      <c r="X20" s="491">
        <f ca="1">-'Property(M)'!W37</f>
        <v>-394688.68541666662</v>
      </c>
      <c r="Y20" s="491">
        <f ca="1">-'Property(M)'!X37</f>
        <v>-394688.68541666662</v>
      </c>
      <c r="Z20" s="491">
        <f ca="1">-'Property(M)'!Y37</f>
        <v>-394688.68541666662</v>
      </c>
      <c r="AA20" s="491">
        <f ca="1">-'Property(M)'!Z37</f>
        <v>-394688.68541666662</v>
      </c>
      <c r="AB20" s="491">
        <f ca="1">-'Property(M)'!AA37</f>
        <v>-394688.68541666662</v>
      </c>
      <c r="AC20" s="491">
        <f ca="1">-'Property(M)'!AB37</f>
        <v>-394688.68541666662</v>
      </c>
      <c r="AD20" s="491">
        <f ca="1">-'Property(M)'!AC37</f>
        <v>-394688.68541666662</v>
      </c>
      <c r="AE20" s="491">
        <f ca="1">-'Property(M)'!AD37</f>
        <v>-394688.68541666662</v>
      </c>
      <c r="AF20" s="491">
        <f ca="1">-'Property(M)'!AE37</f>
        <v>-394688.68541666662</v>
      </c>
      <c r="AG20" s="491">
        <f ca="1">-'Property(M)'!AF37</f>
        <v>-394688.68541666662</v>
      </c>
      <c r="AH20" s="491">
        <f ca="1">-'Property(M)'!AG37</f>
        <v>-394688.68541666662</v>
      </c>
      <c r="AI20" s="491">
        <f ca="1">-'Property(M)'!AH37</f>
        <v>-394688.68541666662</v>
      </c>
      <c r="AJ20" s="491">
        <f ca="1">-'Property(M)'!AI37</f>
        <v>-449557.61458333331</v>
      </c>
      <c r="AK20" s="491">
        <f ca="1">-'Property(M)'!AJ37</f>
        <v>-449557.61458333331</v>
      </c>
      <c r="AL20" s="491">
        <f ca="1">-'Property(M)'!AK37</f>
        <v>-449557.61458333331</v>
      </c>
      <c r="AM20" s="491">
        <f ca="1">-'Property(M)'!AL37</f>
        <v>-449557.61458333331</v>
      </c>
      <c r="AN20" s="491">
        <f ca="1">-'Property(M)'!AM37</f>
        <v>-449557.61458333331</v>
      </c>
      <c r="AO20" s="491">
        <f ca="1">-'Property(M)'!AN37</f>
        <v>-449557.61458333331</v>
      </c>
      <c r="AP20" s="491">
        <f ca="1">-'Property(M)'!AO37</f>
        <v>-449557.61458333331</v>
      </c>
      <c r="AQ20" s="491">
        <f ca="1">-'Property(M)'!AP37</f>
        <v>-449557.61458333331</v>
      </c>
      <c r="AR20" s="491">
        <f ca="1">-'Property(M)'!AQ37</f>
        <v>-449557.61458333331</v>
      </c>
      <c r="AS20" s="491">
        <f ca="1">-'Property(M)'!AR37</f>
        <v>-449557.61458333331</v>
      </c>
      <c r="AT20" s="491">
        <f ca="1">-'Property(M)'!AS37</f>
        <v>-449557.61458333331</v>
      </c>
      <c r="AU20" s="491">
        <f ca="1">-'Property(M)'!AT37</f>
        <v>-449557.61458333331</v>
      </c>
      <c r="AV20" s="491">
        <f ca="1">-'Property(M)'!AU37</f>
        <v>-504524.76041666669</v>
      </c>
      <c r="AW20" s="491">
        <f ca="1">-'Property(M)'!AV37</f>
        <v>-504524.76041666669</v>
      </c>
      <c r="AX20" s="491">
        <f ca="1">-'Property(M)'!AW37</f>
        <v>-504524.76041666669</v>
      </c>
      <c r="AY20" s="491">
        <f ca="1">-'Property(M)'!AX37</f>
        <v>-504524.76041666669</v>
      </c>
      <c r="AZ20" s="491">
        <f ca="1">-'Property(M)'!AY37</f>
        <v>-504524.76041666669</v>
      </c>
      <c r="BA20" s="491">
        <f ca="1">-'Property(M)'!AZ37</f>
        <v>-504524.76041666669</v>
      </c>
      <c r="BB20" s="491">
        <f ca="1">-'Property(M)'!BA37</f>
        <v>-504524.76041666669</v>
      </c>
      <c r="BC20" s="491">
        <f ca="1">-'Property(M)'!BB37</f>
        <v>-504524.76041666669</v>
      </c>
      <c r="BD20" s="491">
        <f ca="1">-'Property(M)'!BC37</f>
        <v>-504524.76041666669</v>
      </c>
      <c r="BE20" s="491">
        <f ca="1">-'Property(M)'!BD37</f>
        <v>-504524.76041666669</v>
      </c>
      <c r="BF20" s="491">
        <f ca="1">-'Property(M)'!BE37</f>
        <v>-504524.76041666669</v>
      </c>
      <c r="BG20" s="491">
        <f ca="1">-'Property(M)'!BF37</f>
        <v>-504524.76041666669</v>
      </c>
      <c r="BH20" s="491">
        <f ca="1">-'Property(M)'!BG37</f>
        <v>-552568.15</v>
      </c>
      <c r="BI20" s="491">
        <f ca="1">-'Property(M)'!BH37</f>
        <v>-552568.15</v>
      </c>
      <c r="BJ20" s="491">
        <f ca="1">-'Property(M)'!BI37</f>
        <v>-552568.15</v>
      </c>
      <c r="BK20" s="491">
        <f ca="1">-'Property(M)'!BJ37</f>
        <v>-552568.15</v>
      </c>
      <c r="BL20" s="491">
        <f ca="1">-'Property(M)'!BK37</f>
        <v>-552568.15</v>
      </c>
      <c r="BM20" s="491">
        <f ca="1">-'Property(M)'!BL37</f>
        <v>-552568.15</v>
      </c>
      <c r="BN20" s="491">
        <f ca="1">-'Property(M)'!BM37</f>
        <v>-552568.15</v>
      </c>
      <c r="BO20" s="491">
        <f ca="1">-'Property(M)'!BN37</f>
        <v>-552568.15</v>
      </c>
      <c r="BP20" s="491">
        <f ca="1">-'Property(M)'!BO37</f>
        <v>-552568.15</v>
      </c>
      <c r="BQ20" s="491">
        <f ca="1">-'Property(M)'!BP37</f>
        <v>-552568.15</v>
      </c>
      <c r="BR20" s="491">
        <f ca="1">-'Property(M)'!BQ37</f>
        <v>-552568.15</v>
      </c>
      <c r="BS20" s="491">
        <f ca="1">-'Property(M)'!BR37</f>
        <v>-552568.15</v>
      </c>
      <c r="BT20" s="491">
        <f ca="1">-'Property(M)'!BS37</f>
        <v>-569126.29166666663</v>
      </c>
      <c r="BU20" s="491">
        <f ca="1">-'Property(M)'!BT37</f>
        <v>-569126.29166666663</v>
      </c>
      <c r="BV20" s="491">
        <f ca="1">-'Property(M)'!BU37</f>
        <v>-569126.29166666663</v>
      </c>
      <c r="BW20" s="491">
        <f ca="1">-'Property(M)'!BV37</f>
        <v>-569126.29166666663</v>
      </c>
      <c r="BX20" s="491">
        <f ca="1">-'Property(M)'!BW37</f>
        <v>-569126.29166666663</v>
      </c>
      <c r="BY20" s="491">
        <f ca="1">-'Property(M)'!BX37</f>
        <v>-569126.29166666663</v>
      </c>
      <c r="BZ20" s="491">
        <f ca="1">-'Property(M)'!BY37</f>
        <v>-569126.29166666663</v>
      </c>
      <c r="CA20" s="491">
        <f ca="1">-'Property(M)'!BZ37</f>
        <v>-569126.29166666663</v>
      </c>
      <c r="CB20" s="491">
        <f ca="1">-'Property(M)'!CA37</f>
        <v>-569126.29166666663</v>
      </c>
      <c r="CC20" s="491">
        <f ca="1">-'Property(M)'!CB37</f>
        <v>-569126.29166666663</v>
      </c>
      <c r="CD20" s="491">
        <f ca="1">-'Property(M)'!CC37</f>
        <v>-569126.29166666663</v>
      </c>
      <c r="CE20" s="491">
        <f ca="1">-'Property(M)'!CD37</f>
        <v>-569126.29166666663</v>
      </c>
      <c r="CF20" s="491">
        <f ca="1">-'Property(M)'!CE37</f>
        <v>-586153.9604166667</v>
      </c>
      <c r="CG20" s="491">
        <f ca="1">-'Property(M)'!CF37</f>
        <v>-586153.9604166667</v>
      </c>
      <c r="CH20" s="491">
        <f ca="1">-'Property(M)'!CG37</f>
        <v>-586153.9604166667</v>
      </c>
      <c r="CI20" s="491">
        <f ca="1">-'Property(M)'!CH37</f>
        <v>-586153.9604166667</v>
      </c>
      <c r="CJ20" s="491">
        <f ca="1">-'Property(M)'!CI37</f>
        <v>-586153.9604166667</v>
      </c>
      <c r="CK20" s="491">
        <f ca="1">-'Property(M)'!CJ37</f>
        <v>-586153.9604166667</v>
      </c>
      <c r="CL20" s="491">
        <f ca="1">-'Property(M)'!CK37</f>
        <v>-586153.9604166667</v>
      </c>
      <c r="CM20" s="491">
        <f ca="1">-'Property(M)'!CL37</f>
        <v>-586153.9604166667</v>
      </c>
      <c r="CN20" s="491">
        <f ca="1">-'Property(M)'!CM37</f>
        <v>-586153.9604166667</v>
      </c>
      <c r="CO20" s="491">
        <f ca="1">-'Property(M)'!CN37</f>
        <v>-586153.9604166667</v>
      </c>
      <c r="CP20" s="491">
        <f ca="1">-'Property(M)'!CO37</f>
        <v>-586153.9604166667</v>
      </c>
      <c r="CQ20" s="491">
        <f ca="1">-'Property(M)'!CP37</f>
        <v>-586153.9604166667</v>
      </c>
      <c r="CR20" s="491">
        <f ca="1">-'Property(M)'!CQ37</f>
        <v>-603691.81874999998</v>
      </c>
      <c r="CS20" s="491">
        <f ca="1">-'Property(M)'!CR37</f>
        <v>-603691.81874999998</v>
      </c>
      <c r="CT20" s="491">
        <f ca="1">-'Property(M)'!CS37</f>
        <v>-603691.81874999998</v>
      </c>
      <c r="CU20" s="491">
        <f ca="1">-'Property(M)'!CT37</f>
        <v>-603691.81874999998</v>
      </c>
      <c r="CV20" s="491">
        <f ca="1">-'Property(M)'!CU37</f>
        <v>-603691.81874999998</v>
      </c>
      <c r="CW20" s="491">
        <f ca="1">-'Property(M)'!CV37</f>
        <v>-603691.81874999998</v>
      </c>
      <c r="CX20" s="491">
        <f ca="1">-'Property(M)'!CW37</f>
        <v>-603691.81874999998</v>
      </c>
      <c r="CY20" s="491">
        <f ca="1">-'Property(M)'!CX37</f>
        <v>-603691.81874999998</v>
      </c>
      <c r="CZ20" s="491">
        <f ca="1">-'Property(M)'!CY37</f>
        <v>-603691.81874999998</v>
      </c>
      <c r="DA20" s="491">
        <f ca="1">-'Property(M)'!CZ37</f>
        <v>-603691.81874999998</v>
      </c>
      <c r="DB20" s="491">
        <f ca="1">-'Property(M)'!DA37</f>
        <v>-603691.81874999998</v>
      </c>
      <c r="DC20" s="491">
        <f ca="1">-'Property(M)'!DB37</f>
        <v>-603691.81874999998</v>
      </c>
      <c r="DD20" s="491">
        <f ca="1">-'Property(M)'!DC37</f>
        <v>-621756.85</v>
      </c>
      <c r="DE20" s="491">
        <f ca="1">-'Property(M)'!DD37</f>
        <v>-621756.85</v>
      </c>
      <c r="DF20" s="491">
        <f ca="1">-'Property(M)'!DE37</f>
        <v>-621756.85</v>
      </c>
      <c r="DG20" s="491">
        <f ca="1">-'Property(M)'!DF37</f>
        <v>-621756.85</v>
      </c>
      <c r="DH20" s="491">
        <f ca="1">-'Property(M)'!DG37</f>
        <v>-621756.85</v>
      </c>
      <c r="DI20" s="491">
        <f ca="1">-'Property(M)'!DH37</f>
        <v>-621756.85</v>
      </c>
      <c r="DJ20" s="491">
        <f ca="1">-'Property(M)'!DI37</f>
        <v>-621756.85</v>
      </c>
      <c r="DK20" s="491">
        <f ca="1">-'Property(M)'!DJ37</f>
        <v>-621756.85</v>
      </c>
      <c r="DL20" s="491">
        <f ca="1">-'Property(M)'!DK37</f>
        <v>-621756.85</v>
      </c>
      <c r="DM20" s="491">
        <f ca="1">-'Property(M)'!DL37</f>
        <v>-621756.85</v>
      </c>
      <c r="DN20" s="491">
        <f ca="1">-'Property(M)'!DM37</f>
        <v>-621756.85</v>
      </c>
      <c r="DO20" s="491">
        <f ca="1">-'Property(M)'!DN37</f>
        <v>-621756.85</v>
      </c>
      <c r="DP20" s="491">
        <f ca="1">-'Property(M)'!DO37</f>
        <v>-640413.24583333335</v>
      </c>
      <c r="DQ20" s="491">
        <f ca="1">-'Property(M)'!DP37</f>
        <v>-640413.24583333335</v>
      </c>
      <c r="DR20" s="491">
        <f ca="1">-'Property(M)'!DQ37</f>
        <v>-640413.24583333335</v>
      </c>
      <c r="DS20" s="491">
        <f ca="1">-'Property(M)'!DR37</f>
        <v>-640413.24583333335</v>
      </c>
      <c r="DT20" s="491">
        <f ca="1">-'Property(M)'!DS37</f>
        <v>-640413.24583333335</v>
      </c>
      <c r="DU20" s="491">
        <f ca="1">-'Property(M)'!DT37</f>
        <v>-640413.24583333335</v>
      </c>
      <c r="DV20" s="491">
        <f ca="1">-'Property(M)'!DU37</f>
        <v>-640413.24583333335</v>
      </c>
      <c r="DW20" s="491">
        <f ca="1">-'Property(M)'!DV37</f>
        <v>-640413.24583333335</v>
      </c>
      <c r="DX20" s="491">
        <f ca="1">-'Property(M)'!DW37</f>
        <v>-640413.24583333335</v>
      </c>
      <c r="DY20" s="491">
        <f ca="1">-'Property(M)'!DX37</f>
        <v>-640413.24583333335</v>
      </c>
      <c r="DZ20" s="491">
        <f ca="1">-'Property(M)'!DY37</f>
        <v>-640413.24583333335</v>
      </c>
      <c r="EA20" s="491">
        <f ca="1">-'Property(M)'!DZ37</f>
        <v>-640413.24583333335</v>
      </c>
      <c r="EB20" s="491">
        <f ca="1">-'Property(M)'!EA37</f>
        <v>0</v>
      </c>
      <c r="EC20" s="491">
        <f ca="1">-'Property(M)'!EB37</f>
        <v>0</v>
      </c>
      <c r="ED20" s="491">
        <f ca="1">-'Property(M)'!EC37</f>
        <v>0</v>
      </c>
    </row>
    <row r="21" spans="1:134" x14ac:dyDescent="0.2">
      <c r="A21" s="316">
        <f>ROW()</f>
        <v>21</v>
      </c>
      <c r="C21" s="341" t="s">
        <v>252</v>
      </c>
      <c r="G21" s="342"/>
      <c r="H21" s="342"/>
      <c r="J21" s="381">
        <f t="shared" ca="1" si="185"/>
        <v>186214751.64999983</v>
      </c>
      <c r="K21" s="381"/>
      <c r="L21" s="381">
        <f ca="1">SUM(L19:L20)</f>
        <v>1493758.9312500001</v>
      </c>
      <c r="M21" s="381">
        <f t="shared" ref="M21:BX21" ca="1" si="186">SUM(M19:M20)</f>
        <v>1493758.9312500001</v>
      </c>
      <c r="N21" s="381">
        <f t="shared" ca="1" si="186"/>
        <v>1493758.9312500001</v>
      </c>
      <c r="O21" s="381">
        <f t="shared" ca="1" si="186"/>
        <v>1493758.9312500001</v>
      </c>
      <c r="P21" s="381">
        <f t="shared" ca="1" si="186"/>
        <v>1493758.9312500001</v>
      </c>
      <c r="Q21" s="381">
        <f t="shared" ca="1" si="186"/>
        <v>1493758.9312500001</v>
      </c>
      <c r="R21" s="381">
        <f t="shared" ca="1" si="186"/>
        <v>1493758.9312500001</v>
      </c>
      <c r="S21" s="381">
        <f t="shared" ca="1" si="186"/>
        <v>1493758.9312500001</v>
      </c>
      <c r="T21" s="381">
        <f t="shared" ca="1" si="186"/>
        <v>1493758.9312500001</v>
      </c>
      <c r="U21" s="381">
        <f t="shared" ca="1" si="186"/>
        <v>1493758.9312500001</v>
      </c>
      <c r="V21" s="381">
        <f t="shared" ca="1" si="186"/>
        <v>1493758.9312500001</v>
      </c>
      <c r="W21" s="381">
        <f t="shared" ca="1" si="186"/>
        <v>1493758.9312500001</v>
      </c>
      <c r="X21" s="381">
        <f t="shared" ca="1" si="186"/>
        <v>1476495.3979166667</v>
      </c>
      <c r="Y21" s="381">
        <f t="shared" ca="1" si="186"/>
        <v>1476495.3979166667</v>
      </c>
      <c r="Z21" s="381">
        <f t="shared" ca="1" si="186"/>
        <v>1476495.3979166667</v>
      </c>
      <c r="AA21" s="381">
        <f t="shared" ca="1" si="186"/>
        <v>1476495.3979166667</v>
      </c>
      <c r="AB21" s="381">
        <f t="shared" ca="1" si="186"/>
        <v>1476495.3979166667</v>
      </c>
      <c r="AC21" s="381">
        <f t="shared" ca="1" si="186"/>
        <v>1476495.3979166667</v>
      </c>
      <c r="AD21" s="381">
        <f t="shared" ca="1" si="186"/>
        <v>1476495.3979166667</v>
      </c>
      <c r="AE21" s="381">
        <f t="shared" ca="1" si="186"/>
        <v>1476495.3979166667</v>
      </c>
      <c r="AF21" s="381">
        <f t="shared" ca="1" si="186"/>
        <v>1476495.3979166667</v>
      </c>
      <c r="AG21" s="381">
        <f t="shared" ca="1" si="186"/>
        <v>1476495.3979166667</v>
      </c>
      <c r="AH21" s="381">
        <f t="shared" ca="1" si="186"/>
        <v>1476495.3979166667</v>
      </c>
      <c r="AI21" s="381">
        <f t="shared" ca="1" si="186"/>
        <v>1476495.3979166667</v>
      </c>
      <c r="AJ21" s="381">
        <f t="shared" ca="1" si="186"/>
        <v>1475943.6354166667</v>
      </c>
      <c r="AK21" s="381">
        <f t="shared" ca="1" si="186"/>
        <v>1475943.6354166667</v>
      </c>
      <c r="AL21" s="381">
        <f t="shared" ca="1" si="186"/>
        <v>1475943.6354166667</v>
      </c>
      <c r="AM21" s="381">
        <f t="shared" ca="1" si="186"/>
        <v>1475943.6354166667</v>
      </c>
      <c r="AN21" s="381">
        <f t="shared" ca="1" si="186"/>
        <v>1475943.6354166667</v>
      </c>
      <c r="AO21" s="381">
        <f t="shared" ca="1" si="186"/>
        <v>1475943.6354166667</v>
      </c>
      <c r="AP21" s="381">
        <f t="shared" ca="1" si="186"/>
        <v>1475943.6354166667</v>
      </c>
      <c r="AQ21" s="381">
        <f t="shared" ca="1" si="186"/>
        <v>1475943.6354166667</v>
      </c>
      <c r="AR21" s="381">
        <f t="shared" ca="1" si="186"/>
        <v>1475943.6354166667</v>
      </c>
      <c r="AS21" s="381">
        <f t="shared" ca="1" si="186"/>
        <v>1475943.6354166667</v>
      </c>
      <c r="AT21" s="381">
        <f t="shared" ca="1" si="186"/>
        <v>1475943.6354166667</v>
      </c>
      <c r="AU21" s="381">
        <f t="shared" ca="1" si="186"/>
        <v>1475943.6354166667</v>
      </c>
      <c r="AV21" s="381">
        <f t="shared" ca="1" si="186"/>
        <v>1476922.3229166665</v>
      </c>
      <c r="AW21" s="381">
        <f t="shared" ca="1" si="186"/>
        <v>1476922.3229166665</v>
      </c>
      <c r="AX21" s="381">
        <f t="shared" ca="1" si="186"/>
        <v>1476922.3229166665</v>
      </c>
      <c r="AY21" s="381">
        <f t="shared" ca="1" si="186"/>
        <v>1476922.3229166665</v>
      </c>
      <c r="AZ21" s="381">
        <f t="shared" ca="1" si="186"/>
        <v>1476922.3229166665</v>
      </c>
      <c r="BA21" s="381">
        <f t="shared" ca="1" si="186"/>
        <v>1476922.3229166665</v>
      </c>
      <c r="BB21" s="381">
        <f t="shared" ca="1" si="186"/>
        <v>1476922.3229166665</v>
      </c>
      <c r="BC21" s="381">
        <f t="shared" ca="1" si="186"/>
        <v>1476922.3229166665</v>
      </c>
      <c r="BD21" s="381">
        <f t="shared" ca="1" si="186"/>
        <v>1476922.3229166665</v>
      </c>
      <c r="BE21" s="381">
        <f t="shared" ca="1" si="186"/>
        <v>1476922.3229166665</v>
      </c>
      <c r="BF21" s="381">
        <f t="shared" ca="1" si="186"/>
        <v>1476922.3229166665</v>
      </c>
      <c r="BG21" s="381">
        <f t="shared" ca="1" si="186"/>
        <v>1476922.3229166665</v>
      </c>
      <c r="BH21" s="381">
        <f t="shared" ca="1" si="186"/>
        <v>1486504.5166666666</v>
      </c>
      <c r="BI21" s="381">
        <f t="shared" ca="1" si="186"/>
        <v>1486504.5166666666</v>
      </c>
      <c r="BJ21" s="381">
        <f t="shared" ca="1" si="186"/>
        <v>1486504.5166666666</v>
      </c>
      <c r="BK21" s="381">
        <f t="shared" ca="1" si="186"/>
        <v>1486504.5166666666</v>
      </c>
      <c r="BL21" s="381">
        <f t="shared" ca="1" si="186"/>
        <v>1486504.5166666666</v>
      </c>
      <c r="BM21" s="381">
        <f t="shared" ca="1" si="186"/>
        <v>1486504.5166666666</v>
      </c>
      <c r="BN21" s="381">
        <f t="shared" ca="1" si="186"/>
        <v>1486504.5166666666</v>
      </c>
      <c r="BO21" s="381">
        <f t="shared" ca="1" si="186"/>
        <v>1486504.5166666666</v>
      </c>
      <c r="BP21" s="381">
        <f t="shared" ca="1" si="186"/>
        <v>1486504.5166666666</v>
      </c>
      <c r="BQ21" s="381">
        <f t="shared" ca="1" si="186"/>
        <v>1486504.5166666666</v>
      </c>
      <c r="BR21" s="381">
        <f t="shared" ca="1" si="186"/>
        <v>1486504.5166666666</v>
      </c>
      <c r="BS21" s="381">
        <f t="shared" ca="1" si="186"/>
        <v>1486504.5166666666</v>
      </c>
      <c r="BT21" s="381">
        <f t="shared" ca="1" si="186"/>
        <v>1530365.375</v>
      </c>
      <c r="BU21" s="381">
        <f t="shared" ca="1" si="186"/>
        <v>1530365.375</v>
      </c>
      <c r="BV21" s="381">
        <f t="shared" ca="1" si="186"/>
        <v>1530365.375</v>
      </c>
      <c r="BW21" s="381">
        <f t="shared" ca="1" si="186"/>
        <v>1530365.375</v>
      </c>
      <c r="BX21" s="381">
        <f t="shared" ca="1" si="186"/>
        <v>1530365.375</v>
      </c>
      <c r="BY21" s="381">
        <f t="shared" ref="BY21:ED21" ca="1" si="187">SUM(BY19:BY20)</f>
        <v>1530365.375</v>
      </c>
      <c r="BZ21" s="381">
        <f t="shared" ca="1" si="187"/>
        <v>1530365.375</v>
      </c>
      <c r="CA21" s="381">
        <f t="shared" ca="1" si="187"/>
        <v>1530365.375</v>
      </c>
      <c r="CB21" s="381">
        <f t="shared" ca="1" si="187"/>
        <v>1530365.375</v>
      </c>
      <c r="CC21" s="381">
        <f t="shared" ca="1" si="187"/>
        <v>1530365.375</v>
      </c>
      <c r="CD21" s="381">
        <f t="shared" ca="1" si="187"/>
        <v>1530365.375</v>
      </c>
      <c r="CE21" s="381">
        <f t="shared" ca="1" si="187"/>
        <v>1530365.375</v>
      </c>
      <c r="CF21" s="381">
        <f t="shared" ca="1" si="187"/>
        <v>1574471.1229166668</v>
      </c>
      <c r="CG21" s="381">
        <f t="shared" ca="1" si="187"/>
        <v>1574471.1229166668</v>
      </c>
      <c r="CH21" s="381">
        <f t="shared" ca="1" si="187"/>
        <v>1574471.1229166668</v>
      </c>
      <c r="CI21" s="381">
        <f t="shared" ca="1" si="187"/>
        <v>1574471.1229166668</v>
      </c>
      <c r="CJ21" s="381">
        <f t="shared" ca="1" si="187"/>
        <v>1574471.1229166668</v>
      </c>
      <c r="CK21" s="381">
        <f t="shared" ca="1" si="187"/>
        <v>1574471.1229166668</v>
      </c>
      <c r="CL21" s="381">
        <f t="shared" ca="1" si="187"/>
        <v>1574471.1229166668</v>
      </c>
      <c r="CM21" s="381">
        <f t="shared" ca="1" si="187"/>
        <v>1574471.1229166668</v>
      </c>
      <c r="CN21" s="381">
        <f t="shared" ca="1" si="187"/>
        <v>1574471.1229166668</v>
      </c>
      <c r="CO21" s="381">
        <f t="shared" ca="1" si="187"/>
        <v>1574471.1229166668</v>
      </c>
      <c r="CP21" s="381">
        <f t="shared" ca="1" si="187"/>
        <v>1574471.1229166668</v>
      </c>
      <c r="CQ21" s="381">
        <f t="shared" ca="1" si="187"/>
        <v>1574471.1229166668</v>
      </c>
      <c r="CR21" s="381">
        <f t="shared" ca="1" si="187"/>
        <v>1619900.9312499999</v>
      </c>
      <c r="CS21" s="381">
        <f t="shared" ca="1" si="187"/>
        <v>1619900.9312499999</v>
      </c>
      <c r="CT21" s="381">
        <f t="shared" ca="1" si="187"/>
        <v>1619900.9312499999</v>
      </c>
      <c r="CU21" s="381">
        <f t="shared" ca="1" si="187"/>
        <v>1619900.9312499999</v>
      </c>
      <c r="CV21" s="381">
        <f t="shared" ca="1" si="187"/>
        <v>1619900.9312499999</v>
      </c>
      <c r="CW21" s="381">
        <f t="shared" ca="1" si="187"/>
        <v>1619900.9312499999</v>
      </c>
      <c r="CX21" s="381">
        <f t="shared" ca="1" si="187"/>
        <v>1619900.9312499999</v>
      </c>
      <c r="CY21" s="381">
        <f t="shared" ca="1" si="187"/>
        <v>1619900.9312499999</v>
      </c>
      <c r="CZ21" s="381">
        <f t="shared" ca="1" si="187"/>
        <v>1619900.9312499999</v>
      </c>
      <c r="DA21" s="381">
        <f t="shared" ca="1" si="187"/>
        <v>1619900.9312499999</v>
      </c>
      <c r="DB21" s="381">
        <f t="shared" ca="1" si="187"/>
        <v>1619900.9312499999</v>
      </c>
      <c r="DC21" s="381">
        <f t="shared" ca="1" si="187"/>
        <v>1619900.9312499999</v>
      </c>
      <c r="DD21" s="381">
        <f t="shared" ca="1" si="187"/>
        <v>1666693.8166666664</v>
      </c>
      <c r="DE21" s="381">
        <f t="shared" ca="1" si="187"/>
        <v>1666693.8166666664</v>
      </c>
      <c r="DF21" s="381">
        <f t="shared" ca="1" si="187"/>
        <v>1666693.8166666664</v>
      </c>
      <c r="DG21" s="381">
        <f t="shared" ca="1" si="187"/>
        <v>1666693.8166666664</v>
      </c>
      <c r="DH21" s="381">
        <f t="shared" ca="1" si="187"/>
        <v>1666693.8166666664</v>
      </c>
      <c r="DI21" s="381">
        <f t="shared" ca="1" si="187"/>
        <v>1666693.8166666664</v>
      </c>
      <c r="DJ21" s="381">
        <f t="shared" ca="1" si="187"/>
        <v>1666693.8166666664</v>
      </c>
      <c r="DK21" s="381">
        <f t="shared" ca="1" si="187"/>
        <v>1666693.8166666664</v>
      </c>
      <c r="DL21" s="381">
        <f t="shared" ca="1" si="187"/>
        <v>1666693.8166666664</v>
      </c>
      <c r="DM21" s="381">
        <f t="shared" ca="1" si="187"/>
        <v>1666693.8166666664</v>
      </c>
      <c r="DN21" s="381">
        <f t="shared" ca="1" si="187"/>
        <v>1666693.8166666664</v>
      </c>
      <c r="DO21" s="381">
        <f t="shared" ca="1" si="187"/>
        <v>1666693.8166666664</v>
      </c>
      <c r="DP21" s="381">
        <f t="shared" ca="1" si="187"/>
        <v>1716839.9208333332</v>
      </c>
      <c r="DQ21" s="381">
        <f t="shared" ca="1" si="187"/>
        <v>1716839.9208333332</v>
      </c>
      <c r="DR21" s="381">
        <f t="shared" ca="1" si="187"/>
        <v>1716839.9208333332</v>
      </c>
      <c r="DS21" s="381">
        <f t="shared" ca="1" si="187"/>
        <v>1716839.9208333332</v>
      </c>
      <c r="DT21" s="381">
        <f t="shared" ca="1" si="187"/>
        <v>1716839.9208333332</v>
      </c>
      <c r="DU21" s="381">
        <f t="shared" ca="1" si="187"/>
        <v>1716839.9208333332</v>
      </c>
      <c r="DV21" s="381">
        <f t="shared" ca="1" si="187"/>
        <v>1716839.9208333332</v>
      </c>
      <c r="DW21" s="381">
        <f t="shared" ca="1" si="187"/>
        <v>1716839.9208333332</v>
      </c>
      <c r="DX21" s="381">
        <f t="shared" ca="1" si="187"/>
        <v>1716839.9208333332</v>
      </c>
      <c r="DY21" s="381">
        <f t="shared" ca="1" si="187"/>
        <v>1716839.9208333332</v>
      </c>
      <c r="DZ21" s="381">
        <f t="shared" ca="1" si="187"/>
        <v>1716839.9208333332</v>
      </c>
      <c r="EA21" s="381">
        <f t="shared" ref="EA21" ca="1" si="188">SUM(EA19:EA20)</f>
        <v>1716839.9208333332</v>
      </c>
      <c r="EB21" s="381">
        <f t="shared" ca="1" si="187"/>
        <v>0</v>
      </c>
      <c r="EC21" s="381">
        <f t="shared" ca="1" si="187"/>
        <v>0</v>
      </c>
      <c r="ED21" s="381">
        <f t="shared" ca="1" si="187"/>
        <v>0</v>
      </c>
    </row>
    <row r="22" spans="1:134" x14ac:dyDescent="0.2">
      <c r="A22" s="316">
        <f>ROW()</f>
        <v>22</v>
      </c>
      <c r="C22" s="345" t="s">
        <v>300</v>
      </c>
      <c r="G22" s="342"/>
      <c r="H22" s="342"/>
      <c r="J22" s="342">
        <f t="shared" ca="1" si="185"/>
        <v>-1029993.9999999999</v>
      </c>
      <c r="K22" s="342"/>
      <c r="L22" s="342">
        <f ca="1">'Property(M)'!K40</f>
        <v>-7487.25</v>
      </c>
      <c r="M22" s="342">
        <f ca="1">'Property(M)'!L40</f>
        <v>-7487.25</v>
      </c>
      <c r="N22" s="342">
        <f ca="1">'Property(M)'!M40</f>
        <v>-7487.25</v>
      </c>
      <c r="O22" s="342">
        <f ca="1">'Property(M)'!N40</f>
        <v>-7487.25</v>
      </c>
      <c r="P22" s="342">
        <f ca="1">'Property(M)'!O40</f>
        <v>-7487.25</v>
      </c>
      <c r="Q22" s="342">
        <f ca="1">'Property(M)'!P40</f>
        <v>-7487.25</v>
      </c>
      <c r="R22" s="342">
        <f ca="1">'Property(M)'!Q40</f>
        <v>-7487.25</v>
      </c>
      <c r="S22" s="342">
        <f ca="1">'Property(M)'!R40</f>
        <v>-7487.25</v>
      </c>
      <c r="T22" s="342">
        <f ca="1">'Property(M)'!S40</f>
        <v>-7487.25</v>
      </c>
      <c r="U22" s="342">
        <f ca="1">'Property(M)'!T40</f>
        <v>-7487.25</v>
      </c>
      <c r="V22" s="342">
        <f ca="1">'Property(M)'!U40</f>
        <v>-7487.25</v>
      </c>
      <c r="W22" s="342">
        <f ca="1">'Property(M)'!V40</f>
        <v>-7487.25</v>
      </c>
      <c r="X22" s="342">
        <f ca="1">'Property(M)'!W40</f>
        <v>-7711.916666666667</v>
      </c>
      <c r="Y22" s="342">
        <f ca="1">'Property(M)'!X40</f>
        <v>-7711.916666666667</v>
      </c>
      <c r="Z22" s="342">
        <f ca="1">'Property(M)'!Y40</f>
        <v>-7711.916666666667</v>
      </c>
      <c r="AA22" s="342">
        <f ca="1">'Property(M)'!Z40</f>
        <v>-7711.916666666667</v>
      </c>
      <c r="AB22" s="342">
        <f ca="1">'Property(M)'!AA40</f>
        <v>-7711.916666666667</v>
      </c>
      <c r="AC22" s="342">
        <f ca="1">'Property(M)'!AB40</f>
        <v>-7711.916666666667</v>
      </c>
      <c r="AD22" s="342">
        <f ca="1">'Property(M)'!AC40</f>
        <v>-7711.916666666667</v>
      </c>
      <c r="AE22" s="342">
        <f ca="1">'Property(M)'!AD40</f>
        <v>-7711.916666666667</v>
      </c>
      <c r="AF22" s="342">
        <f ca="1">'Property(M)'!AE40</f>
        <v>-7711.916666666667</v>
      </c>
      <c r="AG22" s="342">
        <f ca="1">'Property(M)'!AF40</f>
        <v>-7711.916666666667</v>
      </c>
      <c r="AH22" s="342">
        <f ca="1">'Property(M)'!AG40</f>
        <v>-7711.916666666667</v>
      </c>
      <c r="AI22" s="342">
        <f ca="1">'Property(M)'!AH40</f>
        <v>-7711.916666666667</v>
      </c>
      <c r="AJ22" s="342">
        <f ca="1">'Property(M)'!AI40</f>
        <v>-7943.166666666667</v>
      </c>
      <c r="AK22" s="342">
        <f ca="1">'Property(M)'!AJ40</f>
        <v>-7943.166666666667</v>
      </c>
      <c r="AL22" s="342">
        <f ca="1">'Property(M)'!AK40</f>
        <v>-7943.166666666667</v>
      </c>
      <c r="AM22" s="342">
        <f ca="1">'Property(M)'!AL40</f>
        <v>-7943.166666666667</v>
      </c>
      <c r="AN22" s="342">
        <f ca="1">'Property(M)'!AM40</f>
        <v>-7943.166666666667</v>
      </c>
      <c r="AO22" s="342">
        <f ca="1">'Property(M)'!AN40</f>
        <v>-7943.166666666667</v>
      </c>
      <c r="AP22" s="342">
        <f ca="1">'Property(M)'!AO40</f>
        <v>-7943.166666666667</v>
      </c>
      <c r="AQ22" s="342">
        <f ca="1">'Property(M)'!AP40</f>
        <v>-7943.166666666667</v>
      </c>
      <c r="AR22" s="342">
        <f ca="1">'Property(M)'!AQ40</f>
        <v>-7943.166666666667</v>
      </c>
      <c r="AS22" s="342">
        <f ca="1">'Property(M)'!AR40</f>
        <v>-7943.166666666667</v>
      </c>
      <c r="AT22" s="342">
        <f ca="1">'Property(M)'!AS40</f>
        <v>-7943.166666666667</v>
      </c>
      <c r="AU22" s="342">
        <f ca="1">'Property(M)'!AT40</f>
        <v>-7943.166666666667</v>
      </c>
      <c r="AV22" s="342">
        <f ca="1">'Property(M)'!AU40</f>
        <v>-8181.5</v>
      </c>
      <c r="AW22" s="342">
        <f ca="1">'Property(M)'!AV40</f>
        <v>-8181.5</v>
      </c>
      <c r="AX22" s="342">
        <f ca="1">'Property(M)'!AW40</f>
        <v>-8181.5</v>
      </c>
      <c r="AY22" s="342">
        <f ca="1">'Property(M)'!AX40</f>
        <v>-8181.5</v>
      </c>
      <c r="AZ22" s="342">
        <f ca="1">'Property(M)'!AY40</f>
        <v>-8181.5</v>
      </c>
      <c r="BA22" s="342">
        <f ca="1">'Property(M)'!AZ40</f>
        <v>-8181.5</v>
      </c>
      <c r="BB22" s="342">
        <f ca="1">'Property(M)'!BA40</f>
        <v>-8181.5</v>
      </c>
      <c r="BC22" s="342">
        <f ca="1">'Property(M)'!BB40</f>
        <v>-8181.5</v>
      </c>
      <c r="BD22" s="342">
        <f ca="1">'Property(M)'!BC40</f>
        <v>-8181.5</v>
      </c>
      <c r="BE22" s="342">
        <f ca="1">'Property(M)'!BD40</f>
        <v>-8181.5</v>
      </c>
      <c r="BF22" s="342">
        <f ca="1">'Property(M)'!BE40</f>
        <v>-8181.5</v>
      </c>
      <c r="BG22" s="342">
        <f ca="1">'Property(M)'!BF40</f>
        <v>-8181.5</v>
      </c>
      <c r="BH22" s="342">
        <f ca="1">'Property(M)'!BG40</f>
        <v>-8427</v>
      </c>
      <c r="BI22" s="342">
        <f ca="1">'Property(M)'!BH40</f>
        <v>-8427</v>
      </c>
      <c r="BJ22" s="342">
        <f ca="1">'Property(M)'!BI40</f>
        <v>-8427</v>
      </c>
      <c r="BK22" s="342">
        <f ca="1">'Property(M)'!BJ40</f>
        <v>-8427</v>
      </c>
      <c r="BL22" s="342">
        <f ca="1">'Property(M)'!BK40</f>
        <v>-8427</v>
      </c>
      <c r="BM22" s="342">
        <f ca="1">'Property(M)'!BL40</f>
        <v>-8427</v>
      </c>
      <c r="BN22" s="342">
        <f ca="1">'Property(M)'!BM40</f>
        <v>-8427</v>
      </c>
      <c r="BO22" s="342">
        <f ca="1">'Property(M)'!BN40</f>
        <v>-8427</v>
      </c>
      <c r="BP22" s="342">
        <f ca="1">'Property(M)'!BO40</f>
        <v>-8427</v>
      </c>
      <c r="BQ22" s="342">
        <f ca="1">'Property(M)'!BP40</f>
        <v>-8427</v>
      </c>
      <c r="BR22" s="342">
        <f ca="1">'Property(M)'!BQ40</f>
        <v>-8427</v>
      </c>
      <c r="BS22" s="342">
        <f ca="1">'Property(M)'!BR40</f>
        <v>-8427</v>
      </c>
      <c r="BT22" s="342">
        <f ca="1">'Property(M)'!BS40</f>
        <v>-8679.75</v>
      </c>
      <c r="BU22" s="342">
        <f ca="1">'Property(M)'!BT40</f>
        <v>-8679.75</v>
      </c>
      <c r="BV22" s="342">
        <f ca="1">'Property(M)'!BU40</f>
        <v>-8679.75</v>
      </c>
      <c r="BW22" s="342">
        <f ca="1">'Property(M)'!BV40</f>
        <v>-8679.75</v>
      </c>
      <c r="BX22" s="342">
        <f ca="1">'Property(M)'!BW40</f>
        <v>-8679.75</v>
      </c>
      <c r="BY22" s="342">
        <f ca="1">'Property(M)'!BX40</f>
        <v>-8679.75</v>
      </c>
      <c r="BZ22" s="342">
        <f ca="1">'Property(M)'!BY40</f>
        <v>-8679.75</v>
      </c>
      <c r="CA22" s="342">
        <f ca="1">'Property(M)'!BZ40</f>
        <v>-8679.75</v>
      </c>
      <c r="CB22" s="342">
        <f ca="1">'Property(M)'!CA40</f>
        <v>-8679.75</v>
      </c>
      <c r="CC22" s="342">
        <f ca="1">'Property(M)'!CB40</f>
        <v>-8679.75</v>
      </c>
      <c r="CD22" s="342">
        <f ca="1">'Property(M)'!CC40</f>
        <v>-8679.75</v>
      </c>
      <c r="CE22" s="342">
        <f ca="1">'Property(M)'!CD40</f>
        <v>-8679.75</v>
      </c>
      <c r="CF22" s="342">
        <f ca="1">'Property(M)'!CE40</f>
        <v>-8940.1666666666661</v>
      </c>
      <c r="CG22" s="342">
        <f ca="1">'Property(M)'!CF40</f>
        <v>-8940.1666666666661</v>
      </c>
      <c r="CH22" s="342">
        <f ca="1">'Property(M)'!CG40</f>
        <v>-8940.1666666666661</v>
      </c>
      <c r="CI22" s="342">
        <f ca="1">'Property(M)'!CH40</f>
        <v>-8940.1666666666661</v>
      </c>
      <c r="CJ22" s="342">
        <f ca="1">'Property(M)'!CI40</f>
        <v>-8940.1666666666661</v>
      </c>
      <c r="CK22" s="342">
        <f ca="1">'Property(M)'!CJ40</f>
        <v>-8940.1666666666661</v>
      </c>
      <c r="CL22" s="342">
        <f ca="1">'Property(M)'!CK40</f>
        <v>-8940.1666666666661</v>
      </c>
      <c r="CM22" s="342">
        <f ca="1">'Property(M)'!CL40</f>
        <v>-8940.1666666666661</v>
      </c>
      <c r="CN22" s="342">
        <f ca="1">'Property(M)'!CM40</f>
        <v>-8940.1666666666661</v>
      </c>
      <c r="CO22" s="342">
        <f ca="1">'Property(M)'!CN40</f>
        <v>-8940.1666666666661</v>
      </c>
      <c r="CP22" s="342">
        <f ca="1">'Property(M)'!CO40</f>
        <v>-8940.1666666666661</v>
      </c>
      <c r="CQ22" s="342">
        <f ca="1">'Property(M)'!CP40</f>
        <v>-8940.1666666666661</v>
      </c>
      <c r="CR22" s="342">
        <f ca="1">'Property(M)'!CQ40</f>
        <v>-9208.25</v>
      </c>
      <c r="CS22" s="342">
        <f ca="1">'Property(M)'!CR40</f>
        <v>-9208.25</v>
      </c>
      <c r="CT22" s="342">
        <f ca="1">'Property(M)'!CS40</f>
        <v>-9208.25</v>
      </c>
      <c r="CU22" s="342">
        <f ca="1">'Property(M)'!CT40</f>
        <v>-9208.25</v>
      </c>
      <c r="CV22" s="342">
        <f ca="1">'Property(M)'!CU40</f>
        <v>-9208.25</v>
      </c>
      <c r="CW22" s="342">
        <f ca="1">'Property(M)'!CV40</f>
        <v>-9208.25</v>
      </c>
      <c r="CX22" s="342">
        <f ca="1">'Property(M)'!CW40</f>
        <v>-9208.25</v>
      </c>
      <c r="CY22" s="342">
        <f ca="1">'Property(M)'!CX40</f>
        <v>-9208.25</v>
      </c>
      <c r="CZ22" s="342">
        <f ca="1">'Property(M)'!CY40</f>
        <v>-9208.25</v>
      </c>
      <c r="DA22" s="342">
        <f ca="1">'Property(M)'!CZ40</f>
        <v>-9208.25</v>
      </c>
      <c r="DB22" s="342">
        <f ca="1">'Property(M)'!DA40</f>
        <v>-9208.25</v>
      </c>
      <c r="DC22" s="342">
        <f ca="1">'Property(M)'!DB40</f>
        <v>-9208.25</v>
      </c>
      <c r="DD22" s="342">
        <f ca="1">'Property(M)'!DC40</f>
        <v>-9484.75</v>
      </c>
      <c r="DE22" s="342">
        <f ca="1">'Property(M)'!DD40</f>
        <v>-9484.75</v>
      </c>
      <c r="DF22" s="342">
        <f ca="1">'Property(M)'!DE40</f>
        <v>-9484.75</v>
      </c>
      <c r="DG22" s="342">
        <f ca="1">'Property(M)'!DF40</f>
        <v>-9484.75</v>
      </c>
      <c r="DH22" s="342">
        <f ca="1">'Property(M)'!DG40</f>
        <v>-9484.75</v>
      </c>
      <c r="DI22" s="342">
        <f ca="1">'Property(M)'!DH40</f>
        <v>-9484.75</v>
      </c>
      <c r="DJ22" s="342">
        <f ca="1">'Property(M)'!DI40</f>
        <v>-9484.75</v>
      </c>
      <c r="DK22" s="342">
        <f ca="1">'Property(M)'!DJ40</f>
        <v>-9484.75</v>
      </c>
      <c r="DL22" s="342">
        <f ca="1">'Property(M)'!DK40</f>
        <v>-9484.75</v>
      </c>
      <c r="DM22" s="342">
        <f ca="1">'Property(M)'!DL40</f>
        <v>-9484.75</v>
      </c>
      <c r="DN22" s="342">
        <f ca="1">'Property(M)'!DM40</f>
        <v>-9484.75</v>
      </c>
      <c r="DO22" s="342">
        <f ca="1">'Property(M)'!DN40</f>
        <v>-9484.75</v>
      </c>
      <c r="DP22" s="342">
        <f ca="1">'Property(M)'!DO40</f>
        <v>-9769.0833333333339</v>
      </c>
      <c r="DQ22" s="342">
        <f ca="1">'Property(M)'!DP40</f>
        <v>-9769.0833333333339</v>
      </c>
      <c r="DR22" s="342">
        <f ca="1">'Property(M)'!DQ40</f>
        <v>-9769.0833333333339</v>
      </c>
      <c r="DS22" s="342">
        <f ca="1">'Property(M)'!DR40</f>
        <v>-9769.0833333333339</v>
      </c>
      <c r="DT22" s="342">
        <f ca="1">'Property(M)'!DS40</f>
        <v>-9769.0833333333339</v>
      </c>
      <c r="DU22" s="342">
        <f ca="1">'Property(M)'!DT40</f>
        <v>-9769.0833333333339</v>
      </c>
      <c r="DV22" s="342">
        <f ca="1">'Property(M)'!DU40</f>
        <v>-9769.0833333333339</v>
      </c>
      <c r="DW22" s="342">
        <f ca="1">'Property(M)'!DV40</f>
        <v>-9769.0833333333339</v>
      </c>
      <c r="DX22" s="342">
        <f ca="1">'Property(M)'!DW40</f>
        <v>-9769.0833333333339</v>
      </c>
      <c r="DY22" s="342">
        <f ca="1">'Property(M)'!DX40</f>
        <v>-9769.0833333333339</v>
      </c>
      <c r="DZ22" s="342">
        <f ca="1">'Property(M)'!DY40</f>
        <v>-9769.0833333333339</v>
      </c>
      <c r="EA22" s="342">
        <f ca="1">'Property(M)'!DZ40</f>
        <v>-9769.0833333333339</v>
      </c>
      <c r="EB22" s="342">
        <f ca="1">'Property(M)'!EA40</f>
        <v>0</v>
      </c>
      <c r="EC22" s="342">
        <f ca="1">'Property(M)'!EB40</f>
        <v>0</v>
      </c>
      <c r="ED22" s="342">
        <f ca="1">'Property(M)'!EC40</f>
        <v>0</v>
      </c>
    </row>
    <row r="23" spans="1:134" x14ac:dyDescent="0.2">
      <c r="A23" s="316">
        <f>ROW()</f>
        <v>23</v>
      </c>
      <c r="C23" s="339" t="s">
        <v>301</v>
      </c>
      <c r="D23" s="343"/>
      <c r="E23" s="343"/>
      <c r="F23" s="343"/>
      <c r="G23" s="284"/>
      <c r="H23" s="284"/>
      <c r="I23" s="343"/>
      <c r="J23" s="284">
        <f t="shared" ca="1" si="185"/>
        <v>-33290.000000000007</v>
      </c>
      <c r="K23" s="284"/>
      <c r="L23" s="284">
        <f ca="1">'Property(M)'!K41</f>
        <v>-2774.1666666666665</v>
      </c>
      <c r="M23" s="284">
        <f ca="1">'Property(M)'!L41</f>
        <v>-2774.1666666666665</v>
      </c>
      <c r="N23" s="284">
        <f ca="1">'Property(M)'!M41</f>
        <v>-2774.1666666666665</v>
      </c>
      <c r="O23" s="284">
        <f ca="1">'Property(M)'!N41</f>
        <v>-2774.1666666666665</v>
      </c>
      <c r="P23" s="284">
        <f ca="1">'Property(M)'!O41</f>
        <v>-2774.1666666666665</v>
      </c>
      <c r="Q23" s="284">
        <f ca="1">'Property(M)'!P41</f>
        <v>-2774.1666666666665</v>
      </c>
      <c r="R23" s="284">
        <f ca="1">'Property(M)'!Q41</f>
        <v>-2774.1666666666665</v>
      </c>
      <c r="S23" s="284">
        <f ca="1">'Property(M)'!R41</f>
        <v>-2774.1666666666665</v>
      </c>
      <c r="T23" s="284">
        <f ca="1">'Property(M)'!S41</f>
        <v>-2774.1666666666665</v>
      </c>
      <c r="U23" s="284">
        <f ca="1">'Property(M)'!T41</f>
        <v>-2774.1666666666665</v>
      </c>
      <c r="V23" s="284">
        <f ca="1">'Property(M)'!U41</f>
        <v>-2774.1666666666665</v>
      </c>
      <c r="W23" s="284">
        <f ca="1">'Property(M)'!V41</f>
        <v>-2774.1666666666665</v>
      </c>
      <c r="X23" s="284">
        <f ca="1">'Property(M)'!W41</f>
        <v>0</v>
      </c>
      <c r="Y23" s="284">
        <f ca="1">'Property(M)'!X41</f>
        <v>0</v>
      </c>
      <c r="Z23" s="284">
        <f ca="1">'Property(M)'!Y41</f>
        <v>0</v>
      </c>
      <c r="AA23" s="284">
        <f ca="1">'Property(M)'!Z41</f>
        <v>0</v>
      </c>
      <c r="AB23" s="284">
        <f ca="1">'Property(M)'!AA41</f>
        <v>0</v>
      </c>
      <c r="AC23" s="284">
        <f ca="1">'Property(M)'!AB41</f>
        <v>0</v>
      </c>
      <c r="AD23" s="284">
        <f ca="1">'Property(M)'!AC41</f>
        <v>0</v>
      </c>
      <c r="AE23" s="284">
        <f ca="1">'Property(M)'!AD41</f>
        <v>0</v>
      </c>
      <c r="AF23" s="284">
        <f ca="1">'Property(M)'!AE41</f>
        <v>0</v>
      </c>
      <c r="AG23" s="284">
        <f ca="1">'Property(M)'!AF41</f>
        <v>0</v>
      </c>
      <c r="AH23" s="284">
        <f ca="1">'Property(M)'!AG41</f>
        <v>0</v>
      </c>
      <c r="AI23" s="284">
        <f ca="1">'Property(M)'!AH41</f>
        <v>0</v>
      </c>
      <c r="AJ23" s="284">
        <f ca="1">'Property(M)'!AI41</f>
        <v>0</v>
      </c>
      <c r="AK23" s="284">
        <f ca="1">'Property(M)'!AJ41</f>
        <v>0</v>
      </c>
      <c r="AL23" s="284">
        <f ca="1">'Property(M)'!AK41</f>
        <v>0</v>
      </c>
      <c r="AM23" s="284">
        <f ca="1">'Property(M)'!AL41</f>
        <v>0</v>
      </c>
      <c r="AN23" s="284">
        <f ca="1">'Property(M)'!AM41</f>
        <v>0</v>
      </c>
      <c r="AO23" s="284">
        <f ca="1">'Property(M)'!AN41</f>
        <v>0</v>
      </c>
      <c r="AP23" s="284">
        <f ca="1">'Property(M)'!AO41</f>
        <v>0</v>
      </c>
      <c r="AQ23" s="284">
        <f ca="1">'Property(M)'!AP41</f>
        <v>0</v>
      </c>
      <c r="AR23" s="284">
        <f ca="1">'Property(M)'!AQ41</f>
        <v>0</v>
      </c>
      <c r="AS23" s="284">
        <f ca="1">'Property(M)'!AR41</f>
        <v>0</v>
      </c>
      <c r="AT23" s="284">
        <f ca="1">'Property(M)'!AS41</f>
        <v>0</v>
      </c>
      <c r="AU23" s="284">
        <f ca="1">'Property(M)'!AT41</f>
        <v>0</v>
      </c>
      <c r="AV23" s="284">
        <f ca="1">'Property(M)'!AU41</f>
        <v>0</v>
      </c>
      <c r="AW23" s="284">
        <f ca="1">'Property(M)'!AV41</f>
        <v>0</v>
      </c>
      <c r="AX23" s="284">
        <f ca="1">'Property(M)'!AW41</f>
        <v>0</v>
      </c>
      <c r="AY23" s="284">
        <f ca="1">'Property(M)'!AX41</f>
        <v>0</v>
      </c>
      <c r="AZ23" s="284">
        <f ca="1">'Property(M)'!AY41</f>
        <v>0</v>
      </c>
      <c r="BA23" s="284">
        <f ca="1">'Property(M)'!AZ41</f>
        <v>0</v>
      </c>
      <c r="BB23" s="284">
        <f ca="1">'Property(M)'!BA41</f>
        <v>0</v>
      </c>
      <c r="BC23" s="284">
        <f ca="1">'Property(M)'!BB41</f>
        <v>0</v>
      </c>
      <c r="BD23" s="284">
        <f ca="1">'Property(M)'!BC41</f>
        <v>0</v>
      </c>
      <c r="BE23" s="284">
        <f ca="1">'Property(M)'!BD41</f>
        <v>0</v>
      </c>
      <c r="BF23" s="284">
        <f ca="1">'Property(M)'!BE41</f>
        <v>0</v>
      </c>
      <c r="BG23" s="284">
        <f ca="1">'Property(M)'!BF41</f>
        <v>0</v>
      </c>
      <c r="BH23" s="284">
        <f ca="1">'Property(M)'!BG41</f>
        <v>0</v>
      </c>
      <c r="BI23" s="284">
        <f ca="1">'Property(M)'!BH41</f>
        <v>0</v>
      </c>
      <c r="BJ23" s="284">
        <f ca="1">'Property(M)'!BI41</f>
        <v>0</v>
      </c>
      <c r="BK23" s="284">
        <f ca="1">'Property(M)'!BJ41</f>
        <v>0</v>
      </c>
      <c r="BL23" s="284">
        <f ca="1">'Property(M)'!BK41</f>
        <v>0</v>
      </c>
      <c r="BM23" s="284">
        <f ca="1">'Property(M)'!BL41</f>
        <v>0</v>
      </c>
      <c r="BN23" s="284">
        <f ca="1">'Property(M)'!BM41</f>
        <v>0</v>
      </c>
      <c r="BO23" s="284">
        <f ca="1">'Property(M)'!BN41</f>
        <v>0</v>
      </c>
      <c r="BP23" s="284">
        <f ca="1">'Property(M)'!BO41</f>
        <v>0</v>
      </c>
      <c r="BQ23" s="284">
        <f ca="1">'Property(M)'!BP41</f>
        <v>0</v>
      </c>
      <c r="BR23" s="284">
        <f ca="1">'Property(M)'!BQ41</f>
        <v>0</v>
      </c>
      <c r="BS23" s="284">
        <f ca="1">'Property(M)'!BR41</f>
        <v>0</v>
      </c>
      <c r="BT23" s="284">
        <f ca="1">'Property(M)'!BS41</f>
        <v>0</v>
      </c>
      <c r="BU23" s="284">
        <f ca="1">'Property(M)'!BT41</f>
        <v>0</v>
      </c>
      <c r="BV23" s="284">
        <f ca="1">'Property(M)'!BU41</f>
        <v>0</v>
      </c>
      <c r="BW23" s="284">
        <f ca="1">'Property(M)'!BV41</f>
        <v>0</v>
      </c>
      <c r="BX23" s="284">
        <f ca="1">'Property(M)'!BW41</f>
        <v>0</v>
      </c>
      <c r="BY23" s="284">
        <f ca="1">'Property(M)'!BX41</f>
        <v>0</v>
      </c>
      <c r="BZ23" s="284">
        <f ca="1">'Property(M)'!BY41</f>
        <v>0</v>
      </c>
      <c r="CA23" s="284">
        <f ca="1">'Property(M)'!BZ41</f>
        <v>0</v>
      </c>
      <c r="CB23" s="284">
        <f ca="1">'Property(M)'!CA41</f>
        <v>0</v>
      </c>
      <c r="CC23" s="284">
        <f ca="1">'Property(M)'!CB41</f>
        <v>0</v>
      </c>
      <c r="CD23" s="284">
        <f ca="1">'Property(M)'!CC41</f>
        <v>0</v>
      </c>
      <c r="CE23" s="284">
        <f ca="1">'Property(M)'!CD41</f>
        <v>0</v>
      </c>
      <c r="CF23" s="284">
        <f ca="1">'Property(M)'!CE41</f>
        <v>0</v>
      </c>
      <c r="CG23" s="284">
        <f ca="1">'Property(M)'!CF41</f>
        <v>0</v>
      </c>
      <c r="CH23" s="284">
        <f ca="1">'Property(M)'!CG41</f>
        <v>0</v>
      </c>
      <c r="CI23" s="284">
        <f ca="1">'Property(M)'!CH41</f>
        <v>0</v>
      </c>
      <c r="CJ23" s="284">
        <f ca="1">'Property(M)'!CI41</f>
        <v>0</v>
      </c>
      <c r="CK23" s="284">
        <f ca="1">'Property(M)'!CJ41</f>
        <v>0</v>
      </c>
      <c r="CL23" s="284">
        <f ca="1">'Property(M)'!CK41</f>
        <v>0</v>
      </c>
      <c r="CM23" s="284">
        <f ca="1">'Property(M)'!CL41</f>
        <v>0</v>
      </c>
      <c r="CN23" s="284">
        <f ca="1">'Property(M)'!CM41</f>
        <v>0</v>
      </c>
      <c r="CO23" s="284">
        <f ca="1">'Property(M)'!CN41</f>
        <v>0</v>
      </c>
      <c r="CP23" s="284">
        <f ca="1">'Property(M)'!CO41</f>
        <v>0</v>
      </c>
      <c r="CQ23" s="284">
        <f ca="1">'Property(M)'!CP41</f>
        <v>0</v>
      </c>
      <c r="CR23" s="284">
        <f ca="1">'Property(M)'!CQ41</f>
        <v>0</v>
      </c>
      <c r="CS23" s="284">
        <f ca="1">'Property(M)'!CR41</f>
        <v>0</v>
      </c>
      <c r="CT23" s="284">
        <f ca="1">'Property(M)'!CS41</f>
        <v>0</v>
      </c>
      <c r="CU23" s="284">
        <f ca="1">'Property(M)'!CT41</f>
        <v>0</v>
      </c>
      <c r="CV23" s="284">
        <f ca="1">'Property(M)'!CU41</f>
        <v>0</v>
      </c>
      <c r="CW23" s="284">
        <f ca="1">'Property(M)'!CV41</f>
        <v>0</v>
      </c>
      <c r="CX23" s="284">
        <f ca="1">'Property(M)'!CW41</f>
        <v>0</v>
      </c>
      <c r="CY23" s="284">
        <f ca="1">'Property(M)'!CX41</f>
        <v>0</v>
      </c>
      <c r="CZ23" s="284">
        <f ca="1">'Property(M)'!CY41</f>
        <v>0</v>
      </c>
      <c r="DA23" s="284">
        <f ca="1">'Property(M)'!CZ41</f>
        <v>0</v>
      </c>
      <c r="DB23" s="284">
        <f ca="1">'Property(M)'!DA41</f>
        <v>0</v>
      </c>
      <c r="DC23" s="284">
        <f ca="1">'Property(M)'!DB41</f>
        <v>0</v>
      </c>
      <c r="DD23" s="284">
        <f ca="1">'Property(M)'!DC41</f>
        <v>0</v>
      </c>
      <c r="DE23" s="284">
        <f ca="1">'Property(M)'!DD41</f>
        <v>0</v>
      </c>
      <c r="DF23" s="284">
        <f ca="1">'Property(M)'!DE41</f>
        <v>0</v>
      </c>
      <c r="DG23" s="284">
        <f ca="1">'Property(M)'!DF41</f>
        <v>0</v>
      </c>
      <c r="DH23" s="284">
        <f ca="1">'Property(M)'!DG41</f>
        <v>0</v>
      </c>
      <c r="DI23" s="284">
        <f ca="1">'Property(M)'!DH41</f>
        <v>0</v>
      </c>
      <c r="DJ23" s="284">
        <f ca="1">'Property(M)'!DI41</f>
        <v>0</v>
      </c>
      <c r="DK23" s="284">
        <f ca="1">'Property(M)'!DJ41</f>
        <v>0</v>
      </c>
      <c r="DL23" s="284">
        <f ca="1">'Property(M)'!DK41</f>
        <v>0</v>
      </c>
      <c r="DM23" s="284">
        <f ca="1">'Property(M)'!DL41</f>
        <v>0</v>
      </c>
      <c r="DN23" s="284">
        <f ca="1">'Property(M)'!DM41</f>
        <v>0</v>
      </c>
      <c r="DO23" s="284">
        <f ca="1">'Property(M)'!DN41</f>
        <v>0</v>
      </c>
      <c r="DP23" s="284">
        <f ca="1">'Property(M)'!DO41</f>
        <v>0</v>
      </c>
      <c r="DQ23" s="284">
        <f ca="1">'Property(M)'!DP41</f>
        <v>0</v>
      </c>
      <c r="DR23" s="284">
        <f ca="1">'Property(M)'!DQ41</f>
        <v>0</v>
      </c>
      <c r="DS23" s="284">
        <f ca="1">'Property(M)'!DR41</f>
        <v>0</v>
      </c>
      <c r="DT23" s="284">
        <f ca="1">'Property(M)'!DS41</f>
        <v>0</v>
      </c>
      <c r="DU23" s="284">
        <f ca="1">'Property(M)'!DT41</f>
        <v>0</v>
      </c>
      <c r="DV23" s="284">
        <f ca="1">'Property(M)'!DU41</f>
        <v>0</v>
      </c>
      <c r="DW23" s="284">
        <f ca="1">'Property(M)'!DV41</f>
        <v>0</v>
      </c>
      <c r="DX23" s="284">
        <f ca="1">'Property(M)'!DW41</f>
        <v>0</v>
      </c>
      <c r="DY23" s="284">
        <f ca="1">'Property(M)'!DX41</f>
        <v>0</v>
      </c>
      <c r="DZ23" s="284">
        <f ca="1">'Property(M)'!DY41</f>
        <v>0</v>
      </c>
      <c r="EA23" s="284">
        <f ca="1">'Property(M)'!DZ41</f>
        <v>0</v>
      </c>
      <c r="EB23" s="284">
        <f ca="1">'Property(M)'!EA41</f>
        <v>0</v>
      </c>
      <c r="EC23" s="284">
        <f ca="1">'Property(M)'!EB41</f>
        <v>0</v>
      </c>
      <c r="ED23" s="284">
        <f ca="1">'Property(M)'!EC41</f>
        <v>0</v>
      </c>
    </row>
    <row r="24" spans="1:134" x14ac:dyDescent="0.2">
      <c r="A24" s="316">
        <f>ROW()</f>
        <v>24</v>
      </c>
      <c r="C24" s="346" t="s">
        <v>253</v>
      </c>
      <c r="D24" s="343"/>
      <c r="E24" s="343"/>
      <c r="F24" s="343"/>
      <c r="G24" s="284"/>
      <c r="H24" s="344" t="b">
        <f ca="1">I24=J24</f>
        <v>1</v>
      </c>
      <c r="I24" s="495">
        <f ca="1">'Property(M)'!J42</f>
        <v>185151467.65000004</v>
      </c>
      <c r="J24" s="495">
        <f t="shared" ca="1" si="185"/>
        <v>185151467.65000004</v>
      </c>
      <c r="K24" s="495"/>
      <c r="L24" s="495">
        <f ca="1">SUM(L21:L23)</f>
        <v>1483497.5145833334</v>
      </c>
      <c r="M24" s="495">
        <f t="shared" ref="M24:BX24" ca="1" si="189">SUM(M21:M23)</f>
        <v>1483497.5145833334</v>
      </c>
      <c r="N24" s="495">
        <f t="shared" ca="1" si="189"/>
        <v>1483497.5145833334</v>
      </c>
      <c r="O24" s="495">
        <f t="shared" ca="1" si="189"/>
        <v>1483497.5145833334</v>
      </c>
      <c r="P24" s="495">
        <f t="shared" ca="1" si="189"/>
        <v>1483497.5145833334</v>
      </c>
      <c r="Q24" s="495">
        <f t="shared" ca="1" si="189"/>
        <v>1483497.5145833334</v>
      </c>
      <c r="R24" s="495">
        <f t="shared" ca="1" si="189"/>
        <v>1483497.5145833334</v>
      </c>
      <c r="S24" s="495">
        <f t="shared" ca="1" si="189"/>
        <v>1483497.5145833334</v>
      </c>
      <c r="T24" s="495">
        <f t="shared" ca="1" si="189"/>
        <v>1483497.5145833334</v>
      </c>
      <c r="U24" s="495">
        <f t="shared" ca="1" si="189"/>
        <v>1483497.5145833334</v>
      </c>
      <c r="V24" s="495">
        <f t="shared" ca="1" si="189"/>
        <v>1483497.5145833334</v>
      </c>
      <c r="W24" s="495">
        <f t="shared" ca="1" si="189"/>
        <v>1483497.5145833334</v>
      </c>
      <c r="X24" s="495">
        <f t="shared" ca="1" si="189"/>
        <v>1468783.48125</v>
      </c>
      <c r="Y24" s="495">
        <f t="shared" ca="1" si="189"/>
        <v>1468783.48125</v>
      </c>
      <c r="Z24" s="495">
        <f t="shared" ca="1" si="189"/>
        <v>1468783.48125</v>
      </c>
      <c r="AA24" s="495">
        <f t="shared" ca="1" si="189"/>
        <v>1468783.48125</v>
      </c>
      <c r="AB24" s="495">
        <f t="shared" ca="1" si="189"/>
        <v>1468783.48125</v>
      </c>
      <c r="AC24" s="495">
        <f t="shared" ca="1" si="189"/>
        <v>1468783.48125</v>
      </c>
      <c r="AD24" s="495">
        <f t="shared" ca="1" si="189"/>
        <v>1468783.48125</v>
      </c>
      <c r="AE24" s="495">
        <f t="shared" ca="1" si="189"/>
        <v>1468783.48125</v>
      </c>
      <c r="AF24" s="495">
        <f t="shared" ca="1" si="189"/>
        <v>1468783.48125</v>
      </c>
      <c r="AG24" s="495">
        <f t="shared" ca="1" si="189"/>
        <v>1468783.48125</v>
      </c>
      <c r="AH24" s="495">
        <f t="shared" ca="1" si="189"/>
        <v>1468783.48125</v>
      </c>
      <c r="AI24" s="495">
        <f t="shared" ca="1" si="189"/>
        <v>1468783.48125</v>
      </c>
      <c r="AJ24" s="495">
        <f t="shared" ca="1" si="189"/>
        <v>1468000.46875</v>
      </c>
      <c r="AK24" s="495">
        <f t="shared" ca="1" si="189"/>
        <v>1468000.46875</v>
      </c>
      <c r="AL24" s="495">
        <f t="shared" ca="1" si="189"/>
        <v>1468000.46875</v>
      </c>
      <c r="AM24" s="495">
        <f t="shared" ca="1" si="189"/>
        <v>1468000.46875</v>
      </c>
      <c r="AN24" s="495">
        <f t="shared" ca="1" si="189"/>
        <v>1468000.46875</v>
      </c>
      <c r="AO24" s="495">
        <f t="shared" ca="1" si="189"/>
        <v>1468000.46875</v>
      </c>
      <c r="AP24" s="495">
        <f t="shared" ca="1" si="189"/>
        <v>1468000.46875</v>
      </c>
      <c r="AQ24" s="495">
        <f t="shared" ca="1" si="189"/>
        <v>1468000.46875</v>
      </c>
      <c r="AR24" s="495">
        <f t="shared" ca="1" si="189"/>
        <v>1468000.46875</v>
      </c>
      <c r="AS24" s="495">
        <f t="shared" ca="1" si="189"/>
        <v>1468000.46875</v>
      </c>
      <c r="AT24" s="495">
        <f t="shared" ca="1" si="189"/>
        <v>1468000.46875</v>
      </c>
      <c r="AU24" s="495">
        <f t="shared" ca="1" si="189"/>
        <v>1468000.46875</v>
      </c>
      <c r="AV24" s="495">
        <f t="shared" ca="1" si="189"/>
        <v>1468740.8229166665</v>
      </c>
      <c r="AW24" s="495">
        <f t="shared" ca="1" si="189"/>
        <v>1468740.8229166665</v>
      </c>
      <c r="AX24" s="495">
        <f t="shared" ca="1" si="189"/>
        <v>1468740.8229166665</v>
      </c>
      <c r="AY24" s="495">
        <f t="shared" ca="1" si="189"/>
        <v>1468740.8229166665</v>
      </c>
      <c r="AZ24" s="495">
        <f t="shared" ca="1" si="189"/>
        <v>1468740.8229166665</v>
      </c>
      <c r="BA24" s="495">
        <f t="shared" ca="1" si="189"/>
        <v>1468740.8229166665</v>
      </c>
      <c r="BB24" s="495">
        <f t="shared" ca="1" si="189"/>
        <v>1468740.8229166665</v>
      </c>
      <c r="BC24" s="495">
        <f t="shared" ca="1" si="189"/>
        <v>1468740.8229166665</v>
      </c>
      <c r="BD24" s="495">
        <f t="shared" ca="1" si="189"/>
        <v>1468740.8229166665</v>
      </c>
      <c r="BE24" s="495">
        <f t="shared" ca="1" si="189"/>
        <v>1468740.8229166665</v>
      </c>
      <c r="BF24" s="495">
        <f t="shared" ca="1" si="189"/>
        <v>1468740.8229166665</v>
      </c>
      <c r="BG24" s="495">
        <f t="shared" ca="1" si="189"/>
        <v>1468740.8229166665</v>
      </c>
      <c r="BH24" s="495">
        <f t="shared" ca="1" si="189"/>
        <v>1478077.5166666666</v>
      </c>
      <c r="BI24" s="495">
        <f t="shared" ca="1" si="189"/>
        <v>1478077.5166666666</v>
      </c>
      <c r="BJ24" s="495">
        <f t="shared" ca="1" si="189"/>
        <v>1478077.5166666666</v>
      </c>
      <c r="BK24" s="495">
        <f t="shared" ca="1" si="189"/>
        <v>1478077.5166666666</v>
      </c>
      <c r="BL24" s="495">
        <f t="shared" ca="1" si="189"/>
        <v>1478077.5166666666</v>
      </c>
      <c r="BM24" s="495">
        <f t="shared" ca="1" si="189"/>
        <v>1478077.5166666666</v>
      </c>
      <c r="BN24" s="495">
        <f t="shared" ca="1" si="189"/>
        <v>1478077.5166666666</v>
      </c>
      <c r="BO24" s="495">
        <f t="shared" ca="1" si="189"/>
        <v>1478077.5166666666</v>
      </c>
      <c r="BP24" s="495">
        <f t="shared" ca="1" si="189"/>
        <v>1478077.5166666666</v>
      </c>
      <c r="BQ24" s="495">
        <f t="shared" ca="1" si="189"/>
        <v>1478077.5166666666</v>
      </c>
      <c r="BR24" s="495">
        <f t="shared" ca="1" si="189"/>
        <v>1478077.5166666666</v>
      </c>
      <c r="BS24" s="495">
        <f t="shared" ca="1" si="189"/>
        <v>1478077.5166666666</v>
      </c>
      <c r="BT24" s="495">
        <f t="shared" ca="1" si="189"/>
        <v>1521685.625</v>
      </c>
      <c r="BU24" s="495">
        <f t="shared" ca="1" si="189"/>
        <v>1521685.625</v>
      </c>
      <c r="BV24" s="495">
        <f t="shared" ca="1" si="189"/>
        <v>1521685.625</v>
      </c>
      <c r="BW24" s="495">
        <f t="shared" ca="1" si="189"/>
        <v>1521685.625</v>
      </c>
      <c r="BX24" s="495">
        <f t="shared" ca="1" si="189"/>
        <v>1521685.625</v>
      </c>
      <c r="BY24" s="495">
        <f t="shared" ref="BY24:ED24" ca="1" si="190">SUM(BY21:BY23)</f>
        <v>1521685.625</v>
      </c>
      <c r="BZ24" s="495">
        <f t="shared" ca="1" si="190"/>
        <v>1521685.625</v>
      </c>
      <c r="CA24" s="495">
        <f t="shared" ca="1" si="190"/>
        <v>1521685.625</v>
      </c>
      <c r="CB24" s="495">
        <f t="shared" ca="1" si="190"/>
        <v>1521685.625</v>
      </c>
      <c r="CC24" s="495">
        <f t="shared" ca="1" si="190"/>
        <v>1521685.625</v>
      </c>
      <c r="CD24" s="495">
        <f t="shared" ca="1" si="190"/>
        <v>1521685.625</v>
      </c>
      <c r="CE24" s="495">
        <f t="shared" ca="1" si="190"/>
        <v>1521685.625</v>
      </c>
      <c r="CF24" s="495">
        <f t="shared" ca="1" si="190"/>
        <v>1565530.95625</v>
      </c>
      <c r="CG24" s="495">
        <f t="shared" ca="1" si="190"/>
        <v>1565530.95625</v>
      </c>
      <c r="CH24" s="495">
        <f t="shared" ca="1" si="190"/>
        <v>1565530.95625</v>
      </c>
      <c r="CI24" s="495">
        <f t="shared" ca="1" si="190"/>
        <v>1565530.95625</v>
      </c>
      <c r="CJ24" s="495">
        <f t="shared" ca="1" si="190"/>
        <v>1565530.95625</v>
      </c>
      <c r="CK24" s="495">
        <f t="shared" ca="1" si="190"/>
        <v>1565530.95625</v>
      </c>
      <c r="CL24" s="495">
        <f t="shared" ca="1" si="190"/>
        <v>1565530.95625</v>
      </c>
      <c r="CM24" s="495">
        <f t="shared" ca="1" si="190"/>
        <v>1565530.95625</v>
      </c>
      <c r="CN24" s="495">
        <f t="shared" ca="1" si="190"/>
        <v>1565530.95625</v>
      </c>
      <c r="CO24" s="495">
        <f t="shared" ca="1" si="190"/>
        <v>1565530.95625</v>
      </c>
      <c r="CP24" s="495">
        <f t="shared" ca="1" si="190"/>
        <v>1565530.95625</v>
      </c>
      <c r="CQ24" s="495">
        <f t="shared" ca="1" si="190"/>
        <v>1565530.95625</v>
      </c>
      <c r="CR24" s="495">
        <f t="shared" ca="1" si="190"/>
        <v>1610692.6812499999</v>
      </c>
      <c r="CS24" s="495">
        <f t="shared" ca="1" si="190"/>
        <v>1610692.6812499999</v>
      </c>
      <c r="CT24" s="495">
        <f t="shared" ca="1" si="190"/>
        <v>1610692.6812499999</v>
      </c>
      <c r="CU24" s="495">
        <f t="shared" ca="1" si="190"/>
        <v>1610692.6812499999</v>
      </c>
      <c r="CV24" s="495">
        <f t="shared" ca="1" si="190"/>
        <v>1610692.6812499999</v>
      </c>
      <c r="CW24" s="495">
        <f t="shared" ca="1" si="190"/>
        <v>1610692.6812499999</v>
      </c>
      <c r="CX24" s="495">
        <f t="shared" ca="1" si="190"/>
        <v>1610692.6812499999</v>
      </c>
      <c r="CY24" s="495">
        <f t="shared" ca="1" si="190"/>
        <v>1610692.6812499999</v>
      </c>
      <c r="CZ24" s="495">
        <f t="shared" ca="1" si="190"/>
        <v>1610692.6812499999</v>
      </c>
      <c r="DA24" s="495">
        <f t="shared" ca="1" si="190"/>
        <v>1610692.6812499999</v>
      </c>
      <c r="DB24" s="495">
        <f t="shared" ca="1" si="190"/>
        <v>1610692.6812499999</v>
      </c>
      <c r="DC24" s="495">
        <f t="shared" ca="1" si="190"/>
        <v>1610692.6812499999</v>
      </c>
      <c r="DD24" s="495">
        <f t="shared" ca="1" si="190"/>
        <v>1657209.0666666664</v>
      </c>
      <c r="DE24" s="495">
        <f t="shared" ca="1" si="190"/>
        <v>1657209.0666666664</v>
      </c>
      <c r="DF24" s="495">
        <f t="shared" ca="1" si="190"/>
        <v>1657209.0666666664</v>
      </c>
      <c r="DG24" s="495">
        <f t="shared" ca="1" si="190"/>
        <v>1657209.0666666664</v>
      </c>
      <c r="DH24" s="495">
        <f t="shared" ca="1" si="190"/>
        <v>1657209.0666666664</v>
      </c>
      <c r="DI24" s="495">
        <f t="shared" ca="1" si="190"/>
        <v>1657209.0666666664</v>
      </c>
      <c r="DJ24" s="495">
        <f t="shared" ca="1" si="190"/>
        <v>1657209.0666666664</v>
      </c>
      <c r="DK24" s="495">
        <f t="shared" ca="1" si="190"/>
        <v>1657209.0666666664</v>
      </c>
      <c r="DL24" s="495">
        <f t="shared" ca="1" si="190"/>
        <v>1657209.0666666664</v>
      </c>
      <c r="DM24" s="495">
        <f t="shared" ca="1" si="190"/>
        <v>1657209.0666666664</v>
      </c>
      <c r="DN24" s="495">
        <f t="shared" ca="1" si="190"/>
        <v>1657209.0666666664</v>
      </c>
      <c r="DO24" s="495">
        <f t="shared" ca="1" si="190"/>
        <v>1657209.0666666664</v>
      </c>
      <c r="DP24" s="495">
        <f t="shared" ca="1" si="190"/>
        <v>1707070.8374999999</v>
      </c>
      <c r="DQ24" s="495">
        <f t="shared" ca="1" si="190"/>
        <v>1707070.8374999999</v>
      </c>
      <c r="DR24" s="495">
        <f t="shared" ca="1" si="190"/>
        <v>1707070.8374999999</v>
      </c>
      <c r="DS24" s="495">
        <f t="shared" ca="1" si="190"/>
        <v>1707070.8374999999</v>
      </c>
      <c r="DT24" s="495">
        <f t="shared" ca="1" si="190"/>
        <v>1707070.8374999999</v>
      </c>
      <c r="DU24" s="495">
        <f t="shared" ca="1" si="190"/>
        <v>1707070.8374999999</v>
      </c>
      <c r="DV24" s="495">
        <f t="shared" ca="1" si="190"/>
        <v>1707070.8374999999</v>
      </c>
      <c r="DW24" s="495">
        <f t="shared" ca="1" si="190"/>
        <v>1707070.8374999999</v>
      </c>
      <c r="DX24" s="495">
        <f t="shared" ca="1" si="190"/>
        <v>1707070.8374999999</v>
      </c>
      <c r="DY24" s="495">
        <f t="shared" ca="1" si="190"/>
        <v>1707070.8374999999</v>
      </c>
      <c r="DZ24" s="495">
        <f t="shared" ca="1" si="190"/>
        <v>1707070.8374999999</v>
      </c>
      <c r="EA24" s="495">
        <f t="shared" ref="EA24" ca="1" si="191">SUM(EA21:EA23)</f>
        <v>1707070.8374999999</v>
      </c>
      <c r="EB24" s="495">
        <f t="shared" ca="1" si="190"/>
        <v>0</v>
      </c>
      <c r="EC24" s="495">
        <f t="shared" ca="1" si="190"/>
        <v>0</v>
      </c>
      <c r="ED24" s="495">
        <f t="shared" ca="1" si="190"/>
        <v>0</v>
      </c>
    </row>
    <row r="25" spans="1:134" x14ac:dyDescent="0.2">
      <c r="A25" s="316">
        <f>ROW()</f>
        <v>25</v>
      </c>
      <c r="C25" s="347" t="s">
        <v>254</v>
      </c>
      <c r="H25" s="348"/>
      <c r="J25" s="342">
        <f t="shared" ca="1" si="185"/>
        <v>99645722.222222045</v>
      </c>
      <c r="L25" s="342">
        <f ca="1">SUM(L26:L29)</f>
        <v>818333.33333333337</v>
      </c>
      <c r="M25" s="342">
        <f t="shared" ref="M25:BX25" ca="1" si="192">SUM(M26:M29)</f>
        <v>845611.11111111112</v>
      </c>
      <c r="N25" s="342">
        <f t="shared" ca="1" si="192"/>
        <v>818333.33333333337</v>
      </c>
      <c r="O25" s="342">
        <f t="shared" ca="1" si="192"/>
        <v>845611.11111111112</v>
      </c>
      <c r="P25" s="342">
        <f t="shared" ca="1" si="192"/>
        <v>845611.11111111112</v>
      </c>
      <c r="Q25" s="342">
        <f t="shared" ca="1" si="192"/>
        <v>818333.33333333337</v>
      </c>
      <c r="R25" s="342">
        <f t="shared" ca="1" si="192"/>
        <v>845611.11111111112</v>
      </c>
      <c r="S25" s="342">
        <f t="shared" ca="1" si="192"/>
        <v>818333.33333333337</v>
      </c>
      <c r="T25" s="342">
        <f t="shared" ca="1" si="192"/>
        <v>845611.11111111112</v>
      </c>
      <c r="U25" s="342">
        <f t="shared" ca="1" si="192"/>
        <v>845611.11111111112</v>
      </c>
      <c r="V25" s="342">
        <f t="shared" ca="1" si="192"/>
        <v>763777.77777777775</v>
      </c>
      <c r="W25" s="342">
        <f t="shared" ca="1" si="192"/>
        <v>845611.11111111112</v>
      </c>
      <c r="X25" s="342">
        <f t="shared" ca="1" si="192"/>
        <v>818333.33333333337</v>
      </c>
      <c r="Y25" s="342">
        <f t="shared" ca="1" si="192"/>
        <v>845611.11111111112</v>
      </c>
      <c r="Z25" s="342">
        <f t="shared" ca="1" si="192"/>
        <v>818333.33333333337</v>
      </c>
      <c r="AA25" s="342">
        <f t="shared" ca="1" si="192"/>
        <v>845611.11111111112</v>
      </c>
      <c r="AB25" s="342">
        <f t="shared" ca="1" si="192"/>
        <v>845611.11111111112</v>
      </c>
      <c r="AC25" s="342">
        <f t="shared" ca="1" si="192"/>
        <v>818333.33333333337</v>
      </c>
      <c r="AD25" s="342">
        <f t="shared" ca="1" si="192"/>
        <v>845611.11111111112</v>
      </c>
      <c r="AE25" s="342">
        <f t="shared" ca="1" si="192"/>
        <v>818333.33333333337</v>
      </c>
      <c r="AF25" s="342">
        <f t="shared" ca="1" si="192"/>
        <v>845611.11111111112</v>
      </c>
      <c r="AG25" s="342">
        <f t="shared" ca="1" si="192"/>
        <v>845611.11111111112</v>
      </c>
      <c r="AH25" s="342">
        <f t="shared" ca="1" si="192"/>
        <v>791055.5555555555</v>
      </c>
      <c r="AI25" s="342">
        <f t="shared" ca="1" si="192"/>
        <v>845611.11111111112</v>
      </c>
      <c r="AJ25" s="342">
        <f t="shared" ca="1" si="192"/>
        <v>818333.33333333337</v>
      </c>
      <c r="AK25" s="342">
        <f t="shared" ca="1" si="192"/>
        <v>845611.11111111112</v>
      </c>
      <c r="AL25" s="342">
        <f t="shared" ca="1" si="192"/>
        <v>818333.33333333337</v>
      </c>
      <c r="AM25" s="342">
        <f t="shared" ca="1" si="192"/>
        <v>845611.11111111112</v>
      </c>
      <c r="AN25" s="342">
        <f t="shared" ca="1" si="192"/>
        <v>845611.11111111112</v>
      </c>
      <c r="AO25" s="342">
        <f t="shared" ca="1" si="192"/>
        <v>818333.33333333337</v>
      </c>
      <c r="AP25" s="342">
        <f t="shared" ca="1" si="192"/>
        <v>845611.11111111112</v>
      </c>
      <c r="AQ25" s="342">
        <f t="shared" ca="1" si="192"/>
        <v>818333.33333333337</v>
      </c>
      <c r="AR25" s="342">
        <f t="shared" ca="1" si="192"/>
        <v>845611.11111111112</v>
      </c>
      <c r="AS25" s="342">
        <f t="shared" ca="1" si="192"/>
        <v>845611.11111111112</v>
      </c>
      <c r="AT25" s="342">
        <f t="shared" ca="1" si="192"/>
        <v>763777.77777777775</v>
      </c>
      <c r="AU25" s="342">
        <f t="shared" ca="1" si="192"/>
        <v>845611.11111111112</v>
      </c>
      <c r="AV25" s="342">
        <f t="shared" ca="1" si="192"/>
        <v>818333.33333333337</v>
      </c>
      <c r="AW25" s="342">
        <f t="shared" ca="1" si="192"/>
        <v>845611.11111111112</v>
      </c>
      <c r="AX25" s="342">
        <f t="shared" ca="1" si="192"/>
        <v>818333.33333333337</v>
      </c>
      <c r="AY25" s="342">
        <f t="shared" ca="1" si="192"/>
        <v>845611.11111111112</v>
      </c>
      <c r="AZ25" s="342">
        <f t="shared" ca="1" si="192"/>
        <v>845611.11111111112</v>
      </c>
      <c r="BA25" s="342">
        <f t="shared" ca="1" si="192"/>
        <v>818333.33333333337</v>
      </c>
      <c r="BB25" s="342">
        <f t="shared" ca="1" si="192"/>
        <v>845611.11111111112</v>
      </c>
      <c r="BC25" s="342">
        <f t="shared" ca="1" si="192"/>
        <v>818333.33333333337</v>
      </c>
      <c r="BD25" s="342">
        <f t="shared" ca="1" si="192"/>
        <v>845611.11111111112</v>
      </c>
      <c r="BE25" s="342">
        <f t="shared" ca="1" si="192"/>
        <v>845611.11111111112</v>
      </c>
      <c r="BF25" s="342">
        <f t="shared" ca="1" si="192"/>
        <v>763777.77777777775</v>
      </c>
      <c r="BG25" s="342">
        <f t="shared" ca="1" si="192"/>
        <v>845611.11111111112</v>
      </c>
      <c r="BH25" s="342">
        <f t="shared" ca="1" si="192"/>
        <v>818333.33333333337</v>
      </c>
      <c r="BI25" s="342">
        <f t="shared" ca="1" si="192"/>
        <v>845611.11111111112</v>
      </c>
      <c r="BJ25" s="342">
        <f t="shared" ca="1" si="192"/>
        <v>818333.33333333337</v>
      </c>
      <c r="BK25" s="342">
        <f t="shared" ca="1" si="192"/>
        <v>845611.11111111112</v>
      </c>
      <c r="BL25" s="342">
        <f t="shared" ca="1" si="192"/>
        <v>845611.11111111112</v>
      </c>
      <c r="BM25" s="342">
        <f t="shared" ca="1" si="192"/>
        <v>818333.33333333337</v>
      </c>
      <c r="BN25" s="342">
        <f t="shared" ca="1" si="192"/>
        <v>845611.11111111112</v>
      </c>
      <c r="BO25" s="342">
        <f t="shared" ca="1" si="192"/>
        <v>818333.33333333337</v>
      </c>
      <c r="BP25" s="342">
        <f t="shared" ca="1" si="192"/>
        <v>845611.11111111112</v>
      </c>
      <c r="BQ25" s="342">
        <f t="shared" ref="BQ25:BW25" ca="1" si="193">SUM(BQ26:BQ29)</f>
        <v>845611.11111111112</v>
      </c>
      <c r="BR25" s="342">
        <f t="shared" ca="1" si="193"/>
        <v>763777.77777777775</v>
      </c>
      <c r="BS25" s="342">
        <f t="shared" ca="1" si="193"/>
        <v>845611.11111111112</v>
      </c>
      <c r="BT25" s="342">
        <f t="shared" ca="1" si="193"/>
        <v>818333.33333333337</v>
      </c>
      <c r="BU25" s="342">
        <f t="shared" ca="1" si="193"/>
        <v>845611.11111111112</v>
      </c>
      <c r="BV25" s="342">
        <f t="shared" ca="1" si="193"/>
        <v>818333.33333333337</v>
      </c>
      <c r="BW25" s="342">
        <f t="shared" ca="1" si="193"/>
        <v>845611.11111111112</v>
      </c>
      <c r="BX25" s="342">
        <f t="shared" ca="1" si="192"/>
        <v>845611.11111111112</v>
      </c>
      <c r="BY25" s="342">
        <f t="shared" ref="BY25:CC25" ca="1" si="194">SUM(BY26:BY29)</f>
        <v>818333.33333333337</v>
      </c>
      <c r="BZ25" s="342">
        <f t="shared" ca="1" si="194"/>
        <v>845611.11111111112</v>
      </c>
      <c r="CA25" s="342">
        <f t="shared" ca="1" si="194"/>
        <v>818333.33333333337</v>
      </c>
      <c r="CB25" s="342">
        <f t="shared" ca="1" si="194"/>
        <v>845611.11111111112</v>
      </c>
      <c r="CC25" s="342">
        <f t="shared" ca="1" si="194"/>
        <v>845611.11111111112</v>
      </c>
      <c r="CD25" s="342">
        <f t="shared" ref="CD25:ED25" ca="1" si="195">SUM(CD26:CD29)</f>
        <v>791055.5555555555</v>
      </c>
      <c r="CE25" s="342">
        <f t="shared" ca="1" si="195"/>
        <v>845611.11111111112</v>
      </c>
      <c r="CF25" s="342">
        <f t="shared" ca="1" si="195"/>
        <v>818333.33333333337</v>
      </c>
      <c r="CG25" s="342">
        <f t="shared" ca="1" si="195"/>
        <v>845611.11111111112</v>
      </c>
      <c r="CH25" s="342">
        <f t="shared" ca="1" si="195"/>
        <v>818333.33333333337</v>
      </c>
      <c r="CI25" s="342">
        <f t="shared" ca="1" si="195"/>
        <v>845611.11111111112</v>
      </c>
      <c r="CJ25" s="342">
        <f t="shared" ca="1" si="195"/>
        <v>845611.11111111112</v>
      </c>
      <c r="CK25" s="342">
        <f t="shared" ca="1" si="195"/>
        <v>818333.33333333337</v>
      </c>
      <c r="CL25" s="342">
        <f t="shared" ca="1" si="195"/>
        <v>845611.11111111112</v>
      </c>
      <c r="CM25" s="342">
        <f t="shared" ca="1" si="195"/>
        <v>818333.33333333337</v>
      </c>
      <c r="CN25" s="342">
        <f t="shared" ca="1" si="195"/>
        <v>845611.11111111112</v>
      </c>
      <c r="CO25" s="342">
        <f t="shared" ca="1" si="195"/>
        <v>845611.11111111112</v>
      </c>
      <c r="CP25" s="342">
        <f t="shared" ca="1" si="195"/>
        <v>763777.77777777775</v>
      </c>
      <c r="CQ25" s="342">
        <f t="shared" ca="1" si="195"/>
        <v>845611.11111111112</v>
      </c>
      <c r="CR25" s="342">
        <f t="shared" ca="1" si="195"/>
        <v>818333.33333333337</v>
      </c>
      <c r="CS25" s="342">
        <f t="shared" ca="1" si="195"/>
        <v>845611.11111111112</v>
      </c>
      <c r="CT25" s="342">
        <f t="shared" ca="1" si="195"/>
        <v>818333.33333333337</v>
      </c>
      <c r="CU25" s="342">
        <f t="shared" ca="1" si="195"/>
        <v>845611.11111111112</v>
      </c>
      <c r="CV25" s="342">
        <f t="shared" ca="1" si="195"/>
        <v>845611.11111111112</v>
      </c>
      <c r="CW25" s="342">
        <f t="shared" ca="1" si="195"/>
        <v>818333.33333333337</v>
      </c>
      <c r="CX25" s="342">
        <f t="shared" ca="1" si="195"/>
        <v>845611.11111111112</v>
      </c>
      <c r="CY25" s="342">
        <f t="shared" ca="1" si="195"/>
        <v>818333.33333333337</v>
      </c>
      <c r="CZ25" s="342">
        <f t="shared" ca="1" si="195"/>
        <v>845611.11111111112</v>
      </c>
      <c r="DA25" s="342">
        <f t="shared" ca="1" si="195"/>
        <v>845611.11111111112</v>
      </c>
      <c r="DB25" s="342">
        <f t="shared" ca="1" si="195"/>
        <v>763777.77777777775</v>
      </c>
      <c r="DC25" s="342">
        <f t="shared" ca="1" si="195"/>
        <v>845611.11111111112</v>
      </c>
      <c r="DD25" s="342">
        <f t="shared" ca="1" si="195"/>
        <v>818333.33333333337</v>
      </c>
      <c r="DE25" s="342">
        <f t="shared" ca="1" si="195"/>
        <v>845611.11111111112</v>
      </c>
      <c r="DF25" s="342">
        <f t="shared" ca="1" si="195"/>
        <v>818333.33333333337</v>
      </c>
      <c r="DG25" s="342">
        <f t="shared" ca="1" si="195"/>
        <v>845611.11111111112</v>
      </c>
      <c r="DH25" s="342">
        <f t="shared" ca="1" si="195"/>
        <v>845611.11111111112</v>
      </c>
      <c r="DI25" s="342">
        <f t="shared" ca="1" si="195"/>
        <v>818333.33333333337</v>
      </c>
      <c r="DJ25" s="342">
        <f t="shared" ca="1" si="195"/>
        <v>845611.11111111112</v>
      </c>
      <c r="DK25" s="342">
        <f t="shared" ca="1" si="195"/>
        <v>818333.33333333337</v>
      </c>
      <c r="DL25" s="342">
        <f t="shared" ca="1" si="195"/>
        <v>845611.11111111112</v>
      </c>
      <c r="DM25" s="342">
        <f t="shared" ca="1" si="195"/>
        <v>845611.11111111112</v>
      </c>
      <c r="DN25" s="342">
        <f t="shared" ca="1" si="195"/>
        <v>763777.77777777775</v>
      </c>
      <c r="DO25" s="342">
        <f t="shared" ca="1" si="195"/>
        <v>845611.11111111112</v>
      </c>
      <c r="DP25" s="342">
        <f t="shared" ca="1" si="195"/>
        <v>818333.33333333337</v>
      </c>
      <c r="DQ25" s="342">
        <f t="shared" ca="1" si="195"/>
        <v>845611.11111111112</v>
      </c>
      <c r="DR25" s="342">
        <f t="shared" ca="1" si="195"/>
        <v>818333.33333333337</v>
      </c>
      <c r="DS25" s="342">
        <f t="shared" ca="1" si="195"/>
        <v>845611.11111111112</v>
      </c>
      <c r="DT25" s="342">
        <f t="shared" ca="1" si="195"/>
        <v>845611.11111111112</v>
      </c>
      <c r="DU25" s="342">
        <f t="shared" ca="1" si="195"/>
        <v>818333.33333333337</v>
      </c>
      <c r="DV25" s="342">
        <f t="shared" ca="1" si="195"/>
        <v>845611.11111111112</v>
      </c>
      <c r="DW25" s="342">
        <f t="shared" ca="1" si="195"/>
        <v>818333.33333333337</v>
      </c>
      <c r="DX25" s="342">
        <f t="shared" ca="1" si="195"/>
        <v>845611.11111111112</v>
      </c>
      <c r="DY25" s="342">
        <f t="shared" ca="1" si="195"/>
        <v>845611.11111111112</v>
      </c>
      <c r="DZ25" s="342">
        <f t="shared" ca="1" si="195"/>
        <v>791055.5555555555</v>
      </c>
      <c r="EA25" s="342">
        <f t="shared" ref="EA25" ca="1" si="196">SUM(EA26:EA29)</f>
        <v>845611.11111111112</v>
      </c>
      <c r="EB25" s="342">
        <f t="shared" ca="1" si="195"/>
        <v>0</v>
      </c>
      <c r="EC25" s="342">
        <f t="shared" ca="1" si="195"/>
        <v>0</v>
      </c>
      <c r="ED25" s="342">
        <f t="shared" ca="1" si="195"/>
        <v>0</v>
      </c>
    </row>
    <row r="26" spans="1:134" x14ac:dyDescent="0.2">
      <c r="A26" s="316">
        <f>ROW()</f>
        <v>26</v>
      </c>
      <c r="C26" s="349" t="str">
        <f>'A&amp;R'!B39</f>
        <v>A1-Note</v>
      </c>
      <c r="J26" s="342">
        <f t="shared" ca="1" si="185"/>
        <v>47302291.111111037</v>
      </c>
      <c r="L26" s="342">
        <f ca="1">-L64</f>
        <v>388466.66666666669</v>
      </c>
      <c r="M26" s="342">
        <f t="shared" ref="M26:BX26" ca="1" si="197">-M64</f>
        <v>401415.55555555556</v>
      </c>
      <c r="N26" s="342">
        <f t="shared" ca="1" si="197"/>
        <v>388466.66666666669</v>
      </c>
      <c r="O26" s="342">
        <f t="shared" ca="1" si="197"/>
        <v>401415.55555555556</v>
      </c>
      <c r="P26" s="342">
        <f t="shared" ca="1" si="197"/>
        <v>401415.55555555556</v>
      </c>
      <c r="Q26" s="342">
        <f t="shared" ca="1" si="197"/>
        <v>388466.66666666669</v>
      </c>
      <c r="R26" s="342">
        <f t="shared" ca="1" si="197"/>
        <v>401415.55555555556</v>
      </c>
      <c r="S26" s="342">
        <f t="shared" ca="1" si="197"/>
        <v>388466.66666666669</v>
      </c>
      <c r="T26" s="342">
        <f t="shared" ca="1" si="197"/>
        <v>401415.55555555556</v>
      </c>
      <c r="U26" s="342">
        <f t="shared" ca="1" si="197"/>
        <v>401415.55555555556</v>
      </c>
      <c r="V26" s="342">
        <f t="shared" ca="1" si="197"/>
        <v>362568.88888888888</v>
      </c>
      <c r="W26" s="342">
        <f t="shared" ca="1" si="197"/>
        <v>401415.55555555556</v>
      </c>
      <c r="X26" s="342">
        <f t="shared" ca="1" si="197"/>
        <v>388466.66666666669</v>
      </c>
      <c r="Y26" s="342">
        <f t="shared" ca="1" si="197"/>
        <v>401415.55555555556</v>
      </c>
      <c r="Z26" s="342">
        <f t="shared" ca="1" si="197"/>
        <v>388466.66666666669</v>
      </c>
      <c r="AA26" s="342">
        <f t="shared" ca="1" si="197"/>
        <v>401415.55555555556</v>
      </c>
      <c r="AB26" s="342">
        <f t="shared" ca="1" si="197"/>
        <v>401415.55555555556</v>
      </c>
      <c r="AC26" s="342">
        <f t="shared" ca="1" si="197"/>
        <v>388466.66666666669</v>
      </c>
      <c r="AD26" s="342">
        <f t="shared" ca="1" si="197"/>
        <v>401415.55555555556</v>
      </c>
      <c r="AE26" s="342">
        <f t="shared" ca="1" si="197"/>
        <v>388466.66666666669</v>
      </c>
      <c r="AF26" s="342">
        <f t="shared" ca="1" si="197"/>
        <v>401415.55555555556</v>
      </c>
      <c r="AG26" s="342">
        <f t="shared" ca="1" si="197"/>
        <v>401415.55555555556</v>
      </c>
      <c r="AH26" s="342">
        <f t="shared" ca="1" si="197"/>
        <v>375517.77777777775</v>
      </c>
      <c r="AI26" s="342">
        <f t="shared" ca="1" si="197"/>
        <v>401415.55555555556</v>
      </c>
      <c r="AJ26" s="342">
        <f t="shared" ca="1" si="197"/>
        <v>388466.66666666669</v>
      </c>
      <c r="AK26" s="342">
        <f t="shared" ca="1" si="197"/>
        <v>401415.55555555556</v>
      </c>
      <c r="AL26" s="342">
        <f t="shared" ca="1" si="197"/>
        <v>388466.66666666669</v>
      </c>
      <c r="AM26" s="342">
        <f t="shared" ca="1" si="197"/>
        <v>401415.55555555556</v>
      </c>
      <c r="AN26" s="342">
        <f t="shared" ca="1" si="197"/>
        <v>401415.55555555556</v>
      </c>
      <c r="AO26" s="342">
        <f t="shared" ca="1" si="197"/>
        <v>388466.66666666669</v>
      </c>
      <c r="AP26" s="342">
        <f t="shared" ca="1" si="197"/>
        <v>401415.55555555556</v>
      </c>
      <c r="AQ26" s="342">
        <f t="shared" ca="1" si="197"/>
        <v>388466.66666666669</v>
      </c>
      <c r="AR26" s="342">
        <f t="shared" ca="1" si="197"/>
        <v>401415.55555555556</v>
      </c>
      <c r="AS26" s="342">
        <f t="shared" ca="1" si="197"/>
        <v>401415.55555555556</v>
      </c>
      <c r="AT26" s="342">
        <f t="shared" ca="1" si="197"/>
        <v>362568.88888888888</v>
      </c>
      <c r="AU26" s="342">
        <f t="shared" ca="1" si="197"/>
        <v>401415.55555555556</v>
      </c>
      <c r="AV26" s="342">
        <f t="shared" ca="1" si="197"/>
        <v>388466.66666666669</v>
      </c>
      <c r="AW26" s="342">
        <f t="shared" ca="1" si="197"/>
        <v>401415.55555555556</v>
      </c>
      <c r="AX26" s="342">
        <f t="shared" ca="1" si="197"/>
        <v>388466.66666666669</v>
      </c>
      <c r="AY26" s="342">
        <f t="shared" ca="1" si="197"/>
        <v>401415.55555555556</v>
      </c>
      <c r="AZ26" s="342">
        <f t="shared" ca="1" si="197"/>
        <v>401415.55555555556</v>
      </c>
      <c r="BA26" s="342">
        <f t="shared" ca="1" si="197"/>
        <v>388466.66666666669</v>
      </c>
      <c r="BB26" s="342">
        <f t="shared" ca="1" si="197"/>
        <v>401415.55555555556</v>
      </c>
      <c r="BC26" s="342">
        <f t="shared" ca="1" si="197"/>
        <v>388466.66666666669</v>
      </c>
      <c r="BD26" s="342">
        <f t="shared" ca="1" si="197"/>
        <v>401415.55555555556</v>
      </c>
      <c r="BE26" s="342">
        <f t="shared" ca="1" si="197"/>
        <v>401415.55555555556</v>
      </c>
      <c r="BF26" s="342">
        <f t="shared" ca="1" si="197"/>
        <v>362568.88888888888</v>
      </c>
      <c r="BG26" s="342">
        <f t="shared" ca="1" si="197"/>
        <v>401415.55555555556</v>
      </c>
      <c r="BH26" s="342">
        <f t="shared" ca="1" si="197"/>
        <v>388466.66666666669</v>
      </c>
      <c r="BI26" s="342">
        <f t="shared" ca="1" si="197"/>
        <v>401415.55555555556</v>
      </c>
      <c r="BJ26" s="342">
        <f t="shared" ca="1" si="197"/>
        <v>388466.66666666669</v>
      </c>
      <c r="BK26" s="342">
        <f t="shared" ca="1" si="197"/>
        <v>401415.55555555556</v>
      </c>
      <c r="BL26" s="342">
        <f t="shared" ca="1" si="197"/>
        <v>401415.55555555556</v>
      </c>
      <c r="BM26" s="342">
        <f t="shared" ca="1" si="197"/>
        <v>388466.66666666669</v>
      </c>
      <c r="BN26" s="342">
        <f t="shared" ca="1" si="197"/>
        <v>401415.55555555556</v>
      </c>
      <c r="BO26" s="342">
        <f t="shared" ca="1" si="197"/>
        <v>388466.66666666669</v>
      </c>
      <c r="BP26" s="342">
        <f t="shared" ca="1" si="197"/>
        <v>401415.55555555556</v>
      </c>
      <c r="BQ26" s="342">
        <f t="shared" ref="BQ26:BW26" ca="1" si="198">-BQ64</f>
        <v>401415.55555555556</v>
      </c>
      <c r="BR26" s="342">
        <f t="shared" ca="1" si="198"/>
        <v>362568.88888888888</v>
      </c>
      <c r="BS26" s="342">
        <f t="shared" ca="1" si="198"/>
        <v>401415.55555555556</v>
      </c>
      <c r="BT26" s="342">
        <f t="shared" ca="1" si="198"/>
        <v>388466.66666666669</v>
      </c>
      <c r="BU26" s="342">
        <f t="shared" ca="1" si="198"/>
        <v>401415.55555555556</v>
      </c>
      <c r="BV26" s="342">
        <f t="shared" ca="1" si="198"/>
        <v>388466.66666666669</v>
      </c>
      <c r="BW26" s="342">
        <f t="shared" ca="1" si="198"/>
        <v>401415.55555555556</v>
      </c>
      <c r="BX26" s="342">
        <f t="shared" ca="1" si="197"/>
        <v>401415.55555555556</v>
      </c>
      <c r="BY26" s="342">
        <f t="shared" ref="BY26:CC26" ca="1" si="199">-BY64</f>
        <v>388466.66666666669</v>
      </c>
      <c r="BZ26" s="342">
        <f t="shared" ca="1" si="199"/>
        <v>401415.55555555556</v>
      </c>
      <c r="CA26" s="342">
        <f t="shared" ca="1" si="199"/>
        <v>388466.66666666669</v>
      </c>
      <c r="CB26" s="342">
        <f t="shared" ca="1" si="199"/>
        <v>401415.55555555556</v>
      </c>
      <c r="CC26" s="342">
        <f t="shared" ca="1" si="199"/>
        <v>401415.55555555556</v>
      </c>
      <c r="CD26" s="342">
        <f t="shared" ref="CD26:ED26" ca="1" si="200">-CD64</f>
        <v>375517.77777777775</v>
      </c>
      <c r="CE26" s="342">
        <f t="shared" ca="1" si="200"/>
        <v>401415.55555555556</v>
      </c>
      <c r="CF26" s="342">
        <f t="shared" ca="1" si="200"/>
        <v>388466.66666666669</v>
      </c>
      <c r="CG26" s="342">
        <f t="shared" ca="1" si="200"/>
        <v>401415.55555555556</v>
      </c>
      <c r="CH26" s="342">
        <f t="shared" ca="1" si="200"/>
        <v>388466.66666666669</v>
      </c>
      <c r="CI26" s="342">
        <f t="shared" ca="1" si="200"/>
        <v>401415.55555555556</v>
      </c>
      <c r="CJ26" s="342">
        <f t="shared" ca="1" si="200"/>
        <v>401415.55555555556</v>
      </c>
      <c r="CK26" s="342">
        <f t="shared" ca="1" si="200"/>
        <v>388466.66666666669</v>
      </c>
      <c r="CL26" s="342">
        <f t="shared" ca="1" si="200"/>
        <v>401415.55555555556</v>
      </c>
      <c r="CM26" s="342">
        <f t="shared" ca="1" si="200"/>
        <v>388466.66666666669</v>
      </c>
      <c r="CN26" s="342">
        <f t="shared" ca="1" si="200"/>
        <v>401415.55555555556</v>
      </c>
      <c r="CO26" s="342">
        <f t="shared" ca="1" si="200"/>
        <v>401415.55555555556</v>
      </c>
      <c r="CP26" s="342">
        <f t="shared" ca="1" si="200"/>
        <v>362568.88888888888</v>
      </c>
      <c r="CQ26" s="342">
        <f t="shared" ca="1" si="200"/>
        <v>401415.55555555556</v>
      </c>
      <c r="CR26" s="342">
        <f t="shared" ca="1" si="200"/>
        <v>388466.66666666669</v>
      </c>
      <c r="CS26" s="342">
        <f t="shared" ca="1" si="200"/>
        <v>401415.55555555556</v>
      </c>
      <c r="CT26" s="342">
        <f t="shared" ca="1" si="200"/>
        <v>388466.66666666669</v>
      </c>
      <c r="CU26" s="342">
        <f t="shared" ca="1" si="200"/>
        <v>401415.55555555556</v>
      </c>
      <c r="CV26" s="342">
        <f t="shared" ca="1" si="200"/>
        <v>401415.55555555556</v>
      </c>
      <c r="CW26" s="342">
        <f t="shared" ca="1" si="200"/>
        <v>388466.66666666669</v>
      </c>
      <c r="CX26" s="342">
        <f t="shared" ca="1" si="200"/>
        <v>401415.55555555556</v>
      </c>
      <c r="CY26" s="342">
        <f t="shared" ca="1" si="200"/>
        <v>388466.66666666669</v>
      </c>
      <c r="CZ26" s="342">
        <f t="shared" ca="1" si="200"/>
        <v>401415.55555555556</v>
      </c>
      <c r="DA26" s="342">
        <f t="shared" ca="1" si="200"/>
        <v>401415.55555555556</v>
      </c>
      <c r="DB26" s="342">
        <f t="shared" ca="1" si="200"/>
        <v>362568.88888888888</v>
      </c>
      <c r="DC26" s="342">
        <f t="shared" ca="1" si="200"/>
        <v>401415.55555555556</v>
      </c>
      <c r="DD26" s="342">
        <f t="shared" ca="1" si="200"/>
        <v>388466.66666666669</v>
      </c>
      <c r="DE26" s="342">
        <f t="shared" ca="1" si="200"/>
        <v>401415.55555555556</v>
      </c>
      <c r="DF26" s="342">
        <f t="shared" ca="1" si="200"/>
        <v>388466.66666666669</v>
      </c>
      <c r="DG26" s="342">
        <f t="shared" ca="1" si="200"/>
        <v>401415.55555555556</v>
      </c>
      <c r="DH26" s="342">
        <f t="shared" ca="1" si="200"/>
        <v>401415.55555555556</v>
      </c>
      <c r="DI26" s="342">
        <f t="shared" ca="1" si="200"/>
        <v>388466.66666666669</v>
      </c>
      <c r="DJ26" s="342">
        <f t="shared" ca="1" si="200"/>
        <v>401415.55555555556</v>
      </c>
      <c r="DK26" s="342">
        <f t="shared" ca="1" si="200"/>
        <v>388466.66666666669</v>
      </c>
      <c r="DL26" s="342">
        <f t="shared" ca="1" si="200"/>
        <v>401415.55555555556</v>
      </c>
      <c r="DM26" s="342">
        <f t="shared" ca="1" si="200"/>
        <v>401415.55555555556</v>
      </c>
      <c r="DN26" s="342">
        <f t="shared" ca="1" si="200"/>
        <v>362568.88888888888</v>
      </c>
      <c r="DO26" s="342">
        <f t="shared" ca="1" si="200"/>
        <v>401415.55555555556</v>
      </c>
      <c r="DP26" s="342">
        <f t="shared" ca="1" si="200"/>
        <v>388466.66666666669</v>
      </c>
      <c r="DQ26" s="342">
        <f t="shared" ca="1" si="200"/>
        <v>401415.55555555556</v>
      </c>
      <c r="DR26" s="342">
        <f t="shared" ca="1" si="200"/>
        <v>388466.66666666669</v>
      </c>
      <c r="DS26" s="342">
        <f t="shared" ca="1" si="200"/>
        <v>401415.55555555556</v>
      </c>
      <c r="DT26" s="342">
        <f t="shared" ca="1" si="200"/>
        <v>401415.55555555556</v>
      </c>
      <c r="DU26" s="342">
        <f t="shared" ca="1" si="200"/>
        <v>388466.66666666669</v>
      </c>
      <c r="DV26" s="342">
        <f t="shared" ca="1" si="200"/>
        <v>401415.55555555556</v>
      </c>
      <c r="DW26" s="342">
        <f t="shared" ca="1" si="200"/>
        <v>388466.66666666669</v>
      </c>
      <c r="DX26" s="342">
        <f t="shared" ca="1" si="200"/>
        <v>401415.55555555556</v>
      </c>
      <c r="DY26" s="342">
        <f t="shared" ca="1" si="200"/>
        <v>401415.55555555556</v>
      </c>
      <c r="DZ26" s="342">
        <f t="shared" ca="1" si="200"/>
        <v>375517.77777777775</v>
      </c>
      <c r="EA26" s="342">
        <f t="shared" ref="EA26" ca="1" si="201">-EA64</f>
        <v>401415.55555555556</v>
      </c>
      <c r="EB26" s="342">
        <f t="shared" ca="1" si="200"/>
        <v>0</v>
      </c>
      <c r="EC26" s="342">
        <f t="shared" ca="1" si="200"/>
        <v>0</v>
      </c>
      <c r="ED26" s="342">
        <f t="shared" ca="1" si="200"/>
        <v>0</v>
      </c>
    </row>
    <row r="27" spans="1:134" x14ac:dyDescent="0.2">
      <c r="A27" s="316">
        <f>ROW()</f>
        <v>27</v>
      </c>
      <c r="C27" s="355" t="str">
        <f>'A&amp;R'!B40</f>
        <v>A2-Note</v>
      </c>
      <c r="D27" s="352"/>
      <c r="E27" s="352"/>
      <c r="F27" s="352"/>
      <c r="G27" s="352"/>
      <c r="H27" s="352"/>
      <c r="I27" s="352"/>
      <c r="J27" s="279">
        <f t="shared" ca="1" si="185"/>
        <v>30644611.111111145</v>
      </c>
      <c r="K27" s="352"/>
      <c r="L27" s="279">
        <f ca="1">-L70</f>
        <v>251666.66666666666</v>
      </c>
      <c r="M27" s="279">
        <f t="shared" ref="M27:BX27" ca="1" si="202">-M70</f>
        <v>260055.55555555556</v>
      </c>
      <c r="N27" s="279">
        <f t="shared" ca="1" si="202"/>
        <v>251666.66666666666</v>
      </c>
      <c r="O27" s="279">
        <f t="shared" ca="1" si="202"/>
        <v>260055.55555555556</v>
      </c>
      <c r="P27" s="279">
        <f t="shared" ca="1" si="202"/>
        <v>260055.55555555556</v>
      </c>
      <c r="Q27" s="279">
        <f t="shared" ca="1" si="202"/>
        <v>251666.66666666666</v>
      </c>
      <c r="R27" s="279">
        <f t="shared" ca="1" si="202"/>
        <v>260055.55555555556</v>
      </c>
      <c r="S27" s="279">
        <f t="shared" ca="1" si="202"/>
        <v>251666.66666666666</v>
      </c>
      <c r="T27" s="279">
        <f t="shared" ca="1" si="202"/>
        <v>260055.55555555556</v>
      </c>
      <c r="U27" s="279">
        <f t="shared" ca="1" si="202"/>
        <v>260055.55555555556</v>
      </c>
      <c r="V27" s="279">
        <f t="shared" ca="1" si="202"/>
        <v>234888.88888888888</v>
      </c>
      <c r="W27" s="279">
        <f t="shared" ca="1" si="202"/>
        <v>260055.55555555556</v>
      </c>
      <c r="X27" s="279">
        <f t="shared" ca="1" si="202"/>
        <v>251666.66666666666</v>
      </c>
      <c r="Y27" s="279">
        <f t="shared" ca="1" si="202"/>
        <v>260055.55555555556</v>
      </c>
      <c r="Z27" s="279">
        <f t="shared" ca="1" si="202"/>
        <v>251666.66666666666</v>
      </c>
      <c r="AA27" s="279">
        <f t="shared" ca="1" si="202"/>
        <v>260055.55555555556</v>
      </c>
      <c r="AB27" s="279">
        <f t="shared" ca="1" si="202"/>
        <v>260055.55555555556</v>
      </c>
      <c r="AC27" s="279">
        <f t="shared" ca="1" si="202"/>
        <v>251666.66666666666</v>
      </c>
      <c r="AD27" s="279">
        <f t="shared" ca="1" si="202"/>
        <v>260055.55555555556</v>
      </c>
      <c r="AE27" s="279">
        <f t="shared" ca="1" si="202"/>
        <v>251666.66666666666</v>
      </c>
      <c r="AF27" s="279">
        <f t="shared" ca="1" si="202"/>
        <v>260055.55555555556</v>
      </c>
      <c r="AG27" s="279">
        <f t="shared" ca="1" si="202"/>
        <v>260055.55555555556</v>
      </c>
      <c r="AH27" s="279">
        <f t="shared" ca="1" si="202"/>
        <v>243277.77777777778</v>
      </c>
      <c r="AI27" s="279">
        <f t="shared" ca="1" si="202"/>
        <v>260055.55555555556</v>
      </c>
      <c r="AJ27" s="279">
        <f t="shared" ca="1" si="202"/>
        <v>251666.66666666666</v>
      </c>
      <c r="AK27" s="279">
        <f t="shared" ca="1" si="202"/>
        <v>260055.55555555556</v>
      </c>
      <c r="AL27" s="279">
        <f t="shared" ca="1" si="202"/>
        <v>251666.66666666666</v>
      </c>
      <c r="AM27" s="279">
        <f t="shared" ca="1" si="202"/>
        <v>260055.55555555556</v>
      </c>
      <c r="AN27" s="279">
        <f t="shared" ca="1" si="202"/>
        <v>260055.55555555556</v>
      </c>
      <c r="AO27" s="279">
        <f t="shared" ca="1" si="202"/>
        <v>251666.66666666666</v>
      </c>
      <c r="AP27" s="279">
        <f t="shared" ca="1" si="202"/>
        <v>260055.55555555556</v>
      </c>
      <c r="AQ27" s="279">
        <f t="shared" ca="1" si="202"/>
        <v>251666.66666666666</v>
      </c>
      <c r="AR27" s="279">
        <f t="shared" ca="1" si="202"/>
        <v>260055.55555555556</v>
      </c>
      <c r="AS27" s="279">
        <f t="shared" ca="1" si="202"/>
        <v>260055.55555555556</v>
      </c>
      <c r="AT27" s="279">
        <f t="shared" ca="1" si="202"/>
        <v>234888.88888888888</v>
      </c>
      <c r="AU27" s="279">
        <f t="shared" ca="1" si="202"/>
        <v>260055.55555555556</v>
      </c>
      <c r="AV27" s="279">
        <f t="shared" ca="1" si="202"/>
        <v>251666.66666666666</v>
      </c>
      <c r="AW27" s="279">
        <f t="shared" ca="1" si="202"/>
        <v>260055.55555555556</v>
      </c>
      <c r="AX27" s="279">
        <f t="shared" ca="1" si="202"/>
        <v>251666.66666666666</v>
      </c>
      <c r="AY27" s="279">
        <f t="shared" ca="1" si="202"/>
        <v>260055.55555555556</v>
      </c>
      <c r="AZ27" s="279">
        <f t="shared" ca="1" si="202"/>
        <v>260055.55555555556</v>
      </c>
      <c r="BA27" s="279">
        <f t="shared" ca="1" si="202"/>
        <v>251666.66666666666</v>
      </c>
      <c r="BB27" s="279">
        <f t="shared" ca="1" si="202"/>
        <v>260055.55555555556</v>
      </c>
      <c r="BC27" s="279">
        <f t="shared" ca="1" si="202"/>
        <v>251666.66666666666</v>
      </c>
      <c r="BD27" s="279">
        <f t="shared" ca="1" si="202"/>
        <v>260055.55555555556</v>
      </c>
      <c r="BE27" s="279">
        <f t="shared" ca="1" si="202"/>
        <v>260055.55555555556</v>
      </c>
      <c r="BF27" s="279">
        <f t="shared" ca="1" si="202"/>
        <v>234888.88888888888</v>
      </c>
      <c r="BG27" s="279">
        <f t="shared" ca="1" si="202"/>
        <v>260055.55555555556</v>
      </c>
      <c r="BH27" s="279">
        <f t="shared" ca="1" si="202"/>
        <v>251666.66666666666</v>
      </c>
      <c r="BI27" s="279">
        <f t="shared" ca="1" si="202"/>
        <v>260055.55555555556</v>
      </c>
      <c r="BJ27" s="279">
        <f t="shared" ca="1" si="202"/>
        <v>251666.66666666666</v>
      </c>
      <c r="BK27" s="279">
        <f t="shared" ca="1" si="202"/>
        <v>260055.55555555556</v>
      </c>
      <c r="BL27" s="279">
        <f t="shared" ca="1" si="202"/>
        <v>260055.55555555556</v>
      </c>
      <c r="BM27" s="279">
        <f t="shared" ca="1" si="202"/>
        <v>251666.66666666666</v>
      </c>
      <c r="BN27" s="279">
        <f t="shared" ca="1" si="202"/>
        <v>260055.55555555556</v>
      </c>
      <c r="BO27" s="279">
        <f t="shared" ca="1" si="202"/>
        <v>251666.66666666666</v>
      </c>
      <c r="BP27" s="279">
        <f t="shared" ca="1" si="202"/>
        <v>260055.55555555556</v>
      </c>
      <c r="BQ27" s="279">
        <f t="shared" ref="BQ27:BW27" ca="1" si="203">-BQ70</f>
        <v>260055.55555555556</v>
      </c>
      <c r="BR27" s="279">
        <f t="shared" ca="1" si="203"/>
        <v>234888.88888888888</v>
      </c>
      <c r="BS27" s="279">
        <f t="shared" ca="1" si="203"/>
        <v>260055.55555555556</v>
      </c>
      <c r="BT27" s="279">
        <f t="shared" ca="1" si="203"/>
        <v>251666.66666666666</v>
      </c>
      <c r="BU27" s="279">
        <f t="shared" ca="1" si="203"/>
        <v>260055.55555555556</v>
      </c>
      <c r="BV27" s="279">
        <f t="shared" ca="1" si="203"/>
        <v>251666.66666666666</v>
      </c>
      <c r="BW27" s="279">
        <f t="shared" ca="1" si="203"/>
        <v>260055.55555555556</v>
      </c>
      <c r="BX27" s="279">
        <f t="shared" ca="1" si="202"/>
        <v>260055.55555555556</v>
      </c>
      <c r="BY27" s="279">
        <f t="shared" ref="BY27:CC27" ca="1" si="204">-BY70</f>
        <v>251666.66666666666</v>
      </c>
      <c r="BZ27" s="279">
        <f t="shared" ca="1" si="204"/>
        <v>260055.55555555556</v>
      </c>
      <c r="CA27" s="279">
        <f t="shared" ca="1" si="204"/>
        <v>251666.66666666666</v>
      </c>
      <c r="CB27" s="279">
        <f t="shared" ca="1" si="204"/>
        <v>260055.55555555556</v>
      </c>
      <c r="CC27" s="279">
        <f t="shared" ca="1" si="204"/>
        <v>260055.55555555556</v>
      </c>
      <c r="CD27" s="279">
        <f t="shared" ref="CD27:ED27" ca="1" si="205">-CD70</f>
        <v>243277.77777777778</v>
      </c>
      <c r="CE27" s="279">
        <f t="shared" ca="1" si="205"/>
        <v>260055.55555555556</v>
      </c>
      <c r="CF27" s="279">
        <f t="shared" ca="1" si="205"/>
        <v>251666.66666666666</v>
      </c>
      <c r="CG27" s="279">
        <f t="shared" ca="1" si="205"/>
        <v>260055.55555555556</v>
      </c>
      <c r="CH27" s="279">
        <f t="shared" ca="1" si="205"/>
        <v>251666.66666666666</v>
      </c>
      <c r="CI27" s="279">
        <f t="shared" ca="1" si="205"/>
        <v>260055.55555555556</v>
      </c>
      <c r="CJ27" s="279">
        <f t="shared" ca="1" si="205"/>
        <v>260055.55555555556</v>
      </c>
      <c r="CK27" s="279">
        <f t="shared" ca="1" si="205"/>
        <v>251666.66666666666</v>
      </c>
      <c r="CL27" s="279">
        <f t="shared" ca="1" si="205"/>
        <v>260055.55555555556</v>
      </c>
      <c r="CM27" s="279">
        <f t="shared" ca="1" si="205"/>
        <v>251666.66666666666</v>
      </c>
      <c r="CN27" s="279">
        <f t="shared" ca="1" si="205"/>
        <v>260055.55555555556</v>
      </c>
      <c r="CO27" s="279">
        <f t="shared" ca="1" si="205"/>
        <v>260055.55555555556</v>
      </c>
      <c r="CP27" s="279">
        <f t="shared" ca="1" si="205"/>
        <v>234888.88888888888</v>
      </c>
      <c r="CQ27" s="279">
        <f t="shared" ca="1" si="205"/>
        <v>260055.55555555556</v>
      </c>
      <c r="CR27" s="279">
        <f t="shared" ca="1" si="205"/>
        <v>251666.66666666666</v>
      </c>
      <c r="CS27" s="279">
        <f t="shared" ca="1" si="205"/>
        <v>260055.55555555556</v>
      </c>
      <c r="CT27" s="279">
        <f t="shared" ca="1" si="205"/>
        <v>251666.66666666666</v>
      </c>
      <c r="CU27" s="279">
        <f t="shared" ca="1" si="205"/>
        <v>260055.55555555556</v>
      </c>
      <c r="CV27" s="279">
        <f t="shared" ca="1" si="205"/>
        <v>260055.55555555556</v>
      </c>
      <c r="CW27" s="279">
        <f t="shared" ca="1" si="205"/>
        <v>251666.66666666666</v>
      </c>
      <c r="CX27" s="279">
        <f t="shared" ca="1" si="205"/>
        <v>260055.55555555556</v>
      </c>
      <c r="CY27" s="279">
        <f t="shared" ca="1" si="205"/>
        <v>251666.66666666666</v>
      </c>
      <c r="CZ27" s="279">
        <f t="shared" ca="1" si="205"/>
        <v>260055.55555555556</v>
      </c>
      <c r="DA27" s="279">
        <f t="shared" ca="1" si="205"/>
        <v>260055.55555555556</v>
      </c>
      <c r="DB27" s="279">
        <f t="shared" ca="1" si="205"/>
        <v>234888.88888888888</v>
      </c>
      <c r="DC27" s="279">
        <f t="shared" ca="1" si="205"/>
        <v>260055.55555555556</v>
      </c>
      <c r="DD27" s="279">
        <f t="shared" ca="1" si="205"/>
        <v>251666.66666666666</v>
      </c>
      <c r="DE27" s="279">
        <f t="shared" ca="1" si="205"/>
        <v>260055.55555555556</v>
      </c>
      <c r="DF27" s="279">
        <f t="shared" ca="1" si="205"/>
        <v>251666.66666666666</v>
      </c>
      <c r="DG27" s="279">
        <f t="shared" ca="1" si="205"/>
        <v>260055.55555555556</v>
      </c>
      <c r="DH27" s="279">
        <f t="shared" ca="1" si="205"/>
        <v>260055.55555555556</v>
      </c>
      <c r="DI27" s="279">
        <f t="shared" ca="1" si="205"/>
        <v>251666.66666666666</v>
      </c>
      <c r="DJ27" s="279">
        <f t="shared" ca="1" si="205"/>
        <v>260055.55555555556</v>
      </c>
      <c r="DK27" s="279">
        <f t="shared" ca="1" si="205"/>
        <v>251666.66666666666</v>
      </c>
      <c r="DL27" s="279">
        <f t="shared" ca="1" si="205"/>
        <v>260055.55555555556</v>
      </c>
      <c r="DM27" s="279">
        <f t="shared" ca="1" si="205"/>
        <v>260055.55555555556</v>
      </c>
      <c r="DN27" s="279">
        <f t="shared" ca="1" si="205"/>
        <v>234888.88888888888</v>
      </c>
      <c r="DO27" s="279">
        <f t="shared" ca="1" si="205"/>
        <v>260055.55555555556</v>
      </c>
      <c r="DP27" s="279">
        <f t="shared" ca="1" si="205"/>
        <v>251666.66666666666</v>
      </c>
      <c r="DQ27" s="279">
        <f t="shared" ca="1" si="205"/>
        <v>260055.55555555556</v>
      </c>
      <c r="DR27" s="279">
        <f t="shared" ca="1" si="205"/>
        <v>251666.66666666666</v>
      </c>
      <c r="DS27" s="279">
        <f t="shared" ca="1" si="205"/>
        <v>260055.55555555556</v>
      </c>
      <c r="DT27" s="279">
        <f t="shared" ca="1" si="205"/>
        <v>260055.55555555556</v>
      </c>
      <c r="DU27" s="279">
        <f t="shared" ca="1" si="205"/>
        <v>251666.66666666666</v>
      </c>
      <c r="DV27" s="279">
        <f t="shared" ca="1" si="205"/>
        <v>260055.55555555556</v>
      </c>
      <c r="DW27" s="279">
        <f t="shared" ca="1" si="205"/>
        <v>251666.66666666666</v>
      </c>
      <c r="DX27" s="279">
        <f t="shared" ca="1" si="205"/>
        <v>260055.55555555556</v>
      </c>
      <c r="DY27" s="279">
        <f t="shared" ca="1" si="205"/>
        <v>260055.55555555556</v>
      </c>
      <c r="DZ27" s="279">
        <f t="shared" ca="1" si="205"/>
        <v>243277.77777777778</v>
      </c>
      <c r="EA27" s="279">
        <f t="shared" ref="EA27" ca="1" si="206">-EA70</f>
        <v>260055.55555555556</v>
      </c>
      <c r="EB27" s="279">
        <f t="shared" ca="1" si="205"/>
        <v>0</v>
      </c>
      <c r="EC27" s="279">
        <f t="shared" ca="1" si="205"/>
        <v>0</v>
      </c>
      <c r="ED27" s="279">
        <f t="shared" ca="1" si="205"/>
        <v>0</v>
      </c>
    </row>
    <row r="28" spans="1:134" x14ac:dyDescent="0.2">
      <c r="A28" s="316">
        <f>ROW()</f>
        <v>28</v>
      </c>
      <c r="C28" s="349" t="str">
        <f>'A&amp;R'!B41</f>
        <v>B-Note</v>
      </c>
      <c r="J28" s="342">
        <f t="shared" ca="1" si="185"/>
        <v>21698820</v>
      </c>
      <c r="L28" s="342">
        <f ca="1">-L76</f>
        <v>178200</v>
      </c>
      <c r="M28" s="342">
        <f t="shared" ref="M28:BX28" ca="1" si="207">-M76</f>
        <v>184140</v>
      </c>
      <c r="N28" s="342">
        <f t="shared" ca="1" si="207"/>
        <v>178200</v>
      </c>
      <c r="O28" s="342">
        <f t="shared" ca="1" si="207"/>
        <v>184140</v>
      </c>
      <c r="P28" s="342">
        <f t="shared" ca="1" si="207"/>
        <v>184140</v>
      </c>
      <c r="Q28" s="342">
        <f t="shared" ca="1" si="207"/>
        <v>178200</v>
      </c>
      <c r="R28" s="342">
        <f t="shared" ca="1" si="207"/>
        <v>184140</v>
      </c>
      <c r="S28" s="342">
        <f t="shared" ca="1" si="207"/>
        <v>178200</v>
      </c>
      <c r="T28" s="342">
        <f t="shared" ca="1" si="207"/>
        <v>184140</v>
      </c>
      <c r="U28" s="342">
        <f t="shared" ca="1" si="207"/>
        <v>184140</v>
      </c>
      <c r="V28" s="342">
        <f t="shared" ca="1" si="207"/>
        <v>166320</v>
      </c>
      <c r="W28" s="342">
        <f t="shared" ca="1" si="207"/>
        <v>184140</v>
      </c>
      <c r="X28" s="342">
        <f t="shared" ca="1" si="207"/>
        <v>178200</v>
      </c>
      <c r="Y28" s="342">
        <f t="shared" ca="1" si="207"/>
        <v>184140</v>
      </c>
      <c r="Z28" s="342">
        <f t="shared" ca="1" si="207"/>
        <v>178200</v>
      </c>
      <c r="AA28" s="342">
        <f t="shared" ca="1" si="207"/>
        <v>184140</v>
      </c>
      <c r="AB28" s="342">
        <f t="shared" ca="1" si="207"/>
        <v>184140</v>
      </c>
      <c r="AC28" s="342">
        <f t="shared" ca="1" si="207"/>
        <v>178200</v>
      </c>
      <c r="AD28" s="342">
        <f t="shared" ca="1" si="207"/>
        <v>184140</v>
      </c>
      <c r="AE28" s="342">
        <f t="shared" ca="1" si="207"/>
        <v>178200</v>
      </c>
      <c r="AF28" s="342">
        <f t="shared" ca="1" si="207"/>
        <v>184140</v>
      </c>
      <c r="AG28" s="342">
        <f t="shared" ca="1" si="207"/>
        <v>184140</v>
      </c>
      <c r="AH28" s="342">
        <f t="shared" ca="1" si="207"/>
        <v>172260</v>
      </c>
      <c r="AI28" s="342">
        <f t="shared" ca="1" si="207"/>
        <v>184140</v>
      </c>
      <c r="AJ28" s="342">
        <f t="shared" ca="1" si="207"/>
        <v>178200</v>
      </c>
      <c r="AK28" s="342">
        <f t="shared" ca="1" si="207"/>
        <v>184140</v>
      </c>
      <c r="AL28" s="342">
        <f t="shared" ca="1" si="207"/>
        <v>178200</v>
      </c>
      <c r="AM28" s="342">
        <f t="shared" ca="1" si="207"/>
        <v>184140</v>
      </c>
      <c r="AN28" s="342">
        <f t="shared" ca="1" si="207"/>
        <v>184140</v>
      </c>
      <c r="AO28" s="342">
        <f t="shared" ca="1" si="207"/>
        <v>178200</v>
      </c>
      <c r="AP28" s="342">
        <f t="shared" ca="1" si="207"/>
        <v>184140</v>
      </c>
      <c r="AQ28" s="342">
        <f t="shared" ca="1" si="207"/>
        <v>178200</v>
      </c>
      <c r="AR28" s="342">
        <f t="shared" ca="1" si="207"/>
        <v>184140</v>
      </c>
      <c r="AS28" s="342">
        <f t="shared" ca="1" si="207"/>
        <v>184140</v>
      </c>
      <c r="AT28" s="342">
        <f t="shared" ca="1" si="207"/>
        <v>166320</v>
      </c>
      <c r="AU28" s="342">
        <f t="shared" ca="1" si="207"/>
        <v>184140</v>
      </c>
      <c r="AV28" s="342">
        <f t="shared" ca="1" si="207"/>
        <v>178200</v>
      </c>
      <c r="AW28" s="342">
        <f t="shared" ca="1" si="207"/>
        <v>184140</v>
      </c>
      <c r="AX28" s="342">
        <f t="shared" ca="1" si="207"/>
        <v>178200</v>
      </c>
      <c r="AY28" s="342">
        <f t="shared" ca="1" si="207"/>
        <v>184140</v>
      </c>
      <c r="AZ28" s="342">
        <f t="shared" ca="1" si="207"/>
        <v>184140</v>
      </c>
      <c r="BA28" s="342">
        <f t="shared" ca="1" si="207"/>
        <v>178200</v>
      </c>
      <c r="BB28" s="342">
        <f t="shared" ca="1" si="207"/>
        <v>184140</v>
      </c>
      <c r="BC28" s="342">
        <f t="shared" ca="1" si="207"/>
        <v>178200</v>
      </c>
      <c r="BD28" s="342">
        <f t="shared" ca="1" si="207"/>
        <v>184140</v>
      </c>
      <c r="BE28" s="342">
        <f t="shared" ca="1" si="207"/>
        <v>184140</v>
      </c>
      <c r="BF28" s="342">
        <f t="shared" ca="1" si="207"/>
        <v>166320</v>
      </c>
      <c r="BG28" s="342">
        <f t="shared" ca="1" si="207"/>
        <v>184140</v>
      </c>
      <c r="BH28" s="342">
        <f t="shared" ca="1" si="207"/>
        <v>178200</v>
      </c>
      <c r="BI28" s="342">
        <f t="shared" ca="1" si="207"/>
        <v>184140</v>
      </c>
      <c r="BJ28" s="342">
        <f t="shared" ca="1" si="207"/>
        <v>178200</v>
      </c>
      <c r="BK28" s="342">
        <f t="shared" ca="1" si="207"/>
        <v>184140</v>
      </c>
      <c r="BL28" s="342">
        <f t="shared" ca="1" si="207"/>
        <v>184140</v>
      </c>
      <c r="BM28" s="342">
        <f t="shared" ca="1" si="207"/>
        <v>178200</v>
      </c>
      <c r="BN28" s="342">
        <f t="shared" ca="1" si="207"/>
        <v>184140</v>
      </c>
      <c r="BO28" s="342">
        <f t="shared" ca="1" si="207"/>
        <v>178200</v>
      </c>
      <c r="BP28" s="342">
        <f t="shared" ca="1" si="207"/>
        <v>184140</v>
      </c>
      <c r="BQ28" s="342">
        <f t="shared" ref="BQ28:BW28" ca="1" si="208">-BQ76</f>
        <v>184140</v>
      </c>
      <c r="BR28" s="342">
        <f t="shared" ca="1" si="208"/>
        <v>166320</v>
      </c>
      <c r="BS28" s="342">
        <f t="shared" ca="1" si="208"/>
        <v>184140</v>
      </c>
      <c r="BT28" s="342">
        <f t="shared" ca="1" si="208"/>
        <v>178200</v>
      </c>
      <c r="BU28" s="342">
        <f t="shared" ca="1" si="208"/>
        <v>184140</v>
      </c>
      <c r="BV28" s="342">
        <f t="shared" ca="1" si="208"/>
        <v>178200</v>
      </c>
      <c r="BW28" s="342">
        <f t="shared" ca="1" si="208"/>
        <v>184140</v>
      </c>
      <c r="BX28" s="342">
        <f t="shared" ca="1" si="207"/>
        <v>184140</v>
      </c>
      <c r="BY28" s="342">
        <f t="shared" ref="BY28:CC28" ca="1" si="209">-BY76</f>
        <v>178200</v>
      </c>
      <c r="BZ28" s="342">
        <f t="shared" ca="1" si="209"/>
        <v>184140</v>
      </c>
      <c r="CA28" s="342">
        <f t="shared" ca="1" si="209"/>
        <v>178200</v>
      </c>
      <c r="CB28" s="342">
        <f t="shared" ca="1" si="209"/>
        <v>184140</v>
      </c>
      <c r="CC28" s="342">
        <f t="shared" ca="1" si="209"/>
        <v>184140</v>
      </c>
      <c r="CD28" s="342">
        <f t="shared" ref="CD28:ED28" ca="1" si="210">-CD76</f>
        <v>172260</v>
      </c>
      <c r="CE28" s="342">
        <f t="shared" ca="1" si="210"/>
        <v>184140</v>
      </c>
      <c r="CF28" s="342">
        <f t="shared" ca="1" si="210"/>
        <v>178200</v>
      </c>
      <c r="CG28" s="342">
        <f t="shared" ca="1" si="210"/>
        <v>184140</v>
      </c>
      <c r="CH28" s="342">
        <f t="shared" ca="1" si="210"/>
        <v>178200</v>
      </c>
      <c r="CI28" s="342">
        <f t="shared" ca="1" si="210"/>
        <v>184140</v>
      </c>
      <c r="CJ28" s="342">
        <f t="shared" ca="1" si="210"/>
        <v>184140</v>
      </c>
      <c r="CK28" s="342">
        <f t="shared" ca="1" si="210"/>
        <v>178200</v>
      </c>
      <c r="CL28" s="342">
        <f t="shared" ca="1" si="210"/>
        <v>184140</v>
      </c>
      <c r="CM28" s="342">
        <f t="shared" ca="1" si="210"/>
        <v>178200</v>
      </c>
      <c r="CN28" s="342">
        <f t="shared" ca="1" si="210"/>
        <v>184140</v>
      </c>
      <c r="CO28" s="342">
        <f t="shared" ca="1" si="210"/>
        <v>184140</v>
      </c>
      <c r="CP28" s="342">
        <f t="shared" ca="1" si="210"/>
        <v>166320</v>
      </c>
      <c r="CQ28" s="342">
        <f t="shared" ca="1" si="210"/>
        <v>184140</v>
      </c>
      <c r="CR28" s="342">
        <f t="shared" ca="1" si="210"/>
        <v>178200</v>
      </c>
      <c r="CS28" s="342">
        <f t="shared" ca="1" si="210"/>
        <v>184140</v>
      </c>
      <c r="CT28" s="342">
        <f t="shared" ca="1" si="210"/>
        <v>178200</v>
      </c>
      <c r="CU28" s="342">
        <f t="shared" ca="1" si="210"/>
        <v>184140</v>
      </c>
      <c r="CV28" s="342">
        <f t="shared" ca="1" si="210"/>
        <v>184140</v>
      </c>
      <c r="CW28" s="342">
        <f t="shared" ca="1" si="210"/>
        <v>178200</v>
      </c>
      <c r="CX28" s="342">
        <f t="shared" ca="1" si="210"/>
        <v>184140</v>
      </c>
      <c r="CY28" s="342">
        <f t="shared" ca="1" si="210"/>
        <v>178200</v>
      </c>
      <c r="CZ28" s="342">
        <f t="shared" ca="1" si="210"/>
        <v>184140</v>
      </c>
      <c r="DA28" s="342">
        <f t="shared" ca="1" si="210"/>
        <v>184140</v>
      </c>
      <c r="DB28" s="342">
        <f t="shared" ca="1" si="210"/>
        <v>166320</v>
      </c>
      <c r="DC28" s="342">
        <f t="shared" ca="1" si="210"/>
        <v>184140</v>
      </c>
      <c r="DD28" s="342">
        <f t="shared" ca="1" si="210"/>
        <v>178200</v>
      </c>
      <c r="DE28" s="342">
        <f t="shared" ca="1" si="210"/>
        <v>184140</v>
      </c>
      <c r="DF28" s="342">
        <f t="shared" ca="1" si="210"/>
        <v>178200</v>
      </c>
      <c r="DG28" s="342">
        <f t="shared" ca="1" si="210"/>
        <v>184140</v>
      </c>
      <c r="DH28" s="342">
        <f t="shared" ca="1" si="210"/>
        <v>184140</v>
      </c>
      <c r="DI28" s="342">
        <f t="shared" ca="1" si="210"/>
        <v>178200</v>
      </c>
      <c r="DJ28" s="342">
        <f t="shared" ca="1" si="210"/>
        <v>184140</v>
      </c>
      <c r="DK28" s="342">
        <f t="shared" ca="1" si="210"/>
        <v>178200</v>
      </c>
      <c r="DL28" s="342">
        <f t="shared" ca="1" si="210"/>
        <v>184140</v>
      </c>
      <c r="DM28" s="342">
        <f t="shared" ca="1" si="210"/>
        <v>184140</v>
      </c>
      <c r="DN28" s="342">
        <f t="shared" ca="1" si="210"/>
        <v>166320</v>
      </c>
      <c r="DO28" s="342">
        <f t="shared" ca="1" si="210"/>
        <v>184140</v>
      </c>
      <c r="DP28" s="342">
        <f t="shared" ca="1" si="210"/>
        <v>178200</v>
      </c>
      <c r="DQ28" s="342">
        <f t="shared" ca="1" si="210"/>
        <v>184140</v>
      </c>
      <c r="DR28" s="342">
        <f t="shared" ca="1" si="210"/>
        <v>178200</v>
      </c>
      <c r="DS28" s="342">
        <f t="shared" ca="1" si="210"/>
        <v>184140</v>
      </c>
      <c r="DT28" s="342">
        <f t="shared" ca="1" si="210"/>
        <v>184140</v>
      </c>
      <c r="DU28" s="342">
        <f t="shared" ca="1" si="210"/>
        <v>178200</v>
      </c>
      <c r="DV28" s="342">
        <f t="shared" ca="1" si="210"/>
        <v>184140</v>
      </c>
      <c r="DW28" s="342">
        <f t="shared" ca="1" si="210"/>
        <v>178200</v>
      </c>
      <c r="DX28" s="342">
        <f t="shared" ca="1" si="210"/>
        <v>184140</v>
      </c>
      <c r="DY28" s="342">
        <f t="shared" ca="1" si="210"/>
        <v>184140</v>
      </c>
      <c r="DZ28" s="342">
        <f t="shared" ca="1" si="210"/>
        <v>172260</v>
      </c>
      <c r="EA28" s="342">
        <f t="shared" ref="EA28" ca="1" si="211">-EA76</f>
        <v>184140</v>
      </c>
      <c r="EB28" s="342">
        <f t="shared" ca="1" si="210"/>
        <v>0</v>
      </c>
      <c r="EC28" s="342">
        <f t="shared" ca="1" si="210"/>
        <v>0</v>
      </c>
      <c r="ED28" s="342">
        <f t="shared" ca="1" si="210"/>
        <v>0</v>
      </c>
    </row>
    <row r="29" spans="1:134" hidden="1" x14ac:dyDescent="0.2">
      <c r="A29" s="316">
        <f>ROW()</f>
        <v>29</v>
      </c>
      <c r="C29" s="350">
        <v>0</v>
      </c>
      <c r="D29" s="343"/>
      <c r="E29" s="343"/>
      <c r="F29" s="343"/>
      <c r="G29" s="343"/>
      <c r="H29" s="343"/>
      <c r="I29" s="343"/>
      <c r="J29" s="284">
        <f t="shared" ca="1" si="185"/>
        <v>0</v>
      </c>
      <c r="K29" s="343"/>
      <c r="L29" s="284">
        <f ca="1">-L82</f>
        <v>0</v>
      </c>
      <c r="M29" s="284">
        <f t="shared" ref="M29:BX29" ca="1" si="212">-M82</f>
        <v>0</v>
      </c>
      <c r="N29" s="284">
        <f t="shared" ca="1" si="212"/>
        <v>0</v>
      </c>
      <c r="O29" s="284">
        <f t="shared" ca="1" si="212"/>
        <v>0</v>
      </c>
      <c r="P29" s="284">
        <f t="shared" ca="1" si="212"/>
        <v>0</v>
      </c>
      <c r="Q29" s="284">
        <f t="shared" ca="1" si="212"/>
        <v>0</v>
      </c>
      <c r="R29" s="284">
        <f t="shared" ca="1" si="212"/>
        <v>0</v>
      </c>
      <c r="S29" s="284">
        <f t="shared" ca="1" si="212"/>
        <v>0</v>
      </c>
      <c r="T29" s="284">
        <f t="shared" ca="1" si="212"/>
        <v>0</v>
      </c>
      <c r="U29" s="284">
        <f t="shared" ca="1" si="212"/>
        <v>0</v>
      </c>
      <c r="V29" s="284">
        <f t="shared" ca="1" si="212"/>
        <v>0</v>
      </c>
      <c r="W29" s="284">
        <f t="shared" ca="1" si="212"/>
        <v>0</v>
      </c>
      <c r="X29" s="284">
        <f t="shared" ca="1" si="212"/>
        <v>0</v>
      </c>
      <c r="Y29" s="284">
        <f t="shared" ca="1" si="212"/>
        <v>0</v>
      </c>
      <c r="Z29" s="284">
        <f t="shared" ca="1" si="212"/>
        <v>0</v>
      </c>
      <c r="AA29" s="284">
        <f t="shared" ca="1" si="212"/>
        <v>0</v>
      </c>
      <c r="AB29" s="284">
        <f t="shared" ca="1" si="212"/>
        <v>0</v>
      </c>
      <c r="AC29" s="284">
        <f t="shared" ca="1" si="212"/>
        <v>0</v>
      </c>
      <c r="AD29" s="284">
        <f t="shared" ca="1" si="212"/>
        <v>0</v>
      </c>
      <c r="AE29" s="284">
        <f t="shared" ca="1" si="212"/>
        <v>0</v>
      </c>
      <c r="AF29" s="284">
        <f t="shared" ca="1" si="212"/>
        <v>0</v>
      </c>
      <c r="AG29" s="284">
        <f t="shared" ca="1" si="212"/>
        <v>0</v>
      </c>
      <c r="AH29" s="284">
        <f t="shared" ca="1" si="212"/>
        <v>0</v>
      </c>
      <c r="AI29" s="284">
        <f t="shared" ca="1" si="212"/>
        <v>0</v>
      </c>
      <c r="AJ29" s="284">
        <f t="shared" ca="1" si="212"/>
        <v>0</v>
      </c>
      <c r="AK29" s="284">
        <f t="shared" ca="1" si="212"/>
        <v>0</v>
      </c>
      <c r="AL29" s="284">
        <f t="shared" ca="1" si="212"/>
        <v>0</v>
      </c>
      <c r="AM29" s="284">
        <f t="shared" ca="1" si="212"/>
        <v>0</v>
      </c>
      <c r="AN29" s="284">
        <f t="shared" ca="1" si="212"/>
        <v>0</v>
      </c>
      <c r="AO29" s="284">
        <f t="shared" ca="1" si="212"/>
        <v>0</v>
      </c>
      <c r="AP29" s="284">
        <f t="shared" ca="1" si="212"/>
        <v>0</v>
      </c>
      <c r="AQ29" s="284">
        <f t="shared" ca="1" si="212"/>
        <v>0</v>
      </c>
      <c r="AR29" s="284">
        <f t="shared" ca="1" si="212"/>
        <v>0</v>
      </c>
      <c r="AS29" s="284">
        <f t="shared" ca="1" si="212"/>
        <v>0</v>
      </c>
      <c r="AT29" s="284">
        <f t="shared" ca="1" si="212"/>
        <v>0</v>
      </c>
      <c r="AU29" s="284">
        <f t="shared" ca="1" si="212"/>
        <v>0</v>
      </c>
      <c r="AV29" s="284">
        <f t="shared" ca="1" si="212"/>
        <v>0</v>
      </c>
      <c r="AW29" s="284">
        <f t="shared" ca="1" si="212"/>
        <v>0</v>
      </c>
      <c r="AX29" s="284">
        <f t="shared" ca="1" si="212"/>
        <v>0</v>
      </c>
      <c r="AY29" s="284">
        <f t="shared" ca="1" si="212"/>
        <v>0</v>
      </c>
      <c r="AZ29" s="284">
        <f t="shared" ca="1" si="212"/>
        <v>0</v>
      </c>
      <c r="BA29" s="284">
        <f t="shared" ca="1" si="212"/>
        <v>0</v>
      </c>
      <c r="BB29" s="284">
        <f t="shared" ca="1" si="212"/>
        <v>0</v>
      </c>
      <c r="BC29" s="284">
        <f t="shared" ca="1" si="212"/>
        <v>0</v>
      </c>
      <c r="BD29" s="284">
        <f t="shared" ca="1" si="212"/>
        <v>0</v>
      </c>
      <c r="BE29" s="284">
        <f t="shared" ca="1" si="212"/>
        <v>0</v>
      </c>
      <c r="BF29" s="284">
        <f t="shared" ca="1" si="212"/>
        <v>0</v>
      </c>
      <c r="BG29" s="284">
        <f t="shared" ca="1" si="212"/>
        <v>0</v>
      </c>
      <c r="BH29" s="284">
        <f t="shared" ca="1" si="212"/>
        <v>0</v>
      </c>
      <c r="BI29" s="284">
        <f t="shared" ca="1" si="212"/>
        <v>0</v>
      </c>
      <c r="BJ29" s="284">
        <f t="shared" ca="1" si="212"/>
        <v>0</v>
      </c>
      <c r="BK29" s="284">
        <f t="shared" ca="1" si="212"/>
        <v>0</v>
      </c>
      <c r="BL29" s="284">
        <f t="shared" ca="1" si="212"/>
        <v>0</v>
      </c>
      <c r="BM29" s="284">
        <f t="shared" ca="1" si="212"/>
        <v>0</v>
      </c>
      <c r="BN29" s="284">
        <f t="shared" ca="1" si="212"/>
        <v>0</v>
      </c>
      <c r="BO29" s="284">
        <f t="shared" ca="1" si="212"/>
        <v>0</v>
      </c>
      <c r="BP29" s="284">
        <f t="shared" ca="1" si="212"/>
        <v>0</v>
      </c>
      <c r="BQ29" s="284">
        <f t="shared" ref="BQ29:BW29" ca="1" si="213">-BQ82</f>
        <v>0</v>
      </c>
      <c r="BR29" s="284">
        <f t="shared" ca="1" si="213"/>
        <v>0</v>
      </c>
      <c r="BS29" s="284">
        <f t="shared" ca="1" si="213"/>
        <v>0</v>
      </c>
      <c r="BT29" s="284">
        <f t="shared" ca="1" si="213"/>
        <v>0</v>
      </c>
      <c r="BU29" s="284">
        <f t="shared" ca="1" si="213"/>
        <v>0</v>
      </c>
      <c r="BV29" s="284">
        <f t="shared" ca="1" si="213"/>
        <v>0</v>
      </c>
      <c r="BW29" s="284">
        <f t="shared" ca="1" si="213"/>
        <v>0</v>
      </c>
      <c r="BX29" s="284">
        <f t="shared" ca="1" si="212"/>
        <v>0</v>
      </c>
      <c r="BY29" s="284">
        <f t="shared" ref="BY29:CC29" ca="1" si="214">-BY82</f>
        <v>0</v>
      </c>
      <c r="BZ29" s="284">
        <f t="shared" ca="1" si="214"/>
        <v>0</v>
      </c>
      <c r="CA29" s="284">
        <f t="shared" ca="1" si="214"/>
        <v>0</v>
      </c>
      <c r="CB29" s="284">
        <f t="shared" ca="1" si="214"/>
        <v>0</v>
      </c>
      <c r="CC29" s="284">
        <f t="shared" ca="1" si="214"/>
        <v>0</v>
      </c>
      <c r="CD29" s="284">
        <f t="shared" ref="CD29:ED29" ca="1" si="215">-CD82</f>
        <v>0</v>
      </c>
      <c r="CE29" s="284">
        <f t="shared" ca="1" si="215"/>
        <v>0</v>
      </c>
      <c r="CF29" s="284">
        <f t="shared" ca="1" si="215"/>
        <v>0</v>
      </c>
      <c r="CG29" s="284">
        <f t="shared" ca="1" si="215"/>
        <v>0</v>
      </c>
      <c r="CH29" s="284">
        <f t="shared" ca="1" si="215"/>
        <v>0</v>
      </c>
      <c r="CI29" s="284">
        <f t="shared" ca="1" si="215"/>
        <v>0</v>
      </c>
      <c r="CJ29" s="284">
        <f t="shared" ca="1" si="215"/>
        <v>0</v>
      </c>
      <c r="CK29" s="284">
        <f t="shared" ca="1" si="215"/>
        <v>0</v>
      </c>
      <c r="CL29" s="284">
        <f t="shared" ca="1" si="215"/>
        <v>0</v>
      </c>
      <c r="CM29" s="284">
        <f t="shared" ca="1" si="215"/>
        <v>0</v>
      </c>
      <c r="CN29" s="284">
        <f t="shared" ca="1" si="215"/>
        <v>0</v>
      </c>
      <c r="CO29" s="284">
        <f t="shared" ca="1" si="215"/>
        <v>0</v>
      </c>
      <c r="CP29" s="284">
        <f t="shared" ca="1" si="215"/>
        <v>0</v>
      </c>
      <c r="CQ29" s="284">
        <f t="shared" ca="1" si="215"/>
        <v>0</v>
      </c>
      <c r="CR29" s="284">
        <f t="shared" ca="1" si="215"/>
        <v>0</v>
      </c>
      <c r="CS29" s="284">
        <f t="shared" ca="1" si="215"/>
        <v>0</v>
      </c>
      <c r="CT29" s="284">
        <f t="shared" ca="1" si="215"/>
        <v>0</v>
      </c>
      <c r="CU29" s="284">
        <f t="shared" ca="1" si="215"/>
        <v>0</v>
      </c>
      <c r="CV29" s="284">
        <f t="shared" ca="1" si="215"/>
        <v>0</v>
      </c>
      <c r="CW29" s="284">
        <f t="shared" ca="1" si="215"/>
        <v>0</v>
      </c>
      <c r="CX29" s="284">
        <f t="shared" ca="1" si="215"/>
        <v>0</v>
      </c>
      <c r="CY29" s="284">
        <f t="shared" ca="1" si="215"/>
        <v>0</v>
      </c>
      <c r="CZ29" s="284">
        <f t="shared" ca="1" si="215"/>
        <v>0</v>
      </c>
      <c r="DA29" s="284">
        <f t="shared" ca="1" si="215"/>
        <v>0</v>
      </c>
      <c r="DB29" s="284">
        <f t="shared" ca="1" si="215"/>
        <v>0</v>
      </c>
      <c r="DC29" s="284">
        <f t="shared" ca="1" si="215"/>
        <v>0</v>
      </c>
      <c r="DD29" s="284">
        <f t="shared" ca="1" si="215"/>
        <v>0</v>
      </c>
      <c r="DE29" s="284">
        <f t="shared" ca="1" si="215"/>
        <v>0</v>
      </c>
      <c r="DF29" s="284">
        <f t="shared" ca="1" si="215"/>
        <v>0</v>
      </c>
      <c r="DG29" s="284">
        <f t="shared" ca="1" si="215"/>
        <v>0</v>
      </c>
      <c r="DH29" s="284">
        <f t="shared" ca="1" si="215"/>
        <v>0</v>
      </c>
      <c r="DI29" s="284">
        <f t="shared" ca="1" si="215"/>
        <v>0</v>
      </c>
      <c r="DJ29" s="284">
        <f t="shared" ca="1" si="215"/>
        <v>0</v>
      </c>
      <c r="DK29" s="284">
        <f t="shared" ca="1" si="215"/>
        <v>0</v>
      </c>
      <c r="DL29" s="284">
        <f t="shared" ca="1" si="215"/>
        <v>0</v>
      </c>
      <c r="DM29" s="284">
        <f t="shared" ca="1" si="215"/>
        <v>0</v>
      </c>
      <c r="DN29" s="284">
        <f t="shared" ca="1" si="215"/>
        <v>0</v>
      </c>
      <c r="DO29" s="284">
        <f t="shared" ca="1" si="215"/>
        <v>0</v>
      </c>
      <c r="DP29" s="284">
        <f t="shared" ca="1" si="215"/>
        <v>0</v>
      </c>
      <c r="DQ29" s="284">
        <f t="shared" ca="1" si="215"/>
        <v>0</v>
      </c>
      <c r="DR29" s="284">
        <f t="shared" ca="1" si="215"/>
        <v>0</v>
      </c>
      <c r="DS29" s="284">
        <f t="shared" ca="1" si="215"/>
        <v>0</v>
      </c>
      <c r="DT29" s="284">
        <f t="shared" ca="1" si="215"/>
        <v>0</v>
      </c>
      <c r="DU29" s="284">
        <f t="shared" ca="1" si="215"/>
        <v>0</v>
      </c>
      <c r="DV29" s="284">
        <f t="shared" ca="1" si="215"/>
        <v>0</v>
      </c>
      <c r="DW29" s="284">
        <f t="shared" ca="1" si="215"/>
        <v>0</v>
      </c>
      <c r="DX29" s="284">
        <f t="shared" ca="1" si="215"/>
        <v>0</v>
      </c>
      <c r="DY29" s="284">
        <f t="shared" ca="1" si="215"/>
        <v>0</v>
      </c>
      <c r="DZ29" s="284">
        <f t="shared" ca="1" si="215"/>
        <v>0</v>
      </c>
      <c r="EA29" s="284">
        <f t="shared" ref="EA29" ca="1" si="216">-EA82</f>
        <v>0</v>
      </c>
      <c r="EB29" s="284">
        <f t="shared" ca="1" si="215"/>
        <v>0</v>
      </c>
      <c r="EC29" s="284">
        <f t="shared" ca="1" si="215"/>
        <v>0</v>
      </c>
      <c r="ED29" s="284">
        <f t="shared" ca="1" si="215"/>
        <v>0</v>
      </c>
    </row>
    <row r="30" spans="1:134" x14ac:dyDescent="0.2">
      <c r="A30" s="316">
        <f>ROW()</f>
        <v>30</v>
      </c>
      <c r="C30" s="356" t="s">
        <v>255</v>
      </c>
      <c r="D30" s="357"/>
      <c r="E30" s="357"/>
      <c r="F30" s="357"/>
      <c r="G30" s="357"/>
      <c r="H30" s="357"/>
      <c r="I30" s="357"/>
      <c r="J30" s="358">
        <f t="shared" ca="1" si="185"/>
        <v>85505745.427777752</v>
      </c>
      <c r="K30" s="357"/>
      <c r="L30" s="358">
        <f t="shared" ref="L30:BP30" ca="1" si="217">L24-L25</f>
        <v>665164.18125000002</v>
      </c>
      <c r="M30" s="358">
        <f t="shared" ca="1" si="217"/>
        <v>637886.40347222227</v>
      </c>
      <c r="N30" s="358">
        <f t="shared" ca="1" si="217"/>
        <v>665164.18125000002</v>
      </c>
      <c r="O30" s="358">
        <f t="shared" ca="1" si="217"/>
        <v>637886.40347222227</v>
      </c>
      <c r="P30" s="358">
        <f t="shared" ca="1" si="217"/>
        <v>637886.40347222227</v>
      </c>
      <c r="Q30" s="358">
        <f t="shared" ca="1" si="217"/>
        <v>665164.18125000002</v>
      </c>
      <c r="R30" s="358">
        <f t="shared" ca="1" si="217"/>
        <v>637886.40347222227</v>
      </c>
      <c r="S30" s="358">
        <f t="shared" ca="1" si="217"/>
        <v>665164.18125000002</v>
      </c>
      <c r="T30" s="358">
        <f t="shared" ca="1" si="217"/>
        <v>637886.40347222227</v>
      </c>
      <c r="U30" s="358">
        <f t="shared" ca="1" si="217"/>
        <v>637886.40347222227</v>
      </c>
      <c r="V30" s="358">
        <f t="shared" ca="1" si="217"/>
        <v>719719.73680555564</v>
      </c>
      <c r="W30" s="358">
        <f t="shared" ca="1" si="217"/>
        <v>637886.40347222227</v>
      </c>
      <c r="X30" s="358">
        <f t="shared" ca="1" si="217"/>
        <v>650450.14791666658</v>
      </c>
      <c r="Y30" s="358">
        <f t="shared" ca="1" si="217"/>
        <v>623172.37013888883</v>
      </c>
      <c r="Z30" s="358">
        <f t="shared" ca="1" si="217"/>
        <v>650450.14791666658</v>
      </c>
      <c r="AA30" s="358">
        <f t="shared" ca="1" si="217"/>
        <v>623172.37013888883</v>
      </c>
      <c r="AB30" s="358">
        <f t="shared" ca="1" si="217"/>
        <v>623172.37013888883</v>
      </c>
      <c r="AC30" s="358">
        <f t="shared" ca="1" si="217"/>
        <v>650450.14791666658</v>
      </c>
      <c r="AD30" s="358">
        <f t="shared" ca="1" si="217"/>
        <v>623172.37013888883</v>
      </c>
      <c r="AE30" s="358">
        <f t="shared" ca="1" si="217"/>
        <v>650450.14791666658</v>
      </c>
      <c r="AF30" s="358">
        <f t="shared" ca="1" si="217"/>
        <v>623172.37013888883</v>
      </c>
      <c r="AG30" s="358">
        <f t="shared" ca="1" si="217"/>
        <v>623172.37013888883</v>
      </c>
      <c r="AH30" s="358">
        <f t="shared" ca="1" si="217"/>
        <v>677727.92569444445</v>
      </c>
      <c r="AI30" s="358">
        <f t="shared" ca="1" si="217"/>
        <v>623172.37013888883</v>
      </c>
      <c r="AJ30" s="358">
        <f t="shared" ca="1" si="217"/>
        <v>649667.13541666663</v>
      </c>
      <c r="AK30" s="358">
        <f t="shared" ca="1" si="217"/>
        <v>622389.35763888888</v>
      </c>
      <c r="AL30" s="358">
        <f t="shared" ca="1" si="217"/>
        <v>649667.13541666663</v>
      </c>
      <c r="AM30" s="358">
        <f t="shared" ca="1" si="217"/>
        <v>622389.35763888888</v>
      </c>
      <c r="AN30" s="358">
        <f t="shared" ca="1" si="217"/>
        <v>622389.35763888888</v>
      </c>
      <c r="AO30" s="358">
        <f t="shared" ca="1" si="217"/>
        <v>649667.13541666663</v>
      </c>
      <c r="AP30" s="358">
        <f t="shared" ca="1" si="217"/>
        <v>622389.35763888888</v>
      </c>
      <c r="AQ30" s="358">
        <f t="shared" ca="1" si="217"/>
        <v>649667.13541666663</v>
      </c>
      <c r="AR30" s="358">
        <f t="shared" ca="1" si="217"/>
        <v>622389.35763888888</v>
      </c>
      <c r="AS30" s="358">
        <f t="shared" ca="1" si="217"/>
        <v>622389.35763888888</v>
      </c>
      <c r="AT30" s="358">
        <f t="shared" ca="1" si="217"/>
        <v>704222.69097222225</v>
      </c>
      <c r="AU30" s="358">
        <f t="shared" ca="1" si="217"/>
        <v>622389.35763888888</v>
      </c>
      <c r="AV30" s="358">
        <f t="shared" ca="1" si="217"/>
        <v>650407.48958333314</v>
      </c>
      <c r="AW30" s="358">
        <f t="shared" ca="1" si="217"/>
        <v>623129.71180555539</v>
      </c>
      <c r="AX30" s="358">
        <f t="shared" ca="1" si="217"/>
        <v>650407.48958333314</v>
      </c>
      <c r="AY30" s="358">
        <f t="shared" ca="1" si="217"/>
        <v>623129.71180555539</v>
      </c>
      <c r="AZ30" s="358">
        <f t="shared" ca="1" si="217"/>
        <v>623129.71180555539</v>
      </c>
      <c r="BA30" s="358">
        <f t="shared" ca="1" si="217"/>
        <v>650407.48958333314</v>
      </c>
      <c r="BB30" s="358">
        <f t="shared" ca="1" si="217"/>
        <v>623129.71180555539</v>
      </c>
      <c r="BC30" s="358">
        <f t="shared" ca="1" si="217"/>
        <v>650407.48958333314</v>
      </c>
      <c r="BD30" s="358">
        <f t="shared" ca="1" si="217"/>
        <v>623129.71180555539</v>
      </c>
      <c r="BE30" s="358">
        <f t="shared" ca="1" si="217"/>
        <v>623129.71180555539</v>
      </c>
      <c r="BF30" s="358">
        <f t="shared" ca="1" si="217"/>
        <v>704963.04513888876</v>
      </c>
      <c r="BG30" s="358">
        <f t="shared" ca="1" si="217"/>
        <v>623129.71180555539</v>
      </c>
      <c r="BH30" s="358">
        <f t="shared" ca="1" si="217"/>
        <v>659744.18333333323</v>
      </c>
      <c r="BI30" s="358">
        <f t="shared" ca="1" si="217"/>
        <v>632466.40555555548</v>
      </c>
      <c r="BJ30" s="358">
        <f t="shared" ca="1" si="217"/>
        <v>659744.18333333323</v>
      </c>
      <c r="BK30" s="358">
        <f t="shared" ca="1" si="217"/>
        <v>632466.40555555548</v>
      </c>
      <c r="BL30" s="358">
        <f t="shared" ca="1" si="217"/>
        <v>632466.40555555548</v>
      </c>
      <c r="BM30" s="358">
        <f t="shared" ca="1" si="217"/>
        <v>659744.18333333323</v>
      </c>
      <c r="BN30" s="358">
        <f t="shared" ca="1" si="217"/>
        <v>632466.40555555548</v>
      </c>
      <c r="BO30" s="358">
        <f t="shared" ca="1" si="217"/>
        <v>659744.18333333323</v>
      </c>
      <c r="BP30" s="358">
        <f t="shared" ca="1" si="217"/>
        <v>632466.40555555548</v>
      </c>
      <c r="BQ30" s="358">
        <f t="shared" ref="BQ30:BW30" ca="1" si="218">BQ24-BQ25</f>
        <v>632466.40555555548</v>
      </c>
      <c r="BR30" s="358">
        <f t="shared" ca="1" si="218"/>
        <v>714299.73888888885</v>
      </c>
      <c r="BS30" s="358">
        <f t="shared" ca="1" si="218"/>
        <v>632466.40555555548</v>
      </c>
      <c r="BT30" s="358">
        <f t="shared" ca="1" si="218"/>
        <v>703352.29166666663</v>
      </c>
      <c r="BU30" s="358">
        <f t="shared" ca="1" si="218"/>
        <v>676074.51388888888</v>
      </c>
      <c r="BV30" s="358">
        <f t="shared" ca="1" si="218"/>
        <v>703352.29166666663</v>
      </c>
      <c r="BW30" s="358">
        <f t="shared" ca="1" si="218"/>
        <v>676074.51388888888</v>
      </c>
      <c r="BX30" s="358">
        <f t="shared" ref="BX30:CC30" ca="1" si="219">BX24-BX25</f>
        <v>676074.51388888888</v>
      </c>
      <c r="BY30" s="358">
        <f t="shared" ca="1" si="219"/>
        <v>703352.29166666663</v>
      </c>
      <c r="BZ30" s="358">
        <f t="shared" ca="1" si="219"/>
        <v>676074.51388888888</v>
      </c>
      <c r="CA30" s="358">
        <f t="shared" ca="1" si="219"/>
        <v>703352.29166666663</v>
      </c>
      <c r="CB30" s="358">
        <f t="shared" ca="1" si="219"/>
        <v>676074.51388888888</v>
      </c>
      <c r="CC30" s="358">
        <f t="shared" ca="1" si="219"/>
        <v>676074.51388888888</v>
      </c>
      <c r="CD30" s="358">
        <f t="shared" ref="CD30:ED30" ca="1" si="220">CD24-CD25</f>
        <v>730630.0694444445</v>
      </c>
      <c r="CE30" s="358">
        <f t="shared" ca="1" si="220"/>
        <v>676074.51388888888</v>
      </c>
      <c r="CF30" s="358">
        <f t="shared" ca="1" si="220"/>
        <v>747197.62291666667</v>
      </c>
      <c r="CG30" s="358">
        <f t="shared" ca="1" si="220"/>
        <v>719919.84513888892</v>
      </c>
      <c r="CH30" s="358">
        <f t="shared" ca="1" si="220"/>
        <v>747197.62291666667</v>
      </c>
      <c r="CI30" s="358">
        <f t="shared" ca="1" si="220"/>
        <v>719919.84513888892</v>
      </c>
      <c r="CJ30" s="358">
        <f t="shared" ca="1" si="220"/>
        <v>719919.84513888892</v>
      </c>
      <c r="CK30" s="358">
        <f t="shared" ca="1" si="220"/>
        <v>747197.62291666667</v>
      </c>
      <c r="CL30" s="358">
        <f t="shared" ca="1" si="220"/>
        <v>719919.84513888892</v>
      </c>
      <c r="CM30" s="358">
        <f t="shared" ca="1" si="220"/>
        <v>747197.62291666667</v>
      </c>
      <c r="CN30" s="358">
        <f t="shared" ca="1" si="220"/>
        <v>719919.84513888892</v>
      </c>
      <c r="CO30" s="358">
        <f t="shared" ca="1" si="220"/>
        <v>719919.84513888892</v>
      </c>
      <c r="CP30" s="358">
        <f t="shared" ca="1" si="220"/>
        <v>801753.17847222229</v>
      </c>
      <c r="CQ30" s="358">
        <f t="shared" ca="1" si="220"/>
        <v>719919.84513888892</v>
      </c>
      <c r="CR30" s="358">
        <f t="shared" ca="1" si="220"/>
        <v>792359.34791666653</v>
      </c>
      <c r="CS30" s="358">
        <f t="shared" ca="1" si="220"/>
        <v>765081.57013888878</v>
      </c>
      <c r="CT30" s="358">
        <f t="shared" ca="1" si="220"/>
        <v>792359.34791666653</v>
      </c>
      <c r="CU30" s="358">
        <f t="shared" ca="1" si="220"/>
        <v>765081.57013888878</v>
      </c>
      <c r="CV30" s="358">
        <f t="shared" ca="1" si="220"/>
        <v>765081.57013888878</v>
      </c>
      <c r="CW30" s="358">
        <f t="shared" ca="1" si="220"/>
        <v>792359.34791666653</v>
      </c>
      <c r="CX30" s="358">
        <f t="shared" ca="1" si="220"/>
        <v>765081.57013888878</v>
      </c>
      <c r="CY30" s="358">
        <f t="shared" ca="1" si="220"/>
        <v>792359.34791666653</v>
      </c>
      <c r="CZ30" s="358">
        <f t="shared" ca="1" si="220"/>
        <v>765081.57013888878</v>
      </c>
      <c r="DA30" s="358">
        <f t="shared" ca="1" si="220"/>
        <v>765081.57013888878</v>
      </c>
      <c r="DB30" s="358">
        <f t="shared" ca="1" si="220"/>
        <v>846914.90347222215</v>
      </c>
      <c r="DC30" s="358">
        <f t="shared" ca="1" si="220"/>
        <v>765081.57013888878</v>
      </c>
      <c r="DD30" s="358">
        <f t="shared" ca="1" si="220"/>
        <v>838875.73333333305</v>
      </c>
      <c r="DE30" s="358">
        <f t="shared" ca="1" si="220"/>
        <v>811597.95555555529</v>
      </c>
      <c r="DF30" s="358">
        <f t="shared" ca="1" si="220"/>
        <v>838875.73333333305</v>
      </c>
      <c r="DG30" s="358">
        <f t="shared" ca="1" si="220"/>
        <v>811597.95555555529</v>
      </c>
      <c r="DH30" s="358">
        <f t="shared" ca="1" si="220"/>
        <v>811597.95555555529</v>
      </c>
      <c r="DI30" s="358">
        <f t="shared" ca="1" si="220"/>
        <v>838875.73333333305</v>
      </c>
      <c r="DJ30" s="358">
        <f t="shared" ca="1" si="220"/>
        <v>811597.95555555529</v>
      </c>
      <c r="DK30" s="358">
        <f t="shared" ca="1" si="220"/>
        <v>838875.73333333305</v>
      </c>
      <c r="DL30" s="358">
        <f t="shared" ca="1" si="220"/>
        <v>811597.95555555529</v>
      </c>
      <c r="DM30" s="358">
        <f t="shared" ca="1" si="220"/>
        <v>811597.95555555529</v>
      </c>
      <c r="DN30" s="358">
        <f t="shared" ca="1" si="220"/>
        <v>893431.28888888867</v>
      </c>
      <c r="DO30" s="358">
        <f t="shared" ca="1" si="220"/>
        <v>811597.95555555529</v>
      </c>
      <c r="DP30" s="358">
        <f t="shared" ca="1" si="220"/>
        <v>888737.50416666653</v>
      </c>
      <c r="DQ30" s="358">
        <f t="shared" ca="1" si="220"/>
        <v>861459.72638888878</v>
      </c>
      <c r="DR30" s="358">
        <f t="shared" ca="1" si="220"/>
        <v>888737.50416666653</v>
      </c>
      <c r="DS30" s="358">
        <f t="shared" ca="1" si="220"/>
        <v>861459.72638888878</v>
      </c>
      <c r="DT30" s="358">
        <f t="shared" ca="1" si="220"/>
        <v>861459.72638888878</v>
      </c>
      <c r="DU30" s="358">
        <f t="shared" ca="1" si="220"/>
        <v>888737.50416666653</v>
      </c>
      <c r="DV30" s="358">
        <f t="shared" ca="1" si="220"/>
        <v>861459.72638888878</v>
      </c>
      <c r="DW30" s="358">
        <f t="shared" ca="1" si="220"/>
        <v>888737.50416666653</v>
      </c>
      <c r="DX30" s="358">
        <f t="shared" ca="1" si="220"/>
        <v>861459.72638888878</v>
      </c>
      <c r="DY30" s="358">
        <f t="shared" ca="1" si="220"/>
        <v>861459.72638888878</v>
      </c>
      <c r="DZ30" s="358">
        <f t="shared" ca="1" si="220"/>
        <v>916015.2819444444</v>
      </c>
      <c r="EA30" s="358">
        <f t="shared" ref="EA30" ca="1" si="221">EA24-EA25</f>
        <v>861459.72638888878</v>
      </c>
      <c r="EB30" s="358">
        <f t="shared" ca="1" si="220"/>
        <v>0</v>
      </c>
      <c r="EC30" s="358">
        <f t="shared" ca="1" si="220"/>
        <v>0</v>
      </c>
      <c r="ED30" s="358">
        <f t="shared" ca="1" si="220"/>
        <v>0</v>
      </c>
    </row>
    <row r="31" spans="1:134" hidden="1" x14ac:dyDescent="0.2">
      <c r="A31" s="316">
        <f>ROW()</f>
        <v>31</v>
      </c>
      <c r="C31" s="353" t="s">
        <v>256</v>
      </c>
      <c r="D31" s="352"/>
      <c r="E31" s="352"/>
      <c r="F31" s="352"/>
      <c r="G31" s="352"/>
      <c r="H31" s="352"/>
      <c r="I31" s="352"/>
      <c r="J31" s="279">
        <f t="shared" ca="1" si="185"/>
        <v>0</v>
      </c>
      <c r="K31" s="352"/>
      <c r="L31" s="279">
        <f ca="1">-L88</f>
        <v>0</v>
      </c>
      <c r="M31" s="279">
        <f ca="1">-M88</f>
        <v>0</v>
      </c>
      <c r="N31" s="279">
        <f t="shared" ref="N31:BY31" ca="1" si="222">-N88</f>
        <v>0</v>
      </c>
      <c r="O31" s="279">
        <f t="shared" ca="1" si="222"/>
        <v>0</v>
      </c>
      <c r="P31" s="279">
        <f t="shared" ca="1" si="222"/>
        <v>0</v>
      </c>
      <c r="Q31" s="279">
        <f t="shared" ca="1" si="222"/>
        <v>0</v>
      </c>
      <c r="R31" s="279">
        <f t="shared" ca="1" si="222"/>
        <v>0</v>
      </c>
      <c r="S31" s="279">
        <f t="shared" ca="1" si="222"/>
        <v>0</v>
      </c>
      <c r="T31" s="279">
        <f t="shared" ca="1" si="222"/>
        <v>0</v>
      </c>
      <c r="U31" s="279">
        <f t="shared" ca="1" si="222"/>
        <v>0</v>
      </c>
      <c r="V31" s="279">
        <f t="shared" ca="1" si="222"/>
        <v>0</v>
      </c>
      <c r="W31" s="279">
        <f t="shared" ca="1" si="222"/>
        <v>0</v>
      </c>
      <c r="X31" s="279">
        <f t="shared" ca="1" si="222"/>
        <v>0</v>
      </c>
      <c r="Y31" s="279">
        <f t="shared" ca="1" si="222"/>
        <v>0</v>
      </c>
      <c r="Z31" s="279">
        <f t="shared" ca="1" si="222"/>
        <v>0</v>
      </c>
      <c r="AA31" s="279">
        <f t="shared" ca="1" si="222"/>
        <v>0</v>
      </c>
      <c r="AB31" s="279">
        <f t="shared" ca="1" si="222"/>
        <v>0</v>
      </c>
      <c r="AC31" s="279">
        <f t="shared" ca="1" si="222"/>
        <v>0</v>
      </c>
      <c r="AD31" s="279">
        <f t="shared" ca="1" si="222"/>
        <v>0</v>
      </c>
      <c r="AE31" s="279">
        <f t="shared" ca="1" si="222"/>
        <v>0</v>
      </c>
      <c r="AF31" s="279">
        <f t="shared" ca="1" si="222"/>
        <v>0</v>
      </c>
      <c r="AG31" s="279">
        <f t="shared" ca="1" si="222"/>
        <v>0</v>
      </c>
      <c r="AH31" s="279">
        <f t="shared" ca="1" si="222"/>
        <v>0</v>
      </c>
      <c r="AI31" s="279">
        <f t="shared" ca="1" si="222"/>
        <v>0</v>
      </c>
      <c r="AJ31" s="279">
        <f t="shared" ca="1" si="222"/>
        <v>0</v>
      </c>
      <c r="AK31" s="279">
        <f t="shared" ca="1" si="222"/>
        <v>0</v>
      </c>
      <c r="AL31" s="279">
        <f t="shared" ca="1" si="222"/>
        <v>0</v>
      </c>
      <c r="AM31" s="279">
        <f t="shared" ca="1" si="222"/>
        <v>0</v>
      </c>
      <c r="AN31" s="279">
        <f t="shared" ca="1" si="222"/>
        <v>0</v>
      </c>
      <c r="AO31" s="279">
        <f t="shared" ca="1" si="222"/>
        <v>0</v>
      </c>
      <c r="AP31" s="279">
        <f t="shared" ca="1" si="222"/>
        <v>0</v>
      </c>
      <c r="AQ31" s="279">
        <f t="shared" ca="1" si="222"/>
        <v>0</v>
      </c>
      <c r="AR31" s="279">
        <f t="shared" ca="1" si="222"/>
        <v>0</v>
      </c>
      <c r="AS31" s="279">
        <f t="shared" ca="1" si="222"/>
        <v>0</v>
      </c>
      <c r="AT31" s="279">
        <f t="shared" ca="1" si="222"/>
        <v>0</v>
      </c>
      <c r="AU31" s="279">
        <f t="shared" ca="1" si="222"/>
        <v>0</v>
      </c>
      <c r="AV31" s="279">
        <f t="shared" ca="1" si="222"/>
        <v>0</v>
      </c>
      <c r="AW31" s="279">
        <f t="shared" ca="1" si="222"/>
        <v>0</v>
      </c>
      <c r="AX31" s="279">
        <f t="shared" ca="1" si="222"/>
        <v>0</v>
      </c>
      <c r="AY31" s="279">
        <f t="shared" ca="1" si="222"/>
        <v>0</v>
      </c>
      <c r="AZ31" s="279">
        <f t="shared" ca="1" si="222"/>
        <v>0</v>
      </c>
      <c r="BA31" s="279">
        <f t="shared" ca="1" si="222"/>
        <v>0</v>
      </c>
      <c r="BB31" s="279">
        <f t="shared" ca="1" si="222"/>
        <v>0</v>
      </c>
      <c r="BC31" s="279">
        <f t="shared" ca="1" si="222"/>
        <v>0</v>
      </c>
      <c r="BD31" s="279">
        <f t="shared" ca="1" si="222"/>
        <v>0</v>
      </c>
      <c r="BE31" s="279">
        <f t="shared" ca="1" si="222"/>
        <v>0</v>
      </c>
      <c r="BF31" s="279">
        <f t="shared" ca="1" si="222"/>
        <v>0</v>
      </c>
      <c r="BG31" s="279">
        <f t="shared" ca="1" si="222"/>
        <v>0</v>
      </c>
      <c r="BH31" s="279">
        <f t="shared" ca="1" si="222"/>
        <v>0</v>
      </c>
      <c r="BI31" s="279">
        <f t="shared" ca="1" si="222"/>
        <v>0</v>
      </c>
      <c r="BJ31" s="279">
        <f t="shared" ca="1" si="222"/>
        <v>0</v>
      </c>
      <c r="BK31" s="279">
        <f t="shared" ca="1" si="222"/>
        <v>0</v>
      </c>
      <c r="BL31" s="279">
        <f t="shared" ca="1" si="222"/>
        <v>0</v>
      </c>
      <c r="BM31" s="279">
        <f t="shared" ca="1" si="222"/>
        <v>0</v>
      </c>
      <c r="BN31" s="279">
        <f t="shared" ca="1" si="222"/>
        <v>0</v>
      </c>
      <c r="BO31" s="279">
        <f t="shared" ca="1" si="222"/>
        <v>0</v>
      </c>
      <c r="BP31" s="279">
        <f t="shared" ca="1" si="222"/>
        <v>0</v>
      </c>
      <c r="BQ31" s="279">
        <f t="shared" ref="BQ31:BW31" ca="1" si="223">-BQ88</f>
        <v>0</v>
      </c>
      <c r="BR31" s="279">
        <f t="shared" ca="1" si="223"/>
        <v>0</v>
      </c>
      <c r="BS31" s="279">
        <f t="shared" ca="1" si="223"/>
        <v>0</v>
      </c>
      <c r="BT31" s="279">
        <f t="shared" ca="1" si="223"/>
        <v>0</v>
      </c>
      <c r="BU31" s="279">
        <f t="shared" ca="1" si="223"/>
        <v>0</v>
      </c>
      <c r="BV31" s="279">
        <f t="shared" ca="1" si="223"/>
        <v>0</v>
      </c>
      <c r="BW31" s="279">
        <f t="shared" ca="1" si="223"/>
        <v>0</v>
      </c>
      <c r="BX31" s="279">
        <f t="shared" ca="1" si="222"/>
        <v>0</v>
      </c>
      <c r="BY31" s="279">
        <f t="shared" ca="1" si="222"/>
        <v>0</v>
      </c>
      <c r="BZ31" s="279">
        <f t="shared" ref="BZ31:CC31" ca="1" si="224">-BZ88</f>
        <v>0</v>
      </c>
      <c r="CA31" s="279">
        <f t="shared" ca="1" si="224"/>
        <v>0</v>
      </c>
      <c r="CB31" s="279">
        <f t="shared" ca="1" si="224"/>
        <v>0</v>
      </c>
      <c r="CC31" s="279">
        <f t="shared" ca="1" si="224"/>
        <v>0</v>
      </c>
      <c r="CD31" s="279">
        <f t="shared" ref="CD31:ED31" ca="1" si="225">-CD88</f>
        <v>0</v>
      </c>
      <c r="CE31" s="279">
        <f t="shared" ca="1" si="225"/>
        <v>0</v>
      </c>
      <c r="CF31" s="279">
        <f t="shared" ca="1" si="225"/>
        <v>0</v>
      </c>
      <c r="CG31" s="279">
        <f t="shared" ca="1" si="225"/>
        <v>0</v>
      </c>
      <c r="CH31" s="279">
        <f t="shared" ca="1" si="225"/>
        <v>0</v>
      </c>
      <c r="CI31" s="279">
        <f t="shared" ca="1" si="225"/>
        <v>0</v>
      </c>
      <c r="CJ31" s="279">
        <f t="shared" ca="1" si="225"/>
        <v>0</v>
      </c>
      <c r="CK31" s="279">
        <f t="shared" ca="1" si="225"/>
        <v>0</v>
      </c>
      <c r="CL31" s="279">
        <f t="shared" ca="1" si="225"/>
        <v>0</v>
      </c>
      <c r="CM31" s="279">
        <f t="shared" ca="1" si="225"/>
        <v>0</v>
      </c>
      <c r="CN31" s="279">
        <f t="shared" ca="1" si="225"/>
        <v>0</v>
      </c>
      <c r="CO31" s="279">
        <f t="shared" ca="1" si="225"/>
        <v>0</v>
      </c>
      <c r="CP31" s="279">
        <f t="shared" ca="1" si="225"/>
        <v>0</v>
      </c>
      <c r="CQ31" s="279">
        <f t="shared" ca="1" si="225"/>
        <v>0</v>
      </c>
      <c r="CR31" s="279">
        <f t="shared" ca="1" si="225"/>
        <v>0</v>
      </c>
      <c r="CS31" s="279">
        <f t="shared" ca="1" si="225"/>
        <v>0</v>
      </c>
      <c r="CT31" s="279">
        <f t="shared" ca="1" si="225"/>
        <v>0</v>
      </c>
      <c r="CU31" s="279">
        <f t="shared" ca="1" si="225"/>
        <v>0</v>
      </c>
      <c r="CV31" s="279">
        <f t="shared" ca="1" si="225"/>
        <v>0</v>
      </c>
      <c r="CW31" s="279">
        <f t="shared" ca="1" si="225"/>
        <v>0</v>
      </c>
      <c r="CX31" s="279">
        <f t="shared" ca="1" si="225"/>
        <v>0</v>
      </c>
      <c r="CY31" s="279">
        <f t="shared" ca="1" si="225"/>
        <v>0</v>
      </c>
      <c r="CZ31" s="279">
        <f t="shared" ca="1" si="225"/>
        <v>0</v>
      </c>
      <c r="DA31" s="279">
        <f t="shared" ca="1" si="225"/>
        <v>0</v>
      </c>
      <c r="DB31" s="279">
        <f t="shared" ca="1" si="225"/>
        <v>0</v>
      </c>
      <c r="DC31" s="279">
        <f t="shared" ca="1" si="225"/>
        <v>0</v>
      </c>
      <c r="DD31" s="279">
        <f t="shared" ca="1" si="225"/>
        <v>0</v>
      </c>
      <c r="DE31" s="279">
        <f t="shared" ca="1" si="225"/>
        <v>0</v>
      </c>
      <c r="DF31" s="279">
        <f t="shared" ca="1" si="225"/>
        <v>0</v>
      </c>
      <c r="DG31" s="279">
        <f t="shared" ca="1" si="225"/>
        <v>0</v>
      </c>
      <c r="DH31" s="279">
        <f t="shared" ca="1" si="225"/>
        <v>0</v>
      </c>
      <c r="DI31" s="279">
        <f t="shared" ca="1" si="225"/>
        <v>0</v>
      </c>
      <c r="DJ31" s="279">
        <f t="shared" ca="1" si="225"/>
        <v>0</v>
      </c>
      <c r="DK31" s="279">
        <f t="shared" ca="1" si="225"/>
        <v>0</v>
      </c>
      <c r="DL31" s="279">
        <f t="shared" ca="1" si="225"/>
        <v>0</v>
      </c>
      <c r="DM31" s="279">
        <f t="shared" ca="1" si="225"/>
        <v>0</v>
      </c>
      <c r="DN31" s="279">
        <f t="shared" ca="1" si="225"/>
        <v>0</v>
      </c>
      <c r="DO31" s="279">
        <f t="shared" ca="1" si="225"/>
        <v>0</v>
      </c>
      <c r="DP31" s="279">
        <f t="shared" ca="1" si="225"/>
        <v>0</v>
      </c>
      <c r="DQ31" s="279">
        <f t="shared" ca="1" si="225"/>
        <v>0</v>
      </c>
      <c r="DR31" s="279">
        <f t="shared" ca="1" si="225"/>
        <v>0</v>
      </c>
      <c r="DS31" s="279">
        <f t="shared" ca="1" si="225"/>
        <v>0</v>
      </c>
      <c r="DT31" s="279">
        <f t="shared" ca="1" si="225"/>
        <v>0</v>
      </c>
      <c r="DU31" s="279">
        <f t="shared" ca="1" si="225"/>
        <v>0</v>
      </c>
      <c r="DV31" s="279">
        <f t="shared" ca="1" si="225"/>
        <v>0</v>
      </c>
      <c r="DW31" s="279">
        <f t="shared" ca="1" si="225"/>
        <v>0</v>
      </c>
      <c r="DX31" s="279">
        <f t="shared" ca="1" si="225"/>
        <v>0</v>
      </c>
      <c r="DY31" s="279">
        <f t="shared" ca="1" si="225"/>
        <v>0</v>
      </c>
      <c r="DZ31" s="279">
        <f t="shared" ca="1" si="225"/>
        <v>0</v>
      </c>
      <c r="EA31" s="279"/>
      <c r="EB31" s="279">
        <f t="shared" ca="1" si="225"/>
        <v>0</v>
      </c>
      <c r="EC31" s="279">
        <f t="shared" ca="1" si="225"/>
        <v>0</v>
      </c>
      <c r="ED31" s="279">
        <f t="shared" ca="1" si="225"/>
        <v>0</v>
      </c>
    </row>
    <row r="32" spans="1:134" hidden="1" x14ac:dyDescent="0.2">
      <c r="A32" s="316">
        <f>ROW()</f>
        <v>32</v>
      </c>
      <c r="C32" s="340" t="s">
        <v>257</v>
      </c>
      <c r="D32" s="343"/>
      <c r="E32" s="343"/>
      <c r="F32" s="343"/>
      <c r="G32" s="354"/>
      <c r="H32" s="343"/>
      <c r="I32" s="343"/>
      <c r="J32" s="284">
        <f t="shared" si="185"/>
        <v>0</v>
      </c>
      <c r="K32" s="343"/>
      <c r="L32" s="284"/>
      <c r="M32" s="284"/>
      <c r="N32" s="284"/>
      <c r="O32" s="28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4"/>
      <c r="AA32" s="284"/>
      <c r="AB32" s="284"/>
      <c r="AC32" s="344">
        <f>$G$32/3</f>
        <v>0</v>
      </c>
      <c r="AD32" s="344">
        <f t="shared" ref="AD32:AE32" si="226">$G$32/3</f>
        <v>0</v>
      </c>
      <c r="AE32" s="344">
        <f t="shared" si="226"/>
        <v>0</v>
      </c>
      <c r="AF32" s="284"/>
      <c r="AG32" s="284"/>
      <c r="AH32" s="284"/>
      <c r="AI32" s="284"/>
      <c r="AJ32" s="284"/>
      <c r="AK32" s="284"/>
      <c r="AL32" s="284"/>
      <c r="AM32" s="284"/>
      <c r="AN32" s="284"/>
      <c r="AO32" s="284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4"/>
      <c r="BA32" s="284"/>
      <c r="BB32" s="284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4"/>
      <c r="BN32" s="284"/>
      <c r="BO32" s="284"/>
      <c r="BP32" s="179"/>
      <c r="BQ32" s="179"/>
      <c r="BR32" s="179"/>
      <c r="BS32" s="179"/>
      <c r="BT32" s="284"/>
      <c r="BU32" s="284"/>
      <c r="BV32" s="284"/>
      <c r="BW32" s="284"/>
      <c r="BX32" s="284"/>
      <c r="BY32" s="284"/>
      <c r="BZ32" s="284"/>
      <c r="CA32" s="284"/>
      <c r="CB32" s="284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4"/>
      <c r="CN32" s="284"/>
      <c r="CO32" s="284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4"/>
      <c r="DA32" s="284"/>
      <c r="DB32" s="284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4"/>
      <c r="DN32" s="284"/>
      <c r="DO32" s="284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4"/>
      <c r="EA32" s="284"/>
      <c r="EB32" s="284"/>
      <c r="EC32" s="284"/>
      <c r="ED32" s="284"/>
    </row>
    <row r="33" spans="1:134" hidden="1" x14ac:dyDescent="0.2">
      <c r="A33" s="316">
        <f>ROW()</f>
        <v>33</v>
      </c>
      <c r="C33" s="351" t="s">
        <v>258</v>
      </c>
      <c r="D33" s="352"/>
      <c r="E33" s="352"/>
      <c r="F33" s="352"/>
      <c r="G33" s="352"/>
      <c r="H33" s="352"/>
      <c r="I33" s="352"/>
      <c r="J33" s="279">
        <f t="shared" ca="1" si="185"/>
        <v>84644285.701388866</v>
      </c>
      <c r="K33" s="352"/>
      <c r="L33" s="279">
        <f ca="1">L30-L31-L32</f>
        <v>665164.18125000002</v>
      </c>
      <c r="M33" s="279">
        <f t="shared" ref="M33:BX33" ca="1" si="227">M30-M31-M32</f>
        <v>637886.40347222227</v>
      </c>
      <c r="N33" s="279">
        <f t="shared" ca="1" si="227"/>
        <v>665164.18125000002</v>
      </c>
      <c r="O33" s="279">
        <f t="shared" ca="1" si="227"/>
        <v>637886.40347222227</v>
      </c>
      <c r="P33" s="279">
        <f t="shared" ca="1" si="227"/>
        <v>637886.40347222227</v>
      </c>
      <c r="Q33" s="279">
        <f t="shared" ca="1" si="227"/>
        <v>665164.18125000002</v>
      </c>
      <c r="R33" s="279">
        <f t="shared" ca="1" si="227"/>
        <v>637886.40347222227</v>
      </c>
      <c r="S33" s="279">
        <f t="shared" ca="1" si="227"/>
        <v>665164.18125000002</v>
      </c>
      <c r="T33" s="279">
        <f t="shared" ca="1" si="227"/>
        <v>637886.40347222227</v>
      </c>
      <c r="U33" s="279">
        <f t="shared" ca="1" si="227"/>
        <v>637886.40347222227</v>
      </c>
      <c r="V33" s="279">
        <f t="shared" ca="1" si="227"/>
        <v>719719.73680555564</v>
      </c>
      <c r="W33" s="279">
        <f t="shared" ca="1" si="227"/>
        <v>637886.40347222227</v>
      </c>
      <c r="X33" s="279">
        <f t="shared" ca="1" si="227"/>
        <v>650450.14791666658</v>
      </c>
      <c r="Y33" s="279">
        <f t="shared" ca="1" si="227"/>
        <v>623172.37013888883</v>
      </c>
      <c r="Z33" s="279">
        <f t="shared" ca="1" si="227"/>
        <v>650450.14791666658</v>
      </c>
      <c r="AA33" s="279">
        <f t="shared" ca="1" si="227"/>
        <v>623172.37013888883</v>
      </c>
      <c r="AB33" s="279">
        <f t="shared" ca="1" si="227"/>
        <v>623172.37013888883</v>
      </c>
      <c r="AC33" s="279">
        <f t="shared" ca="1" si="227"/>
        <v>650450.14791666658</v>
      </c>
      <c r="AD33" s="279">
        <f t="shared" ca="1" si="227"/>
        <v>623172.37013888883</v>
      </c>
      <c r="AE33" s="279">
        <f t="shared" ca="1" si="227"/>
        <v>650450.14791666658</v>
      </c>
      <c r="AF33" s="279">
        <f t="shared" ca="1" si="227"/>
        <v>623172.37013888883</v>
      </c>
      <c r="AG33" s="279">
        <f t="shared" ca="1" si="227"/>
        <v>623172.37013888883</v>
      </c>
      <c r="AH33" s="279">
        <f t="shared" ca="1" si="227"/>
        <v>677727.92569444445</v>
      </c>
      <c r="AI33" s="279">
        <f t="shared" ca="1" si="227"/>
        <v>623172.37013888883</v>
      </c>
      <c r="AJ33" s="279">
        <f t="shared" ca="1" si="227"/>
        <v>649667.13541666663</v>
      </c>
      <c r="AK33" s="279">
        <f t="shared" ca="1" si="227"/>
        <v>622389.35763888888</v>
      </c>
      <c r="AL33" s="279">
        <f t="shared" ca="1" si="227"/>
        <v>649667.13541666663</v>
      </c>
      <c r="AM33" s="279">
        <f t="shared" ca="1" si="227"/>
        <v>622389.35763888888</v>
      </c>
      <c r="AN33" s="279">
        <f t="shared" ca="1" si="227"/>
        <v>622389.35763888888</v>
      </c>
      <c r="AO33" s="279">
        <f t="shared" ca="1" si="227"/>
        <v>649667.13541666663</v>
      </c>
      <c r="AP33" s="279">
        <f t="shared" ca="1" si="227"/>
        <v>622389.35763888888</v>
      </c>
      <c r="AQ33" s="279">
        <f t="shared" ca="1" si="227"/>
        <v>649667.13541666663</v>
      </c>
      <c r="AR33" s="279">
        <f t="shared" ca="1" si="227"/>
        <v>622389.35763888888</v>
      </c>
      <c r="AS33" s="279">
        <f t="shared" ca="1" si="227"/>
        <v>622389.35763888888</v>
      </c>
      <c r="AT33" s="279">
        <f t="shared" ca="1" si="227"/>
        <v>704222.69097222225</v>
      </c>
      <c r="AU33" s="279">
        <f t="shared" ca="1" si="227"/>
        <v>622389.35763888888</v>
      </c>
      <c r="AV33" s="279">
        <f t="shared" ca="1" si="227"/>
        <v>650407.48958333314</v>
      </c>
      <c r="AW33" s="279">
        <f t="shared" ca="1" si="227"/>
        <v>623129.71180555539</v>
      </c>
      <c r="AX33" s="279">
        <f t="shared" ca="1" si="227"/>
        <v>650407.48958333314</v>
      </c>
      <c r="AY33" s="279">
        <f t="shared" ca="1" si="227"/>
        <v>623129.71180555539</v>
      </c>
      <c r="AZ33" s="279">
        <f t="shared" ca="1" si="227"/>
        <v>623129.71180555539</v>
      </c>
      <c r="BA33" s="279">
        <f t="shared" ca="1" si="227"/>
        <v>650407.48958333314</v>
      </c>
      <c r="BB33" s="279">
        <f t="shared" ca="1" si="227"/>
        <v>623129.71180555539</v>
      </c>
      <c r="BC33" s="279">
        <f t="shared" ca="1" si="227"/>
        <v>650407.48958333314</v>
      </c>
      <c r="BD33" s="279">
        <f t="shared" ca="1" si="227"/>
        <v>623129.71180555539</v>
      </c>
      <c r="BE33" s="279">
        <f t="shared" ca="1" si="227"/>
        <v>623129.71180555539</v>
      </c>
      <c r="BF33" s="279">
        <f t="shared" ca="1" si="227"/>
        <v>704963.04513888876</v>
      </c>
      <c r="BG33" s="279">
        <f t="shared" ca="1" si="227"/>
        <v>623129.71180555539</v>
      </c>
      <c r="BH33" s="279">
        <f t="shared" ca="1" si="227"/>
        <v>659744.18333333323</v>
      </c>
      <c r="BI33" s="279">
        <f t="shared" ca="1" si="227"/>
        <v>632466.40555555548</v>
      </c>
      <c r="BJ33" s="279">
        <f t="shared" ca="1" si="227"/>
        <v>659744.18333333323</v>
      </c>
      <c r="BK33" s="279">
        <f t="shared" ca="1" si="227"/>
        <v>632466.40555555548</v>
      </c>
      <c r="BL33" s="279">
        <f t="shared" ca="1" si="227"/>
        <v>632466.40555555548</v>
      </c>
      <c r="BM33" s="279">
        <f t="shared" ca="1" si="227"/>
        <v>659744.18333333323</v>
      </c>
      <c r="BN33" s="279">
        <f t="shared" ca="1" si="227"/>
        <v>632466.40555555548</v>
      </c>
      <c r="BO33" s="279">
        <f t="shared" ca="1" si="227"/>
        <v>659744.18333333323</v>
      </c>
      <c r="BP33" s="208">
        <f t="shared" ca="1" si="227"/>
        <v>632466.40555555548</v>
      </c>
      <c r="BQ33" s="208">
        <f t="shared" ca="1" si="227"/>
        <v>632466.40555555548</v>
      </c>
      <c r="BR33" s="208">
        <f t="shared" ca="1" si="227"/>
        <v>714299.73888888885</v>
      </c>
      <c r="BS33" s="208">
        <f t="shared" ca="1" si="227"/>
        <v>632466.40555555548</v>
      </c>
      <c r="BT33" s="279">
        <f t="shared" ca="1" si="227"/>
        <v>703352.29166666663</v>
      </c>
      <c r="BU33" s="279">
        <f t="shared" ca="1" si="227"/>
        <v>676074.51388888888</v>
      </c>
      <c r="BV33" s="279">
        <f t="shared" ca="1" si="227"/>
        <v>703352.29166666663</v>
      </c>
      <c r="BW33" s="279">
        <f t="shared" ca="1" si="227"/>
        <v>676074.51388888888</v>
      </c>
      <c r="BX33" s="279">
        <f t="shared" ca="1" si="227"/>
        <v>676074.51388888888</v>
      </c>
      <c r="BY33" s="279">
        <f t="shared" ref="BY33:CC33" ca="1" si="228">BY30-BY31-BY32</f>
        <v>703352.29166666663</v>
      </c>
      <c r="BZ33" s="279">
        <f t="shared" ca="1" si="228"/>
        <v>676074.51388888888</v>
      </c>
      <c r="CA33" s="279">
        <f t="shared" ca="1" si="228"/>
        <v>703352.29166666663</v>
      </c>
      <c r="CB33" s="279">
        <f t="shared" ca="1" si="228"/>
        <v>676074.51388888888</v>
      </c>
      <c r="CC33" s="279">
        <f t="shared" ca="1" si="228"/>
        <v>676074.51388888888</v>
      </c>
      <c r="CD33" s="279">
        <f t="shared" ref="CD33:ED33" ca="1" si="229">CD30-CD31-CD32</f>
        <v>730630.0694444445</v>
      </c>
      <c r="CE33" s="279">
        <f t="shared" ca="1" si="229"/>
        <v>676074.51388888888</v>
      </c>
      <c r="CF33" s="279">
        <f t="shared" ca="1" si="229"/>
        <v>747197.62291666667</v>
      </c>
      <c r="CG33" s="279">
        <f t="shared" ca="1" si="229"/>
        <v>719919.84513888892</v>
      </c>
      <c r="CH33" s="279">
        <f t="shared" ca="1" si="229"/>
        <v>747197.62291666667</v>
      </c>
      <c r="CI33" s="279">
        <f t="shared" ca="1" si="229"/>
        <v>719919.84513888892</v>
      </c>
      <c r="CJ33" s="279">
        <f t="shared" ca="1" si="229"/>
        <v>719919.84513888892</v>
      </c>
      <c r="CK33" s="279">
        <f t="shared" ca="1" si="229"/>
        <v>747197.62291666667</v>
      </c>
      <c r="CL33" s="279">
        <f t="shared" ca="1" si="229"/>
        <v>719919.84513888892</v>
      </c>
      <c r="CM33" s="279">
        <f t="shared" ca="1" si="229"/>
        <v>747197.62291666667</v>
      </c>
      <c r="CN33" s="279">
        <f t="shared" ca="1" si="229"/>
        <v>719919.84513888892</v>
      </c>
      <c r="CO33" s="279">
        <f t="shared" ca="1" si="229"/>
        <v>719919.84513888892</v>
      </c>
      <c r="CP33" s="279">
        <f t="shared" ca="1" si="229"/>
        <v>801753.17847222229</v>
      </c>
      <c r="CQ33" s="279">
        <f t="shared" ca="1" si="229"/>
        <v>719919.84513888892</v>
      </c>
      <c r="CR33" s="279">
        <f t="shared" ca="1" si="229"/>
        <v>792359.34791666653</v>
      </c>
      <c r="CS33" s="279">
        <f t="shared" ca="1" si="229"/>
        <v>765081.57013888878</v>
      </c>
      <c r="CT33" s="279">
        <f t="shared" ca="1" si="229"/>
        <v>792359.34791666653</v>
      </c>
      <c r="CU33" s="279">
        <f t="shared" ca="1" si="229"/>
        <v>765081.57013888878</v>
      </c>
      <c r="CV33" s="279">
        <f t="shared" ca="1" si="229"/>
        <v>765081.57013888878</v>
      </c>
      <c r="CW33" s="279">
        <f t="shared" ca="1" si="229"/>
        <v>792359.34791666653</v>
      </c>
      <c r="CX33" s="279">
        <f t="shared" ca="1" si="229"/>
        <v>765081.57013888878</v>
      </c>
      <c r="CY33" s="279">
        <f t="shared" ca="1" si="229"/>
        <v>792359.34791666653</v>
      </c>
      <c r="CZ33" s="279">
        <f t="shared" ca="1" si="229"/>
        <v>765081.57013888878</v>
      </c>
      <c r="DA33" s="279">
        <f t="shared" ca="1" si="229"/>
        <v>765081.57013888878</v>
      </c>
      <c r="DB33" s="279">
        <f t="shared" ca="1" si="229"/>
        <v>846914.90347222215</v>
      </c>
      <c r="DC33" s="279">
        <f t="shared" ca="1" si="229"/>
        <v>765081.57013888878</v>
      </c>
      <c r="DD33" s="279">
        <f t="shared" ca="1" si="229"/>
        <v>838875.73333333305</v>
      </c>
      <c r="DE33" s="279">
        <f t="shared" ca="1" si="229"/>
        <v>811597.95555555529</v>
      </c>
      <c r="DF33" s="279">
        <f t="shared" ca="1" si="229"/>
        <v>838875.73333333305</v>
      </c>
      <c r="DG33" s="279">
        <f t="shared" ca="1" si="229"/>
        <v>811597.95555555529</v>
      </c>
      <c r="DH33" s="279">
        <f t="shared" ca="1" si="229"/>
        <v>811597.95555555529</v>
      </c>
      <c r="DI33" s="279">
        <f t="shared" ca="1" si="229"/>
        <v>838875.73333333305</v>
      </c>
      <c r="DJ33" s="279">
        <f t="shared" ca="1" si="229"/>
        <v>811597.95555555529</v>
      </c>
      <c r="DK33" s="279">
        <f t="shared" ca="1" si="229"/>
        <v>838875.73333333305</v>
      </c>
      <c r="DL33" s="279">
        <f t="shared" ca="1" si="229"/>
        <v>811597.95555555529</v>
      </c>
      <c r="DM33" s="279">
        <f t="shared" ca="1" si="229"/>
        <v>811597.95555555529</v>
      </c>
      <c r="DN33" s="279">
        <f t="shared" ca="1" si="229"/>
        <v>893431.28888888867</v>
      </c>
      <c r="DO33" s="279">
        <f t="shared" ca="1" si="229"/>
        <v>811597.95555555529</v>
      </c>
      <c r="DP33" s="279">
        <f t="shared" ca="1" si="229"/>
        <v>888737.50416666653</v>
      </c>
      <c r="DQ33" s="279">
        <f t="shared" ca="1" si="229"/>
        <v>861459.72638888878</v>
      </c>
      <c r="DR33" s="279">
        <f t="shared" ca="1" si="229"/>
        <v>888737.50416666653</v>
      </c>
      <c r="DS33" s="279">
        <f t="shared" ca="1" si="229"/>
        <v>861459.72638888878</v>
      </c>
      <c r="DT33" s="279">
        <f t="shared" ca="1" si="229"/>
        <v>861459.72638888878</v>
      </c>
      <c r="DU33" s="279">
        <f t="shared" ca="1" si="229"/>
        <v>888737.50416666653</v>
      </c>
      <c r="DV33" s="279">
        <f t="shared" ca="1" si="229"/>
        <v>861459.72638888878</v>
      </c>
      <c r="DW33" s="279">
        <f t="shared" ca="1" si="229"/>
        <v>888737.50416666653</v>
      </c>
      <c r="DX33" s="279">
        <f t="shared" ca="1" si="229"/>
        <v>861459.72638888878</v>
      </c>
      <c r="DY33" s="279">
        <f t="shared" ca="1" si="229"/>
        <v>861459.72638888878</v>
      </c>
      <c r="DZ33" s="279">
        <f t="shared" ca="1" si="229"/>
        <v>916015.2819444444</v>
      </c>
      <c r="EA33" s="279"/>
      <c r="EB33" s="279">
        <f t="shared" ca="1" si="229"/>
        <v>0</v>
      </c>
      <c r="EC33" s="279">
        <f t="shared" ca="1" si="229"/>
        <v>0</v>
      </c>
      <c r="ED33" s="279">
        <f t="shared" ca="1" si="229"/>
        <v>0</v>
      </c>
    </row>
    <row r="34" spans="1:134" x14ac:dyDescent="0.2">
      <c r="A34" s="316">
        <f>ROW()</f>
        <v>34</v>
      </c>
      <c r="C34" s="355"/>
      <c r="D34" s="352"/>
      <c r="E34" s="352"/>
      <c r="F34" s="352"/>
      <c r="G34" s="352"/>
      <c r="H34" s="352"/>
      <c r="I34" s="352"/>
      <c r="J34" s="279"/>
      <c r="K34" s="352"/>
      <c r="L34" s="279"/>
      <c r="M34" s="279"/>
      <c r="N34" s="279"/>
      <c r="O34" s="279"/>
      <c r="P34" s="279"/>
      <c r="Q34" s="279"/>
      <c r="R34" s="279"/>
      <c r="S34" s="279"/>
      <c r="T34" s="279"/>
      <c r="U34" s="279"/>
      <c r="V34" s="279"/>
      <c r="W34" s="279"/>
      <c r="X34" s="279"/>
      <c r="Y34" s="279"/>
      <c r="Z34" s="279"/>
      <c r="AA34" s="279"/>
      <c r="AB34" s="279"/>
      <c r="AC34" s="279"/>
      <c r="AD34" s="279"/>
      <c r="AE34" s="279"/>
      <c r="AF34" s="279"/>
      <c r="AG34" s="279"/>
      <c r="AH34" s="279"/>
      <c r="AI34" s="279"/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  <c r="BD34" s="279"/>
      <c r="BE34" s="279"/>
      <c r="BF34" s="279"/>
      <c r="BG34" s="279"/>
      <c r="BH34" s="279"/>
      <c r="BI34" s="279"/>
      <c r="BJ34" s="279"/>
      <c r="BK34" s="279"/>
      <c r="BL34" s="279"/>
      <c r="BM34" s="279"/>
      <c r="BN34" s="279"/>
      <c r="BO34" s="279"/>
      <c r="BP34" s="279"/>
      <c r="BQ34" s="279"/>
      <c r="BR34" s="279"/>
      <c r="BS34" s="279"/>
      <c r="BT34" s="279"/>
      <c r="BU34" s="279"/>
      <c r="BV34" s="279"/>
      <c r="BW34" s="279"/>
      <c r="BX34" s="279"/>
      <c r="BY34" s="279"/>
      <c r="BZ34" s="279"/>
      <c r="CA34" s="279"/>
      <c r="CB34" s="279"/>
      <c r="CC34" s="279"/>
      <c r="CD34" s="279"/>
      <c r="CE34" s="279"/>
      <c r="CF34" s="279"/>
      <c r="CG34" s="279"/>
      <c r="CH34" s="279"/>
      <c r="CI34" s="279"/>
      <c r="CJ34" s="279"/>
      <c r="CK34" s="279"/>
      <c r="CL34" s="279"/>
      <c r="CM34" s="279"/>
      <c r="CN34" s="279"/>
      <c r="CO34" s="279"/>
      <c r="CP34" s="279"/>
      <c r="CQ34" s="279"/>
      <c r="CR34" s="279"/>
      <c r="CS34" s="279"/>
      <c r="CT34" s="279"/>
      <c r="CU34" s="279"/>
      <c r="CV34" s="279"/>
      <c r="CW34" s="279"/>
      <c r="CX34" s="279"/>
      <c r="CY34" s="279"/>
      <c r="CZ34" s="279"/>
      <c r="DA34" s="279"/>
      <c r="DB34" s="279"/>
      <c r="DC34" s="279"/>
      <c r="DD34" s="279"/>
      <c r="DE34" s="279"/>
      <c r="DF34" s="279"/>
      <c r="DG34" s="279"/>
      <c r="DH34" s="279"/>
      <c r="DI34" s="279"/>
      <c r="DJ34" s="279"/>
      <c r="DK34" s="279"/>
      <c r="DL34" s="279"/>
      <c r="DM34" s="279"/>
      <c r="DN34" s="279"/>
      <c r="DO34" s="279"/>
      <c r="DP34" s="279"/>
      <c r="DQ34" s="279"/>
      <c r="DR34" s="279"/>
      <c r="DS34" s="279"/>
      <c r="DT34" s="279"/>
      <c r="DU34" s="279"/>
      <c r="DV34" s="279"/>
      <c r="DW34" s="279"/>
      <c r="DX34" s="279"/>
      <c r="DY34" s="279"/>
      <c r="DZ34" s="279"/>
      <c r="EA34" s="279"/>
      <c r="EB34" s="279"/>
      <c r="EC34" s="279"/>
      <c r="ED34" s="279"/>
    </row>
    <row r="35" spans="1:134" x14ac:dyDescent="0.2">
      <c r="A35" s="316">
        <f>ROW()</f>
        <v>35</v>
      </c>
      <c r="C35" s="356" t="s">
        <v>259</v>
      </c>
      <c r="D35" s="357"/>
      <c r="E35" s="357"/>
      <c r="F35" s="357"/>
      <c r="G35" s="357"/>
      <c r="H35" s="357"/>
      <c r="I35" s="357"/>
      <c r="J35" s="358"/>
      <c r="K35" s="357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58"/>
      <c r="Z35" s="358"/>
      <c r="AA35" s="358"/>
      <c r="AB35" s="358"/>
      <c r="AC35" s="358"/>
      <c r="AD35" s="358"/>
      <c r="AE35" s="358"/>
      <c r="AF35" s="358"/>
      <c r="AG35" s="358"/>
      <c r="AH35" s="358"/>
      <c r="AI35" s="358"/>
      <c r="AJ35" s="358"/>
      <c r="AK35" s="358"/>
      <c r="AL35" s="358"/>
      <c r="AM35" s="358"/>
      <c r="AN35" s="358"/>
      <c r="AO35" s="358"/>
      <c r="AP35" s="358"/>
      <c r="AQ35" s="358"/>
      <c r="AR35" s="358"/>
      <c r="AS35" s="358"/>
      <c r="AT35" s="358"/>
      <c r="AU35" s="358"/>
      <c r="AV35" s="358"/>
      <c r="AW35" s="358"/>
      <c r="AX35" s="358"/>
      <c r="AY35" s="358"/>
      <c r="AZ35" s="358"/>
      <c r="BA35" s="358"/>
      <c r="BB35" s="358"/>
      <c r="BC35" s="358"/>
      <c r="BD35" s="358"/>
      <c r="BE35" s="358"/>
      <c r="BF35" s="358"/>
      <c r="BG35" s="358"/>
      <c r="BH35" s="358"/>
      <c r="BI35" s="358"/>
      <c r="BJ35" s="358"/>
      <c r="BK35" s="358"/>
      <c r="BL35" s="358"/>
      <c r="BM35" s="358"/>
      <c r="BN35" s="358"/>
      <c r="BO35" s="358"/>
      <c r="BP35" s="358"/>
      <c r="BQ35" s="358"/>
      <c r="BR35" s="358"/>
      <c r="BS35" s="358"/>
      <c r="BT35" s="358"/>
      <c r="BU35" s="358"/>
      <c r="BV35" s="358"/>
      <c r="BW35" s="358"/>
      <c r="BX35" s="358"/>
      <c r="BY35" s="358"/>
      <c r="BZ35" s="358"/>
      <c r="CA35" s="358"/>
      <c r="CB35" s="358"/>
      <c r="CC35" s="358"/>
      <c r="CD35" s="358"/>
      <c r="CE35" s="358"/>
      <c r="CF35" s="358"/>
      <c r="CG35" s="358"/>
      <c r="CH35" s="358"/>
      <c r="CI35" s="358"/>
      <c r="CJ35" s="358"/>
      <c r="CK35" s="358"/>
      <c r="CL35" s="358"/>
      <c r="CM35" s="358"/>
      <c r="CN35" s="358"/>
      <c r="CO35" s="358"/>
      <c r="CP35" s="358"/>
      <c r="CQ35" s="358"/>
      <c r="CR35" s="358"/>
      <c r="CS35" s="358"/>
      <c r="CT35" s="358"/>
      <c r="CU35" s="358"/>
      <c r="CV35" s="358"/>
      <c r="CW35" s="358"/>
      <c r="CX35" s="358"/>
      <c r="CY35" s="358"/>
      <c r="CZ35" s="358"/>
      <c r="DA35" s="358"/>
      <c r="DB35" s="358"/>
      <c r="DC35" s="358"/>
      <c r="DD35" s="358"/>
      <c r="DE35" s="358"/>
      <c r="DF35" s="358"/>
      <c r="DG35" s="358"/>
      <c r="DH35" s="358"/>
      <c r="DI35" s="358"/>
      <c r="DJ35" s="358"/>
      <c r="DK35" s="358"/>
      <c r="DL35" s="358"/>
      <c r="DM35" s="358"/>
      <c r="DN35" s="358"/>
      <c r="DO35" s="358"/>
      <c r="DP35" s="358"/>
      <c r="DQ35" s="358"/>
      <c r="DR35" s="358"/>
      <c r="DS35" s="358"/>
      <c r="DT35" s="358"/>
      <c r="DU35" s="358"/>
      <c r="DV35" s="358"/>
      <c r="DW35" s="358"/>
      <c r="DX35" s="358"/>
      <c r="DY35" s="358"/>
      <c r="DZ35" s="358"/>
      <c r="EA35" s="358"/>
      <c r="EB35" s="358"/>
      <c r="EC35" s="358"/>
      <c r="ED35" s="358"/>
    </row>
    <row r="36" spans="1:134" x14ac:dyDescent="0.2">
      <c r="A36" s="316">
        <f>ROW()</f>
        <v>36</v>
      </c>
      <c r="C36" s="355" t="str">
        <f t="shared" ref="C36:C39" si="230">C26</f>
        <v>A1-Note</v>
      </c>
      <c r="D36" s="352"/>
      <c r="E36" s="352"/>
      <c r="F36" s="352"/>
      <c r="G36" s="352"/>
      <c r="H36" s="352"/>
      <c r="I36" s="352"/>
      <c r="J36" s="279"/>
      <c r="K36" s="352"/>
      <c r="L36" s="359">
        <f ca="1">L$21/$E$56*365/L$46</f>
        <v>0.18174066996874999</v>
      </c>
      <c r="M36" s="359">
        <f t="shared" ref="M36:BX36" ca="1" si="231">M$21/$E$56*365/M$46</f>
        <v>0.17587806771169354</v>
      </c>
      <c r="N36" s="359">
        <f t="shared" ca="1" si="231"/>
        <v>0.18174066996874999</v>
      </c>
      <c r="O36" s="359">
        <f t="shared" ca="1" si="231"/>
        <v>0.17587806771169354</v>
      </c>
      <c r="P36" s="359">
        <f t="shared" ca="1" si="231"/>
        <v>0.17587806771169354</v>
      </c>
      <c r="Q36" s="359">
        <f t="shared" ca="1" si="231"/>
        <v>0.18174066996874999</v>
      </c>
      <c r="R36" s="359">
        <f t="shared" ca="1" si="231"/>
        <v>0.17587806771169354</v>
      </c>
      <c r="S36" s="359">
        <f t="shared" ca="1" si="231"/>
        <v>0.18174066996874999</v>
      </c>
      <c r="T36" s="359">
        <f t="shared" ca="1" si="231"/>
        <v>0.17587806771169354</v>
      </c>
      <c r="U36" s="359">
        <f t="shared" ca="1" si="231"/>
        <v>0.17587806771169354</v>
      </c>
      <c r="V36" s="359">
        <f t="shared" ca="1" si="231"/>
        <v>0.19472214639508928</v>
      </c>
      <c r="W36" s="359">
        <f t="shared" ca="1" si="231"/>
        <v>0.17587806771169354</v>
      </c>
      <c r="X36" s="359">
        <f t="shared" ca="1" si="231"/>
        <v>0.17964027341319444</v>
      </c>
      <c r="Y36" s="359">
        <f t="shared" ca="1" si="231"/>
        <v>0.17384542588373655</v>
      </c>
      <c r="Z36" s="359">
        <f t="shared" ca="1" si="231"/>
        <v>0.17964027341319444</v>
      </c>
      <c r="AA36" s="359">
        <f t="shared" ca="1" si="231"/>
        <v>0.17384542588373655</v>
      </c>
      <c r="AB36" s="359">
        <f t="shared" ca="1" si="231"/>
        <v>0.17384542588373655</v>
      </c>
      <c r="AC36" s="359">
        <f t="shared" ca="1" si="231"/>
        <v>0.17964027341319444</v>
      </c>
      <c r="AD36" s="359">
        <f t="shared" ca="1" si="231"/>
        <v>0.17384542588373655</v>
      </c>
      <c r="AE36" s="359">
        <f t="shared" ca="1" si="231"/>
        <v>0.17964027341319444</v>
      </c>
      <c r="AF36" s="359">
        <f t="shared" ca="1" si="231"/>
        <v>0.17384542588373655</v>
      </c>
      <c r="AG36" s="359">
        <f t="shared" ca="1" si="231"/>
        <v>0.17384542588373655</v>
      </c>
      <c r="AH36" s="359">
        <f t="shared" ca="1" si="231"/>
        <v>0.18583476559985632</v>
      </c>
      <c r="AI36" s="359">
        <f t="shared" ca="1" si="231"/>
        <v>0.17384542588373655</v>
      </c>
      <c r="AJ36" s="359">
        <f t="shared" ca="1" si="231"/>
        <v>0.17957314230902777</v>
      </c>
      <c r="AK36" s="359">
        <f t="shared" ca="1" si="231"/>
        <v>0.17378046029905914</v>
      </c>
      <c r="AL36" s="359">
        <f t="shared" ca="1" si="231"/>
        <v>0.17957314230902777</v>
      </c>
      <c r="AM36" s="359">
        <f t="shared" ca="1" si="231"/>
        <v>0.17378046029905914</v>
      </c>
      <c r="AN36" s="359">
        <f t="shared" ca="1" si="231"/>
        <v>0.17378046029905914</v>
      </c>
      <c r="AO36" s="359">
        <f t="shared" ca="1" si="231"/>
        <v>0.17957314230902777</v>
      </c>
      <c r="AP36" s="359">
        <f t="shared" ca="1" si="231"/>
        <v>0.17378046029905914</v>
      </c>
      <c r="AQ36" s="359">
        <f t="shared" ca="1" si="231"/>
        <v>0.17957314230902777</v>
      </c>
      <c r="AR36" s="359">
        <f t="shared" ca="1" si="231"/>
        <v>0.17378046029905914</v>
      </c>
      <c r="AS36" s="359">
        <f t="shared" ca="1" si="231"/>
        <v>0.17378046029905914</v>
      </c>
      <c r="AT36" s="359">
        <f t="shared" ca="1" si="231"/>
        <v>0.19239979533110119</v>
      </c>
      <c r="AU36" s="359">
        <f t="shared" ca="1" si="231"/>
        <v>0.17378046029905914</v>
      </c>
      <c r="AV36" s="359">
        <f t="shared" ca="1" si="231"/>
        <v>0.1796922159548611</v>
      </c>
      <c r="AW36" s="359">
        <f t="shared" ca="1" si="231"/>
        <v>0.17389569285954298</v>
      </c>
      <c r="AX36" s="359">
        <f t="shared" ca="1" si="231"/>
        <v>0.1796922159548611</v>
      </c>
      <c r="AY36" s="359">
        <f t="shared" ca="1" si="231"/>
        <v>0.17389569285954298</v>
      </c>
      <c r="AZ36" s="359">
        <f t="shared" ca="1" si="231"/>
        <v>0.17389569285954298</v>
      </c>
      <c r="BA36" s="359">
        <f t="shared" ca="1" si="231"/>
        <v>0.1796922159548611</v>
      </c>
      <c r="BB36" s="359">
        <f t="shared" ca="1" si="231"/>
        <v>0.17389569285954298</v>
      </c>
      <c r="BC36" s="359">
        <f t="shared" ca="1" si="231"/>
        <v>0.1796922159548611</v>
      </c>
      <c r="BD36" s="359">
        <f t="shared" ca="1" si="231"/>
        <v>0.17389569285954298</v>
      </c>
      <c r="BE36" s="359">
        <f t="shared" ca="1" si="231"/>
        <v>0.17389569285954298</v>
      </c>
      <c r="BF36" s="359">
        <f t="shared" ca="1" si="231"/>
        <v>0.19252737423735117</v>
      </c>
      <c r="BG36" s="359">
        <f t="shared" ca="1" si="231"/>
        <v>0.17389569285954298</v>
      </c>
      <c r="BH36" s="359">
        <f t="shared" ca="1" si="231"/>
        <v>0.18085804952777776</v>
      </c>
      <c r="BI36" s="359">
        <f t="shared" ca="1" si="231"/>
        <v>0.17502391889784946</v>
      </c>
      <c r="BJ36" s="359">
        <f t="shared" ca="1" si="231"/>
        <v>0.18085804952777776</v>
      </c>
      <c r="BK36" s="359">
        <f t="shared" ca="1" si="231"/>
        <v>0.17502391889784946</v>
      </c>
      <c r="BL36" s="359">
        <f t="shared" ca="1" si="231"/>
        <v>0.17502391889784946</v>
      </c>
      <c r="BM36" s="359">
        <f t="shared" ca="1" si="231"/>
        <v>0.18085804952777776</v>
      </c>
      <c r="BN36" s="359">
        <f t="shared" ca="1" si="231"/>
        <v>0.17502391889784946</v>
      </c>
      <c r="BO36" s="359">
        <f t="shared" ca="1" si="231"/>
        <v>0.18085804952777776</v>
      </c>
      <c r="BP36" s="359">
        <f t="shared" ca="1" si="231"/>
        <v>0.17502391889784946</v>
      </c>
      <c r="BQ36" s="359">
        <f t="shared" ca="1" si="231"/>
        <v>0.17502391889784946</v>
      </c>
      <c r="BR36" s="359">
        <f t="shared" ca="1" si="231"/>
        <v>0.19377648163690475</v>
      </c>
      <c r="BS36" s="359">
        <f t="shared" ca="1" si="231"/>
        <v>0.17502391889784946</v>
      </c>
      <c r="BT36" s="359">
        <f t="shared" ca="1" si="231"/>
        <v>0.18619445395833331</v>
      </c>
      <c r="BU36" s="359">
        <f t="shared" ca="1" si="231"/>
        <v>0.18018818125</v>
      </c>
      <c r="BV36" s="359">
        <f t="shared" ca="1" si="231"/>
        <v>0.18619445395833331</v>
      </c>
      <c r="BW36" s="359">
        <f t="shared" ca="1" si="231"/>
        <v>0.18018818125</v>
      </c>
      <c r="BX36" s="359">
        <f t="shared" ca="1" si="231"/>
        <v>0.18018818125</v>
      </c>
      <c r="BY36" s="359">
        <f t="shared" ref="BY36:ED36" ca="1" si="232">BY$21/$E$56*365/BY$46</f>
        <v>0.18619445395833331</v>
      </c>
      <c r="BZ36" s="359">
        <f t="shared" ca="1" si="232"/>
        <v>0.18018818125</v>
      </c>
      <c r="CA36" s="359">
        <f t="shared" ca="1" si="232"/>
        <v>0.18619445395833331</v>
      </c>
      <c r="CB36" s="359">
        <f t="shared" ca="1" si="232"/>
        <v>0.18018818125</v>
      </c>
      <c r="CC36" s="359">
        <f t="shared" ca="1" si="232"/>
        <v>0.18018818125</v>
      </c>
      <c r="CD36" s="359">
        <f t="shared" ca="1" si="232"/>
        <v>0.19261495237068965</v>
      </c>
      <c r="CE36" s="359">
        <f t="shared" ca="1" si="232"/>
        <v>0.18018818125</v>
      </c>
      <c r="CF36" s="359">
        <f t="shared" ca="1" si="232"/>
        <v>0.19156065328819444</v>
      </c>
      <c r="CG36" s="359">
        <f t="shared" ca="1" si="232"/>
        <v>0.18538127737567203</v>
      </c>
      <c r="CH36" s="359">
        <f t="shared" ca="1" si="232"/>
        <v>0.19156065328819444</v>
      </c>
      <c r="CI36" s="359">
        <f t="shared" ca="1" si="232"/>
        <v>0.18538127737567203</v>
      </c>
      <c r="CJ36" s="359">
        <f t="shared" ca="1" si="232"/>
        <v>0.18538127737567203</v>
      </c>
      <c r="CK36" s="359">
        <f t="shared" ca="1" si="232"/>
        <v>0.19156065328819444</v>
      </c>
      <c r="CL36" s="359">
        <f t="shared" ca="1" si="232"/>
        <v>0.18538127737567203</v>
      </c>
      <c r="CM36" s="359">
        <f t="shared" ca="1" si="232"/>
        <v>0.19156065328819444</v>
      </c>
      <c r="CN36" s="359">
        <f t="shared" ca="1" si="232"/>
        <v>0.18538127737567203</v>
      </c>
      <c r="CO36" s="359">
        <f t="shared" ca="1" si="232"/>
        <v>0.18538127737567203</v>
      </c>
      <c r="CP36" s="359">
        <f t="shared" ca="1" si="232"/>
        <v>0.20524355709449402</v>
      </c>
      <c r="CQ36" s="359">
        <f t="shared" ca="1" si="232"/>
        <v>0.18538127737567203</v>
      </c>
      <c r="CR36" s="359">
        <f t="shared" ca="1" si="232"/>
        <v>0.19708794663541665</v>
      </c>
      <c r="CS36" s="359">
        <f t="shared" ca="1" si="232"/>
        <v>0.1907302709375</v>
      </c>
      <c r="CT36" s="359">
        <f t="shared" ca="1" si="232"/>
        <v>0.19708794663541665</v>
      </c>
      <c r="CU36" s="359">
        <f t="shared" ca="1" si="232"/>
        <v>0.1907302709375</v>
      </c>
      <c r="CV36" s="359">
        <f t="shared" ca="1" si="232"/>
        <v>0.1907302709375</v>
      </c>
      <c r="CW36" s="359">
        <f t="shared" ca="1" si="232"/>
        <v>0.19708794663541665</v>
      </c>
      <c r="CX36" s="359">
        <f t="shared" ca="1" si="232"/>
        <v>0.1907302709375</v>
      </c>
      <c r="CY36" s="359">
        <f t="shared" ca="1" si="232"/>
        <v>0.19708794663541665</v>
      </c>
      <c r="CZ36" s="359">
        <f t="shared" ca="1" si="232"/>
        <v>0.1907302709375</v>
      </c>
      <c r="DA36" s="359">
        <f t="shared" ca="1" si="232"/>
        <v>0.1907302709375</v>
      </c>
      <c r="DB36" s="359">
        <f t="shared" ca="1" si="232"/>
        <v>0.21116565710937499</v>
      </c>
      <c r="DC36" s="359">
        <f t="shared" ca="1" si="232"/>
        <v>0.1907302709375</v>
      </c>
      <c r="DD36" s="359">
        <f t="shared" ca="1" si="232"/>
        <v>0.20278108102777775</v>
      </c>
      <c r="DE36" s="359">
        <f t="shared" ca="1" si="232"/>
        <v>0.19623975583333331</v>
      </c>
      <c r="DF36" s="359">
        <f t="shared" ca="1" si="232"/>
        <v>0.20278108102777775</v>
      </c>
      <c r="DG36" s="359">
        <f t="shared" ca="1" si="232"/>
        <v>0.19623975583333331</v>
      </c>
      <c r="DH36" s="359">
        <f t="shared" ca="1" si="232"/>
        <v>0.19623975583333331</v>
      </c>
      <c r="DI36" s="359">
        <f t="shared" ca="1" si="232"/>
        <v>0.20278108102777775</v>
      </c>
      <c r="DJ36" s="359">
        <f t="shared" ca="1" si="232"/>
        <v>0.19623975583333331</v>
      </c>
      <c r="DK36" s="359">
        <f t="shared" ca="1" si="232"/>
        <v>0.20278108102777775</v>
      </c>
      <c r="DL36" s="359">
        <f t="shared" ca="1" si="232"/>
        <v>0.19623975583333331</v>
      </c>
      <c r="DM36" s="359">
        <f t="shared" ca="1" si="232"/>
        <v>0.19623975583333331</v>
      </c>
      <c r="DN36" s="359">
        <f t="shared" ca="1" si="232"/>
        <v>0.2172654439583333</v>
      </c>
      <c r="DO36" s="359">
        <f t="shared" ca="1" si="232"/>
        <v>0.19623975583333331</v>
      </c>
      <c r="DP36" s="359">
        <f t="shared" ca="1" si="232"/>
        <v>0.20888219036805553</v>
      </c>
      <c r="DQ36" s="359">
        <f t="shared" ca="1" si="232"/>
        <v>0.20214405519489245</v>
      </c>
      <c r="DR36" s="359">
        <f t="shared" ca="1" si="232"/>
        <v>0.20888219036805553</v>
      </c>
      <c r="DS36" s="359">
        <f t="shared" ca="1" si="232"/>
        <v>0.20214405519489245</v>
      </c>
      <c r="DT36" s="359">
        <f t="shared" ca="1" si="232"/>
        <v>0.20214405519489245</v>
      </c>
      <c r="DU36" s="359">
        <f t="shared" ca="1" si="232"/>
        <v>0.20888219036805553</v>
      </c>
      <c r="DV36" s="359">
        <f t="shared" ca="1" si="232"/>
        <v>0.20214405519489245</v>
      </c>
      <c r="DW36" s="359">
        <f t="shared" ca="1" si="232"/>
        <v>0.20888219036805553</v>
      </c>
      <c r="DX36" s="359">
        <f t="shared" ca="1" si="232"/>
        <v>0.20214405519489245</v>
      </c>
      <c r="DY36" s="359">
        <f t="shared" ca="1" si="232"/>
        <v>0.20214405519489245</v>
      </c>
      <c r="DZ36" s="359">
        <f t="shared" ca="1" si="232"/>
        <v>0.21608502451867811</v>
      </c>
      <c r="EA36" s="359">
        <f t="shared" ca="1" si="232"/>
        <v>0.20214405519489245</v>
      </c>
      <c r="EB36" s="359" t="e">
        <f t="shared" ca="1" si="232"/>
        <v>#DIV/0!</v>
      </c>
      <c r="EC36" s="359" t="e">
        <f t="shared" ca="1" si="232"/>
        <v>#DIV/0!</v>
      </c>
      <c r="ED36" s="359" t="e">
        <f t="shared" ca="1" si="232"/>
        <v>#DIV/0!</v>
      </c>
    </row>
    <row r="37" spans="1:134" x14ac:dyDescent="0.2">
      <c r="A37" s="316">
        <f>ROW()</f>
        <v>37</v>
      </c>
      <c r="C37" s="355" t="str">
        <f t="shared" si="230"/>
        <v>A2-Note</v>
      </c>
      <c r="D37" s="352"/>
      <c r="E37" s="352"/>
      <c r="F37" s="352"/>
      <c r="G37" s="352"/>
      <c r="H37" s="352"/>
      <c r="I37" s="352"/>
      <c r="J37" s="279"/>
      <c r="K37" s="352"/>
      <c r="L37" s="359">
        <f ca="1">L$21/SUM($E$56:$E$57)*365/L$46</f>
        <v>0.11330465708774938</v>
      </c>
      <c r="M37" s="359">
        <f t="shared" ref="M37:BX37" ca="1" si="233">M$21/SUM($E$56:$E$57)*365/M$46</f>
        <v>0.10964966814943489</v>
      </c>
      <c r="N37" s="359">
        <f t="shared" ca="1" si="233"/>
        <v>0.11330465708774938</v>
      </c>
      <c r="O37" s="359">
        <f t="shared" ca="1" si="233"/>
        <v>0.10964966814943489</v>
      </c>
      <c r="P37" s="359">
        <f t="shared" ca="1" si="233"/>
        <v>0.10964966814943489</v>
      </c>
      <c r="Q37" s="359">
        <f t="shared" ca="1" si="233"/>
        <v>0.11330465708774938</v>
      </c>
      <c r="R37" s="359">
        <f t="shared" ca="1" si="233"/>
        <v>0.10964966814943489</v>
      </c>
      <c r="S37" s="359">
        <f t="shared" ca="1" si="233"/>
        <v>0.11330465708774938</v>
      </c>
      <c r="T37" s="359">
        <f t="shared" ca="1" si="233"/>
        <v>0.10964966814943489</v>
      </c>
      <c r="U37" s="359">
        <f t="shared" ca="1" si="233"/>
        <v>0.10964966814943489</v>
      </c>
      <c r="V37" s="359">
        <f t="shared" ca="1" si="233"/>
        <v>0.12139784687973147</v>
      </c>
      <c r="W37" s="359">
        <f t="shared" ca="1" si="233"/>
        <v>0.10964966814943489</v>
      </c>
      <c r="X37" s="359">
        <f t="shared" ca="1" si="233"/>
        <v>0.1119951829259317</v>
      </c>
      <c r="Y37" s="359">
        <f t="shared" ca="1" si="233"/>
        <v>0.10838243508961132</v>
      </c>
      <c r="Z37" s="359">
        <f t="shared" ca="1" si="233"/>
        <v>0.1119951829259317</v>
      </c>
      <c r="AA37" s="359">
        <f t="shared" ca="1" si="233"/>
        <v>0.10838243508961132</v>
      </c>
      <c r="AB37" s="359">
        <f t="shared" ca="1" si="233"/>
        <v>0.10838243508961132</v>
      </c>
      <c r="AC37" s="359">
        <f t="shared" ca="1" si="233"/>
        <v>0.1119951829259317</v>
      </c>
      <c r="AD37" s="359">
        <f t="shared" ca="1" si="233"/>
        <v>0.10838243508961132</v>
      </c>
      <c r="AE37" s="359">
        <f t="shared" ca="1" si="233"/>
        <v>0.1119951829259317</v>
      </c>
      <c r="AF37" s="359">
        <f t="shared" ca="1" si="233"/>
        <v>0.10838243508961132</v>
      </c>
      <c r="AG37" s="359">
        <f t="shared" ca="1" si="233"/>
        <v>0.10838243508961132</v>
      </c>
      <c r="AH37" s="359">
        <f t="shared" ca="1" si="233"/>
        <v>0.11585708578544658</v>
      </c>
      <c r="AI37" s="359">
        <f t="shared" ca="1" si="233"/>
        <v>0.10838243508961132</v>
      </c>
      <c r="AJ37" s="359">
        <f t="shared" ca="1" si="233"/>
        <v>0.11195333061660087</v>
      </c>
      <c r="AK37" s="359">
        <f t="shared" ca="1" si="233"/>
        <v>0.10834193285477503</v>
      </c>
      <c r="AL37" s="359">
        <f t="shared" ca="1" si="233"/>
        <v>0.11195333061660087</v>
      </c>
      <c r="AM37" s="359">
        <f t="shared" ca="1" si="233"/>
        <v>0.10834193285477503</v>
      </c>
      <c r="AN37" s="359">
        <f t="shared" ca="1" si="233"/>
        <v>0.10834193285477503</v>
      </c>
      <c r="AO37" s="359">
        <f t="shared" ca="1" si="233"/>
        <v>0.11195333061660087</v>
      </c>
      <c r="AP37" s="359">
        <f t="shared" ca="1" si="233"/>
        <v>0.10834193285477503</v>
      </c>
      <c r="AQ37" s="359">
        <f t="shared" ca="1" si="233"/>
        <v>0.11195333061660087</v>
      </c>
      <c r="AR37" s="359">
        <f t="shared" ca="1" si="233"/>
        <v>0.10834193285477503</v>
      </c>
      <c r="AS37" s="359">
        <f t="shared" ca="1" si="233"/>
        <v>0.10834193285477503</v>
      </c>
      <c r="AT37" s="359">
        <f t="shared" ca="1" si="233"/>
        <v>0.11994999708921521</v>
      </c>
      <c r="AU37" s="359">
        <f t="shared" ca="1" si="233"/>
        <v>0.10834193285477503</v>
      </c>
      <c r="AV37" s="359">
        <f t="shared" ca="1" si="233"/>
        <v>0.11202756605664656</v>
      </c>
      <c r="AW37" s="359">
        <f t="shared" ca="1" si="233"/>
        <v>0.10841377360320635</v>
      </c>
      <c r="AX37" s="359">
        <f t="shared" ca="1" si="233"/>
        <v>0.11202756605664656</v>
      </c>
      <c r="AY37" s="359">
        <f t="shared" ca="1" si="233"/>
        <v>0.10841377360320635</v>
      </c>
      <c r="AZ37" s="359">
        <f t="shared" ca="1" si="233"/>
        <v>0.10841377360320635</v>
      </c>
      <c r="BA37" s="359">
        <f t="shared" ca="1" si="233"/>
        <v>0.11202756605664656</v>
      </c>
      <c r="BB37" s="359">
        <f t="shared" ca="1" si="233"/>
        <v>0.10841377360320635</v>
      </c>
      <c r="BC37" s="359">
        <f t="shared" ca="1" si="233"/>
        <v>0.11202756605664656</v>
      </c>
      <c r="BD37" s="359">
        <f t="shared" ca="1" si="233"/>
        <v>0.10841377360320635</v>
      </c>
      <c r="BE37" s="359">
        <f t="shared" ca="1" si="233"/>
        <v>0.10841377360320635</v>
      </c>
      <c r="BF37" s="359">
        <f t="shared" ca="1" si="233"/>
        <v>0.12002953506069274</v>
      </c>
      <c r="BG37" s="359">
        <f t="shared" ca="1" si="233"/>
        <v>0.10841377360320635</v>
      </c>
      <c r="BH37" s="359">
        <f t="shared" ca="1" si="233"/>
        <v>0.1127543949674425</v>
      </c>
      <c r="BI37" s="359">
        <f t="shared" ca="1" si="233"/>
        <v>0.10911715642010564</v>
      </c>
      <c r="BJ37" s="359">
        <f t="shared" ca="1" si="233"/>
        <v>0.1127543949674425</v>
      </c>
      <c r="BK37" s="359">
        <f t="shared" ca="1" si="233"/>
        <v>0.10911715642010564</v>
      </c>
      <c r="BL37" s="359">
        <f t="shared" ca="1" si="233"/>
        <v>0.10911715642010564</v>
      </c>
      <c r="BM37" s="359">
        <f t="shared" ca="1" si="233"/>
        <v>0.1127543949674425</v>
      </c>
      <c r="BN37" s="359">
        <f t="shared" ca="1" si="233"/>
        <v>0.10911715642010564</v>
      </c>
      <c r="BO37" s="359">
        <f t="shared" ca="1" si="233"/>
        <v>0.1127543949674425</v>
      </c>
      <c r="BP37" s="359">
        <f t="shared" ca="1" si="233"/>
        <v>0.10911715642010564</v>
      </c>
      <c r="BQ37" s="359">
        <f t="shared" ca="1" si="233"/>
        <v>0.10911715642010564</v>
      </c>
      <c r="BR37" s="359">
        <f t="shared" ca="1" si="233"/>
        <v>0.12080828032225981</v>
      </c>
      <c r="BS37" s="359">
        <f t="shared" ca="1" si="233"/>
        <v>0.10911715642010564</v>
      </c>
      <c r="BT37" s="359">
        <f t="shared" ca="1" si="233"/>
        <v>0.11608133039796344</v>
      </c>
      <c r="BU37" s="359">
        <f t="shared" ca="1" si="233"/>
        <v>0.11233677135286783</v>
      </c>
      <c r="BV37" s="359">
        <f t="shared" ca="1" si="233"/>
        <v>0.11608133039796344</v>
      </c>
      <c r="BW37" s="359">
        <f t="shared" ca="1" si="233"/>
        <v>0.11233677135286783</v>
      </c>
      <c r="BX37" s="359">
        <f t="shared" ca="1" si="233"/>
        <v>0.11233677135286783</v>
      </c>
      <c r="BY37" s="359">
        <f t="shared" ref="BY37:ED37" ca="1" si="234">BY$21/SUM($E$56:$E$57)*365/BY$46</f>
        <v>0.11608133039796344</v>
      </c>
      <c r="BZ37" s="359">
        <f t="shared" ca="1" si="234"/>
        <v>0.11233677135286783</v>
      </c>
      <c r="CA37" s="359">
        <f t="shared" ca="1" si="234"/>
        <v>0.11608133039796344</v>
      </c>
      <c r="CB37" s="359">
        <f t="shared" ca="1" si="234"/>
        <v>0.11233677135286783</v>
      </c>
      <c r="CC37" s="359">
        <f t="shared" ca="1" si="234"/>
        <v>0.11233677135286783</v>
      </c>
      <c r="CD37" s="359">
        <f t="shared" ca="1" si="234"/>
        <v>0.12008413489444493</v>
      </c>
      <c r="CE37" s="359">
        <f t="shared" ca="1" si="234"/>
        <v>0.11233677135286783</v>
      </c>
      <c r="CF37" s="359">
        <f t="shared" ca="1" si="234"/>
        <v>0.11942684120211625</v>
      </c>
      <c r="CG37" s="359">
        <f t="shared" ca="1" si="234"/>
        <v>0.11557436245366089</v>
      </c>
      <c r="CH37" s="359">
        <f t="shared" ca="1" si="234"/>
        <v>0.11942684120211625</v>
      </c>
      <c r="CI37" s="359">
        <f t="shared" ca="1" si="234"/>
        <v>0.11557436245366089</v>
      </c>
      <c r="CJ37" s="359">
        <f t="shared" ca="1" si="234"/>
        <v>0.11557436245366089</v>
      </c>
      <c r="CK37" s="359">
        <f t="shared" ca="1" si="234"/>
        <v>0.11942684120211625</v>
      </c>
      <c r="CL37" s="359">
        <f t="shared" ca="1" si="234"/>
        <v>0.11557436245366089</v>
      </c>
      <c r="CM37" s="359">
        <f t="shared" ca="1" si="234"/>
        <v>0.11942684120211625</v>
      </c>
      <c r="CN37" s="359">
        <f t="shared" ca="1" si="234"/>
        <v>0.11557436245366089</v>
      </c>
      <c r="CO37" s="359">
        <f t="shared" ca="1" si="234"/>
        <v>0.11557436245366089</v>
      </c>
      <c r="CP37" s="359">
        <f t="shared" ca="1" si="234"/>
        <v>0.12795732985941027</v>
      </c>
      <c r="CQ37" s="359">
        <f t="shared" ca="1" si="234"/>
        <v>0.11557436245366089</v>
      </c>
      <c r="CR37" s="359">
        <f t="shared" ca="1" si="234"/>
        <v>0.12287278468542186</v>
      </c>
      <c r="CS37" s="359">
        <f t="shared" ca="1" si="234"/>
        <v>0.11890914646976308</v>
      </c>
      <c r="CT37" s="359">
        <f t="shared" ca="1" si="234"/>
        <v>0.12287278468542186</v>
      </c>
      <c r="CU37" s="359">
        <f t="shared" ca="1" si="234"/>
        <v>0.11890914646976308</v>
      </c>
      <c r="CV37" s="359">
        <f t="shared" ca="1" si="234"/>
        <v>0.11890914646976308</v>
      </c>
      <c r="CW37" s="359">
        <f t="shared" ca="1" si="234"/>
        <v>0.12287278468542186</v>
      </c>
      <c r="CX37" s="359">
        <f t="shared" ca="1" si="234"/>
        <v>0.11890914646976308</v>
      </c>
      <c r="CY37" s="359">
        <f t="shared" ca="1" si="234"/>
        <v>0.12287278468542186</v>
      </c>
      <c r="CZ37" s="359">
        <f t="shared" ca="1" si="234"/>
        <v>0.11890914646976308</v>
      </c>
      <c r="DA37" s="359">
        <f t="shared" ca="1" si="234"/>
        <v>0.11890914646976308</v>
      </c>
      <c r="DB37" s="359">
        <f t="shared" ca="1" si="234"/>
        <v>0.13164941216295198</v>
      </c>
      <c r="DC37" s="359">
        <f t="shared" ca="1" si="234"/>
        <v>0.11890914646976308</v>
      </c>
      <c r="DD37" s="359">
        <f t="shared" ca="1" si="234"/>
        <v>0.12642212034150732</v>
      </c>
      <c r="DE37" s="359">
        <f t="shared" ca="1" si="234"/>
        <v>0.12234398742726516</v>
      </c>
      <c r="DF37" s="359">
        <f t="shared" ca="1" si="234"/>
        <v>0.12642212034150732</v>
      </c>
      <c r="DG37" s="359">
        <f t="shared" ca="1" si="234"/>
        <v>0.12234398742726516</v>
      </c>
      <c r="DH37" s="359">
        <f t="shared" ca="1" si="234"/>
        <v>0.12234398742726516</v>
      </c>
      <c r="DI37" s="359">
        <f t="shared" ca="1" si="234"/>
        <v>0.12642212034150732</v>
      </c>
      <c r="DJ37" s="359">
        <f t="shared" ca="1" si="234"/>
        <v>0.12234398742726516</v>
      </c>
      <c r="DK37" s="359">
        <f t="shared" ca="1" si="234"/>
        <v>0.12642212034150732</v>
      </c>
      <c r="DL37" s="359">
        <f t="shared" ca="1" si="234"/>
        <v>0.12234398742726516</v>
      </c>
      <c r="DM37" s="359">
        <f t="shared" ca="1" si="234"/>
        <v>0.12234398742726516</v>
      </c>
      <c r="DN37" s="359">
        <f t="shared" ca="1" si="234"/>
        <v>0.13545227179447214</v>
      </c>
      <c r="DO37" s="359">
        <f t="shared" ca="1" si="234"/>
        <v>0.12234398742726516</v>
      </c>
      <c r="DP37" s="359">
        <f t="shared" ca="1" si="234"/>
        <v>0.13022580446886256</v>
      </c>
      <c r="DQ37" s="359">
        <f t="shared" ca="1" si="234"/>
        <v>0.12602497206664118</v>
      </c>
      <c r="DR37" s="359">
        <f t="shared" ca="1" si="234"/>
        <v>0.13022580446886256</v>
      </c>
      <c r="DS37" s="359">
        <f t="shared" ca="1" si="234"/>
        <v>0.12602497206664118</v>
      </c>
      <c r="DT37" s="359">
        <f t="shared" ca="1" si="234"/>
        <v>0.12602497206664118</v>
      </c>
      <c r="DU37" s="359">
        <f t="shared" ca="1" si="234"/>
        <v>0.13022580446886256</v>
      </c>
      <c r="DV37" s="359">
        <f t="shared" ca="1" si="234"/>
        <v>0.12602497206664118</v>
      </c>
      <c r="DW37" s="359">
        <f t="shared" ca="1" si="234"/>
        <v>0.13022580446886256</v>
      </c>
      <c r="DX37" s="359">
        <f t="shared" ca="1" si="234"/>
        <v>0.12602497206664118</v>
      </c>
      <c r="DY37" s="359">
        <f t="shared" ca="1" si="234"/>
        <v>0.12602497206664118</v>
      </c>
      <c r="DZ37" s="359">
        <f t="shared" ca="1" si="234"/>
        <v>0.13471634945054747</v>
      </c>
      <c r="EA37" s="359">
        <f t="shared" ca="1" si="234"/>
        <v>0.12602497206664118</v>
      </c>
      <c r="EB37" s="359" t="e">
        <f t="shared" ca="1" si="234"/>
        <v>#DIV/0!</v>
      </c>
      <c r="EC37" s="359" t="e">
        <f t="shared" ca="1" si="234"/>
        <v>#DIV/0!</v>
      </c>
      <c r="ED37" s="359" t="e">
        <f t="shared" ca="1" si="234"/>
        <v>#DIV/0!</v>
      </c>
    </row>
    <row r="38" spans="1:134" hidden="1" x14ac:dyDescent="0.2">
      <c r="A38" s="316">
        <f>ROW()</f>
        <v>38</v>
      </c>
      <c r="C38" s="355" t="str">
        <f t="shared" si="230"/>
        <v>B-Note</v>
      </c>
      <c r="D38" s="352"/>
      <c r="E38" s="352"/>
      <c r="F38" s="352"/>
      <c r="G38" s="352"/>
      <c r="H38" s="352"/>
      <c r="I38" s="352"/>
      <c r="J38" s="279"/>
      <c r="K38" s="352"/>
      <c r="L38" s="359">
        <f ca="1">L$21/SUM($E$56:$E$58)*365/L$46</f>
        <v>9.0870334984374995E-2</v>
      </c>
      <c r="M38" s="359">
        <f t="shared" ref="M38:BX38" ca="1" si="235">M$21/SUM($E$56:$E$58)*365/M$46</f>
        <v>8.7939033855846768E-2</v>
      </c>
      <c r="N38" s="359">
        <f t="shared" ca="1" si="235"/>
        <v>9.0870334984374995E-2</v>
      </c>
      <c r="O38" s="359">
        <f t="shared" ca="1" si="235"/>
        <v>8.7939033855846768E-2</v>
      </c>
      <c r="P38" s="359">
        <f t="shared" ca="1" si="235"/>
        <v>8.7939033855846768E-2</v>
      </c>
      <c r="Q38" s="359">
        <f t="shared" ca="1" si="235"/>
        <v>9.0870334984374995E-2</v>
      </c>
      <c r="R38" s="359">
        <f t="shared" ca="1" si="235"/>
        <v>8.7939033855846768E-2</v>
      </c>
      <c r="S38" s="359">
        <f t="shared" ca="1" si="235"/>
        <v>9.0870334984374995E-2</v>
      </c>
      <c r="T38" s="359">
        <f t="shared" ca="1" si="235"/>
        <v>8.7939033855846768E-2</v>
      </c>
      <c r="U38" s="359">
        <f t="shared" ca="1" si="235"/>
        <v>8.7939033855846768E-2</v>
      </c>
      <c r="V38" s="359">
        <f t="shared" ca="1" si="235"/>
        <v>9.736107319754464E-2</v>
      </c>
      <c r="W38" s="359">
        <f t="shared" ca="1" si="235"/>
        <v>8.7939033855846768E-2</v>
      </c>
      <c r="X38" s="359">
        <f t="shared" ca="1" si="235"/>
        <v>8.982013670659722E-2</v>
      </c>
      <c r="Y38" s="359">
        <f t="shared" ca="1" si="235"/>
        <v>8.6922712941868277E-2</v>
      </c>
      <c r="Z38" s="359">
        <f t="shared" ca="1" si="235"/>
        <v>8.982013670659722E-2</v>
      </c>
      <c r="AA38" s="359">
        <f t="shared" ca="1" si="235"/>
        <v>8.6922712941868277E-2</v>
      </c>
      <c r="AB38" s="359">
        <f t="shared" ca="1" si="235"/>
        <v>8.6922712941868277E-2</v>
      </c>
      <c r="AC38" s="359">
        <f t="shared" ca="1" si="235"/>
        <v>8.982013670659722E-2</v>
      </c>
      <c r="AD38" s="359">
        <f t="shared" ca="1" si="235"/>
        <v>8.6922712941868277E-2</v>
      </c>
      <c r="AE38" s="359">
        <f t="shared" ca="1" si="235"/>
        <v>8.982013670659722E-2</v>
      </c>
      <c r="AF38" s="359">
        <f t="shared" ca="1" si="235"/>
        <v>8.6922712941868277E-2</v>
      </c>
      <c r="AG38" s="359">
        <f t="shared" ca="1" si="235"/>
        <v>8.6922712941868277E-2</v>
      </c>
      <c r="AH38" s="359">
        <f t="shared" ca="1" si="235"/>
        <v>9.2917382799928158E-2</v>
      </c>
      <c r="AI38" s="359">
        <f t="shared" ca="1" si="235"/>
        <v>8.6922712941868277E-2</v>
      </c>
      <c r="AJ38" s="359">
        <f t="shared" ca="1" si="235"/>
        <v>8.9786571154513883E-2</v>
      </c>
      <c r="AK38" s="359">
        <f t="shared" ca="1" si="235"/>
        <v>8.6890230149529568E-2</v>
      </c>
      <c r="AL38" s="359">
        <f t="shared" ca="1" si="235"/>
        <v>8.9786571154513883E-2</v>
      </c>
      <c r="AM38" s="359">
        <f t="shared" ca="1" si="235"/>
        <v>8.6890230149529568E-2</v>
      </c>
      <c r="AN38" s="359">
        <f t="shared" ca="1" si="235"/>
        <v>8.6890230149529568E-2</v>
      </c>
      <c r="AO38" s="359">
        <f t="shared" ca="1" si="235"/>
        <v>8.9786571154513883E-2</v>
      </c>
      <c r="AP38" s="359">
        <f t="shared" ca="1" si="235"/>
        <v>8.6890230149529568E-2</v>
      </c>
      <c r="AQ38" s="359">
        <f t="shared" ca="1" si="235"/>
        <v>8.9786571154513883E-2</v>
      </c>
      <c r="AR38" s="359">
        <f t="shared" ca="1" si="235"/>
        <v>8.6890230149529568E-2</v>
      </c>
      <c r="AS38" s="359">
        <f t="shared" ca="1" si="235"/>
        <v>8.6890230149529568E-2</v>
      </c>
      <c r="AT38" s="359">
        <f t="shared" ca="1" si="235"/>
        <v>9.6199897665550593E-2</v>
      </c>
      <c r="AU38" s="359">
        <f t="shared" ca="1" si="235"/>
        <v>8.6890230149529568E-2</v>
      </c>
      <c r="AV38" s="359">
        <f t="shared" ca="1" si="235"/>
        <v>8.9846107977430548E-2</v>
      </c>
      <c r="AW38" s="359">
        <f t="shared" ca="1" si="235"/>
        <v>8.6947846429771491E-2</v>
      </c>
      <c r="AX38" s="359">
        <f t="shared" ca="1" si="235"/>
        <v>8.9846107977430548E-2</v>
      </c>
      <c r="AY38" s="359">
        <f t="shared" ca="1" si="235"/>
        <v>8.6947846429771491E-2</v>
      </c>
      <c r="AZ38" s="359">
        <f t="shared" ca="1" si="235"/>
        <v>8.6947846429771491E-2</v>
      </c>
      <c r="BA38" s="359">
        <f t="shared" ca="1" si="235"/>
        <v>8.9846107977430548E-2</v>
      </c>
      <c r="BB38" s="359">
        <f t="shared" ca="1" si="235"/>
        <v>8.6947846429771491E-2</v>
      </c>
      <c r="BC38" s="359">
        <f t="shared" ca="1" si="235"/>
        <v>8.9846107977430548E-2</v>
      </c>
      <c r="BD38" s="359">
        <f t="shared" ca="1" si="235"/>
        <v>8.6947846429771491E-2</v>
      </c>
      <c r="BE38" s="359">
        <f t="shared" ca="1" si="235"/>
        <v>8.6947846429771491E-2</v>
      </c>
      <c r="BF38" s="359">
        <f t="shared" ca="1" si="235"/>
        <v>9.6263687118675584E-2</v>
      </c>
      <c r="BG38" s="359">
        <f t="shared" ca="1" si="235"/>
        <v>8.6947846429771491E-2</v>
      </c>
      <c r="BH38" s="359">
        <f t="shared" ca="1" si="235"/>
        <v>9.0429024763888879E-2</v>
      </c>
      <c r="BI38" s="359">
        <f t="shared" ca="1" si="235"/>
        <v>8.7511959448924731E-2</v>
      </c>
      <c r="BJ38" s="359">
        <f t="shared" ca="1" si="235"/>
        <v>9.0429024763888879E-2</v>
      </c>
      <c r="BK38" s="359">
        <f t="shared" ca="1" si="235"/>
        <v>8.7511959448924731E-2</v>
      </c>
      <c r="BL38" s="359">
        <f t="shared" ca="1" si="235"/>
        <v>8.7511959448924731E-2</v>
      </c>
      <c r="BM38" s="359">
        <f t="shared" ca="1" si="235"/>
        <v>9.0429024763888879E-2</v>
      </c>
      <c r="BN38" s="359">
        <f t="shared" ca="1" si="235"/>
        <v>8.7511959448924731E-2</v>
      </c>
      <c r="BO38" s="359">
        <f t="shared" ca="1" si="235"/>
        <v>9.0429024763888879E-2</v>
      </c>
      <c r="BP38" s="359">
        <f t="shared" ca="1" si="235"/>
        <v>8.7511959448924731E-2</v>
      </c>
      <c r="BQ38" s="359">
        <f t="shared" ca="1" si="235"/>
        <v>8.7511959448924731E-2</v>
      </c>
      <c r="BR38" s="359">
        <f t="shared" ca="1" si="235"/>
        <v>9.6888240818452376E-2</v>
      </c>
      <c r="BS38" s="359">
        <f t="shared" ca="1" si="235"/>
        <v>8.7511959448924731E-2</v>
      </c>
      <c r="BT38" s="359">
        <f t="shared" ca="1" si="235"/>
        <v>9.3097226979166656E-2</v>
      </c>
      <c r="BU38" s="359">
        <f t="shared" ca="1" si="235"/>
        <v>9.0094090624999998E-2</v>
      </c>
      <c r="BV38" s="359">
        <f t="shared" ca="1" si="235"/>
        <v>9.3097226979166656E-2</v>
      </c>
      <c r="BW38" s="359">
        <f t="shared" ca="1" si="235"/>
        <v>9.0094090624999998E-2</v>
      </c>
      <c r="BX38" s="359">
        <f t="shared" ca="1" si="235"/>
        <v>9.0094090624999998E-2</v>
      </c>
      <c r="BY38" s="359">
        <f t="shared" ref="BY38:ED38" ca="1" si="236">BY$21/SUM($E$56:$E$58)*365/BY$46</f>
        <v>9.3097226979166656E-2</v>
      </c>
      <c r="BZ38" s="359">
        <f t="shared" ca="1" si="236"/>
        <v>9.0094090624999998E-2</v>
      </c>
      <c r="CA38" s="359">
        <f t="shared" ca="1" si="236"/>
        <v>9.3097226979166656E-2</v>
      </c>
      <c r="CB38" s="359">
        <f t="shared" ca="1" si="236"/>
        <v>9.0094090624999998E-2</v>
      </c>
      <c r="CC38" s="359">
        <f t="shared" ca="1" si="236"/>
        <v>9.0094090624999998E-2</v>
      </c>
      <c r="CD38" s="359">
        <f t="shared" ca="1" si="236"/>
        <v>9.6307476185344826E-2</v>
      </c>
      <c r="CE38" s="359">
        <f t="shared" ca="1" si="236"/>
        <v>9.0094090624999998E-2</v>
      </c>
      <c r="CF38" s="359">
        <f t="shared" ca="1" si="236"/>
        <v>9.5780326644097219E-2</v>
      </c>
      <c r="CG38" s="359">
        <f t="shared" ca="1" si="236"/>
        <v>9.2690638687836016E-2</v>
      </c>
      <c r="CH38" s="359">
        <f t="shared" ca="1" si="236"/>
        <v>9.5780326644097219E-2</v>
      </c>
      <c r="CI38" s="359">
        <f t="shared" ca="1" si="236"/>
        <v>9.2690638687836016E-2</v>
      </c>
      <c r="CJ38" s="359">
        <f t="shared" ca="1" si="236"/>
        <v>9.2690638687836016E-2</v>
      </c>
      <c r="CK38" s="359">
        <f t="shared" ca="1" si="236"/>
        <v>9.5780326644097219E-2</v>
      </c>
      <c r="CL38" s="359">
        <f t="shared" ca="1" si="236"/>
        <v>9.2690638687836016E-2</v>
      </c>
      <c r="CM38" s="359">
        <f t="shared" ca="1" si="236"/>
        <v>9.5780326644097219E-2</v>
      </c>
      <c r="CN38" s="359">
        <f t="shared" ca="1" si="236"/>
        <v>9.2690638687836016E-2</v>
      </c>
      <c r="CO38" s="359">
        <f t="shared" ca="1" si="236"/>
        <v>9.2690638687836016E-2</v>
      </c>
      <c r="CP38" s="359">
        <f t="shared" ca="1" si="236"/>
        <v>0.10262177854724701</v>
      </c>
      <c r="CQ38" s="359">
        <f t="shared" ca="1" si="236"/>
        <v>9.2690638687836016E-2</v>
      </c>
      <c r="CR38" s="359">
        <f t="shared" ca="1" si="236"/>
        <v>9.8543973317708325E-2</v>
      </c>
      <c r="CS38" s="359">
        <f t="shared" ca="1" si="236"/>
        <v>9.5365135468750001E-2</v>
      </c>
      <c r="CT38" s="359">
        <f t="shared" ca="1" si="236"/>
        <v>9.8543973317708325E-2</v>
      </c>
      <c r="CU38" s="359">
        <f t="shared" ca="1" si="236"/>
        <v>9.5365135468750001E-2</v>
      </c>
      <c r="CV38" s="359">
        <f t="shared" ca="1" si="236"/>
        <v>9.5365135468750001E-2</v>
      </c>
      <c r="CW38" s="359">
        <f t="shared" ca="1" si="236"/>
        <v>9.8543973317708325E-2</v>
      </c>
      <c r="CX38" s="359">
        <f t="shared" ca="1" si="236"/>
        <v>9.5365135468750001E-2</v>
      </c>
      <c r="CY38" s="359">
        <f t="shared" ca="1" si="236"/>
        <v>9.8543973317708325E-2</v>
      </c>
      <c r="CZ38" s="359">
        <f t="shared" ca="1" si="236"/>
        <v>9.5365135468750001E-2</v>
      </c>
      <c r="DA38" s="359">
        <f t="shared" ca="1" si="236"/>
        <v>9.5365135468750001E-2</v>
      </c>
      <c r="DB38" s="359">
        <f t="shared" ca="1" si="236"/>
        <v>0.10558282855468749</v>
      </c>
      <c r="DC38" s="359">
        <f t="shared" ca="1" si="236"/>
        <v>9.5365135468750001E-2</v>
      </c>
      <c r="DD38" s="359">
        <f t="shared" ca="1" si="236"/>
        <v>0.10139054051388888</v>
      </c>
      <c r="DE38" s="359">
        <f t="shared" ca="1" si="236"/>
        <v>9.8119877916666653E-2</v>
      </c>
      <c r="DF38" s="359">
        <f t="shared" ca="1" si="236"/>
        <v>0.10139054051388888</v>
      </c>
      <c r="DG38" s="359">
        <f t="shared" ca="1" si="236"/>
        <v>9.8119877916666653E-2</v>
      </c>
      <c r="DH38" s="359">
        <f t="shared" ca="1" si="236"/>
        <v>9.8119877916666653E-2</v>
      </c>
      <c r="DI38" s="359">
        <f t="shared" ca="1" si="236"/>
        <v>0.10139054051388888</v>
      </c>
      <c r="DJ38" s="359">
        <f t="shared" ca="1" si="236"/>
        <v>9.8119877916666653E-2</v>
      </c>
      <c r="DK38" s="359">
        <f t="shared" ca="1" si="236"/>
        <v>0.10139054051388888</v>
      </c>
      <c r="DL38" s="359">
        <f t="shared" ca="1" si="236"/>
        <v>9.8119877916666653E-2</v>
      </c>
      <c r="DM38" s="359">
        <f t="shared" ca="1" si="236"/>
        <v>9.8119877916666653E-2</v>
      </c>
      <c r="DN38" s="359">
        <f t="shared" ca="1" si="236"/>
        <v>0.10863272197916665</v>
      </c>
      <c r="DO38" s="359">
        <f t="shared" ca="1" si="236"/>
        <v>9.8119877916666653E-2</v>
      </c>
      <c r="DP38" s="359">
        <f t="shared" ca="1" si="236"/>
        <v>0.10444109518402776</v>
      </c>
      <c r="DQ38" s="359">
        <f t="shared" ca="1" si="236"/>
        <v>0.10107202759744623</v>
      </c>
      <c r="DR38" s="359">
        <f t="shared" ca="1" si="236"/>
        <v>0.10444109518402776</v>
      </c>
      <c r="DS38" s="359">
        <f t="shared" ca="1" si="236"/>
        <v>0.10107202759744623</v>
      </c>
      <c r="DT38" s="359">
        <f t="shared" ca="1" si="236"/>
        <v>0.10107202759744623</v>
      </c>
      <c r="DU38" s="359">
        <f t="shared" ca="1" si="236"/>
        <v>0.10444109518402776</v>
      </c>
      <c r="DV38" s="359">
        <f t="shared" ca="1" si="236"/>
        <v>0.10107202759744623</v>
      </c>
      <c r="DW38" s="359">
        <f t="shared" ca="1" si="236"/>
        <v>0.10444109518402776</v>
      </c>
      <c r="DX38" s="359">
        <f t="shared" ca="1" si="236"/>
        <v>0.10107202759744623</v>
      </c>
      <c r="DY38" s="359">
        <f t="shared" ca="1" si="236"/>
        <v>0.10107202759744623</v>
      </c>
      <c r="DZ38" s="359">
        <f t="shared" ca="1" si="236"/>
        <v>0.10804251225933906</v>
      </c>
      <c r="EA38" s="359">
        <f t="shared" ca="1" si="236"/>
        <v>0.10107202759744623</v>
      </c>
      <c r="EB38" s="359" t="e">
        <f t="shared" ca="1" si="236"/>
        <v>#DIV/0!</v>
      </c>
      <c r="EC38" s="359" t="e">
        <f t="shared" ca="1" si="236"/>
        <v>#DIV/0!</v>
      </c>
      <c r="ED38" s="359" t="e">
        <f t="shared" ca="1" si="236"/>
        <v>#DIV/0!</v>
      </c>
    </row>
    <row r="39" spans="1:134" hidden="1" x14ac:dyDescent="0.2">
      <c r="A39" s="316">
        <f>ROW()</f>
        <v>39</v>
      </c>
      <c r="C39" s="350">
        <f t="shared" si="230"/>
        <v>0</v>
      </c>
      <c r="D39" s="343"/>
      <c r="E39" s="343"/>
      <c r="F39" s="343"/>
      <c r="G39" s="343"/>
      <c r="H39" s="343"/>
      <c r="I39" s="343"/>
      <c r="J39" s="284"/>
      <c r="K39" s="343"/>
      <c r="L39" s="360">
        <f ca="1">L$21/SUM($E$56:$E$59)*365/L$46</f>
        <v>9.0870334984374995E-2</v>
      </c>
      <c r="M39" s="360">
        <f t="shared" ref="M39:BX39" ca="1" si="237">M$21/SUM($E$56:$E$59)*365/M$46</f>
        <v>8.7939033855846768E-2</v>
      </c>
      <c r="N39" s="360">
        <f t="shared" ca="1" si="237"/>
        <v>9.0870334984374995E-2</v>
      </c>
      <c r="O39" s="360">
        <f t="shared" ca="1" si="237"/>
        <v>8.7939033855846768E-2</v>
      </c>
      <c r="P39" s="360">
        <f t="shared" ca="1" si="237"/>
        <v>8.7939033855846768E-2</v>
      </c>
      <c r="Q39" s="360">
        <f t="shared" ca="1" si="237"/>
        <v>9.0870334984374995E-2</v>
      </c>
      <c r="R39" s="360">
        <f t="shared" ca="1" si="237"/>
        <v>8.7939033855846768E-2</v>
      </c>
      <c r="S39" s="360">
        <f t="shared" ca="1" si="237"/>
        <v>9.0870334984374995E-2</v>
      </c>
      <c r="T39" s="360">
        <f t="shared" ca="1" si="237"/>
        <v>8.7939033855846768E-2</v>
      </c>
      <c r="U39" s="360">
        <f t="shared" ca="1" si="237"/>
        <v>8.7939033855846768E-2</v>
      </c>
      <c r="V39" s="360">
        <f t="shared" ca="1" si="237"/>
        <v>9.736107319754464E-2</v>
      </c>
      <c r="W39" s="360">
        <f t="shared" ca="1" si="237"/>
        <v>8.7939033855846768E-2</v>
      </c>
      <c r="X39" s="360">
        <f t="shared" ca="1" si="237"/>
        <v>8.982013670659722E-2</v>
      </c>
      <c r="Y39" s="360">
        <f t="shared" ca="1" si="237"/>
        <v>8.6922712941868277E-2</v>
      </c>
      <c r="Z39" s="360">
        <f t="shared" ca="1" si="237"/>
        <v>8.982013670659722E-2</v>
      </c>
      <c r="AA39" s="360">
        <f t="shared" ca="1" si="237"/>
        <v>8.6922712941868277E-2</v>
      </c>
      <c r="AB39" s="360">
        <f t="shared" ca="1" si="237"/>
        <v>8.6922712941868277E-2</v>
      </c>
      <c r="AC39" s="360">
        <f t="shared" ca="1" si="237"/>
        <v>8.982013670659722E-2</v>
      </c>
      <c r="AD39" s="360">
        <f t="shared" ca="1" si="237"/>
        <v>8.6922712941868277E-2</v>
      </c>
      <c r="AE39" s="360">
        <f t="shared" ca="1" si="237"/>
        <v>8.982013670659722E-2</v>
      </c>
      <c r="AF39" s="360">
        <f t="shared" ca="1" si="237"/>
        <v>8.6922712941868277E-2</v>
      </c>
      <c r="AG39" s="360">
        <f t="shared" ca="1" si="237"/>
        <v>8.6922712941868277E-2</v>
      </c>
      <c r="AH39" s="360">
        <f t="shared" ca="1" si="237"/>
        <v>9.2917382799928158E-2</v>
      </c>
      <c r="AI39" s="360">
        <f t="shared" ca="1" si="237"/>
        <v>8.6922712941868277E-2</v>
      </c>
      <c r="AJ39" s="360">
        <f t="shared" ca="1" si="237"/>
        <v>8.9786571154513883E-2</v>
      </c>
      <c r="AK39" s="360">
        <f t="shared" ca="1" si="237"/>
        <v>8.6890230149529568E-2</v>
      </c>
      <c r="AL39" s="360">
        <f t="shared" ca="1" si="237"/>
        <v>8.9786571154513883E-2</v>
      </c>
      <c r="AM39" s="360">
        <f t="shared" ca="1" si="237"/>
        <v>8.6890230149529568E-2</v>
      </c>
      <c r="AN39" s="360">
        <f t="shared" ca="1" si="237"/>
        <v>8.6890230149529568E-2</v>
      </c>
      <c r="AO39" s="360">
        <f t="shared" ca="1" si="237"/>
        <v>8.9786571154513883E-2</v>
      </c>
      <c r="AP39" s="360">
        <f t="shared" ca="1" si="237"/>
        <v>8.6890230149529568E-2</v>
      </c>
      <c r="AQ39" s="360">
        <f t="shared" ca="1" si="237"/>
        <v>8.9786571154513883E-2</v>
      </c>
      <c r="AR39" s="360">
        <f t="shared" ca="1" si="237"/>
        <v>8.6890230149529568E-2</v>
      </c>
      <c r="AS39" s="360">
        <f t="shared" ca="1" si="237"/>
        <v>8.6890230149529568E-2</v>
      </c>
      <c r="AT39" s="360">
        <f t="shared" ca="1" si="237"/>
        <v>9.6199897665550593E-2</v>
      </c>
      <c r="AU39" s="360">
        <f t="shared" ca="1" si="237"/>
        <v>8.6890230149529568E-2</v>
      </c>
      <c r="AV39" s="360">
        <f t="shared" ca="1" si="237"/>
        <v>8.9846107977430548E-2</v>
      </c>
      <c r="AW39" s="360">
        <f t="shared" ca="1" si="237"/>
        <v>8.6947846429771491E-2</v>
      </c>
      <c r="AX39" s="360">
        <f t="shared" ca="1" si="237"/>
        <v>8.9846107977430548E-2</v>
      </c>
      <c r="AY39" s="360">
        <f t="shared" ca="1" si="237"/>
        <v>8.6947846429771491E-2</v>
      </c>
      <c r="AZ39" s="360">
        <f t="shared" ca="1" si="237"/>
        <v>8.6947846429771491E-2</v>
      </c>
      <c r="BA39" s="360">
        <f t="shared" ca="1" si="237"/>
        <v>8.9846107977430548E-2</v>
      </c>
      <c r="BB39" s="360">
        <f t="shared" ca="1" si="237"/>
        <v>8.6947846429771491E-2</v>
      </c>
      <c r="BC39" s="360">
        <f t="shared" ca="1" si="237"/>
        <v>8.9846107977430548E-2</v>
      </c>
      <c r="BD39" s="360">
        <f t="shared" ca="1" si="237"/>
        <v>8.6947846429771491E-2</v>
      </c>
      <c r="BE39" s="360">
        <f t="shared" ca="1" si="237"/>
        <v>8.6947846429771491E-2</v>
      </c>
      <c r="BF39" s="360">
        <f t="shared" ca="1" si="237"/>
        <v>9.6263687118675584E-2</v>
      </c>
      <c r="BG39" s="360">
        <f t="shared" ca="1" si="237"/>
        <v>8.6947846429771491E-2</v>
      </c>
      <c r="BH39" s="360">
        <f t="shared" ca="1" si="237"/>
        <v>9.0429024763888879E-2</v>
      </c>
      <c r="BI39" s="360">
        <f t="shared" ca="1" si="237"/>
        <v>8.7511959448924731E-2</v>
      </c>
      <c r="BJ39" s="360">
        <f t="shared" ca="1" si="237"/>
        <v>9.0429024763888879E-2</v>
      </c>
      <c r="BK39" s="360">
        <f t="shared" ca="1" si="237"/>
        <v>8.7511959448924731E-2</v>
      </c>
      <c r="BL39" s="360">
        <f t="shared" ca="1" si="237"/>
        <v>8.7511959448924731E-2</v>
      </c>
      <c r="BM39" s="360">
        <f t="shared" ca="1" si="237"/>
        <v>9.0429024763888879E-2</v>
      </c>
      <c r="BN39" s="360">
        <f t="shared" ca="1" si="237"/>
        <v>8.7511959448924731E-2</v>
      </c>
      <c r="BO39" s="360">
        <f t="shared" ca="1" si="237"/>
        <v>9.0429024763888879E-2</v>
      </c>
      <c r="BP39" s="360">
        <f t="shared" ca="1" si="237"/>
        <v>8.7511959448924731E-2</v>
      </c>
      <c r="BQ39" s="360">
        <f t="shared" ca="1" si="237"/>
        <v>8.7511959448924731E-2</v>
      </c>
      <c r="BR39" s="360">
        <f t="shared" ca="1" si="237"/>
        <v>9.6888240818452376E-2</v>
      </c>
      <c r="BS39" s="360">
        <f t="shared" ca="1" si="237"/>
        <v>8.7511959448924731E-2</v>
      </c>
      <c r="BT39" s="360">
        <f t="shared" ca="1" si="237"/>
        <v>9.3097226979166656E-2</v>
      </c>
      <c r="BU39" s="360">
        <f t="shared" ca="1" si="237"/>
        <v>9.0094090624999998E-2</v>
      </c>
      <c r="BV39" s="360">
        <f t="shared" ca="1" si="237"/>
        <v>9.3097226979166656E-2</v>
      </c>
      <c r="BW39" s="360">
        <f t="shared" ca="1" si="237"/>
        <v>9.0094090624999998E-2</v>
      </c>
      <c r="BX39" s="360">
        <f t="shared" ca="1" si="237"/>
        <v>9.0094090624999998E-2</v>
      </c>
      <c r="BY39" s="360">
        <f t="shared" ref="BY39:ED39" ca="1" si="238">BY$21/SUM($E$56:$E$59)*365/BY$46</f>
        <v>9.3097226979166656E-2</v>
      </c>
      <c r="BZ39" s="360">
        <f t="shared" ca="1" si="238"/>
        <v>9.0094090624999998E-2</v>
      </c>
      <c r="CA39" s="360">
        <f t="shared" ca="1" si="238"/>
        <v>9.3097226979166656E-2</v>
      </c>
      <c r="CB39" s="360">
        <f t="shared" ca="1" si="238"/>
        <v>9.0094090624999998E-2</v>
      </c>
      <c r="CC39" s="360">
        <f t="shared" ca="1" si="238"/>
        <v>9.0094090624999998E-2</v>
      </c>
      <c r="CD39" s="360">
        <f t="shared" ca="1" si="238"/>
        <v>9.6307476185344826E-2</v>
      </c>
      <c r="CE39" s="360">
        <f t="shared" ca="1" si="238"/>
        <v>9.0094090624999998E-2</v>
      </c>
      <c r="CF39" s="360">
        <f t="shared" ca="1" si="238"/>
        <v>9.5780326644097219E-2</v>
      </c>
      <c r="CG39" s="360">
        <f t="shared" ca="1" si="238"/>
        <v>9.2690638687836016E-2</v>
      </c>
      <c r="CH39" s="360">
        <f t="shared" ca="1" si="238"/>
        <v>9.5780326644097219E-2</v>
      </c>
      <c r="CI39" s="360">
        <f t="shared" ca="1" si="238"/>
        <v>9.2690638687836016E-2</v>
      </c>
      <c r="CJ39" s="360">
        <f t="shared" ca="1" si="238"/>
        <v>9.2690638687836016E-2</v>
      </c>
      <c r="CK39" s="360">
        <f t="shared" ca="1" si="238"/>
        <v>9.5780326644097219E-2</v>
      </c>
      <c r="CL39" s="360">
        <f t="shared" ca="1" si="238"/>
        <v>9.2690638687836016E-2</v>
      </c>
      <c r="CM39" s="360">
        <f t="shared" ca="1" si="238"/>
        <v>9.5780326644097219E-2</v>
      </c>
      <c r="CN39" s="360">
        <f t="shared" ca="1" si="238"/>
        <v>9.2690638687836016E-2</v>
      </c>
      <c r="CO39" s="360">
        <f t="shared" ca="1" si="238"/>
        <v>9.2690638687836016E-2</v>
      </c>
      <c r="CP39" s="360">
        <f t="shared" ca="1" si="238"/>
        <v>0.10262177854724701</v>
      </c>
      <c r="CQ39" s="360">
        <f t="shared" ca="1" si="238"/>
        <v>9.2690638687836016E-2</v>
      </c>
      <c r="CR39" s="360">
        <f t="shared" ca="1" si="238"/>
        <v>9.8543973317708325E-2</v>
      </c>
      <c r="CS39" s="360">
        <f t="shared" ca="1" si="238"/>
        <v>9.5365135468750001E-2</v>
      </c>
      <c r="CT39" s="360">
        <f t="shared" ca="1" si="238"/>
        <v>9.8543973317708325E-2</v>
      </c>
      <c r="CU39" s="360">
        <f t="shared" ca="1" si="238"/>
        <v>9.5365135468750001E-2</v>
      </c>
      <c r="CV39" s="360">
        <f t="shared" ca="1" si="238"/>
        <v>9.5365135468750001E-2</v>
      </c>
      <c r="CW39" s="360">
        <f t="shared" ca="1" si="238"/>
        <v>9.8543973317708325E-2</v>
      </c>
      <c r="CX39" s="360">
        <f t="shared" ca="1" si="238"/>
        <v>9.5365135468750001E-2</v>
      </c>
      <c r="CY39" s="360">
        <f t="shared" ca="1" si="238"/>
        <v>9.8543973317708325E-2</v>
      </c>
      <c r="CZ39" s="360">
        <f t="shared" ca="1" si="238"/>
        <v>9.5365135468750001E-2</v>
      </c>
      <c r="DA39" s="360">
        <f t="shared" ca="1" si="238"/>
        <v>9.5365135468750001E-2</v>
      </c>
      <c r="DB39" s="360">
        <f t="shared" ca="1" si="238"/>
        <v>0.10558282855468749</v>
      </c>
      <c r="DC39" s="360">
        <f t="shared" ca="1" si="238"/>
        <v>9.5365135468750001E-2</v>
      </c>
      <c r="DD39" s="360">
        <f t="shared" ca="1" si="238"/>
        <v>0.10139054051388888</v>
      </c>
      <c r="DE39" s="360">
        <f t="shared" ca="1" si="238"/>
        <v>9.8119877916666653E-2</v>
      </c>
      <c r="DF39" s="360">
        <f t="shared" ca="1" si="238"/>
        <v>0.10139054051388888</v>
      </c>
      <c r="DG39" s="360">
        <f t="shared" ca="1" si="238"/>
        <v>9.8119877916666653E-2</v>
      </c>
      <c r="DH39" s="360">
        <f t="shared" ca="1" si="238"/>
        <v>9.8119877916666653E-2</v>
      </c>
      <c r="DI39" s="360">
        <f t="shared" ca="1" si="238"/>
        <v>0.10139054051388888</v>
      </c>
      <c r="DJ39" s="360">
        <f t="shared" ca="1" si="238"/>
        <v>9.8119877916666653E-2</v>
      </c>
      <c r="DK39" s="360">
        <f t="shared" ca="1" si="238"/>
        <v>0.10139054051388888</v>
      </c>
      <c r="DL39" s="360">
        <f t="shared" ca="1" si="238"/>
        <v>9.8119877916666653E-2</v>
      </c>
      <c r="DM39" s="360">
        <f t="shared" ca="1" si="238"/>
        <v>9.8119877916666653E-2</v>
      </c>
      <c r="DN39" s="360">
        <f t="shared" ca="1" si="238"/>
        <v>0.10863272197916665</v>
      </c>
      <c r="DO39" s="360">
        <f t="shared" ca="1" si="238"/>
        <v>9.8119877916666653E-2</v>
      </c>
      <c r="DP39" s="360">
        <f t="shared" ca="1" si="238"/>
        <v>0.10444109518402776</v>
      </c>
      <c r="DQ39" s="360">
        <f t="shared" ca="1" si="238"/>
        <v>0.10107202759744623</v>
      </c>
      <c r="DR39" s="360">
        <f t="shared" ca="1" si="238"/>
        <v>0.10444109518402776</v>
      </c>
      <c r="DS39" s="360">
        <f t="shared" ca="1" si="238"/>
        <v>0.10107202759744623</v>
      </c>
      <c r="DT39" s="360">
        <f t="shared" ca="1" si="238"/>
        <v>0.10107202759744623</v>
      </c>
      <c r="DU39" s="360">
        <f t="shared" ca="1" si="238"/>
        <v>0.10444109518402776</v>
      </c>
      <c r="DV39" s="360">
        <f t="shared" ca="1" si="238"/>
        <v>0.10107202759744623</v>
      </c>
      <c r="DW39" s="360">
        <f t="shared" ca="1" si="238"/>
        <v>0.10444109518402776</v>
      </c>
      <c r="DX39" s="360">
        <f t="shared" ca="1" si="238"/>
        <v>0.10107202759744623</v>
      </c>
      <c r="DY39" s="360">
        <f t="shared" ca="1" si="238"/>
        <v>0.10107202759744623</v>
      </c>
      <c r="DZ39" s="360">
        <f t="shared" ca="1" si="238"/>
        <v>0.10804251225933906</v>
      </c>
      <c r="EA39" s="360">
        <f t="shared" ca="1" si="238"/>
        <v>0.10107202759744623</v>
      </c>
      <c r="EB39" s="360" t="e">
        <f t="shared" ca="1" si="238"/>
        <v>#DIV/0!</v>
      </c>
      <c r="EC39" s="360" t="e">
        <f t="shared" ca="1" si="238"/>
        <v>#DIV/0!</v>
      </c>
      <c r="ED39" s="360" t="e">
        <f t="shared" ca="1" si="238"/>
        <v>#DIV/0!</v>
      </c>
    </row>
    <row r="40" spans="1:134" x14ac:dyDescent="0.2">
      <c r="A40" s="316">
        <f>ROW()</f>
        <v>40</v>
      </c>
      <c r="C40" s="356" t="s">
        <v>260</v>
      </c>
      <c r="D40" s="357"/>
      <c r="E40" s="357"/>
      <c r="F40" s="357"/>
      <c r="G40" s="357"/>
      <c r="H40" s="357"/>
      <c r="I40" s="357"/>
      <c r="J40" s="358"/>
      <c r="K40" s="357"/>
      <c r="L40" s="358"/>
      <c r="M40" s="358"/>
      <c r="N40" s="358"/>
      <c r="O40" s="358"/>
      <c r="P40" s="358"/>
      <c r="Q40" s="358"/>
      <c r="R40" s="358"/>
      <c r="S40" s="358"/>
      <c r="T40" s="358"/>
      <c r="U40" s="358"/>
      <c r="V40" s="358"/>
      <c r="W40" s="358"/>
      <c r="X40" s="358"/>
      <c r="Y40" s="358"/>
      <c r="Z40" s="358"/>
      <c r="AA40" s="358"/>
      <c r="AB40" s="358"/>
      <c r="AC40" s="358"/>
      <c r="AD40" s="358"/>
      <c r="AE40" s="358"/>
      <c r="AF40" s="358"/>
      <c r="AG40" s="358"/>
      <c r="AH40" s="358"/>
      <c r="AI40" s="358"/>
      <c r="AJ40" s="358"/>
      <c r="AK40" s="358"/>
      <c r="AL40" s="358"/>
      <c r="AM40" s="358"/>
      <c r="AN40" s="358"/>
      <c r="AO40" s="358"/>
      <c r="AP40" s="358"/>
      <c r="AQ40" s="358"/>
      <c r="AR40" s="358"/>
      <c r="AS40" s="358"/>
      <c r="AT40" s="358"/>
      <c r="AU40" s="358"/>
      <c r="AV40" s="358"/>
      <c r="AW40" s="358"/>
      <c r="AX40" s="358"/>
      <c r="AY40" s="358"/>
      <c r="AZ40" s="358"/>
      <c r="BA40" s="358"/>
      <c r="BB40" s="358"/>
      <c r="BC40" s="358"/>
      <c r="BD40" s="358"/>
      <c r="BE40" s="358"/>
      <c r="BF40" s="358"/>
      <c r="BG40" s="358"/>
      <c r="BH40" s="358"/>
      <c r="BI40" s="358"/>
      <c r="BJ40" s="358"/>
      <c r="BK40" s="358"/>
      <c r="BL40" s="358"/>
      <c r="BM40" s="358"/>
      <c r="BN40" s="358"/>
      <c r="BO40" s="358"/>
      <c r="BP40" s="358"/>
      <c r="BQ40" s="358"/>
      <c r="BR40" s="358"/>
      <c r="BS40" s="358"/>
      <c r="BT40" s="358"/>
      <c r="BU40" s="358"/>
      <c r="BV40" s="358"/>
      <c r="BW40" s="358"/>
      <c r="BX40" s="358"/>
      <c r="BY40" s="358"/>
      <c r="BZ40" s="358"/>
      <c r="CA40" s="358"/>
      <c r="CB40" s="358"/>
      <c r="CC40" s="358"/>
      <c r="CD40" s="358"/>
      <c r="CE40" s="358"/>
      <c r="CF40" s="358"/>
      <c r="CG40" s="358"/>
      <c r="CH40" s="358"/>
      <c r="CI40" s="358"/>
      <c r="CJ40" s="358"/>
      <c r="CK40" s="358"/>
      <c r="CL40" s="358"/>
      <c r="CM40" s="358"/>
      <c r="CN40" s="358"/>
      <c r="CO40" s="358"/>
      <c r="CP40" s="358"/>
      <c r="CQ40" s="358"/>
      <c r="CR40" s="358"/>
      <c r="CS40" s="358"/>
      <c r="CT40" s="358"/>
      <c r="CU40" s="358"/>
      <c r="CV40" s="358"/>
      <c r="CW40" s="358"/>
      <c r="CX40" s="358"/>
      <c r="CY40" s="358"/>
      <c r="CZ40" s="358"/>
      <c r="DA40" s="358"/>
      <c r="DB40" s="358"/>
      <c r="DC40" s="358"/>
      <c r="DD40" s="358"/>
      <c r="DE40" s="358"/>
      <c r="DF40" s="358"/>
      <c r="DG40" s="358"/>
      <c r="DH40" s="358"/>
      <c r="DI40" s="358"/>
      <c r="DJ40" s="358"/>
      <c r="DK40" s="358"/>
      <c r="DL40" s="358"/>
      <c r="DM40" s="358"/>
      <c r="DN40" s="358"/>
      <c r="DO40" s="358"/>
      <c r="DP40" s="358"/>
      <c r="DQ40" s="358"/>
      <c r="DR40" s="358"/>
      <c r="DS40" s="358"/>
      <c r="DT40" s="358"/>
      <c r="DU40" s="358"/>
      <c r="DV40" s="358"/>
      <c r="DW40" s="358"/>
      <c r="DX40" s="358"/>
      <c r="DY40" s="358"/>
      <c r="DZ40" s="358"/>
      <c r="EA40" s="358"/>
      <c r="EB40" s="358"/>
      <c r="EC40" s="358"/>
      <c r="ED40" s="358"/>
    </row>
    <row r="41" spans="1:134" x14ac:dyDescent="0.2">
      <c r="A41" s="316">
        <f>ROW()</f>
        <v>41</v>
      </c>
      <c r="C41" s="355" t="str">
        <f t="shared" ref="C41:C44" si="239">C36</f>
        <v>A1-Note</v>
      </c>
      <c r="D41" s="352"/>
      <c r="E41" s="352"/>
      <c r="F41" s="352"/>
      <c r="G41" s="352"/>
      <c r="H41" s="352"/>
      <c r="I41" s="352"/>
      <c r="J41" s="279"/>
      <c r="K41" s="352"/>
      <c r="L41" s="361">
        <f ca="1">L$21/L48</f>
        <v>3.8452692584091301</v>
      </c>
      <c r="M41" s="361">
        <f t="shared" ref="M41:BX41" ca="1" si="240">M$21/M48</f>
        <v>3.7212283145894807</v>
      </c>
      <c r="N41" s="361">
        <f t="shared" ca="1" si="240"/>
        <v>3.8452692584091301</v>
      </c>
      <c r="O41" s="361">
        <f t="shared" ca="1" si="240"/>
        <v>3.7212283145894807</v>
      </c>
      <c r="P41" s="361">
        <f t="shared" ca="1" si="240"/>
        <v>3.7212283145894807</v>
      </c>
      <c r="Q41" s="361">
        <f t="shared" ca="1" si="240"/>
        <v>3.8452692584091301</v>
      </c>
      <c r="R41" s="361">
        <f t="shared" ca="1" si="240"/>
        <v>3.7212283145894807</v>
      </c>
      <c r="S41" s="361">
        <f t="shared" ca="1" si="240"/>
        <v>3.8452692584091301</v>
      </c>
      <c r="T41" s="361">
        <f t="shared" ca="1" si="240"/>
        <v>3.7212283145894807</v>
      </c>
      <c r="U41" s="361">
        <f t="shared" ca="1" si="240"/>
        <v>3.7212283145894807</v>
      </c>
      <c r="V41" s="361">
        <f t="shared" ca="1" si="240"/>
        <v>4.1199313482954967</v>
      </c>
      <c r="W41" s="361">
        <f t="shared" ca="1" si="240"/>
        <v>3.7212283145894807</v>
      </c>
      <c r="X41" s="361">
        <f t="shared" ca="1" si="240"/>
        <v>3.8008290662004462</v>
      </c>
      <c r="Y41" s="361">
        <f t="shared" ca="1" si="240"/>
        <v>3.6782216769681737</v>
      </c>
      <c r="Z41" s="361">
        <f t="shared" ca="1" si="240"/>
        <v>3.8008290662004462</v>
      </c>
      <c r="AA41" s="361">
        <f t="shared" ca="1" si="240"/>
        <v>3.6782216769681737</v>
      </c>
      <c r="AB41" s="361">
        <f t="shared" ca="1" si="240"/>
        <v>3.6782216769681737</v>
      </c>
      <c r="AC41" s="361">
        <f t="shared" ca="1" si="240"/>
        <v>3.8008290662004462</v>
      </c>
      <c r="AD41" s="361">
        <f t="shared" ca="1" si="240"/>
        <v>3.6782216769681737</v>
      </c>
      <c r="AE41" s="361">
        <f t="shared" ca="1" si="240"/>
        <v>3.8008290662004462</v>
      </c>
      <c r="AF41" s="361">
        <f t="shared" ca="1" si="240"/>
        <v>3.6782216769681737</v>
      </c>
      <c r="AG41" s="361">
        <f t="shared" ca="1" si="240"/>
        <v>3.6782216769681737</v>
      </c>
      <c r="AH41" s="361">
        <f t="shared" ca="1" si="240"/>
        <v>3.9318921374487377</v>
      </c>
      <c r="AI41" s="361">
        <f t="shared" ca="1" si="240"/>
        <v>3.6782216769681737</v>
      </c>
      <c r="AJ41" s="361">
        <f t="shared" ca="1" si="240"/>
        <v>3.7994087062382014</v>
      </c>
      <c r="AK41" s="361">
        <f t="shared" ca="1" si="240"/>
        <v>3.6768471350692273</v>
      </c>
      <c r="AL41" s="361">
        <f t="shared" ca="1" si="240"/>
        <v>3.7994087062382014</v>
      </c>
      <c r="AM41" s="361">
        <f t="shared" ca="1" si="240"/>
        <v>3.6768471350692273</v>
      </c>
      <c r="AN41" s="361">
        <f t="shared" ca="1" si="240"/>
        <v>3.6768471350692273</v>
      </c>
      <c r="AO41" s="361">
        <f t="shared" ca="1" si="240"/>
        <v>3.7994087062382014</v>
      </c>
      <c r="AP41" s="361">
        <f t="shared" ca="1" si="240"/>
        <v>3.6768471350692273</v>
      </c>
      <c r="AQ41" s="361">
        <f t="shared" ca="1" si="240"/>
        <v>3.7994087062382014</v>
      </c>
      <c r="AR41" s="361">
        <f t="shared" ca="1" si="240"/>
        <v>3.6768471350692273</v>
      </c>
      <c r="AS41" s="361">
        <f t="shared" ca="1" si="240"/>
        <v>3.6768471350692273</v>
      </c>
      <c r="AT41" s="361">
        <f t="shared" ca="1" si="240"/>
        <v>4.070795042398073</v>
      </c>
      <c r="AU41" s="361">
        <f t="shared" ca="1" si="240"/>
        <v>3.6768471350692273</v>
      </c>
      <c r="AV41" s="361">
        <f t="shared" ca="1" si="240"/>
        <v>3.8019280665436752</v>
      </c>
      <c r="AW41" s="361">
        <f t="shared" ca="1" si="240"/>
        <v>3.679285225687428</v>
      </c>
      <c r="AX41" s="361">
        <f t="shared" ca="1" si="240"/>
        <v>3.8019280665436752</v>
      </c>
      <c r="AY41" s="361">
        <f t="shared" ca="1" si="240"/>
        <v>3.679285225687428</v>
      </c>
      <c r="AZ41" s="361">
        <f t="shared" ca="1" si="240"/>
        <v>3.679285225687428</v>
      </c>
      <c r="BA41" s="361">
        <f t="shared" ca="1" si="240"/>
        <v>3.8019280665436752</v>
      </c>
      <c r="BB41" s="361">
        <f t="shared" ca="1" si="240"/>
        <v>3.679285225687428</v>
      </c>
      <c r="BC41" s="361">
        <f t="shared" ca="1" si="240"/>
        <v>3.8019280665436752</v>
      </c>
      <c r="BD41" s="361">
        <f t="shared" ca="1" si="240"/>
        <v>3.679285225687428</v>
      </c>
      <c r="BE41" s="361">
        <f t="shared" ca="1" si="240"/>
        <v>3.679285225687428</v>
      </c>
      <c r="BF41" s="361">
        <f t="shared" ca="1" si="240"/>
        <v>4.0734943570110813</v>
      </c>
      <c r="BG41" s="361">
        <f t="shared" ca="1" si="240"/>
        <v>3.679285225687428</v>
      </c>
      <c r="BH41" s="361">
        <f t="shared" ca="1" si="240"/>
        <v>3.826594774326411</v>
      </c>
      <c r="BI41" s="361">
        <f t="shared" ca="1" si="240"/>
        <v>3.7031562332191079</v>
      </c>
      <c r="BJ41" s="361">
        <f t="shared" ca="1" si="240"/>
        <v>3.826594774326411</v>
      </c>
      <c r="BK41" s="361">
        <f t="shared" ca="1" si="240"/>
        <v>3.7031562332191079</v>
      </c>
      <c r="BL41" s="361">
        <f t="shared" ca="1" si="240"/>
        <v>3.7031562332191079</v>
      </c>
      <c r="BM41" s="361">
        <f t="shared" ca="1" si="240"/>
        <v>3.826594774326411</v>
      </c>
      <c r="BN41" s="361">
        <f t="shared" ca="1" si="240"/>
        <v>3.7031562332191079</v>
      </c>
      <c r="BO41" s="361">
        <f t="shared" ca="1" si="240"/>
        <v>3.826594774326411</v>
      </c>
      <c r="BP41" s="361">
        <f t="shared" ca="1" si="240"/>
        <v>3.7031562332191079</v>
      </c>
      <c r="BQ41" s="361">
        <f t="shared" ca="1" si="240"/>
        <v>3.7031562332191079</v>
      </c>
      <c r="BR41" s="361">
        <f t="shared" ca="1" si="240"/>
        <v>4.0999229724925836</v>
      </c>
      <c r="BS41" s="361">
        <f t="shared" ca="1" si="240"/>
        <v>3.7031562332191079</v>
      </c>
      <c r="BT41" s="361">
        <f t="shared" ca="1" si="240"/>
        <v>3.9395024240604082</v>
      </c>
      <c r="BU41" s="361">
        <f t="shared" ca="1" si="240"/>
        <v>3.812421700703621</v>
      </c>
      <c r="BV41" s="361">
        <f t="shared" ca="1" si="240"/>
        <v>3.9395024240604082</v>
      </c>
      <c r="BW41" s="361">
        <f t="shared" ca="1" si="240"/>
        <v>3.812421700703621</v>
      </c>
      <c r="BX41" s="361">
        <f t="shared" ca="1" si="240"/>
        <v>3.812421700703621</v>
      </c>
      <c r="BY41" s="361">
        <f t="shared" ref="BY41:CC41" ca="1" si="241">BY$21/BY48</f>
        <v>3.9395024240604082</v>
      </c>
      <c r="BZ41" s="361">
        <f t="shared" ca="1" si="241"/>
        <v>3.812421700703621</v>
      </c>
      <c r="CA41" s="361">
        <f t="shared" ca="1" si="241"/>
        <v>3.9395024240604082</v>
      </c>
      <c r="CB41" s="361">
        <f t="shared" ca="1" si="241"/>
        <v>3.812421700703621</v>
      </c>
      <c r="CC41" s="361">
        <f t="shared" ca="1" si="241"/>
        <v>3.812421700703621</v>
      </c>
      <c r="CD41" s="361">
        <f t="shared" ref="CD41:ED41" ca="1" si="242">CD$21/CD48</f>
        <v>4.0753473352349054</v>
      </c>
      <c r="CE41" s="361">
        <f t="shared" ca="1" si="242"/>
        <v>3.812421700703621</v>
      </c>
      <c r="CF41" s="361">
        <f t="shared" ca="1" si="242"/>
        <v>4.0530404743006692</v>
      </c>
      <c r="CG41" s="361">
        <f t="shared" ca="1" si="242"/>
        <v>3.9222972331941963</v>
      </c>
      <c r="CH41" s="361">
        <f t="shared" ca="1" si="242"/>
        <v>4.0530404743006692</v>
      </c>
      <c r="CI41" s="361">
        <f t="shared" ca="1" si="242"/>
        <v>3.9222972331941963</v>
      </c>
      <c r="CJ41" s="361">
        <f t="shared" ca="1" si="242"/>
        <v>3.9222972331941963</v>
      </c>
      <c r="CK41" s="361">
        <f t="shared" ca="1" si="242"/>
        <v>4.0530404743006692</v>
      </c>
      <c r="CL41" s="361">
        <f t="shared" ca="1" si="242"/>
        <v>3.9222972331941963</v>
      </c>
      <c r="CM41" s="361">
        <f t="shared" ca="1" si="242"/>
        <v>4.0530404743006692</v>
      </c>
      <c r="CN41" s="361">
        <f t="shared" ca="1" si="242"/>
        <v>3.9222972331941963</v>
      </c>
      <c r="CO41" s="361">
        <f t="shared" ca="1" si="242"/>
        <v>3.9222972331941963</v>
      </c>
      <c r="CP41" s="361">
        <f t="shared" ca="1" si="242"/>
        <v>4.3425433653221459</v>
      </c>
      <c r="CQ41" s="361">
        <f t="shared" ca="1" si="242"/>
        <v>3.9222972331941963</v>
      </c>
      <c r="CR41" s="361">
        <f t="shared" ca="1" si="242"/>
        <v>4.1699869519049253</v>
      </c>
      <c r="CS41" s="361">
        <f t="shared" ca="1" si="242"/>
        <v>4.0354712437789599</v>
      </c>
      <c r="CT41" s="361">
        <f t="shared" ca="1" si="242"/>
        <v>4.1699869519049253</v>
      </c>
      <c r="CU41" s="361">
        <f t="shared" ca="1" si="242"/>
        <v>4.0354712437789599</v>
      </c>
      <c r="CV41" s="361">
        <f t="shared" ca="1" si="242"/>
        <v>4.0354712437789599</v>
      </c>
      <c r="CW41" s="361">
        <f t="shared" ca="1" si="242"/>
        <v>4.1699869519049253</v>
      </c>
      <c r="CX41" s="361">
        <f t="shared" ca="1" si="242"/>
        <v>4.0354712437789599</v>
      </c>
      <c r="CY41" s="361">
        <f t="shared" ca="1" si="242"/>
        <v>4.1699869519049253</v>
      </c>
      <c r="CZ41" s="361">
        <f t="shared" ca="1" si="242"/>
        <v>4.0354712437789599</v>
      </c>
      <c r="DA41" s="361">
        <f t="shared" ca="1" si="242"/>
        <v>4.0354712437789599</v>
      </c>
      <c r="DB41" s="361">
        <f t="shared" ca="1" si="242"/>
        <v>4.467843162755277</v>
      </c>
      <c r="DC41" s="361">
        <f t="shared" ca="1" si="242"/>
        <v>4.0354712437789599</v>
      </c>
      <c r="DD41" s="361">
        <f t="shared" ca="1" si="242"/>
        <v>4.2904422944911609</v>
      </c>
      <c r="DE41" s="361">
        <f t="shared" ca="1" si="242"/>
        <v>4.1520409301527366</v>
      </c>
      <c r="DF41" s="361">
        <f t="shared" ca="1" si="242"/>
        <v>4.2904422944911609</v>
      </c>
      <c r="DG41" s="361">
        <f t="shared" ca="1" si="242"/>
        <v>4.1520409301527366</v>
      </c>
      <c r="DH41" s="361">
        <f t="shared" ca="1" si="242"/>
        <v>4.1520409301527366</v>
      </c>
      <c r="DI41" s="361">
        <f t="shared" ca="1" si="242"/>
        <v>4.2904422944911609</v>
      </c>
      <c r="DJ41" s="361">
        <f t="shared" ca="1" si="242"/>
        <v>4.1520409301527366</v>
      </c>
      <c r="DK41" s="361">
        <f t="shared" ca="1" si="242"/>
        <v>4.2904422944911609</v>
      </c>
      <c r="DL41" s="361">
        <f t="shared" ca="1" si="242"/>
        <v>4.1520409301527366</v>
      </c>
      <c r="DM41" s="361">
        <f t="shared" ca="1" si="242"/>
        <v>4.1520409301527366</v>
      </c>
      <c r="DN41" s="361">
        <f t="shared" ca="1" si="242"/>
        <v>4.5969024583833873</v>
      </c>
      <c r="DO41" s="361">
        <f t="shared" ca="1" si="242"/>
        <v>4.1520409301527366</v>
      </c>
      <c r="DP41" s="361">
        <f t="shared" ca="1" si="242"/>
        <v>4.4195295713917959</v>
      </c>
      <c r="DQ41" s="361">
        <f t="shared" ca="1" si="242"/>
        <v>4.2769641013468993</v>
      </c>
      <c r="DR41" s="361">
        <f t="shared" ca="1" si="242"/>
        <v>4.4195295713917959</v>
      </c>
      <c r="DS41" s="361">
        <f t="shared" ca="1" si="242"/>
        <v>4.2769641013468993</v>
      </c>
      <c r="DT41" s="361">
        <f t="shared" ca="1" si="242"/>
        <v>4.2769641013468993</v>
      </c>
      <c r="DU41" s="361">
        <f t="shared" ca="1" si="242"/>
        <v>4.4195295713917959</v>
      </c>
      <c r="DV41" s="361">
        <f t="shared" ca="1" si="242"/>
        <v>4.2769641013468993</v>
      </c>
      <c r="DW41" s="361">
        <f t="shared" ca="1" si="242"/>
        <v>4.4195295713917959</v>
      </c>
      <c r="DX41" s="361">
        <f t="shared" ca="1" si="242"/>
        <v>4.2769641013468993</v>
      </c>
      <c r="DY41" s="361">
        <f t="shared" ca="1" si="242"/>
        <v>4.2769641013468993</v>
      </c>
      <c r="DZ41" s="361">
        <f t="shared" ca="1" si="242"/>
        <v>4.5719271428191002</v>
      </c>
      <c r="EA41" s="361">
        <f t="shared" ca="1" si="242"/>
        <v>4.2769641013468993</v>
      </c>
      <c r="EB41" s="361" t="e">
        <f t="shared" ca="1" si="242"/>
        <v>#DIV/0!</v>
      </c>
      <c r="EC41" s="361" t="e">
        <f t="shared" ca="1" si="242"/>
        <v>#DIV/0!</v>
      </c>
      <c r="ED41" s="361" t="e">
        <f t="shared" ca="1" si="242"/>
        <v>#DIV/0!</v>
      </c>
    </row>
    <row r="42" spans="1:134" x14ac:dyDescent="0.2">
      <c r="A42" s="316">
        <f>ROW()</f>
        <v>42</v>
      </c>
      <c r="C42" s="350" t="str">
        <f t="shared" si="239"/>
        <v>A2-Note</v>
      </c>
      <c r="D42" s="343"/>
      <c r="E42" s="343"/>
      <c r="F42" s="343"/>
      <c r="G42" s="343"/>
      <c r="H42" s="343"/>
      <c r="I42" s="343"/>
      <c r="J42" s="284"/>
      <c r="K42" s="343"/>
      <c r="L42" s="362">
        <f ca="1">L$21/SUM(L48:L49)</f>
        <v>2.333512181706936</v>
      </c>
      <c r="M42" s="362">
        <f t="shared" ref="M42:BX42" ca="1" si="243">M$21/SUM(M48:M49)</f>
        <v>2.2582375952002609</v>
      </c>
      <c r="N42" s="362">
        <f t="shared" ca="1" si="243"/>
        <v>2.333512181706936</v>
      </c>
      <c r="O42" s="362">
        <f t="shared" ca="1" si="243"/>
        <v>2.2582375952002609</v>
      </c>
      <c r="P42" s="362">
        <f t="shared" ca="1" si="243"/>
        <v>2.2582375952002609</v>
      </c>
      <c r="Q42" s="362">
        <f t="shared" ca="1" si="243"/>
        <v>2.333512181706936</v>
      </c>
      <c r="R42" s="362">
        <f t="shared" ca="1" si="243"/>
        <v>2.2582375952002609</v>
      </c>
      <c r="S42" s="362">
        <f t="shared" ca="1" si="243"/>
        <v>2.333512181706936</v>
      </c>
      <c r="T42" s="362">
        <f t="shared" ca="1" si="243"/>
        <v>2.2582375952002609</v>
      </c>
      <c r="U42" s="362">
        <f t="shared" ca="1" si="243"/>
        <v>2.2582375952002609</v>
      </c>
      <c r="V42" s="362">
        <f t="shared" ca="1" si="243"/>
        <v>2.5001916232574319</v>
      </c>
      <c r="W42" s="362">
        <f t="shared" ca="1" si="243"/>
        <v>2.2582375952002609</v>
      </c>
      <c r="X42" s="362">
        <f t="shared" ca="1" si="243"/>
        <v>2.3065435293428451</v>
      </c>
      <c r="Y42" s="362">
        <f t="shared" ca="1" si="243"/>
        <v>2.2321388993640436</v>
      </c>
      <c r="Z42" s="362">
        <f t="shared" ca="1" si="243"/>
        <v>2.3065435293428451</v>
      </c>
      <c r="AA42" s="362">
        <f t="shared" ca="1" si="243"/>
        <v>2.2321388993640436</v>
      </c>
      <c r="AB42" s="362">
        <f t="shared" ca="1" si="243"/>
        <v>2.2321388993640436</v>
      </c>
      <c r="AC42" s="362">
        <f t="shared" ca="1" si="243"/>
        <v>2.3065435293428451</v>
      </c>
      <c r="AD42" s="362">
        <f t="shared" ca="1" si="243"/>
        <v>2.2321388993640436</v>
      </c>
      <c r="AE42" s="362">
        <f t="shared" ca="1" si="243"/>
        <v>2.3065435293428451</v>
      </c>
      <c r="AF42" s="362">
        <f t="shared" ca="1" si="243"/>
        <v>2.2321388993640436</v>
      </c>
      <c r="AG42" s="362">
        <f t="shared" ca="1" si="243"/>
        <v>2.2321388993640436</v>
      </c>
      <c r="AH42" s="362">
        <f t="shared" ca="1" si="243"/>
        <v>2.3860795131132884</v>
      </c>
      <c r="AI42" s="362">
        <f t="shared" ca="1" si="243"/>
        <v>2.2321388993640436</v>
      </c>
      <c r="AJ42" s="362">
        <f t="shared" ca="1" si="243"/>
        <v>2.3056815800093728</v>
      </c>
      <c r="AK42" s="362">
        <f t="shared" ca="1" si="243"/>
        <v>2.2313047548477805</v>
      </c>
      <c r="AL42" s="362">
        <f t="shared" ca="1" si="243"/>
        <v>2.3056815800093728</v>
      </c>
      <c r="AM42" s="362">
        <f t="shared" ca="1" si="243"/>
        <v>2.2313047548477805</v>
      </c>
      <c r="AN42" s="362">
        <f t="shared" ca="1" si="243"/>
        <v>2.2313047548477805</v>
      </c>
      <c r="AO42" s="362">
        <f t="shared" ca="1" si="243"/>
        <v>2.3056815800093728</v>
      </c>
      <c r="AP42" s="362">
        <f t="shared" ca="1" si="243"/>
        <v>2.2313047548477805</v>
      </c>
      <c r="AQ42" s="362">
        <f t="shared" ca="1" si="243"/>
        <v>2.3056815800093728</v>
      </c>
      <c r="AR42" s="362">
        <f t="shared" ca="1" si="243"/>
        <v>2.2313047548477805</v>
      </c>
      <c r="AS42" s="362">
        <f t="shared" ca="1" si="243"/>
        <v>2.2313047548477805</v>
      </c>
      <c r="AT42" s="362">
        <f t="shared" ca="1" si="243"/>
        <v>2.4703731214386142</v>
      </c>
      <c r="AU42" s="362">
        <f t="shared" ca="1" si="243"/>
        <v>2.2313047548477805</v>
      </c>
      <c r="AV42" s="362">
        <f t="shared" ca="1" si="243"/>
        <v>2.30721046071131</v>
      </c>
      <c r="AW42" s="362">
        <f t="shared" ca="1" si="243"/>
        <v>2.2327843168173964</v>
      </c>
      <c r="AX42" s="362">
        <f t="shared" ca="1" si="243"/>
        <v>2.30721046071131</v>
      </c>
      <c r="AY42" s="362">
        <f t="shared" ca="1" si="243"/>
        <v>2.2327843168173964</v>
      </c>
      <c r="AZ42" s="362">
        <f t="shared" ca="1" si="243"/>
        <v>2.2327843168173964</v>
      </c>
      <c r="BA42" s="362">
        <f t="shared" ca="1" si="243"/>
        <v>2.30721046071131</v>
      </c>
      <c r="BB42" s="362">
        <f t="shared" ca="1" si="243"/>
        <v>2.2327843168173964</v>
      </c>
      <c r="BC42" s="362">
        <f t="shared" ca="1" si="243"/>
        <v>2.30721046071131</v>
      </c>
      <c r="BD42" s="362">
        <f t="shared" ca="1" si="243"/>
        <v>2.2327843168173964</v>
      </c>
      <c r="BE42" s="362">
        <f t="shared" ca="1" si="243"/>
        <v>2.2327843168173964</v>
      </c>
      <c r="BF42" s="362">
        <f t="shared" ca="1" si="243"/>
        <v>2.4720112079049752</v>
      </c>
      <c r="BG42" s="362">
        <f t="shared" ca="1" si="243"/>
        <v>2.2327843168173964</v>
      </c>
      <c r="BH42" s="362">
        <f t="shared" ca="1" si="243"/>
        <v>2.322179519891689</v>
      </c>
      <c r="BI42" s="362">
        <f t="shared" ca="1" si="243"/>
        <v>2.2472705031209896</v>
      </c>
      <c r="BJ42" s="362">
        <f t="shared" ca="1" si="243"/>
        <v>2.322179519891689</v>
      </c>
      <c r="BK42" s="362">
        <f t="shared" ca="1" si="243"/>
        <v>2.2472705031209896</v>
      </c>
      <c r="BL42" s="362">
        <f t="shared" ca="1" si="243"/>
        <v>2.2472705031209896</v>
      </c>
      <c r="BM42" s="362">
        <f t="shared" ca="1" si="243"/>
        <v>2.322179519891689</v>
      </c>
      <c r="BN42" s="362">
        <f t="shared" ca="1" si="243"/>
        <v>2.2472705031209896</v>
      </c>
      <c r="BO42" s="362">
        <f t="shared" ca="1" si="243"/>
        <v>2.322179519891689</v>
      </c>
      <c r="BP42" s="362">
        <f t="shared" ca="1" si="243"/>
        <v>2.2472705031209896</v>
      </c>
      <c r="BQ42" s="362">
        <f t="shared" ca="1" si="243"/>
        <v>2.2472705031209896</v>
      </c>
      <c r="BR42" s="362">
        <f t="shared" ca="1" si="243"/>
        <v>2.4880494855982387</v>
      </c>
      <c r="BS42" s="362">
        <f t="shared" ca="1" si="243"/>
        <v>2.2472705031209896</v>
      </c>
      <c r="BT42" s="362">
        <f t="shared" ca="1" si="243"/>
        <v>2.3906978363882523</v>
      </c>
      <c r="BU42" s="362">
        <f t="shared" ca="1" si="243"/>
        <v>2.3135785513434701</v>
      </c>
      <c r="BV42" s="362">
        <f t="shared" ca="1" si="243"/>
        <v>2.3906978363882523</v>
      </c>
      <c r="BW42" s="362">
        <f t="shared" ca="1" si="243"/>
        <v>2.3135785513434701</v>
      </c>
      <c r="BX42" s="362">
        <f t="shared" ca="1" si="243"/>
        <v>2.3135785513434701</v>
      </c>
      <c r="BY42" s="362">
        <f t="shared" ref="BY42:CC42" ca="1" si="244">BY$21/SUM(BY48:BY49)</f>
        <v>2.3906978363882523</v>
      </c>
      <c r="BZ42" s="362">
        <f t="shared" ca="1" si="244"/>
        <v>2.3135785513434701</v>
      </c>
      <c r="CA42" s="362">
        <f t="shared" ca="1" si="244"/>
        <v>2.3906978363882523</v>
      </c>
      <c r="CB42" s="362">
        <f t="shared" ca="1" si="244"/>
        <v>2.3135785513434701</v>
      </c>
      <c r="CC42" s="362">
        <f t="shared" ca="1" si="244"/>
        <v>2.3135785513434701</v>
      </c>
      <c r="CD42" s="362">
        <f t="shared" ref="CD42:ED42" ca="1" si="245">CD$21/SUM(CD48:CD49)</f>
        <v>2.473135692815434</v>
      </c>
      <c r="CE42" s="362">
        <f t="shared" ca="1" si="245"/>
        <v>2.3135785513434701</v>
      </c>
      <c r="CF42" s="362">
        <f t="shared" ca="1" si="245"/>
        <v>2.4595987131587171</v>
      </c>
      <c r="CG42" s="362">
        <f t="shared" ca="1" si="245"/>
        <v>2.3802568191858553</v>
      </c>
      <c r="CH42" s="362">
        <f t="shared" ca="1" si="245"/>
        <v>2.4595987131587171</v>
      </c>
      <c r="CI42" s="362">
        <f t="shared" ca="1" si="245"/>
        <v>2.3802568191858553</v>
      </c>
      <c r="CJ42" s="362">
        <f t="shared" ca="1" si="245"/>
        <v>2.3802568191858553</v>
      </c>
      <c r="CK42" s="362">
        <f t="shared" ca="1" si="245"/>
        <v>2.4595987131587171</v>
      </c>
      <c r="CL42" s="362">
        <f t="shared" ca="1" si="245"/>
        <v>2.3802568191858553</v>
      </c>
      <c r="CM42" s="362">
        <f t="shared" ca="1" si="245"/>
        <v>2.4595987131587171</v>
      </c>
      <c r="CN42" s="362">
        <f t="shared" ca="1" si="245"/>
        <v>2.3802568191858553</v>
      </c>
      <c r="CO42" s="362">
        <f t="shared" ca="1" si="245"/>
        <v>2.3802568191858553</v>
      </c>
      <c r="CP42" s="362">
        <f t="shared" ca="1" si="245"/>
        <v>2.6352843355271971</v>
      </c>
      <c r="CQ42" s="362">
        <f t="shared" ca="1" si="245"/>
        <v>2.3802568191858553</v>
      </c>
      <c r="CR42" s="362">
        <f t="shared" ca="1" si="245"/>
        <v>2.5305680034107474</v>
      </c>
      <c r="CS42" s="362">
        <f t="shared" ca="1" si="245"/>
        <v>2.4489367774942719</v>
      </c>
      <c r="CT42" s="362">
        <f t="shared" ca="1" si="245"/>
        <v>2.5305680034107474</v>
      </c>
      <c r="CU42" s="362">
        <f t="shared" ca="1" si="245"/>
        <v>2.4489367774942719</v>
      </c>
      <c r="CV42" s="362">
        <f t="shared" ca="1" si="245"/>
        <v>2.4489367774942719</v>
      </c>
      <c r="CW42" s="362">
        <f t="shared" ca="1" si="245"/>
        <v>2.5305680034107474</v>
      </c>
      <c r="CX42" s="362">
        <f t="shared" ca="1" si="245"/>
        <v>2.4489367774942719</v>
      </c>
      <c r="CY42" s="362">
        <f t="shared" ca="1" si="245"/>
        <v>2.5305680034107474</v>
      </c>
      <c r="CZ42" s="362">
        <f t="shared" ca="1" si="245"/>
        <v>2.4489367774942719</v>
      </c>
      <c r="DA42" s="362">
        <f t="shared" ca="1" si="245"/>
        <v>2.4489367774942719</v>
      </c>
      <c r="DB42" s="362">
        <f t="shared" ca="1" si="245"/>
        <v>2.7113228607972295</v>
      </c>
      <c r="DC42" s="362">
        <f t="shared" ca="1" si="245"/>
        <v>2.4489367774942719</v>
      </c>
      <c r="DD42" s="362">
        <f t="shared" ca="1" si="245"/>
        <v>2.6036666579879189</v>
      </c>
      <c r="DE42" s="362">
        <f t="shared" ca="1" si="245"/>
        <v>2.5196774109560502</v>
      </c>
      <c r="DF42" s="362">
        <f t="shared" ca="1" si="245"/>
        <v>2.6036666579879189</v>
      </c>
      <c r="DG42" s="362">
        <f t="shared" ca="1" si="245"/>
        <v>2.5196774109560502</v>
      </c>
      <c r="DH42" s="362">
        <f t="shared" ca="1" si="245"/>
        <v>2.5196774109560502</v>
      </c>
      <c r="DI42" s="362">
        <f t="shared" ca="1" si="245"/>
        <v>2.6036666579879189</v>
      </c>
      <c r="DJ42" s="362">
        <f t="shared" ca="1" si="245"/>
        <v>2.5196774109560502</v>
      </c>
      <c r="DK42" s="362">
        <f t="shared" ca="1" si="245"/>
        <v>2.6036666579879189</v>
      </c>
      <c r="DL42" s="362">
        <f t="shared" ca="1" si="245"/>
        <v>2.5196774109560502</v>
      </c>
      <c r="DM42" s="362">
        <f t="shared" ca="1" si="245"/>
        <v>2.5196774109560502</v>
      </c>
      <c r="DN42" s="362">
        <f t="shared" ca="1" si="245"/>
        <v>2.789642847844199</v>
      </c>
      <c r="DO42" s="362">
        <f t="shared" ca="1" si="245"/>
        <v>2.5196774109560502</v>
      </c>
      <c r="DP42" s="362">
        <f t="shared" ca="1" si="245"/>
        <v>2.6820036255467605</v>
      </c>
      <c r="DQ42" s="362">
        <f t="shared" ca="1" si="245"/>
        <v>2.5954873795613813</v>
      </c>
      <c r="DR42" s="362">
        <f t="shared" ca="1" si="245"/>
        <v>2.6820036255467605</v>
      </c>
      <c r="DS42" s="362">
        <f t="shared" ca="1" si="245"/>
        <v>2.5954873795613813</v>
      </c>
      <c r="DT42" s="362">
        <f t="shared" ca="1" si="245"/>
        <v>2.5954873795613813</v>
      </c>
      <c r="DU42" s="362">
        <f t="shared" ca="1" si="245"/>
        <v>2.6820036255467605</v>
      </c>
      <c r="DV42" s="362">
        <f t="shared" ca="1" si="245"/>
        <v>2.5954873795613813</v>
      </c>
      <c r="DW42" s="362">
        <f t="shared" ca="1" si="245"/>
        <v>2.6820036255467605</v>
      </c>
      <c r="DX42" s="362">
        <f t="shared" ca="1" si="245"/>
        <v>2.5954873795613813</v>
      </c>
      <c r="DY42" s="362">
        <f t="shared" ca="1" si="245"/>
        <v>2.5954873795613813</v>
      </c>
      <c r="DZ42" s="362">
        <f t="shared" ca="1" si="245"/>
        <v>2.7744865091863047</v>
      </c>
      <c r="EA42" s="362">
        <f t="shared" ca="1" si="245"/>
        <v>2.5954873795613813</v>
      </c>
      <c r="EB42" s="362" t="e">
        <f t="shared" ca="1" si="245"/>
        <v>#DIV/0!</v>
      </c>
      <c r="EC42" s="362" t="e">
        <f t="shared" ca="1" si="245"/>
        <v>#DIV/0!</v>
      </c>
      <c r="ED42" s="362" t="e">
        <f t="shared" ca="1" si="245"/>
        <v>#DIV/0!</v>
      </c>
    </row>
    <row r="43" spans="1:134" hidden="1" x14ac:dyDescent="0.2">
      <c r="A43" s="316">
        <f>ROW()</f>
        <v>43</v>
      </c>
      <c r="C43" s="355" t="str">
        <f t="shared" si="239"/>
        <v>B-Note</v>
      </c>
      <c r="D43" s="352"/>
      <c r="E43" s="352"/>
      <c r="F43" s="352"/>
      <c r="G43" s="352"/>
      <c r="H43" s="352"/>
      <c r="I43" s="352"/>
      <c r="J43" s="279"/>
      <c r="K43" s="352"/>
      <c r="L43" s="361">
        <f ca="1">L$21/SUM(L48:L50)</f>
        <v>1.8253673294297352</v>
      </c>
      <c r="M43" s="361">
        <f t="shared" ref="M43:BX43" ca="1" si="246">M$21/SUM(M48:M50)</f>
        <v>1.7664845123513568</v>
      </c>
      <c r="N43" s="361">
        <f t="shared" ca="1" si="246"/>
        <v>1.8253673294297352</v>
      </c>
      <c r="O43" s="361">
        <f t="shared" ca="1" si="246"/>
        <v>1.7664845123513568</v>
      </c>
      <c r="P43" s="361">
        <f t="shared" ca="1" si="246"/>
        <v>1.7664845123513568</v>
      </c>
      <c r="Q43" s="361">
        <f t="shared" ca="1" si="246"/>
        <v>1.8253673294297352</v>
      </c>
      <c r="R43" s="361">
        <f t="shared" ca="1" si="246"/>
        <v>1.7664845123513568</v>
      </c>
      <c r="S43" s="361">
        <f t="shared" ca="1" si="246"/>
        <v>1.8253673294297352</v>
      </c>
      <c r="T43" s="361">
        <f t="shared" ca="1" si="246"/>
        <v>1.7664845123513568</v>
      </c>
      <c r="U43" s="361">
        <f t="shared" ca="1" si="246"/>
        <v>1.7664845123513568</v>
      </c>
      <c r="V43" s="361">
        <f t="shared" ca="1" si="246"/>
        <v>1.955750710103288</v>
      </c>
      <c r="W43" s="361">
        <f t="shared" ca="1" si="246"/>
        <v>1.7664845123513568</v>
      </c>
      <c r="X43" s="361">
        <f t="shared" ca="1" si="246"/>
        <v>1.8042713620162931</v>
      </c>
      <c r="Y43" s="361">
        <f t="shared" ca="1" si="246"/>
        <v>1.7460690600157678</v>
      </c>
      <c r="Z43" s="361">
        <f t="shared" ca="1" si="246"/>
        <v>1.8042713620162931</v>
      </c>
      <c r="AA43" s="361">
        <f t="shared" ca="1" si="246"/>
        <v>1.7460690600157678</v>
      </c>
      <c r="AB43" s="361">
        <f t="shared" ca="1" si="246"/>
        <v>1.7460690600157678</v>
      </c>
      <c r="AC43" s="361">
        <f t="shared" ca="1" si="246"/>
        <v>1.8042713620162931</v>
      </c>
      <c r="AD43" s="361">
        <f t="shared" ca="1" si="246"/>
        <v>1.7460690600157678</v>
      </c>
      <c r="AE43" s="361">
        <f t="shared" ca="1" si="246"/>
        <v>1.8042713620162931</v>
      </c>
      <c r="AF43" s="361">
        <f t="shared" ca="1" si="246"/>
        <v>1.7460690600157678</v>
      </c>
      <c r="AG43" s="361">
        <f t="shared" ca="1" si="246"/>
        <v>1.7460690600157678</v>
      </c>
      <c r="AH43" s="361">
        <f t="shared" ca="1" si="246"/>
        <v>1.8664876158789243</v>
      </c>
      <c r="AI43" s="361">
        <f t="shared" ca="1" si="246"/>
        <v>1.7460690600157678</v>
      </c>
      <c r="AJ43" s="361">
        <f t="shared" ca="1" si="246"/>
        <v>1.8035971104887984</v>
      </c>
      <c r="AK43" s="361">
        <f t="shared" ca="1" si="246"/>
        <v>1.745416558537547</v>
      </c>
      <c r="AL43" s="361">
        <f t="shared" ca="1" si="246"/>
        <v>1.8035971104887984</v>
      </c>
      <c r="AM43" s="361">
        <f t="shared" ca="1" si="246"/>
        <v>1.745416558537547</v>
      </c>
      <c r="AN43" s="361">
        <f t="shared" ca="1" si="246"/>
        <v>1.745416558537547</v>
      </c>
      <c r="AO43" s="361">
        <f t="shared" ca="1" si="246"/>
        <v>1.8035971104887984</v>
      </c>
      <c r="AP43" s="361">
        <f t="shared" ca="1" si="246"/>
        <v>1.745416558537547</v>
      </c>
      <c r="AQ43" s="361">
        <f t="shared" ca="1" si="246"/>
        <v>1.8035971104887984</v>
      </c>
      <c r="AR43" s="361">
        <f t="shared" ca="1" si="246"/>
        <v>1.745416558537547</v>
      </c>
      <c r="AS43" s="361">
        <f t="shared" ca="1" si="246"/>
        <v>1.745416558537547</v>
      </c>
      <c r="AT43" s="361">
        <f t="shared" ca="1" si="246"/>
        <v>1.9324254755237127</v>
      </c>
      <c r="AU43" s="361">
        <f t="shared" ca="1" si="246"/>
        <v>1.745416558537547</v>
      </c>
      <c r="AV43" s="361">
        <f t="shared" ca="1" si="246"/>
        <v>1.804793062627291</v>
      </c>
      <c r="AW43" s="361">
        <f t="shared" ca="1" si="246"/>
        <v>1.7465739315747977</v>
      </c>
      <c r="AX43" s="361">
        <f t="shared" ca="1" si="246"/>
        <v>1.804793062627291</v>
      </c>
      <c r="AY43" s="361">
        <f t="shared" ca="1" si="246"/>
        <v>1.7465739315747977</v>
      </c>
      <c r="AZ43" s="361">
        <f t="shared" ca="1" si="246"/>
        <v>1.7465739315747977</v>
      </c>
      <c r="BA43" s="361">
        <f t="shared" ca="1" si="246"/>
        <v>1.804793062627291</v>
      </c>
      <c r="BB43" s="361">
        <f t="shared" ca="1" si="246"/>
        <v>1.7465739315747977</v>
      </c>
      <c r="BC43" s="361">
        <f t="shared" ca="1" si="246"/>
        <v>1.804793062627291</v>
      </c>
      <c r="BD43" s="361">
        <f t="shared" ca="1" si="246"/>
        <v>1.7465739315747977</v>
      </c>
      <c r="BE43" s="361">
        <f t="shared" ca="1" si="246"/>
        <v>1.7465739315747977</v>
      </c>
      <c r="BF43" s="361">
        <f t="shared" ca="1" si="246"/>
        <v>1.9337068528149548</v>
      </c>
      <c r="BG43" s="361">
        <f t="shared" ca="1" si="246"/>
        <v>1.7465739315747977</v>
      </c>
      <c r="BH43" s="361">
        <f t="shared" ca="1" si="246"/>
        <v>1.816502464358452</v>
      </c>
      <c r="BI43" s="361">
        <f t="shared" ca="1" si="246"/>
        <v>1.7579056106694697</v>
      </c>
      <c r="BJ43" s="361">
        <f t="shared" ca="1" si="246"/>
        <v>1.816502464358452</v>
      </c>
      <c r="BK43" s="361">
        <f t="shared" ca="1" si="246"/>
        <v>1.7579056106694697</v>
      </c>
      <c r="BL43" s="361">
        <f t="shared" ca="1" si="246"/>
        <v>1.7579056106694697</v>
      </c>
      <c r="BM43" s="361">
        <f t="shared" ca="1" si="246"/>
        <v>1.816502464358452</v>
      </c>
      <c r="BN43" s="361">
        <f t="shared" ca="1" si="246"/>
        <v>1.7579056106694697</v>
      </c>
      <c r="BO43" s="361">
        <f t="shared" ca="1" si="246"/>
        <v>1.816502464358452</v>
      </c>
      <c r="BP43" s="361">
        <f t="shared" ca="1" si="246"/>
        <v>1.7579056106694697</v>
      </c>
      <c r="BQ43" s="361">
        <f t="shared" ca="1" si="246"/>
        <v>1.7579056106694697</v>
      </c>
      <c r="BR43" s="361">
        <f t="shared" ca="1" si="246"/>
        <v>1.9462526403840559</v>
      </c>
      <c r="BS43" s="361">
        <f t="shared" ca="1" si="246"/>
        <v>1.7579056106694697</v>
      </c>
      <c r="BT43" s="361">
        <f t="shared" ca="1" si="246"/>
        <v>1.8701002545824847</v>
      </c>
      <c r="BU43" s="361">
        <f t="shared" ca="1" si="246"/>
        <v>1.8097744399185336</v>
      </c>
      <c r="BV43" s="361">
        <f t="shared" ca="1" si="246"/>
        <v>1.8701002545824847</v>
      </c>
      <c r="BW43" s="361">
        <f t="shared" ca="1" si="246"/>
        <v>1.8097744399185336</v>
      </c>
      <c r="BX43" s="361">
        <f t="shared" ca="1" si="246"/>
        <v>1.8097744399185336</v>
      </c>
      <c r="BY43" s="361">
        <f t="shared" ref="BY43:CC43" ca="1" si="247">BY$21/SUM(BY48:BY50)</f>
        <v>1.8701002545824847</v>
      </c>
      <c r="BZ43" s="361">
        <f t="shared" ca="1" si="247"/>
        <v>1.8097744399185336</v>
      </c>
      <c r="CA43" s="361">
        <f t="shared" ca="1" si="247"/>
        <v>1.8701002545824847</v>
      </c>
      <c r="CB43" s="361">
        <f t="shared" ca="1" si="247"/>
        <v>1.8097744399185336</v>
      </c>
      <c r="CC43" s="361">
        <f t="shared" ca="1" si="247"/>
        <v>1.8097744399185336</v>
      </c>
      <c r="CD43" s="361">
        <f t="shared" ref="CD43:ED43" ca="1" si="248">CD$21/SUM(CD48:CD50)</f>
        <v>1.9345864702577429</v>
      </c>
      <c r="CE43" s="361">
        <f t="shared" ca="1" si="248"/>
        <v>1.8097744399185336</v>
      </c>
      <c r="CF43" s="361">
        <f t="shared" ca="1" si="248"/>
        <v>1.9239972988798371</v>
      </c>
      <c r="CG43" s="361">
        <f t="shared" ca="1" si="248"/>
        <v>1.8619328698837134</v>
      </c>
      <c r="CH43" s="361">
        <f t="shared" ca="1" si="248"/>
        <v>1.9239972988798371</v>
      </c>
      <c r="CI43" s="361">
        <f t="shared" ca="1" si="248"/>
        <v>1.8619328698837134</v>
      </c>
      <c r="CJ43" s="361">
        <f t="shared" ca="1" si="248"/>
        <v>1.8619328698837134</v>
      </c>
      <c r="CK43" s="361">
        <f t="shared" ca="1" si="248"/>
        <v>1.9239972988798371</v>
      </c>
      <c r="CL43" s="361">
        <f t="shared" ca="1" si="248"/>
        <v>1.8619328698837134</v>
      </c>
      <c r="CM43" s="361">
        <f t="shared" ca="1" si="248"/>
        <v>1.9239972988798371</v>
      </c>
      <c r="CN43" s="361">
        <f t="shared" ca="1" si="248"/>
        <v>1.8619328698837134</v>
      </c>
      <c r="CO43" s="361">
        <f t="shared" ca="1" si="248"/>
        <v>1.8619328698837134</v>
      </c>
      <c r="CP43" s="361">
        <f t="shared" ca="1" si="248"/>
        <v>2.061425677371254</v>
      </c>
      <c r="CQ43" s="361">
        <f t="shared" ca="1" si="248"/>
        <v>1.8619328698837134</v>
      </c>
      <c r="CR43" s="361">
        <f t="shared" ca="1" si="248"/>
        <v>1.9795123396130345</v>
      </c>
      <c r="CS43" s="361">
        <f t="shared" ca="1" si="248"/>
        <v>1.9156571028513236</v>
      </c>
      <c r="CT43" s="361">
        <f t="shared" ca="1" si="248"/>
        <v>1.9795123396130345</v>
      </c>
      <c r="CU43" s="361">
        <f t="shared" ca="1" si="248"/>
        <v>1.9156571028513236</v>
      </c>
      <c r="CV43" s="361">
        <f t="shared" ca="1" si="248"/>
        <v>1.9156571028513236</v>
      </c>
      <c r="CW43" s="361">
        <f t="shared" ca="1" si="248"/>
        <v>1.9795123396130345</v>
      </c>
      <c r="CX43" s="361">
        <f t="shared" ca="1" si="248"/>
        <v>1.9156571028513236</v>
      </c>
      <c r="CY43" s="361">
        <f t="shared" ca="1" si="248"/>
        <v>1.9795123396130345</v>
      </c>
      <c r="CZ43" s="361">
        <f t="shared" ca="1" si="248"/>
        <v>1.9156571028513236</v>
      </c>
      <c r="DA43" s="361">
        <f t="shared" ca="1" si="248"/>
        <v>1.9156571028513236</v>
      </c>
      <c r="DB43" s="361">
        <f t="shared" ca="1" si="248"/>
        <v>2.120906078156823</v>
      </c>
      <c r="DC43" s="361">
        <f t="shared" ca="1" si="248"/>
        <v>1.9156571028513236</v>
      </c>
      <c r="DD43" s="361">
        <f t="shared" ca="1" si="248"/>
        <v>2.0366930549898163</v>
      </c>
      <c r="DE43" s="361">
        <f t="shared" ca="1" si="248"/>
        <v>1.970993279022403</v>
      </c>
      <c r="DF43" s="361">
        <f t="shared" ca="1" si="248"/>
        <v>2.0366930549898163</v>
      </c>
      <c r="DG43" s="361">
        <f t="shared" ca="1" si="248"/>
        <v>1.970993279022403</v>
      </c>
      <c r="DH43" s="361">
        <f t="shared" ca="1" si="248"/>
        <v>1.970993279022403</v>
      </c>
      <c r="DI43" s="361">
        <f t="shared" ca="1" si="248"/>
        <v>2.0366930549898163</v>
      </c>
      <c r="DJ43" s="361">
        <f t="shared" ca="1" si="248"/>
        <v>1.970993279022403</v>
      </c>
      <c r="DK43" s="361">
        <f t="shared" ca="1" si="248"/>
        <v>2.0366930549898163</v>
      </c>
      <c r="DL43" s="361">
        <f t="shared" ca="1" si="248"/>
        <v>1.970993279022403</v>
      </c>
      <c r="DM43" s="361">
        <f t="shared" ca="1" si="248"/>
        <v>1.970993279022403</v>
      </c>
      <c r="DN43" s="361">
        <f t="shared" ca="1" si="248"/>
        <v>2.1821711303462319</v>
      </c>
      <c r="DO43" s="361">
        <f t="shared" ca="1" si="248"/>
        <v>1.970993279022403</v>
      </c>
      <c r="DP43" s="361">
        <f t="shared" ca="1" si="248"/>
        <v>2.0979713900203665</v>
      </c>
      <c r="DQ43" s="361">
        <f t="shared" ca="1" si="248"/>
        <v>2.0302948935680964</v>
      </c>
      <c r="DR43" s="361">
        <f t="shared" ca="1" si="248"/>
        <v>2.0979713900203665</v>
      </c>
      <c r="DS43" s="361">
        <f t="shared" ca="1" si="248"/>
        <v>2.0302948935680964</v>
      </c>
      <c r="DT43" s="361">
        <f t="shared" ca="1" si="248"/>
        <v>2.0302948935680964</v>
      </c>
      <c r="DU43" s="361">
        <f t="shared" ca="1" si="248"/>
        <v>2.0979713900203665</v>
      </c>
      <c r="DV43" s="361">
        <f t="shared" ca="1" si="248"/>
        <v>2.0302948935680964</v>
      </c>
      <c r="DW43" s="361">
        <f t="shared" ca="1" si="248"/>
        <v>2.0979713900203665</v>
      </c>
      <c r="DX43" s="361">
        <f t="shared" ca="1" si="248"/>
        <v>2.0302948935680964</v>
      </c>
      <c r="DY43" s="361">
        <f t="shared" ca="1" si="248"/>
        <v>2.0302948935680964</v>
      </c>
      <c r="DZ43" s="361">
        <f t="shared" ca="1" si="248"/>
        <v>2.1703152310555516</v>
      </c>
      <c r="EA43" s="361">
        <f t="shared" ca="1" si="248"/>
        <v>2.0302948935680964</v>
      </c>
      <c r="EB43" s="361" t="e">
        <f t="shared" ca="1" si="248"/>
        <v>#DIV/0!</v>
      </c>
      <c r="EC43" s="361" t="e">
        <f t="shared" ca="1" si="248"/>
        <v>#DIV/0!</v>
      </c>
      <c r="ED43" s="361" t="e">
        <f t="shared" ca="1" si="248"/>
        <v>#DIV/0!</v>
      </c>
    </row>
    <row r="44" spans="1:134" hidden="1" x14ac:dyDescent="0.2">
      <c r="A44" s="316">
        <f>ROW()</f>
        <v>44</v>
      </c>
      <c r="C44" s="350">
        <f t="shared" si="239"/>
        <v>0</v>
      </c>
      <c r="D44" s="343"/>
      <c r="E44" s="343"/>
      <c r="F44" s="343"/>
      <c r="G44" s="343"/>
      <c r="H44" s="343"/>
      <c r="I44" s="343"/>
      <c r="J44" s="284"/>
      <c r="K44" s="343"/>
      <c r="L44" s="362">
        <f ca="1">L$21/SUM(L48:L51)</f>
        <v>1.8253673294297352</v>
      </c>
      <c r="M44" s="362">
        <f t="shared" ref="M44:BX44" ca="1" si="249">M$21/SUM(M48:M51)</f>
        <v>1.7664845123513568</v>
      </c>
      <c r="N44" s="362">
        <f t="shared" ca="1" si="249"/>
        <v>1.8253673294297352</v>
      </c>
      <c r="O44" s="362">
        <f t="shared" ca="1" si="249"/>
        <v>1.7664845123513568</v>
      </c>
      <c r="P44" s="362">
        <f t="shared" ca="1" si="249"/>
        <v>1.7664845123513568</v>
      </c>
      <c r="Q44" s="362">
        <f t="shared" ca="1" si="249"/>
        <v>1.8253673294297352</v>
      </c>
      <c r="R44" s="362">
        <f t="shared" ca="1" si="249"/>
        <v>1.7664845123513568</v>
      </c>
      <c r="S44" s="362">
        <f t="shared" ca="1" si="249"/>
        <v>1.8253673294297352</v>
      </c>
      <c r="T44" s="362">
        <f t="shared" ca="1" si="249"/>
        <v>1.7664845123513568</v>
      </c>
      <c r="U44" s="362">
        <f t="shared" ca="1" si="249"/>
        <v>1.7664845123513568</v>
      </c>
      <c r="V44" s="362">
        <f t="shared" ca="1" si="249"/>
        <v>1.955750710103288</v>
      </c>
      <c r="W44" s="362">
        <f t="shared" ca="1" si="249"/>
        <v>1.7664845123513568</v>
      </c>
      <c r="X44" s="362">
        <f t="shared" ca="1" si="249"/>
        <v>1.8042713620162931</v>
      </c>
      <c r="Y44" s="362">
        <f t="shared" ca="1" si="249"/>
        <v>1.7460690600157678</v>
      </c>
      <c r="Z44" s="362">
        <f t="shared" ca="1" si="249"/>
        <v>1.8042713620162931</v>
      </c>
      <c r="AA44" s="362">
        <f t="shared" ca="1" si="249"/>
        <v>1.7460690600157678</v>
      </c>
      <c r="AB44" s="362">
        <f t="shared" ca="1" si="249"/>
        <v>1.7460690600157678</v>
      </c>
      <c r="AC44" s="362">
        <f t="shared" ca="1" si="249"/>
        <v>1.8042713620162931</v>
      </c>
      <c r="AD44" s="362">
        <f t="shared" ca="1" si="249"/>
        <v>1.7460690600157678</v>
      </c>
      <c r="AE44" s="362">
        <f t="shared" ca="1" si="249"/>
        <v>1.8042713620162931</v>
      </c>
      <c r="AF44" s="362">
        <f t="shared" ca="1" si="249"/>
        <v>1.7460690600157678</v>
      </c>
      <c r="AG44" s="362">
        <f t="shared" ca="1" si="249"/>
        <v>1.7460690600157678</v>
      </c>
      <c r="AH44" s="362">
        <f t="shared" ca="1" si="249"/>
        <v>1.8664876158789243</v>
      </c>
      <c r="AI44" s="362">
        <f t="shared" ca="1" si="249"/>
        <v>1.7460690600157678</v>
      </c>
      <c r="AJ44" s="362">
        <f t="shared" ca="1" si="249"/>
        <v>1.8035971104887984</v>
      </c>
      <c r="AK44" s="362">
        <f t="shared" ca="1" si="249"/>
        <v>1.745416558537547</v>
      </c>
      <c r="AL44" s="362">
        <f t="shared" ca="1" si="249"/>
        <v>1.8035971104887984</v>
      </c>
      <c r="AM44" s="362">
        <f t="shared" ca="1" si="249"/>
        <v>1.745416558537547</v>
      </c>
      <c r="AN44" s="362">
        <f t="shared" ca="1" si="249"/>
        <v>1.745416558537547</v>
      </c>
      <c r="AO44" s="362">
        <f t="shared" ca="1" si="249"/>
        <v>1.8035971104887984</v>
      </c>
      <c r="AP44" s="362">
        <f t="shared" ca="1" si="249"/>
        <v>1.745416558537547</v>
      </c>
      <c r="AQ44" s="362">
        <f t="shared" ca="1" si="249"/>
        <v>1.8035971104887984</v>
      </c>
      <c r="AR44" s="362">
        <f t="shared" ca="1" si="249"/>
        <v>1.745416558537547</v>
      </c>
      <c r="AS44" s="362">
        <f t="shared" ca="1" si="249"/>
        <v>1.745416558537547</v>
      </c>
      <c r="AT44" s="362">
        <f t="shared" ca="1" si="249"/>
        <v>1.9324254755237127</v>
      </c>
      <c r="AU44" s="362">
        <f t="shared" ca="1" si="249"/>
        <v>1.745416558537547</v>
      </c>
      <c r="AV44" s="362">
        <f t="shared" ca="1" si="249"/>
        <v>1.804793062627291</v>
      </c>
      <c r="AW44" s="362">
        <f t="shared" ca="1" si="249"/>
        <v>1.7465739315747977</v>
      </c>
      <c r="AX44" s="362">
        <f t="shared" ca="1" si="249"/>
        <v>1.804793062627291</v>
      </c>
      <c r="AY44" s="362">
        <f t="shared" ca="1" si="249"/>
        <v>1.7465739315747977</v>
      </c>
      <c r="AZ44" s="362">
        <f t="shared" ca="1" si="249"/>
        <v>1.7465739315747977</v>
      </c>
      <c r="BA44" s="362">
        <f t="shared" ca="1" si="249"/>
        <v>1.804793062627291</v>
      </c>
      <c r="BB44" s="362">
        <f t="shared" ca="1" si="249"/>
        <v>1.7465739315747977</v>
      </c>
      <c r="BC44" s="362">
        <f t="shared" ca="1" si="249"/>
        <v>1.804793062627291</v>
      </c>
      <c r="BD44" s="362">
        <f t="shared" ca="1" si="249"/>
        <v>1.7465739315747977</v>
      </c>
      <c r="BE44" s="362">
        <f t="shared" ca="1" si="249"/>
        <v>1.7465739315747977</v>
      </c>
      <c r="BF44" s="362">
        <f t="shared" ca="1" si="249"/>
        <v>1.9337068528149548</v>
      </c>
      <c r="BG44" s="362">
        <f t="shared" ca="1" si="249"/>
        <v>1.7465739315747977</v>
      </c>
      <c r="BH44" s="362">
        <f t="shared" ca="1" si="249"/>
        <v>1.816502464358452</v>
      </c>
      <c r="BI44" s="362">
        <f t="shared" ca="1" si="249"/>
        <v>1.7579056106694697</v>
      </c>
      <c r="BJ44" s="362">
        <f t="shared" ca="1" si="249"/>
        <v>1.816502464358452</v>
      </c>
      <c r="BK44" s="362">
        <f t="shared" ca="1" si="249"/>
        <v>1.7579056106694697</v>
      </c>
      <c r="BL44" s="362">
        <f t="shared" ca="1" si="249"/>
        <v>1.7579056106694697</v>
      </c>
      <c r="BM44" s="362">
        <f t="shared" ca="1" si="249"/>
        <v>1.816502464358452</v>
      </c>
      <c r="BN44" s="362">
        <f t="shared" ca="1" si="249"/>
        <v>1.7579056106694697</v>
      </c>
      <c r="BO44" s="362">
        <f t="shared" ca="1" si="249"/>
        <v>1.816502464358452</v>
      </c>
      <c r="BP44" s="362">
        <f t="shared" ca="1" si="249"/>
        <v>1.7579056106694697</v>
      </c>
      <c r="BQ44" s="362">
        <f t="shared" ca="1" si="249"/>
        <v>1.7579056106694697</v>
      </c>
      <c r="BR44" s="362">
        <f t="shared" ca="1" si="249"/>
        <v>1.9462526403840559</v>
      </c>
      <c r="BS44" s="362">
        <f t="shared" ca="1" si="249"/>
        <v>1.7579056106694697</v>
      </c>
      <c r="BT44" s="362">
        <f t="shared" ca="1" si="249"/>
        <v>1.8701002545824847</v>
      </c>
      <c r="BU44" s="362">
        <f t="shared" ca="1" si="249"/>
        <v>1.8097744399185336</v>
      </c>
      <c r="BV44" s="362">
        <f t="shared" ca="1" si="249"/>
        <v>1.8701002545824847</v>
      </c>
      <c r="BW44" s="362">
        <f t="shared" ca="1" si="249"/>
        <v>1.8097744399185336</v>
      </c>
      <c r="BX44" s="362">
        <f t="shared" ca="1" si="249"/>
        <v>1.8097744399185336</v>
      </c>
      <c r="BY44" s="362">
        <f t="shared" ref="BY44:CC44" ca="1" si="250">BY$21/SUM(BY48:BY51)</f>
        <v>1.8701002545824847</v>
      </c>
      <c r="BZ44" s="362">
        <f t="shared" ca="1" si="250"/>
        <v>1.8097744399185336</v>
      </c>
      <c r="CA44" s="362">
        <f t="shared" ca="1" si="250"/>
        <v>1.8701002545824847</v>
      </c>
      <c r="CB44" s="362">
        <f t="shared" ca="1" si="250"/>
        <v>1.8097744399185336</v>
      </c>
      <c r="CC44" s="362">
        <f t="shared" ca="1" si="250"/>
        <v>1.8097744399185336</v>
      </c>
      <c r="CD44" s="362">
        <f t="shared" ref="CD44:ED44" ca="1" si="251">CD$21/SUM(CD48:CD51)</f>
        <v>1.9345864702577429</v>
      </c>
      <c r="CE44" s="362">
        <f t="shared" ca="1" si="251"/>
        <v>1.8097744399185336</v>
      </c>
      <c r="CF44" s="362">
        <f t="shared" ca="1" si="251"/>
        <v>1.9239972988798371</v>
      </c>
      <c r="CG44" s="362">
        <f t="shared" ca="1" si="251"/>
        <v>1.8619328698837134</v>
      </c>
      <c r="CH44" s="362">
        <f t="shared" ca="1" si="251"/>
        <v>1.9239972988798371</v>
      </c>
      <c r="CI44" s="362">
        <f t="shared" ca="1" si="251"/>
        <v>1.8619328698837134</v>
      </c>
      <c r="CJ44" s="362">
        <f t="shared" ca="1" si="251"/>
        <v>1.8619328698837134</v>
      </c>
      <c r="CK44" s="362">
        <f t="shared" ca="1" si="251"/>
        <v>1.9239972988798371</v>
      </c>
      <c r="CL44" s="362">
        <f t="shared" ca="1" si="251"/>
        <v>1.8619328698837134</v>
      </c>
      <c r="CM44" s="362">
        <f t="shared" ca="1" si="251"/>
        <v>1.9239972988798371</v>
      </c>
      <c r="CN44" s="362">
        <f t="shared" ca="1" si="251"/>
        <v>1.8619328698837134</v>
      </c>
      <c r="CO44" s="362">
        <f t="shared" ca="1" si="251"/>
        <v>1.8619328698837134</v>
      </c>
      <c r="CP44" s="362">
        <f t="shared" ca="1" si="251"/>
        <v>2.061425677371254</v>
      </c>
      <c r="CQ44" s="362">
        <f t="shared" ca="1" si="251"/>
        <v>1.8619328698837134</v>
      </c>
      <c r="CR44" s="362">
        <f t="shared" ca="1" si="251"/>
        <v>1.9795123396130345</v>
      </c>
      <c r="CS44" s="362">
        <f t="shared" ca="1" si="251"/>
        <v>1.9156571028513236</v>
      </c>
      <c r="CT44" s="362">
        <f t="shared" ca="1" si="251"/>
        <v>1.9795123396130345</v>
      </c>
      <c r="CU44" s="362">
        <f t="shared" ca="1" si="251"/>
        <v>1.9156571028513236</v>
      </c>
      <c r="CV44" s="362">
        <f t="shared" ca="1" si="251"/>
        <v>1.9156571028513236</v>
      </c>
      <c r="CW44" s="362">
        <f t="shared" ca="1" si="251"/>
        <v>1.9795123396130345</v>
      </c>
      <c r="CX44" s="362">
        <f t="shared" ca="1" si="251"/>
        <v>1.9156571028513236</v>
      </c>
      <c r="CY44" s="362">
        <f t="shared" ca="1" si="251"/>
        <v>1.9795123396130345</v>
      </c>
      <c r="CZ44" s="362">
        <f t="shared" ca="1" si="251"/>
        <v>1.9156571028513236</v>
      </c>
      <c r="DA44" s="362">
        <f t="shared" ca="1" si="251"/>
        <v>1.9156571028513236</v>
      </c>
      <c r="DB44" s="362">
        <f t="shared" ca="1" si="251"/>
        <v>2.120906078156823</v>
      </c>
      <c r="DC44" s="362">
        <f t="shared" ca="1" si="251"/>
        <v>1.9156571028513236</v>
      </c>
      <c r="DD44" s="362">
        <f t="shared" ca="1" si="251"/>
        <v>2.0366930549898163</v>
      </c>
      <c r="DE44" s="362">
        <f t="shared" ca="1" si="251"/>
        <v>1.970993279022403</v>
      </c>
      <c r="DF44" s="362">
        <f t="shared" ca="1" si="251"/>
        <v>2.0366930549898163</v>
      </c>
      <c r="DG44" s="362">
        <f t="shared" ca="1" si="251"/>
        <v>1.970993279022403</v>
      </c>
      <c r="DH44" s="362">
        <f t="shared" ca="1" si="251"/>
        <v>1.970993279022403</v>
      </c>
      <c r="DI44" s="362">
        <f t="shared" ca="1" si="251"/>
        <v>2.0366930549898163</v>
      </c>
      <c r="DJ44" s="362">
        <f t="shared" ca="1" si="251"/>
        <v>1.970993279022403</v>
      </c>
      <c r="DK44" s="362">
        <f t="shared" ca="1" si="251"/>
        <v>2.0366930549898163</v>
      </c>
      <c r="DL44" s="362">
        <f t="shared" ca="1" si="251"/>
        <v>1.970993279022403</v>
      </c>
      <c r="DM44" s="362">
        <f t="shared" ca="1" si="251"/>
        <v>1.970993279022403</v>
      </c>
      <c r="DN44" s="362">
        <f t="shared" ca="1" si="251"/>
        <v>2.1821711303462319</v>
      </c>
      <c r="DO44" s="362">
        <f t="shared" ca="1" si="251"/>
        <v>1.970993279022403</v>
      </c>
      <c r="DP44" s="362">
        <f t="shared" ca="1" si="251"/>
        <v>2.0979713900203665</v>
      </c>
      <c r="DQ44" s="362">
        <f t="shared" ca="1" si="251"/>
        <v>2.0302948935680964</v>
      </c>
      <c r="DR44" s="362">
        <f t="shared" ca="1" si="251"/>
        <v>2.0979713900203665</v>
      </c>
      <c r="DS44" s="362">
        <f t="shared" ca="1" si="251"/>
        <v>2.0302948935680964</v>
      </c>
      <c r="DT44" s="362">
        <f t="shared" ca="1" si="251"/>
        <v>2.0302948935680964</v>
      </c>
      <c r="DU44" s="362">
        <f t="shared" ca="1" si="251"/>
        <v>2.0979713900203665</v>
      </c>
      <c r="DV44" s="362">
        <f t="shared" ca="1" si="251"/>
        <v>2.0302948935680964</v>
      </c>
      <c r="DW44" s="362">
        <f t="shared" ca="1" si="251"/>
        <v>2.0979713900203665</v>
      </c>
      <c r="DX44" s="362">
        <f t="shared" ca="1" si="251"/>
        <v>2.0302948935680964</v>
      </c>
      <c r="DY44" s="362">
        <f t="shared" ca="1" si="251"/>
        <v>2.0302948935680964</v>
      </c>
      <c r="DZ44" s="362">
        <f t="shared" ca="1" si="251"/>
        <v>2.1703152310555516</v>
      </c>
      <c r="EA44" s="362">
        <f t="shared" ca="1" si="251"/>
        <v>2.0302948935680964</v>
      </c>
      <c r="EB44" s="362" t="e">
        <f t="shared" ca="1" si="251"/>
        <v>#DIV/0!</v>
      </c>
      <c r="EC44" s="362" t="e">
        <f t="shared" ca="1" si="251"/>
        <v>#DIV/0!</v>
      </c>
      <c r="ED44" s="362" t="e">
        <f t="shared" ca="1" si="251"/>
        <v>#DIV/0!</v>
      </c>
    </row>
    <row r="45" spans="1:134" x14ac:dyDescent="0.2">
      <c r="A45" s="316">
        <f>ROW()</f>
        <v>45</v>
      </c>
      <c r="C45" s="347"/>
      <c r="H45" s="347"/>
    </row>
    <row r="46" spans="1:134" x14ac:dyDescent="0.2">
      <c r="A46" s="316">
        <f>ROW()</f>
        <v>46</v>
      </c>
      <c r="C46" s="347"/>
      <c r="H46" s="347"/>
      <c r="I46" s="363" t="s">
        <v>261</v>
      </c>
      <c r="L46" s="342">
        <f>L54</f>
        <v>30</v>
      </c>
      <c r="M46" s="342">
        <f t="shared" ref="M46:BX46" si="252">M54</f>
        <v>31</v>
      </c>
      <c r="N46" s="342">
        <f t="shared" si="252"/>
        <v>30</v>
      </c>
      <c r="O46" s="342">
        <f t="shared" si="252"/>
        <v>31</v>
      </c>
      <c r="P46" s="342">
        <f t="shared" si="252"/>
        <v>31</v>
      </c>
      <c r="Q46" s="342">
        <f t="shared" si="252"/>
        <v>30</v>
      </c>
      <c r="R46" s="342">
        <f t="shared" si="252"/>
        <v>31</v>
      </c>
      <c r="S46" s="342">
        <f t="shared" si="252"/>
        <v>30</v>
      </c>
      <c r="T46" s="342">
        <f t="shared" si="252"/>
        <v>31</v>
      </c>
      <c r="U46" s="342">
        <f t="shared" si="252"/>
        <v>31</v>
      </c>
      <c r="V46" s="342">
        <f t="shared" si="252"/>
        <v>28</v>
      </c>
      <c r="W46" s="342">
        <f t="shared" si="252"/>
        <v>31</v>
      </c>
      <c r="X46" s="342">
        <f t="shared" si="252"/>
        <v>30</v>
      </c>
      <c r="Y46" s="342">
        <f t="shared" si="252"/>
        <v>31</v>
      </c>
      <c r="Z46" s="342">
        <f t="shared" si="252"/>
        <v>30</v>
      </c>
      <c r="AA46" s="342">
        <f t="shared" si="252"/>
        <v>31</v>
      </c>
      <c r="AB46" s="342">
        <f t="shared" si="252"/>
        <v>31</v>
      </c>
      <c r="AC46" s="342">
        <f t="shared" si="252"/>
        <v>30</v>
      </c>
      <c r="AD46" s="342">
        <f t="shared" si="252"/>
        <v>31</v>
      </c>
      <c r="AE46" s="342">
        <f t="shared" si="252"/>
        <v>30</v>
      </c>
      <c r="AF46" s="342">
        <f t="shared" si="252"/>
        <v>31</v>
      </c>
      <c r="AG46" s="342">
        <f t="shared" si="252"/>
        <v>31</v>
      </c>
      <c r="AH46" s="342">
        <f t="shared" si="252"/>
        <v>29</v>
      </c>
      <c r="AI46" s="342">
        <f t="shared" si="252"/>
        <v>31</v>
      </c>
      <c r="AJ46" s="342">
        <f t="shared" si="252"/>
        <v>30</v>
      </c>
      <c r="AK46" s="342">
        <f t="shared" si="252"/>
        <v>31</v>
      </c>
      <c r="AL46" s="342">
        <f t="shared" si="252"/>
        <v>30</v>
      </c>
      <c r="AM46" s="342">
        <f t="shared" si="252"/>
        <v>31</v>
      </c>
      <c r="AN46" s="342">
        <f t="shared" si="252"/>
        <v>31</v>
      </c>
      <c r="AO46" s="342">
        <f t="shared" si="252"/>
        <v>30</v>
      </c>
      <c r="AP46" s="342">
        <f t="shared" si="252"/>
        <v>31</v>
      </c>
      <c r="AQ46" s="342">
        <f t="shared" si="252"/>
        <v>30</v>
      </c>
      <c r="AR46" s="342">
        <f t="shared" si="252"/>
        <v>31</v>
      </c>
      <c r="AS46" s="342">
        <f t="shared" si="252"/>
        <v>31</v>
      </c>
      <c r="AT46" s="342">
        <f t="shared" si="252"/>
        <v>28</v>
      </c>
      <c r="AU46" s="342">
        <f t="shared" si="252"/>
        <v>31</v>
      </c>
      <c r="AV46" s="342">
        <f t="shared" si="252"/>
        <v>30</v>
      </c>
      <c r="AW46" s="342">
        <f t="shared" si="252"/>
        <v>31</v>
      </c>
      <c r="AX46" s="342">
        <f t="shared" si="252"/>
        <v>30</v>
      </c>
      <c r="AY46" s="342">
        <f t="shared" si="252"/>
        <v>31</v>
      </c>
      <c r="AZ46" s="342">
        <f t="shared" si="252"/>
        <v>31</v>
      </c>
      <c r="BA46" s="342">
        <f t="shared" si="252"/>
        <v>30</v>
      </c>
      <c r="BB46" s="342">
        <f t="shared" si="252"/>
        <v>31</v>
      </c>
      <c r="BC46" s="342">
        <f t="shared" si="252"/>
        <v>30</v>
      </c>
      <c r="BD46" s="342">
        <f t="shared" si="252"/>
        <v>31</v>
      </c>
      <c r="BE46" s="342">
        <f t="shared" si="252"/>
        <v>31</v>
      </c>
      <c r="BF46" s="342">
        <f t="shared" si="252"/>
        <v>28</v>
      </c>
      <c r="BG46" s="342">
        <f t="shared" si="252"/>
        <v>31</v>
      </c>
      <c r="BH46" s="342">
        <f t="shared" si="252"/>
        <v>30</v>
      </c>
      <c r="BI46" s="342">
        <f t="shared" si="252"/>
        <v>31</v>
      </c>
      <c r="BJ46" s="342">
        <f t="shared" si="252"/>
        <v>30</v>
      </c>
      <c r="BK46" s="342">
        <f t="shared" si="252"/>
        <v>31</v>
      </c>
      <c r="BL46" s="342">
        <f t="shared" si="252"/>
        <v>31</v>
      </c>
      <c r="BM46" s="342">
        <f t="shared" si="252"/>
        <v>30</v>
      </c>
      <c r="BN46" s="342">
        <f t="shared" si="252"/>
        <v>31</v>
      </c>
      <c r="BO46" s="342">
        <f t="shared" si="252"/>
        <v>30</v>
      </c>
      <c r="BP46" s="342">
        <f t="shared" si="252"/>
        <v>31</v>
      </c>
      <c r="BQ46" s="342">
        <f t="shared" si="252"/>
        <v>31</v>
      </c>
      <c r="BR46" s="342">
        <f t="shared" si="252"/>
        <v>28</v>
      </c>
      <c r="BS46" s="342">
        <f t="shared" si="252"/>
        <v>31</v>
      </c>
      <c r="BT46" s="342">
        <f t="shared" si="252"/>
        <v>30</v>
      </c>
      <c r="BU46" s="342">
        <f t="shared" si="252"/>
        <v>31</v>
      </c>
      <c r="BV46" s="342">
        <f t="shared" si="252"/>
        <v>30</v>
      </c>
      <c r="BW46" s="342">
        <f t="shared" si="252"/>
        <v>31</v>
      </c>
      <c r="BX46" s="342">
        <f t="shared" si="252"/>
        <v>31</v>
      </c>
      <c r="BY46" s="342">
        <f t="shared" ref="BY46:ED46" si="253">BY54</f>
        <v>30</v>
      </c>
      <c r="BZ46" s="342">
        <f t="shared" si="253"/>
        <v>31</v>
      </c>
      <c r="CA46" s="342">
        <f t="shared" si="253"/>
        <v>30</v>
      </c>
      <c r="CB46" s="342">
        <f t="shared" si="253"/>
        <v>31</v>
      </c>
      <c r="CC46" s="342">
        <f t="shared" si="253"/>
        <v>31</v>
      </c>
      <c r="CD46" s="342">
        <f t="shared" si="253"/>
        <v>29</v>
      </c>
      <c r="CE46" s="342">
        <f t="shared" si="253"/>
        <v>31</v>
      </c>
      <c r="CF46" s="342">
        <f t="shared" si="253"/>
        <v>30</v>
      </c>
      <c r="CG46" s="342">
        <f t="shared" si="253"/>
        <v>31</v>
      </c>
      <c r="CH46" s="342">
        <f t="shared" si="253"/>
        <v>30</v>
      </c>
      <c r="CI46" s="342">
        <f t="shared" si="253"/>
        <v>31</v>
      </c>
      <c r="CJ46" s="342">
        <f t="shared" si="253"/>
        <v>31</v>
      </c>
      <c r="CK46" s="342">
        <f t="shared" si="253"/>
        <v>30</v>
      </c>
      <c r="CL46" s="342">
        <f t="shared" si="253"/>
        <v>31</v>
      </c>
      <c r="CM46" s="342">
        <f t="shared" si="253"/>
        <v>30</v>
      </c>
      <c r="CN46" s="342">
        <f t="shared" si="253"/>
        <v>31</v>
      </c>
      <c r="CO46" s="342">
        <f t="shared" si="253"/>
        <v>31</v>
      </c>
      <c r="CP46" s="342">
        <f t="shared" si="253"/>
        <v>28</v>
      </c>
      <c r="CQ46" s="342">
        <f t="shared" si="253"/>
        <v>31</v>
      </c>
      <c r="CR46" s="342">
        <f t="shared" si="253"/>
        <v>30</v>
      </c>
      <c r="CS46" s="342">
        <f t="shared" si="253"/>
        <v>31</v>
      </c>
      <c r="CT46" s="342">
        <f t="shared" si="253"/>
        <v>30</v>
      </c>
      <c r="CU46" s="342">
        <f t="shared" si="253"/>
        <v>31</v>
      </c>
      <c r="CV46" s="342">
        <f t="shared" si="253"/>
        <v>31</v>
      </c>
      <c r="CW46" s="342">
        <f t="shared" si="253"/>
        <v>30</v>
      </c>
      <c r="CX46" s="342">
        <f t="shared" si="253"/>
        <v>31</v>
      </c>
      <c r="CY46" s="342">
        <f t="shared" si="253"/>
        <v>30</v>
      </c>
      <c r="CZ46" s="342">
        <f t="shared" si="253"/>
        <v>31</v>
      </c>
      <c r="DA46" s="342">
        <f t="shared" si="253"/>
        <v>31</v>
      </c>
      <c r="DB46" s="342">
        <f t="shared" si="253"/>
        <v>28</v>
      </c>
      <c r="DC46" s="342">
        <f t="shared" si="253"/>
        <v>31</v>
      </c>
      <c r="DD46" s="342">
        <f t="shared" si="253"/>
        <v>30</v>
      </c>
      <c r="DE46" s="342">
        <f t="shared" si="253"/>
        <v>31</v>
      </c>
      <c r="DF46" s="342">
        <f t="shared" si="253"/>
        <v>30</v>
      </c>
      <c r="DG46" s="342">
        <f t="shared" si="253"/>
        <v>31</v>
      </c>
      <c r="DH46" s="342">
        <f t="shared" si="253"/>
        <v>31</v>
      </c>
      <c r="DI46" s="342">
        <f t="shared" si="253"/>
        <v>30</v>
      </c>
      <c r="DJ46" s="342">
        <f t="shared" si="253"/>
        <v>31</v>
      </c>
      <c r="DK46" s="342">
        <f t="shared" si="253"/>
        <v>30</v>
      </c>
      <c r="DL46" s="342">
        <f t="shared" si="253"/>
        <v>31</v>
      </c>
      <c r="DM46" s="342">
        <f t="shared" si="253"/>
        <v>31</v>
      </c>
      <c r="DN46" s="342">
        <f t="shared" si="253"/>
        <v>28</v>
      </c>
      <c r="DO46" s="342">
        <f t="shared" si="253"/>
        <v>31</v>
      </c>
      <c r="DP46" s="342">
        <f t="shared" si="253"/>
        <v>30</v>
      </c>
      <c r="DQ46" s="342">
        <f t="shared" si="253"/>
        <v>31</v>
      </c>
      <c r="DR46" s="342">
        <f t="shared" si="253"/>
        <v>30</v>
      </c>
      <c r="DS46" s="342">
        <f t="shared" si="253"/>
        <v>31</v>
      </c>
      <c r="DT46" s="342">
        <f t="shared" si="253"/>
        <v>31</v>
      </c>
      <c r="DU46" s="342">
        <f t="shared" si="253"/>
        <v>30</v>
      </c>
      <c r="DV46" s="342">
        <f t="shared" si="253"/>
        <v>31</v>
      </c>
      <c r="DW46" s="342">
        <f t="shared" si="253"/>
        <v>30</v>
      </c>
      <c r="DX46" s="342">
        <f t="shared" si="253"/>
        <v>31</v>
      </c>
      <c r="DY46" s="342">
        <f t="shared" si="253"/>
        <v>31</v>
      </c>
      <c r="DZ46" s="342">
        <f t="shared" si="253"/>
        <v>29</v>
      </c>
      <c r="EA46" s="342">
        <f t="shared" si="253"/>
        <v>31</v>
      </c>
      <c r="EB46" s="342">
        <f t="shared" si="253"/>
        <v>0</v>
      </c>
      <c r="EC46" s="342">
        <f t="shared" si="253"/>
        <v>0</v>
      </c>
      <c r="ED46" s="342">
        <f t="shared" si="253"/>
        <v>0</v>
      </c>
    </row>
    <row r="47" spans="1:134" x14ac:dyDescent="0.2">
      <c r="A47" s="316">
        <f>ROW()</f>
        <v>47</v>
      </c>
      <c r="C47" s="347"/>
      <c r="H47" s="347"/>
      <c r="I47" s="363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/>
      <c r="W47" s="342"/>
      <c r="X47" s="342"/>
      <c r="Y47" s="342"/>
      <c r="Z47" s="342"/>
      <c r="AA47" s="342"/>
      <c r="AB47" s="342"/>
      <c r="AC47" s="342"/>
      <c r="AD47" s="342"/>
      <c r="AE47" s="342"/>
      <c r="AF47" s="342"/>
      <c r="AG47" s="342"/>
      <c r="AH47" s="342"/>
      <c r="AI47" s="342"/>
      <c r="AJ47" s="342"/>
      <c r="AK47" s="342"/>
      <c r="AL47" s="342"/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2"/>
      <c r="AZ47" s="342"/>
      <c r="BA47" s="342"/>
      <c r="BB47" s="342"/>
      <c r="BC47" s="342"/>
      <c r="BD47" s="342"/>
      <c r="BE47" s="342"/>
      <c r="BF47" s="342"/>
      <c r="BG47" s="342"/>
      <c r="BH47" s="342"/>
      <c r="BI47" s="342"/>
      <c r="BJ47" s="342"/>
      <c r="BK47" s="342"/>
      <c r="BL47" s="342"/>
      <c r="BM47" s="342"/>
      <c r="BN47" s="342"/>
      <c r="BO47" s="342"/>
      <c r="BP47" s="342"/>
      <c r="BQ47" s="342"/>
      <c r="BR47" s="342"/>
      <c r="BS47" s="342"/>
      <c r="BT47" s="342"/>
      <c r="BU47" s="342"/>
      <c r="BV47" s="342"/>
      <c r="BW47" s="342"/>
      <c r="BX47" s="342"/>
      <c r="BY47" s="342"/>
      <c r="BZ47" s="342"/>
      <c r="CA47" s="342"/>
      <c r="CB47" s="342"/>
      <c r="CC47" s="342"/>
      <c r="CD47" s="342"/>
      <c r="CE47" s="342"/>
      <c r="CF47" s="342"/>
      <c r="CG47" s="342"/>
      <c r="CH47" s="342"/>
      <c r="CI47" s="342"/>
      <c r="CJ47" s="342"/>
      <c r="CK47" s="342"/>
      <c r="CL47" s="342"/>
      <c r="CM47" s="342"/>
      <c r="CN47" s="342"/>
      <c r="CO47" s="342"/>
      <c r="CP47" s="342"/>
      <c r="CQ47" s="342"/>
      <c r="CR47" s="342"/>
      <c r="CS47" s="342"/>
      <c r="CT47" s="342"/>
      <c r="CU47" s="342"/>
      <c r="CV47" s="342"/>
      <c r="CW47" s="342"/>
      <c r="CX47" s="342"/>
      <c r="CY47" s="342"/>
      <c r="CZ47" s="342"/>
      <c r="DA47" s="342"/>
      <c r="DB47" s="342"/>
      <c r="DC47" s="342"/>
      <c r="DD47" s="342"/>
      <c r="DE47" s="342"/>
      <c r="DF47" s="342"/>
      <c r="DG47" s="342"/>
      <c r="DH47" s="342"/>
      <c r="DI47" s="342"/>
      <c r="DJ47" s="342"/>
      <c r="DK47" s="342"/>
      <c r="DL47" s="342"/>
      <c r="DM47" s="342"/>
      <c r="DN47" s="342"/>
      <c r="DO47" s="342"/>
      <c r="DP47" s="342"/>
      <c r="DQ47" s="342"/>
      <c r="DR47" s="342"/>
      <c r="DS47" s="342"/>
      <c r="DT47" s="342"/>
      <c r="DU47" s="342"/>
      <c r="DV47" s="342"/>
      <c r="DW47" s="342"/>
      <c r="DX47" s="342"/>
      <c r="DY47" s="342"/>
      <c r="DZ47" s="342"/>
      <c r="EA47" s="342"/>
      <c r="EB47" s="342"/>
      <c r="EC47" s="342"/>
      <c r="ED47" s="342"/>
    </row>
    <row r="48" spans="1:134" x14ac:dyDescent="0.2">
      <c r="A48" s="316">
        <f>ROW()</f>
        <v>48</v>
      </c>
      <c r="C48" s="347"/>
      <c r="D48" s="316" t="str">
        <f t="shared" ref="D48:D51" si="254">D56</f>
        <v>A1-Note</v>
      </c>
      <c r="H48" s="347"/>
      <c r="I48" s="363" t="s">
        <v>262</v>
      </c>
      <c r="L48" s="342">
        <f>$E56*$F56*L$46/360</f>
        <v>388466.66666666669</v>
      </c>
      <c r="M48" s="342">
        <f t="shared" ref="M48:BG51" si="255">$E56*$F56*M$46/360</f>
        <v>401415.55555555556</v>
      </c>
      <c r="N48" s="342">
        <f t="shared" si="255"/>
        <v>388466.66666666669</v>
      </c>
      <c r="O48" s="342">
        <f t="shared" si="255"/>
        <v>401415.55555555556</v>
      </c>
      <c r="P48" s="342">
        <f t="shared" si="255"/>
        <v>401415.55555555556</v>
      </c>
      <c r="Q48" s="342">
        <f t="shared" si="255"/>
        <v>388466.66666666669</v>
      </c>
      <c r="R48" s="342">
        <f t="shared" si="255"/>
        <v>401415.55555555556</v>
      </c>
      <c r="S48" s="342">
        <f t="shared" si="255"/>
        <v>388466.66666666669</v>
      </c>
      <c r="T48" s="342">
        <f t="shared" si="255"/>
        <v>401415.55555555556</v>
      </c>
      <c r="U48" s="342">
        <f t="shared" si="255"/>
        <v>401415.55555555556</v>
      </c>
      <c r="V48" s="342">
        <f t="shared" si="255"/>
        <v>362568.88888888888</v>
      </c>
      <c r="W48" s="342">
        <f t="shared" si="255"/>
        <v>401415.55555555556</v>
      </c>
      <c r="X48" s="342">
        <f t="shared" si="255"/>
        <v>388466.66666666669</v>
      </c>
      <c r="Y48" s="342">
        <f t="shared" si="255"/>
        <v>401415.55555555556</v>
      </c>
      <c r="Z48" s="342">
        <f t="shared" si="255"/>
        <v>388466.66666666669</v>
      </c>
      <c r="AA48" s="342">
        <f t="shared" si="255"/>
        <v>401415.55555555556</v>
      </c>
      <c r="AB48" s="342">
        <f t="shared" si="255"/>
        <v>401415.55555555556</v>
      </c>
      <c r="AC48" s="342">
        <f t="shared" si="255"/>
        <v>388466.66666666669</v>
      </c>
      <c r="AD48" s="342">
        <f t="shared" si="255"/>
        <v>401415.55555555556</v>
      </c>
      <c r="AE48" s="342">
        <f t="shared" si="255"/>
        <v>388466.66666666669</v>
      </c>
      <c r="AF48" s="342">
        <f t="shared" si="255"/>
        <v>401415.55555555556</v>
      </c>
      <c r="AG48" s="342">
        <f t="shared" si="255"/>
        <v>401415.55555555556</v>
      </c>
      <c r="AH48" s="342">
        <f t="shared" si="255"/>
        <v>375517.77777777775</v>
      </c>
      <c r="AI48" s="342">
        <f t="shared" si="255"/>
        <v>401415.55555555556</v>
      </c>
      <c r="AJ48" s="342">
        <f t="shared" si="255"/>
        <v>388466.66666666669</v>
      </c>
      <c r="AK48" s="342">
        <f t="shared" si="255"/>
        <v>401415.55555555556</v>
      </c>
      <c r="AL48" s="342">
        <f t="shared" si="255"/>
        <v>388466.66666666669</v>
      </c>
      <c r="AM48" s="342">
        <f t="shared" si="255"/>
        <v>401415.55555555556</v>
      </c>
      <c r="AN48" s="342">
        <f t="shared" si="255"/>
        <v>401415.55555555556</v>
      </c>
      <c r="AO48" s="342">
        <f t="shared" si="255"/>
        <v>388466.66666666669</v>
      </c>
      <c r="AP48" s="342">
        <f t="shared" si="255"/>
        <v>401415.55555555556</v>
      </c>
      <c r="AQ48" s="342">
        <f t="shared" si="255"/>
        <v>388466.66666666669</v>
      </c>
      <c r="AR48" s="342">
        <f t="shared" si="255"/>
        <v>401415.55555555556</v>
      </c>
      <c r="AS48" s="342">
        <f t="shared" si="255"/>
        <v>401415.55555555556</v>
      </c>
      <c r="AT48" s="342">
        <f t="shared" si="255"/>
        <v>362568.88888888888</v>
      </c>
      <c r="AU48" s="342">
        <f t="shared" si="255"/>
        <v>401415.55555555556</v>
      </c>
      <c r="AV48" s="342">
        <f t="shared" si="255"/>
        <v>388466.66666666669</v>
      </c>
      <c r="AW48" s="342">
        <f t="shared" si="255"/>
        <v>401415.55555555556</v>
      </c>
      <c r="AX48" s="342">
        <f t="shared" si="255"/>
        <v>388466.66666666669</v>
      </c>
      <c r="AY48" s="342">
        <f t="shared" si="255"/>
        <v>401415.55555555556</v>
      </c>
      <c r="AZ48" s="342">
        <f t="shared" si="255"/>
        <v>401415.55555555556</v>
      </c>
      <c r="BA48" s="342">
        <f t="shared" si="255"/>
        <v>388466.66666666669</v>
      </c>
      <c r="BB48" s="342">
        <f t="shared" si="255"/>
        <v>401415.55555555556</v>
      </c>
      <c r="BC48" s="342">
        <f t="shared" si="255"/>
        <v>388466.66666666669</v>
      </c>
      <c r="BD48" s="342">
        <f t="shared" si="255"/>
        <v>401415.55555555556</v>
      </c>
      <c r="BE48" s="342">
        <f t="shared" si="255"/>
        <v>401415.55555555556</v>
      </c>
      <c r="BF48" s="342">
        <f t="shared" si="255"/>
        <v>362568.88888888888</v>
      </c>
      <c r="BG48" s="342">
        <f t="shared" si="255"/>
        <v>401415.55555555556</v>
      </c>
      <c r="BH48" s="342">
        <f t="shared" ref="BH48:DS48" si="256">$E56*$F56*BH$46/360</f>
        <v>388466.66666666669</v>
      </c>
      <c r="BI48" s="342">
        <f t="shared" si="256"/>
        <v>401415.55555555556</v>
      </c>
      <c r="BJ48" s="342">
        <f t="shared" si="256"/>
        <v>388466.66666666669</v>
      </c>
      <c r="BK48" s="342">
        <f t="shared" si="256"/>
        <v>401415.55555555556</v>
      </c>
      <c r="BL48" s="342">
        <f t="shared" si="256"/>
        <v>401415.55555555556</v>
      </c>
      <c r="BM48" s="342">
        <f t="shared" si="256"/>
        <v>388466.66666666669</v>
      </c>
      <c r="BN48" s="342">
        <f t="shared" si="256"/>
        <v>401415.55555555556</v>
      </c>
      <c r="BO48" s="342">
        <f t="shared" si="256"/>
        <v>388466.66666666669</v>
      </c>
      <c r="BP48" s="342">
        <f t="shared" si="256"/>
        <v>401415.55555555556</v>
      </c>
      <c r="BQ48" s="342">
        <f t="shared" si="256"/>
        <v>401415.55555555556</v>
      </c>
      <c r="BR48" s="342">
        <f t="shared" si="256"/>
        <v>362568.88888888888</v>
      </c>
      <c r="BS48" s="342">
        <f t="shared" si="256"/>
        <v>401415.55555555556</v>
      </c>
      <c r="BT48" s="342">
        <f t="shared" si="256"/>
        <v>388466.66666666669</v>
      </c>
      <c r="BU48" s="342">
        <f t="shared" si="256"/>
        <v>401415.55555555556</v>
      </c>
      <c r="BV48" s="342">
        <f t="shared" si="256"/>
        <v>388466.66666666669</v>
      </c>
      <c r="BW48" s="342">
        <f t="shared" si="256"/>
        <v>401415.55555555556</v>
      </c>
      <c r="BX48" s="342">
        <f t="shared" si="256"/>
        <v>401415.55555555556</v>
      </c>
      <c r="BY48" s="342">
        <f t="shared" si="256"/>
        <v>388466.66666666669</v>
      </c>
      <c r="BZ48" s="342">
        <f t="shared" si="256"/>
        <v>401415.55555555556</v>
      </c>
      <c r="CA48" s="342">
        <f t="shared" si="256"/>
        <v>388466.66666666669</v>
      </c>
      <c r="CB48" s="342">
        <f t="shared" si="256"/>
        <v>401415.55555555556</v>
      </c>
      <c r="CC48" s="342">
        <f t="shared" si="256"/>
        <v>401415.55555555556</v>
      </c>
      <c r="CD48" s="342">
        <f t="shared" si="256"/>
        <v>375517.77777777775</v>
      </c>
      <c r="CE48" s="342">
        <f t="shared" si="256"/>
        <v>401415.55555555556</v>
      </c>
      <c r="CF48" s="342">
        <f t="shared" si="256"/>
        <v>388466.66666666669</v>
      </c>
      <c r="CG48" s="342">
        <f t="shared" si="256"/>
        <v>401415.55555555556</v>
      </c>
      <c r="CH48" s="342">
        <f t="shared" si="256"/>
        <v>388466.66666666669</v>
      </c>
      <c r="CI48" s="342">
        <f t="shared" si="256"/>
        <v>401415.55555555556</v>
      </c>
      <c r="CJ48" s="342">
        <f t="shared" si="256"/>
        <v>401415.55555555556</v>
      </c>
      <c r="CK48" s="342">
        <f t="shared" si="256"/>
        <v>388466.66666666669</v>
      </c>
      <c r="CL48" s="342">
        <f t="shared" si="256"/>
        <v>401415.55555555556</v>
      </c>
      <c r="CM48" s="342">
        <f t="shared" si="256"/>
        <v>388466.66666666669</v>
      </c>
      <c r="CN48" s="342">
        <f t="shared" si="256"/>
        <v>401415.55555555556</v>
      </c>
      <c r="CO48" s="342">
        <f t="shared" si="256"/>
        <v>401415.55555555556</v>
      </c>
      <c r="CP48" s="342">
        <f t="shared" si="256"/>
        <v>362568.88888888888</v>
      </c>
      <c r="CQ48" s="342">
        <f t="shared" si="256"/>
        <v>401415.55555555556</v>
      </c>
      <c r="CR48" s="342">
        <f t="shared" si="256"/>
        <v>388466.66666666669</v>
      </c>
      <c r="CS48" s="342">
        <f t="shared" si="256"/>
        <v>401415.55555555556</v>
      </c>
      <c r="CT48" s="342">
        <f t="shared" si="256"/>
        <v>388466.66666666669</v>
      </c>
      <c r="CU48" s="342">
        <f t="shared" si="256"/>
        <v>401415.55555555556</v>
      </c>
      <c r="CV48" s="342">
        <f t="shared" si="256"/>
        <v>401415.55555555556</v>
      </c>
      <c r="CW48" s="342">
        <f t="shared" si="256"/>
        <v>388466.66666666669</v>
      </c>
      <c r="CX48" s="342">
        <f t="shared" si="256"/>
        <v>401415.55555555556</v>
      </c>
      <c r="CY48" s="342">
        <f t="shared" si="256"/>
        <v>388466.66666666669</v>
      </c>
      <c r="CZ48" s="342">
        <f t="shared" si="256"/>
        <v>401415.55555555556</v>
      </c>
      <c r="DA48" s="342">
        <f t="shared" si="256"/>
        <v>401415.55555555556</v>
      </c>
      <c r="DB48" s="342">
        <f t="shared" si="256"/>
        <v>362568.88888888888</v>
      </c>
      <c r="DC48" s="342">
        <f t="shared" si="256"/>
        <v>401415.55555555556</v>
      </c>
      <c r="DD48" s="342">
        <f t="shared" si="256"/>
        <v>388466.66666666669</v>
      </c>
      <c r="DE48" s="342">
        <f t="shared" si="256"/>
        <v>401415.55555555556</v>
      </c>
      <c r="DF48" s="342">
        <f t="shared" si="256"/>
        <v>388466.66666666669</v>
      </c>
      <c r="DG48" s="342">
        <f t="shared" si="256"/>
        <v>401415.55555555556</v>
      </c>
      <c r="DH48" s="342">
        <f t="shared" si="256"/>
        <v>401415.55555555556</v>
      </c>
      <c r="DI48" s="342">
        <f t="shared" si="256"/>
        <v>388466.66666666669</v>
      </c>
      <c r="DJ48" s="342">
        <f t="shared" si="256"/>
        <v>401415.55555555556</v>
      </c>
      <c r="DK48" s="342">
        <f t="shared" si="256"/>
        <v>388466.66666666669</v>
      </c>
      <c r="DL48" s="342">
        <f t="shared" si="256"/>
        <v>401415.55555555556</v>
      </c>
      <c r="DM48" s="342">
        <f t="shared" si="256"/>
        <v>401415.55555555556</v>
      </c>
      <c r="DN48" s="342">
        <f t="shared" si="256"/>
        <v>362568.88888888888</v>
      </c>
      <c r="DO48" s="342">
        <f t="shared" si="256"/>
        <v>401415.55555555556</v>
      </c>
      <c r="DP48" s="342">
        <f t="shared" si="256"/>
        <v>388466.66666666669</v>
      </c>
      <c r="DQ48" s="342">
        <f t="shared" si="256"/>
        <v>401415.55555555556</v>
      </c>
      <c r="DR48" s="342">
        <f t="shared" si="256"/>
        <v>388466.66666666669</v>
      </c>
      <c r="DS48" s="342">
        <f t="shared" si="256"/>
        <v>401415.55555555556</v>
      </c>
      <c r="DT48" s="342">
        <f t="shared" ref="DT48:ED48" si="257">$E56*$F56*DT$46/360</f>
        <v>401415.55555555556</v>
      </c>
      <c r="DU48" s="342">
        <f t="shared" si="257"/>
        <v>388466.66666666669</v>
      </c>
      <c r="DV48" s="342">
        <f t="shared" si="257"/>
        <v>401415.55555555556</v>
      </c>
      <c r="DW48" s="342">
        <f t="shared" si="257"/>
        <v>388466.66666666669</v>
      </c>
      <c r="DX48" s="342">
        <f t="shared" si="257"/>
        <v>401415.55555555556</v>
      </c>
      <c r="DY48" s="342">
        <f t="shared" si="257"/>
        <v>401415.55555555556</v>
      </c>
      <c r="DZ48" s="342">
        <f t="shared" si="257"/>
        <v>375517.77777777775</v>
      </c>
      <c r="EA48" s="342">
        <f t="shared" si="257"/>
        <v>401415.55555555556</v>
      </c>
      <c r="EB48" s="342">
        <f t="shared" si="257"/>
        <v>0</v>
      </c>
      <c r="EC48" s="342">
        <f t="shared" si="257"/>
        <v>0</v>
      </c>
      <c r="ED48" s="342">
        <f t="shared" si="257"/>
        <v>0</v>
      </c>
    </row>
    <row r="49" spans="1:134" x14ac:dyDescent="0.2">
      <c r="A49" s="316">
        <f>ROW()</f>
        <v>49</v>
      </c>
      <c r="C49" s="347"/>
      <c r="D49" s="316" t="str">
        <f t="shared" si="254"/>
        <v>A2-Note</v>
      </c>
      <c r="H49" s="347"/>
      <c r="L49" s="342">
        <f>$E57*$F57*L$46/360</f>
        <v>251666.66666666666</v>
      </c>
      <c r="M49" s="342">
        <f t="shared" si="255"/>
        <v>260055.55555555556</v>
      </c>
      <c r="N49" s="342">
        <f t="shared" si="255"/>
        <v>251666.66666666666</v>
      </c>
      <c r="O49" s="342">
        <f t="shared" si="255"/>
        <v>260055.55555555556</v>
      </c>
      <c r="P49" s="342">
        <f t="shared" si="255"/>
        <v>260055.55555555556</v>
      </c>
      <c r="Q49" s="342">
        <f t="shared" si="255"/>
        <v>251666.66666666666</v>
      </c>
      <c r="R49" s="342">
        <f t="shared" si="255"/>
        <v>260055.55555555556</v>
      </c>
      <c r="S49" s="342">
        <f t="shared" si="255"/>
        <v>251666.66666666666</v>
      </c>
      <c r="T49" s="342">
        <f t="shared" si="255"/>
        <v>260055.55555555556</v>
      </c>
      <c r="U49" s="342">
        <f t="shared" si="255"/>
        <v>260055.55555555556</v>
      </c>
      <c r="V49" s="342">
        <f t="shared" si="255"/>
        <v>234888.88888888888</v>
      </c>
      <c r="W49" s="342">
        <f t="shared" si="255"/>
        <v>260055.55555555556</v>
      </c>
      <c r="X49" s="342">
        <f t="shared" si="255"/>
        <v>251666.66666666666</v>
      </c>
      <c r="Y49" s="342">
        <f t="shared" si="255"/>
        <v>260055.55555555556</v>
      </c>
      <c r="Z49" s="342">
        <f t="shared" si="255"/>
        <v>251666.66666666666</v>
      </c>
      <c r="AA49" s="342">
        <f t="shared" si="255"/>
        <v>260055.55555555556</v>
      </c>
      <c r="AB49" s="342">
        <f t="shared" si="255"/>
        <v>260055.55555555556</v>
      </c>
      <c r="AC49" s="342">
        <f t="shared" si="255"/>
        <v>251666.66666666666</v>
      </c>
      <c r="AD49" s="342">
        <f t="shared" si="255"/>
        <v>260055.55555555556</v>
      </c>
      <c r="AE49" s="342">
        <f t="shared" si="255"/>
        <v>251666.66666666666</v>
      </c>
      <c r="AF49" s="342">
        <f t="shared" si="255"/>
        <v>260055.55555555556</v>
      </c>
      <c r="AG49" s="342">
        <f t="shared" si="255"/>
        <v>260055.55555555556</v>
      </c>
      <c r="AH49" s="342">
        <f t="shared" si="255"/>
        <v>243277.77777777778</v>
      </c>
      <c r="AI49" s="342">
        <f t="shared" si="255"/>
        <v>260055.55555555556</v>
      </c>
      <c r="AJ49" s="342">
        <f t="shared" si="255"/>
        <v>251666.66666666666</v>
      </c>
      <c r="AK49" s="342">
        <f t="shared" si="255"/>
        <v>260055.55555555556</v>
      </c>
      <c r="AL49" s="342">
        <f t="shared" si="255"/>
        <v>251666.66666666666</v>
      </c>
      <c r="AM49" s="342">
        <f t="shared" si="255"/>
        <v>260055.55555555556</v>
      </c>
      <c r="AN49" s="342">
        <f t="shared" si="255"/>
        <v>260055.55555555556</v>
      </c>
      <c r="AO49" s="342">
        <f t="shared" si="255"/>
        <v>251666.66666666666</v>
      </c>
      <c r="AP49" s="342">
        <f t="shared" si="255"/>
        <v>260055.55555555556</v>
      </c>
      <c r="AQ49" s="342">
        <f t="shared" si="255"/>
        <v>251666.66666666666</v>
      </c>
      <c r="AR49" s="342">
        <f t="shared" si="255"/>
        <v>260055.55555555556</v>
      </c>
      <c r="AS49" s="342">
        <f t="shared" si="255"/>
        <v>260055.55555555556</v>
      </c>
      <c r="AT49" s="342">
        <f t="shared" si="255"/>
        <v>234888.88888888888</v>
      </c>
      <c r="AU49" s="342">
        <f t="shared" si="255"/>
        <v>260055.55555555556</v>
      </c>
      <c r="AV49" s="342">
        <f t="shared" si="255"/>
        <v>251666.66666666666</v>
      </c>
      <c r="AW49" s="342">
        <f t="shared" si="255"/>
        <v>260055.55555555556</v>
      </c>
      <c r="AX49" s="342">
        <f t="shared" si="255"/>
        <v>251666.66666666666</v>
      </c>
      <c r="AY49" s="342">
        <f t="shared" si="255"/>
        <v>260055.55555555556</v>
      </c>
      <c r="AZ49" s="342">
        <f t="shared" si="255"/>
        <v>260055.55555555556</v>
      </c>
      <c r="BA49" s="342">
        <f t="shared" si="255"/>
        <v>251666.66666666666</v>
      </c>
      <c r="BB49" s="342">
        <f t="shared" si="255"/>
        <v>260055.55555555556</v>
      </c>
      <c r="BC49" s="342">
        <f t="shared" si="255"/>
        <v>251666.66666666666</v>
      </c>
      <c r="BD49" s="342">
        <f t="shared" si="255"/>
        <v>260055.55555555556</v>
      </c>
      <c r="BE49" s="342">
        <f t="shared" si="255"/>
        <v>260055.55555555556</v>
      </c>
      <c r="BF49" s="342">
        <f t="shared" si="255"/>
        <v>234888.88888888888</v>
      </c>
      <c r="BG49" s="342">
        <f t="shared" si="255"/>
        <v>260055.55555555556</v>
      </c>
      <c r="BH49" s="342">
        <f t="shared" ref="BH49:DS49" si="258">$E57*$F57*BH$46/360</f>
        <v>251666.66666666666</v>
      </c>
      <c r="BI49" s="342">
        <f t="shared" si="258"/>
        <v>260055.55555555556</v>
      </c>
      <c r="BJ49" s="342">
        <f t="shared" si="258"/>
        <v>251666.66666666666</v>
      </c>
      <c r="BK49" s="342">
        <f t="shared" si="258"/>
        <v>260055.55555555556</v>
      </c>
      <c r="BL49" s="342">
        <f t="shared" si="258"/>
        <v>260055.55555555556</v>
      </c>
      <c r="BM49" s="342">
        <f t="shared" si="258"/>
        <v>251666.66666666666</v>
      </c>
      <c r="BN49" s="342">
        <f t="shared" si="258"/>
        <v>260055.55555555556</v>
      </c>
      <c r="BO49" s="342">
        <f t="shared" si="258"/>
        <v>251666.66666666666</v>
      </c>
      <c r="BP49" s="342">
        <f t="shared" si="258"/>
        <v>260055.55555555556</v>
      </c>
      <c r="BQ49" s="342">
        <f t="shared" si="258"/>
        <v>260055.55555555556</v>
      </c>
      <c r="BR49" s="342">
        <f t="shared" si="258"/>
        <v>234888.88888888888</v>
      </c>
      <c r="BS49" s="342">
        <f t="shared" si="258"/>
        <v>260055.55555555556</v>
      </c>
      <c r="BT49" s="342">
        <f t="shared" si="258"/>
        <v>251666.66666666666</v>
      </c>
      <c r="BU49" s="342">
        <f t="shared" si="258"/>
        <v>260055.55555555556</v>
      </c>
      <c r="BV49" s="342">
        <f t="shared" si="258"/>
        <v>251666.66666666666</v>
      </c>
      <c r="BW49" s="342">
        <f t="shared" si="258"/>
        <v>260055.55555555556</v>
      </c>
      <c r="BX49" s="342">
        <f t="shared" si="258"/>
        <v>260055.55555555556</v>
      </c>
      <c r="BY49" s="342">
        <f t="shared" si="258"/>
        <v>251666.66666666666</v>
      </c>
      <c r="BZ49" s="342">
        <f t="shared" si="258"/>
        <v>260055.55555555556</v>
      </c>
      <c r="CA49" s="342">
        <f t="shared" si="258"/>
        <v>251666.66666666666</v>
      </c>
      <c r="CB49" s="342">
        <f t="shared" si="258"/>
        <v>260055.55555555556</v>
      </c>
      <c r="CC49" s="342">
        <f t="shared" si="258"/>
        <v>260055.55555555556</v>
      </c>
      <c r="CD49" s="342">
        <f t="shared" si="258"/>
        <v>243277.77777777778</v>
      </c>
      <c r="CE49" s="342">
        <f t="shared" si="258"/>
        <v>260055.55555555556</v>
      </c>
      <c r="CF49" s="342">
        <f t="shared" si="258"/>
        <v>251666.66666666666</v>
      </c>
      <c r="CG49" s="342">
        <f t="shared" si="258"/>
        <v>260055.55555555556</v>
      </c>
      <c r="CH49" s="342">
        <f t="shared" si="258"/>
        <v>251666.66666666666</v>
      </c>
      <c r="CI49" s="342">
        <f t="shared" si="258"/>
        <v>260055.55555555556</v>
      </c>
      <c r="CJ49" s="342">
        <f t="shared" si="258"/>
        <v>260055.55555555556</v>
      </c>
      <c r="CK49" s="342">
        <f t="shared" si="258"/>
        <v>251666.66666666666</v>
      </c>
      <c r="CL49" s="342">
        <f t="shared" si="258"/>
        <v>260055.55555555556</v>
      </c>
      <c r="CM49" s="342">
        <f t="shared" si="258"/>
        <v>251666.66666666666</v>
      </c>
      <c r="CN49" s="342">
        <f t="shared" si="258"/>
        <v>260055.55555555556</v>
      </c>
      <c r="CO49" s="342">
        <f t="shared" si="258"/>
        <v>260055.55555555556</v>
      </c>
      <c r="CP49" s="342">
        <f t="shared" si="258"/>
        <v>234888.88888888888</v>
      </c>
      <c r="CQ49" s="342">
        <f t="shared" si="258"/>
        <v>260055.55555555556</v>
      </c>
      <c r="CR49" s="342">
        <f t="shared" si="258"/>
        <v>251666.66666666666</v>
      </c>
      <c r="CS49" s="342">
        <f t="shared" si="258"/>
        <v>260055.55555555556</v>
      </c>
      <c r="CT49" s="342">
        <f t="shared" si="258"/>
        <v>251666.66666666666</v>
      </c>
      <c r="CU49" s="342">
        <f t="shared" si="258"/>
        <v>260055.55555555556</v>
      </c>
      <c r="CV49" s="342">
        <f t="shared" si="258"/>
        <v>260055.55555555556</v>
      </c>
      <c r="CW49" s="342">
        <f t="shared" si="258"/>
        <v>251666.66666666666</v>
      </c>
      <c r="CX49" s="342">
        <f t="shared" si="258"/>
        <v>260055.55555555556</v>
      </c>
      <c r="CY49" s="342">
        <f t="shared" si="258"/>
        <v>251666.66666666666</v>
      </c>
      <c r="CZ49" s="342">
        <f t="shared" si="258"/>
        <v>260055.55555555556</v>
      </c>
      <c r="DA49" s="342">
        <f t="shared" si="258"/>
        <v>260055.55555555556</v>
      </c>
      <c r="DB49" s="342">
        <f t="shared" si="258"/>
        <v>234888.88888888888</v>
      </c>
      <c r="DC49" s="342">
        <f t="shared" si="258"/>
        <v>260055.55555555556</v>
      </c>
      <c r="DD49" s="342">
        <f t="shared" si="258"/>
        <v>251666.66666666666</v>
      </c>
      <c r="DE49" s="342">
        <f t="shared" si="258"/>
        <v>260055.55555555556</v>
      </c>
      <c r="DF49" s="342">
        <f t="shared" si="258"/>
        <v>251666.66666666666</v>
      </c>
      <c r="DG49" s="342">
        <f t="shared" si="258"/>
        <v>260055.55555555556</v>
      </c>
      <c r="DH49" s="342">
        <f t="shared" si="258"/>
        <v>260055.55555555556</v>
      </c>
      <c r="DI49" s="342">
        <f t="shared" si="258"/>
        <v>251666.66666666666</v>
      </c>
      <c r="DJ49" s="342">
        <f t="shared" si="258"/>
        <v>260055.55555555556</v>
      </c>
      <c r="DK49" s="342">
        <f t="shared" si="258"/>
        <v>251666.66666666666</v>
      </c>
      <c r="DL49" s="342">
        <f t="shared" si="258"/>
        <v>260055.55555555556</v>
      </c>
      <c r="DM49" s="342">
        <f t="shared" si="258"/>
        <v>260055.55555555556</v>
      </c>
      <c r="DN49" s="342">
        <f t="shared" si="258"/>
        <v>234888.88888888888</v>
      </c>
      <c r="DO49" s="342">
        <f t="shared" si="258"/>
        <v>260055.55555555556</v>
      </c>
      <c r="DP49" s="342">
        <f t="shared" si="258"/>
        <v>251666.66666666666</v>
      </c>
      <c r="DQ49" s="342">
        <f t="shared" si="258"/>
        <v>260055.55555555556</v>
      </c>
      <c r="DR49" s="342">
        <f t="shared" si="258"/>
        <v>251666.66666666666</v>
      </c>
      <c r="DS49" s="342">
        <f t="shared" si="258"/>
        <v>260055.55555555556</v>
      </c>
      <c r="DT49" s="342">
        <f t="shared" ref="DT49:ED49" si="259">$E57*$F57*DT$46/360</f>
        <v>260055.55555555556</v>
      </c>
      <c r="DU49" s="342">
        <f t="shared" si="259"/>
        <v>251666.66666666666</v>
      </c>
      <c r="DV49" s="342">
        <f t="shared" si="259"/>
        <v>260055.55555555556</v>
      </c>
      <c r="DW49" s="342">
        <f t="shared" si="259"/>
        <v>251666.66666666666</v>
      </c>
      <c r="DX49" s="342">
        <f t="shared" si="259"/>
        <v>260055.55555555556</v>
      </c>
      <c r="DY49" s="342">
        <f t="shared" si="259"/>
        <v>260055.55555555556</v>
      </c>
      <c r="DZ49" s="342">
        <f t="shared" si="259"/>
        <v>243277.77777777778</v>
      </c>
      <c r="EA49" s="342">
        <f t="shared" si="259"/>
        <v>260055.55555555556</v>
      </c>
      <c r="EB49" s="342">
        <f t="shared" si="259"/>
        <v>0</v>
      </c>
      <c r="EC49" s="342">
        <f t="shared" si="259"/>
        <v>0</v>
      </c>
      <c r="ED49" s="342">
        <f t="shared" si="259"/>
        <v>0</v>
      </c>
    </row>
    <row r="50" spans="1:134" x14ac:dyDescent="0.2">
      <c r="A50" s="316">
        <f>ROW()</f>
        <v>50</v>
      </c>
      <c r="C50" s="347"/>
      <c r="D50" s="316" t="str">
        <f t="shared" si="254"/>
        <v>B-Note</v>
      </c>
      <c r="H50" s="347"/>
      <c r="L50" s="342">
        <f>$E58*$F58*L$46/360</f>
        <v>178200</v>
      </c>
      <c r="M50" s="342">
        <f t="shared" si="255"/>
        <v>184140</v>
      </c>
      <c r="N50" s="342">
        <f t="shared" si="255"/>
        <v>178200</v>
      </c>
      <c r="O50" s="342">
        <f t="shared" si="255"/>
        <v>184140</v>
      </c>
      <c r="P50" s="342">
        <f t="shared" si="255"/>
        <v>184140</v>
      </c>
      <c r="Q50" s="342">
        <f t="shared" si="255"/>
        <v>178200</v>
      </c>
      <c r="R50" s="342">
        <f t="shared" si="255"/>
        <v>184140</v>
      </c>
      <c r="S50" s="342">
        <f t="shared" si="255"/>
        <v>178200</v>
      </c>
      <c r="T50" s="342">
        <f t="shared" si="255"/>
        <v>184140</v>
      </c>
      <c r="U50" s="342">
        <f t="shared" si="255"/>
        <v>184140</v>
      </c>
      <c r="V50" s="342">
        <f t="shared" si="255"/>
        <v>166320</v>
      </c>
      <c r="W50" s="342">
        <f t="shared" si="255"/>
        <v>184140</v>
      </c>
      <c r="X50" s="342">
        <f t="shared" si="255"/>
        <v>178200</v>
      </c>
      <c r="Y50" s="342">
        <f t="shared" si="255"/>
        <v>184140</v>
      </c>
      <c r="Z50" s="342">
        <f t="shared" si="255"/>
        <v>178200</v>
      </c>
      <c r="AA50" s="342">
        <f t="shared" si="255"/>
        <v>184140</v>
      </c>
      <c r="AB50" s="342">
        <f t="shared" si="255"/>
        <v>184140</v>
      </c>
      <c r="AC50" s="342">
        <f t="shared" si="255"/>
        <v>178200</v>
      </c>
      <c r="AD50" s="342">
        <f t="shared" si="255"/>
        <v>184140</v>
      </c>
      <c r="AE50" s="342">
        <f t="shared" si="255"/>
        <v>178200</v>
      </c>
      <c r="AF50" s="342">
        <f t="shared" si="255"/>
        <v>184140</v>
      </c>
      <c r="AG50" s="342">
        <f t="shared" si="255"/>
        <v>184140</v>
      </c>
      <c r="AH50" s="342">
        <f t="shared" si="255"/>
        <v>172260</v>
      </c>
      <c r="AI50" s="342">
        <f t="shared" si="255"/>
        <v>184140</v>
      </c>
      <c r="AJ50" s="342">
        <f t="shared" si="255"/>
        <v>178200</v>
      </c>
      <c r="AK50" s="342">
        <f t="shared" si="255"/>
        <v>184140</v>
      </c>
      <c r="AL50" s="342">
        <f t="shared" si="255"/>
        <v>178200</v>
      </c>
      <c r="AM50" s="342">
        <f t="shared" si="255"/>
        <v>184140</v>
      </c>
      <c r="AN50" s="342">
        <f t="shared" si="255"/>
        <v>184140</v>
      </c>
      <c r="AO50" s="342">
        <f t="shared" si="255"/>
        <v>178200</v>
      </c>
      <c r="AP50" s="342">
        <f t="shared" si="255"/>
        <v>184140</v>
      </c>
      <c r="AQ50" s="342">
        <f t="shared" si="255"/>
        <v>178200</v>
      </c>
      <c r="AR50" s="342">
        <f t="shared" si="255"/>
        <v>184140</v>
      </c>
      <c r="AS50" s="342">
        <f t="shared" si="255"/>
        <v>184140</v>
      </c>
      <c r="AT50" s="342">
        <f t="shared" si="255"/>
        <v>166320</v>
      </c>
      <c r="AU50" s="342">
        <f t="shared" si="255"/>
        <v>184140</v>
      </c>
      <c r="AV50" s="342">
        <f t="shared" si="255"/>
        <v>178200</v>
      </c>
      <c r="AW50" s="342">
        <f t="shared" si="255"/>
        <v>184140</v>
      </c>
      <c r="AX50" s="342">
        <f t="shared" si="255"/>
        <v>178200</v>
      </c>
      <c r="AY50" s="342">
        <f t="shared" si="255"/>
        <v>184140</v>
      </c>
      <c r="AZ50" s="342">
        <f t="shared" si="255"/>
        <v>184140</v>
      </c>
      <c r="BA50" s="342">
        <f t="shared" si="255"/>
        <v>178200</v>
      </c>
      <c r="BB50" s="342">
        <f t="shared" si="255"/>
        <v>184140</v>
      </c>
      <c r="BC50" s="342">
        <f t="shared" si="255"/>
        <v>178200</v>
      </c>
      <c r="BD50" s="342">
        <f t="shared" si="255"/>
        <v>184140</v>
      </c>
      <c r="BE50" s="342">
        <f t="shared" si="255"/>
        <v>184140</v>
      </c>
      <c r="BF50" s="342">
        <f t="shared" si="255"/>
        <v>166320</v>
      </c>
      <c r="BG50" s="342">
        <f t="shared" si="255"/>
        <v>184140</v>
      </c>
      <c r="BH50" s="342">
        <f t="shared" ref="BH50:DS50" si="260">$E58*$F58*BH$46/360</f>
        <v>178200</v>
      </c>
      <c r="BI50" s="342">
        <f t="shared" si="260"/>
        <v>184140</v>
      </c>
      <c r="BJ50" s="342">
        <f t="shared" si="260"/>
        <v>178200</v>
      </c>
      <c r="BK50" s="342">
        <f t="shared" si="260"/>
        <v>184140</v>
      </c>
      <c r="BL50" s="342">
        <f t="shared" si="260"/>
        <v>184140</v>
      </c>
      <c r="BM50" s="342">
        <f t="shared" si="260"/>
        <v>178200</v>
      </c>
      <c r="BN50" s="342">
        <f t="shared" si="260"/>
        <v>184140</v>
      </c>
      <c r="BO50" s="342">
        <f t="shared" si="260"/>
        <v>178200</v>
      </c>
      <c r="BP50" s="342">
        <f t="shared" si="260"/>
        <v>184140</v>
      </c>
      <c r="BQ50" s="342">
        <f t="shared" si="260"/>
        <v>184140</v>
      </c>
      <c r="BR50" s="342">
        <f t="shared" si="260"/>
        <v>166320</v>
      </c>
      <c r="BS50" s="342">
        <f t="shared" si="260"/>
        <v>184140</v>
      </c>
      <c r="BT50" s="342">
        <f t="shared" si="260"/>
        <v>178200</v>
      </c>
      <c r="BU50" s="342">
        <f t="shared" si="260"/>
        <v>184140</v>
      </c>
      <c r="BV50" s="342">
        <f t="shared" si="260"/>
        <v>178200</v>
      </c>
      <c r="BW50" s="342">
        <f t="shared" si="260"/>
        <v>184140</v>
      </c>
      <c r="BX50" s="342">
        <f t="shared" si="260"/>
        <v>184140</v>
      </c>
      <c r="BY50" s="342">
        <f t="shared" si="260"/>
        <v>178200</v>
      </c>
      <c r="BZ50" s="342">
        <f t="shared" si="260"/>
        <v>184140</v>
      </c>
      <c r="CA50" s="342">
        <f t="shared" si="260"/>
        <v>178200</v>
      </c>
      <c r="CB50" s="342">
        <f t="shared" si="260"/>
        <v>184140</v>
      </c>
      <c r="CC50" s="342">
        <f t="shared" si="260"/>
        <v>184140</v>
      </c>
      <c r="CD50" s="342">
        <f t="shared" si="260"/>
        <v>172260</v>
      </c>
      <c r="CE50" s="342">
        <f t="shared" si="260"/>
        <v>184140</v>
      </c>
      <c r="CF50" s="342">
        <f t="shared" si="260"/>
        <v>178200</v>
      </c>
      <c r="CG50" s="342">
        <f t="shared" si="260"/>
        <v>184140</v>
      </c>
      <c r="CH50" s="342">
        <f t="shared" si="260"/>
        <v>178200</v>
      </c>
      <c r="CI50" s="342">
        <f t="shared" si="260"/>
        <v>184140</v>
      </c>
      <c r="CJ50" s="342">
        <f t="shared" si="260"/>
        <v>184140</v>
      </c>
      <c r="CK50" s="342">
        <f t="shared" si="260"/>
        <v>178200</v>
      </c>
      <c r="CL50" s="342">
        <f t="shared" si="260"/>
        <v>184140</v>
      </c>
      <c r="CM50" s="342">
        <f t="shared" si="260"/>
        <v>178200</v>
      </c>
      <c r="CN50" s="342">
        <f t="shared" si="260"/>
        <v>184140</v>
      </c>
      <c r="CO50" s="342">
        <f t="shared" si="260"/>
        <v>184140</v>
      </c>
      <c r="CP50" s="342">
        <f t="shared" si="260"/>
        <v>166320</v>
      </c>
      <c r="CQ50" s="342">
        <f t="shared" si="260"/>
        <v>184140</v>
      </c>
      <c r="CR50" s="342">
        <f t="shared" si="260"/>
        <v>178200</v>
      </c>
      <c r="CS50" s="342">
        <f t="shared" si="260"/>
        <v>184140</v>
      </c>
      <c r="CT50" s="342">
        <f t="shared" si="260"/>
        <v>178200</v>
      </c>
      <c r="CU50" s="342">
        <f t="shared" si="260"/>
        <v>184140</v>
      </c>
      <c r="CV50" s="342">
        <f t="shared" si="260"/>
        <v>184140</v>
      </c>
      <c r="CW50" s="342">
        <f t="shared" si="260"/>
        <v>178200</v>
      </c>
      <c r="CX50" s="342">
        <f t="shared" si="260"/>
        <v>184140</v>
      </c>
      <c r="CY50" s="342">
        <f t="shared" si="260"/>
        <v>178200</v>
      </c>
      <c r="CZ50" s="342">
        <f t="shared" si="260"/>
        <v>184140</v>
      </c>
      <c r="DA50" s="342">
        <f t="shared" si="260"/>
        <v>184140</v>
      </c>
      <c r="DB50" s="342">
        <f t="shared" si="260"/>
        <v>166320</v>
      </c>
      <c r="DC50" s="342">
        <f t="shared" si="260"/>
        <v>184140</v>
      </c>
      <c r="DD50" s="342">
        <f t="shared" si="260"/>
        <v>178200</v>
      </c>
      <c r="DE50" s="342">
        <f t="shared" si="260"/>
        <v>184140</v>
      </c>
      <c r="DF50" s="342">
        <f t="shared" si="260"/>
        <v>178200</v>
      </c>
      <c r="DG50" s="342">
        <f t="shared" si="260"/>
        <v>184140</v>
      </c>
      <c r="DH50" s="342">
        <f t="shared" si="260"/>
        <v>184140</v>
      </c>
      <c r="DI50" s="342">
        <f t="shared" si="260"/>
        <v>178200</v>
      </c>
      <c r="DJ50" s="342">
        <f t="shared" si="260"/>
        <v>184140</v>
      </c>
      <c r="DK50" s="342">
        <f t="shared" si="260"/>
        <v>178200</v>
      </c>
      <c r="DL50" s="342">
        <f t="shared" si="260"/>
        <v>184140</v>
      </c>
      <c r="DM50" s="342">
        <f t="shared" si="260"/>
        <v>184140</v>
      </c>
      <c r="DN50" s="342">
        <f t="shared" si="260"/>
        <v>166320</v>
      </c>
      <c r="DO50" s="342">
        <f t="shared" si="260"/>
        <v>184140</v>
      </c>
      <c r="DP50" s="342">
        <f t="shared" si="260"/>
        <v>178200</v>
      </c>
      <c r="DQ50" s="342">
        <f t="shared" si="260"/>
        <v>184140</v>
      </c>
      <c r="DR50" s="342">
        <f t="shared" si="260"/>
        <v>178200</v>
      </c>
      <c r="DS50" s="342">
        <f t="shared" si="260"/>
        <v>184140</v>
      </c>
      <c r="DT50" s="342">
        <f t="shared" ref="DT50:ED50" si="261">$E58*$F58*DT$46/360</f>
        <v>184140</v>
      </c>
      <c r="DU50" s="342">
        <f t="shared" si="261"/>
        <v>178200</v>
      </c>
      <c r="DV50" s="342">
        <f t="shared" si="261"/>
        <v>184140</v>
      </c>
      <c r="DW50" s="342">
        <f t="shared" si="261"/>
        <v>178200</v>
      </c>
      <c r="DX50" s="342">
        <f t="shared" si="261"/>
        <v>184140</v>
      </c>
      <c r="DY50" s="342">
        <f t="shared" si="261"/>
        <v>184140</v>
      </c>
      <c r="DZ50" s="342">
        <f t="shared" si="261"/>
        <v>172260</v>
      </c>
      <c r="EA50" s="342">
        <f t="shared" si="261"/>
        <v>184140</v>
      </c>
      <c r="EB50" s="342">
        <f t="shared" si="261"/>
        <v>0</v>
      </c>
      <c r="EC50" s="342">
        <f t="shared" si="261"/>
        <v>0</v>
      </c>
      <c r="ED50" s="342">
        <f t="shared" si="261"/>
        <v>0</v>
      </c>
    </row>
    <row r="51" spans="1:134" x14ac:dyDescent="0.2">
      <c r="A51" s="316">
        <f>ROW()</f>
        <v>51</v>
      </c>
      <c r="C51" s="347"/>
      <c r="D51" s="316" t="str">
        <f t="shared" si="254"/>
        <v/>
      </c>
      <c r="H51" s="347"/>
      <c r="L51" s="342">
        <f>$E59*$F59*L$46/360</f>
        <v>0</v>
      </c>
      <c r="M51" s="342">
        <f t="shared" si="255"/>
        <v>0</v>
      </c>
      <c r="N51" s="342">
        <f t="shared" si="255"/>
        <v>0</v>
      </c>
      <c r="O51" s="342">
        <f t="shared" si="255"/>
        <v>0</v>
      </c>
      <c r="P51" s="342">
        <f t="shared" si="255"/>
        <v>0</v>
      </c>
      <c r="Q51" s="342">
        <f t="shared" si="255"/>
        <v>0</v>
      </c>
      <c r="R51" s="342">
        <f t="shared" si="255"/>
        <v>0</v>
      </c>
      <c r="S51" s="342">
        <f t="shared" si="255"/>
        <v>0</v>
      </c>
      <c r="T51" s="342">
        <f t="shared" si="255"/>
        <v>0</v>
      </c>
      <c r="U51" s="342">
        <f t="shared" si="255"/>
        <v>0</v>
      </c>
      <c r="V51" s="342">
        <f t="shared" si="255"/>
        <v>0</v>
      </c>
      <c r="W51" s="342">
        <f t="shared" si="255"/>
        <v>0</v>
      </c>
      <c r="X51" s="342">
        <f t="shared" si="255"/>
        <v>0</v>
      </c>
      <c r="Y51" s="342">
        <f t="shared" si="255"/>
        <v>0</v>
      </c>
      <c r="Z51" s="342">
        <f t="shared" si="255"/>
        <v>0</v>
      </c>
      <c r="AA51" s="342">
        <f t="shared" si="255"/>
        <v>0</v>
      </c>
      <c r="AB51" s="342">
        <f t="shared" si="255"/>
        <v>0</v>
      </c>
      <c r="AC51" s="342">
        <f t="shared" si="255"/>
        <v>0</v>
      </c>
      <c r="AD51" s="342">
        <f t="shared" si="255"/>
        <v>0</v>
      </c>
      <c r="AE51" s="342">
        <f t="shared" si="255"/>
        <v>0</v>
      </c>
      <c r="AF51" s="342">
        <f t="shared" si="255"/>
        <v>0</v>
      </c>
      <c r="AG51" s="342">
        <f t="shared" si="255"/>
        <v>0</v>
      </c>
      <c r="AH51" s="342">
        <f t="shared" si="255"/>
        <v>0</v>
      </c>
      <c r="AI51" s="342">
        <f t="shared" si="255"/>
        <v>0</v>
      </c>
      <c r="AJ51" s="342">
        <f t="shared" si="255"/>
        <v>0</v>
      </c>
      <c r="AK51" s="342">
        <f t="shared" si="255"/>
        <v>0</v>
      </c>
      <c r="AL51" s="342">
        <f t="shared" si="255"/>
        <v>0</v>
      </c>
      <c r="AM51" s="342">
        <f t="shared" si="255"/>
        <v>0</v>
      </c>
      <c r="AN51" s="342">
        <f t="shared" si="255"/>
        <v>0</v>
      </c>
      <c r="AO51" s="342">
        <f t="shared" si="255"/>
        <v>0</v>
      </c>
      <c r="AP51" s="342">
        <f t="shared" si="255"/>
        <v>0</v>
      </c>
      <c r="AQ51" s="342">
        <f t="shared" si="255"/>
        <v>0</v>
      </c>
      <c r="AR51" s="342">
        <f t="shared" si="255"/>
        <v>0</v>
      </c>
      <c r="AS51" s="342">
        <f t="shared" si="255"/>
        <v>0</v>
      </c>
      <c r="AT51" s="342">
        <f t="shared" si="255"/>
        <v>0</v>
      </c>
      <c r="AU51" s="342">
        <f t="shared" si="255"/>
        <v>0</v>
      </c>
      <c r="AV51" s="342">
        <f t="shared" si="255"/>
        <v>0</v>
      </c>
      <c r="AW51" s="342">
        <f t="shared" si="255"/>
        <v>0</v>
      </c>
      <c r="AX51" s="342">
        <f t="shared" si="255"/>
        <v>0</v>
      </c>
      <c r="AY51" s="342">
        <f t="shared" si="255"/>
        <v>0</v>
      </c>
      <c r="AZ51" s="342">
        <f t="shared" si="255"/>
        <v>0</v>
      </c>
      <c r="BA51" s="342">
        <f t="shared" si="255"/>
        <v>0</v>
      </c>
      <c r="BB51" s="342">
        <f t="shared" si="255"/>
        <v>0</v>
      </c>
      <c r="BC51" s="342">
        <f t="shared" si="255"/>
        <v>0</v>
      </c>
      <c r="BD51" s="342">
        <f t="shared" si="255"/>
        <v>0</v>
      </c>
      <c r="BE51" s="342">
        <f t="shared" si="255"/>
        <v>0</v>
      </c>
      <c r="BF51" s="342">
        <f t="shared" si="255"/>
        <v>0</v>
      </c>
      <c r="BG51" s="342">
        <f t="shared" si="255"/>
        <v>0</v>
      </c>
      <c r="BH51" s="342">
        <f t="shared" ref="BH51:DS51" si="262">$E59*$F59*BH$46/360</f>
        <v>0</v>
      </c>
      <c r="BI51" s="342">
        <f t="shared" si="262"/>
        <v>0</v>
      </c>
      <c r="BJ51" s="342">
        <f t="shared" si="262"/>
        <v>0</v>
      </c>
      <c r="BK51" s="342">
        <f t="shared" si="262"/>
        <v>0</v>
      </c>
      <c r="BL51" s="342">
        <f t="shared" si="262"/>
        <v>0</v>
      </c>
      <c r="BM51" s="342">
        <f t="shared" si="262"/>
        <v>0</v>
      </c>
      <c r="BN51" s="342">
        <f t="shared" si="262"/>
        <v>0</v>
      </c>
      <c r="BO51" s="342">
        <f t="shared" si="262"/>
        <v>0</v>
      </c>
      <c r="BP51" s="342">
        <f t="shared" si="262"/>
        <v>0</v>
      </c>
      <c r="BQ51" s="342">
        <f t="shared" si="262"/>
        <v>0</v>
      </c>
      <c r="BR51" s="342">
        <f t="shared" si="262"/>
        <v>0</v>
      </c>
      <c r="BS51" s="342">
        <f t="shared" si="262"/>
        <v>0</v>
      </c>
      <c r="BT51" s="342">
        <f t="shared" si="262"/>
        <v>0</v>
      </c>
      <c r="BU51" s="342">
        <f t="shared" si="262"/>
        <v>0</v>
      </c>
      <c r="BV51" s="342">
        <f t="shared" si="262"/>
        <v>0</v>
      </c>
      <c r="BW51" s="342">
        <f t="shared" si="262"/>
        <v>0</v>
      </c>
      <c r="BX51" s="342">
        <f t="shared" si="262"/>
        <v>0</v>
      </c>
      <c r="BY51" s="342">
        <f t="shared" si="262"/>
        <v>0</v>
      </c>
      <c r="BZ51" s="342">
        <f t="shared" si="262"/>
        <v>0</v>
      </c>
      <c r="CA51" s="342">
        <f t="shared" si="262"/>
        <v>0</v>
      </c>
      <c r="CB51" s="342">
        <f t="shared" si="262"/>
        <v>0</v>
      </c>
      <c r="CC51" s="342">
        <f t="shared" si="262"/>
        <v>0</v>
      </c>
      <c r="CD51" s="342">
        <f t="shared" si="262"/>
        <v>0</v>
      </c>
      <c r="CE51" s="342">
        <f t="shared" si="262"/>
        <v>0</v>
      </c>
      <c r="CF51" s="342">
        <f t="shared" si="262"/>
        <v>0</v>
      </c>
      <c r="CG51" s="342">
        <f t="shared" si="262"/>
        <v>0</v>
      </c>
      <c r="CH51" s="342">
        <f t="shared" si="262"/>
        <v>0</v>
      </c>
      <c r="CI51" s="342">
        <f t="shared" si="262"/>
        <v>0</v>
      </c>
      <c r="CJ51" s="342">
        <f t="shared" si="262"/>
        <v>0</v>
      </c>
      <c r="CK51" s="342">
        <f t="shared" si="262"/>
        <v>0</v>
      </c>
      <c r="CL51" s="342">
        <f t="shared" si="262"/>
        <v>0</v>
      </c>
      <c r="CM51" s="342">
        <f t="shared" si="262"/>
        <v>0</v>
      </c>
      <c r="CN51" s="342">
        <f t="shared" si="262"/>
        <v>0</v>
      </c>
      <c r="CO51" s="342">
        <f t="shared" si="262"/>
        <v>0</v>
      </c>
      <c r="CP51" s="342">
        <f t="shared" si="262"/>
        <v>0</v>
      </c>
      <c r="CQ51" s="342">
        <f t="shared" si="262"/>
        <v>0</v>
      </c>
      <c r="CR51" s="342">
        <f t="shared" si="262"/>
        <v>0</v>
      </c>
      <c r="CS51" s="342">
        <f t="shared" si="262"/>
        <v>0</v>
      </c>
      <c r="CT51" s="342">
        <f t="shared" si="262"/>
        <v>0</v>
      </c>
      <c r="CU51" s="342">
        <f t="shared" si="262"/>
        <v>0</v>
      </c>
      <c r="CV51" s="342">
        <f t="shared" si="262"/>
        <v>0</v>
      </c>
      <c r="CW51" s="342">
        <f t="shared" si="262"/>
        <v>0</v>
      </c>
      <c r="CX51" s="342">
        <f t="shared" si="262"/>
        <v>0</v>
      </c>
      <c r="CY51" s="342">
        <f t="shared" si="262"/>
        <v>0</v>
      </c>
      <c r="CZ51" s="342">
        <f t="shared" si="262"/>
        <v>0</v>
      </c>
      <c r="DA51" s="342">
        <f t="shared" si="262"/>
        <v>0</v>
      </c>
      <c r="DB51" s="342">
        <f t="shared" si="262"/>
        <v>0</v>
      </c>
      <c r="DC51" s="342">
        <f t="shared" si="262"/>
        <v>0</v>
      </c>
      <c r="DD51" s="342">
        <f t="shared" si="262"/>
        <v>0</v>
      </c>
      <c r="DE51" s="342">
        <f t="shared" si="262"/>
        <v>0</v>
      </c>
      <c r="DF51" s="342">
        <f t="shared" si="262"/>
        <v>0</v>
      </c>
      <c r="DG51" s="342">
        <f t="shared" si="262"/>
        <v>0</v>
      </c>
      <c r="DH51" s="342">
        <f t="shared" si="262"/>
        <v>0</v>
      </c>
      <c r="DI51" s="342">
        <f t="shared" si="262"/>
        <v>0</v>
      </c>
      <c r="DJ51" s="342">
        <f t="shared" si="262"/>
        <v>0</v>
      </c>
      <c r="DK51" s="342">
        <f t="shared" si="262"/>
        <v>0</v>
      </c>
      <c r="DL51" s="342">
        <f t="shared" si="262"/>
        <v>0</v>
      </c>
      <c r="DM51" s="342">
        <f t="shared" si="262"/>
        <v>0</v>
      </c>
      <c r="DN51" s="342">
        <f t="shared" si="262"/>
        <v>0</v>
      </c>
      <c r="DO51" s="342">
        <f t="shared" si="262"/>
        <v>0</v>
      </c>
      <c r="DP51" s="342">
        <f t="shared" si="262"/>
        <v>0</v>
      </c>
      <c r="DQ51" s="342">
        <f t="shared" si="262"/>
        <v>0</v>
      </c>
      <c r="DR51" s="342">
        <f t="shared" si="262"/>
        <v>0</v>
      </c>
      <c r="DS51" s="342">
        <f t="shared" si="262"/>
        <v>0</v>
      </c>
      <c r="DT51" s="342">
        <f t="shared" ref="DT51:ED51" si="263">$E59*$F59*DT$46/360</f>
        <v>0</v>
      </c>
      <c r="DU51" s="342">
        <f t="shared" si="263"/>
        <v>0</v>
      </c>
      <c r="DV51" s="342">
        <f t="shared" si="263"/>
        <v>0</v>
      </c>
      <c r="DW51" s="342">
        <f t="shared" si="263"/>
        <v>0</v>
      </c>
      <c r="DX51" s="342">
        <f t="shared" si="263"/>
        <v>0</v>
      </c>
      <c r="DY51" s="342">
        <f t="shared" si="263"/>
        <v>0</v>
      </c>
      <c r="DZ51" s="342">
        <f t="shared" si="263"/>
        <v>0</v>
      </c>
      <c r="EA51" s="342">
        <f t="shared" si="263"/>
        <v>0</v>
      </c>
      <c r="EB51" s="342">
        <f t="shared" si="263"/>
        <v>0</v>
      </c>
      <c r="EC51" s="342">
        <f t="shared" si="263"/>
        <v>0</v>
      </c>
      <c r="ED51" s="342">
        <f t="shared" si="263"/>
        <v>0</v>
      </c>
    </row>
    <row r="52" spans="1:134" x14ac:dyDescent="0.2">
      <c r="A52" s="316">
        <f>ROW()</f>
        <v>52</v>
      </c>
      <c r="C52" s="347"/>
      <c r="H52" s="347"/>
      <c r="BH52" s="342"/>
      <c r="BI52" s="342"/>
      <c r="BJ52" s="342"/>
      <c r="BK52" s="342"/>
      <c r="BL52" s="342"/>
      <c r="BM52" s="342"/>
      <c r="BN52" s="342"/>
      <c r="BO52" s="342"/>
      <c r="BP52" s="342"/>
      <c r="BQ52" s="342"/>
    </row>
    <row r="53" spans="1:134" x14ac:dyDescent="0.2">
      <c r="A53" s="316">
        <f>ROW()</f>
        <v>53</v>
      </c>
      <c r="C53" s="347"/>
      <c r="H53" s="347"/>
      <c r="BQ53" s="342">
        <f>SUM(BH54:BQ54)</f>
        <v>306</v>
      </c>
    </row>
    <row r="54" spans="1:134" outlineLevel="1" x14ac:dyDescent="0.2">
      <c r="A54" s="316">
        <f>ROW()</f>
        <v>54</v>
      </c>
      <c r="D54" s="364" t="s">
        <v>263</v>
      </c>
      <c r="E54" s="365">
        <f>'A&amp;R'!H36</f>
        <v>43196</v>
      </c>
      <c r="I54" s="363" t="s">
        <v>264</v>
      </c>
      <c r="J54" s="342">
        <f>SUM(K54:CC54)</f>
        <v>2132</v>
      </c>
      <c r="L54" s="685">
        <f>L13-E54</f>
        <v>30</v>
      </c>
      <c r="M54" s="342">
        <f>(M$13-L$13)*M$9</f>
        <v>31</v>
      </c>
      <c r="N54" s="342">
        <f t="shared" ref="N54:BG54" si="264">(N$13-M$13)*N$9</f>
        <v>30</v>
      </c>
      <c r="O54" s="342">
        <f t="shared" si="264"/>
        <v>31</v>
      </c>
      <c r="P54" s="342">
        <f t="shared" si="264"/>
        <v>31</v>
      </c>
      <c r="Q54" s="342">
        <f t="shared" si="264"/>
        <v>30</v>
      </c>
      <c r="R54" s="342">
        <f t="shared" si="264"/>
        <v>31</v>
      </c>
      <c r="S54" s="342">
        <f t="shared" si="264"/>
        <v>30</v>
      </c>
      <c r="T54" s="342">
        <f t="shared" si="264"/>
        <v>31</v>
      </c>
      <c r="U54" s="342">
        <f t="shared" si="264"/>
        <v>31</v>
      </c>
      <c r="V54" s="342">
        <f t="shared" si="264"/>
        <v>28</v>
      </c>
      <c r="W54" s="342">
        <f t="shared" si="264"/>
        <v>31</v>
      </c>
      <c r="X54" s="342">
        <f t="shared" si="264"/>
        <v>30</v>
      </c>
      <c r="Y54" s="342">
        <f t="shared" si="264"/>
        <v>31</v>
      </c>
      <c r="Z54" s="342">
        <f t="shared" si="264"/>
        <v>30</v>
      </c>
      <c r="AA54" s="342">
        <f t="shared" si="264"/>
        <v>31</v>
      </c>
      <c r="AB54" s="342">
        <f t="shared" si="264"/>
        <v>31</v>
      </c>
      <c r="AC54" s="342">
        <f t="shared" si="264"/>
        <v>30</v>
      </c>
      <c r="AD54" s="342">
        <f t="shared" si="264"/>
        <v>31</v>
      </c>
      <c r="AE54" s="342">
        <f t="shared" si="264"/>
        <v>30</v>
      </c>
      <c r="AF54" s="342">
        <f t="shared" si="264"/>
        <v>31</v>
      </c>
      <c r="AG54" s="342">
        <f t="shared" si="264"/>
        <v>31</v>
      </c>
      <c r="AH54" s="342">
        <f t="shared" si="264"/>
        <v>29</v>
      </c>
      <c r="AI54" s="342">
        <f t="shared" si="264"/>
        <v>31</v>
      </c>
      <c r="AJ54" s="342">
        <f t="shared" si="264"/>
        <v>30</v>
      </c>
      <c r="AK54" s="342">
        <f t="shared" si="264"/>
        <v>31</v>
      </c>
      <c r="AL54" s="342">
        <f t="shared" si="264"/>
        <v>30</v>
      </c>
      <c r="AM54" s="342">
        <f t="shared" si="264"/>
        <v>31</v>
      </c>
      <c r="AN54" s="342">
        <f t="shared" si="264"/>
        <v>31</v>
      </c>
      <c r="AO54" s="342">
        <f t="shared" si="264"/>
        <v>30</v>
      </c>
      <c r="AP54" s="342">
        <f t="shared" si="264"/>
        <v>31</v>
      </c>
      <c r="AQ54" s="342">
        <f t="shared" si="264"/>
        <v>30</v>
      </c>
      <c r="AR54" s="342">
        <f t="shared" si="264"/>
        <v>31</v>
      </c>
      <c r="AS54" s="342">
        <f t="shared" si="264"/>
        <v>31</v>
      </c>
      <c r="AT54" s="342">
        <f t="shared" si="264"/>
        <v>28</v>
      </c>
      <c r="AU54" s="342">
        <f t="shared" si="264"/>
        <v>31</v>
      </c>
      <c r="AV54" s="342">
        <f t="shared" si="264"/>
        <v>30</v>
      </c>
      <c r="AW54" s="342">
        <f t="shared" si="264"/>
        <v>31</v>
      </c>
      <c r="AX54" s="342">
        <f t="shared" si="264"/>
        <v>30</v>
      </c>
      <c r="AY54" s="342">
        <f t="shared" si="264"/>
        <v>31</v>
      </c>
      <c r="AZ54" s="342">
        <f t="shared" si="264"/>
        <v>31</v>
      </c>
      <c r="BA54" s="342">
        <f t="shared" si="264"/>
        <v>30</v>
      </c>
      <c r="BB54" s="342">
        <f t="shared" si="264"/>
        <v>31</v>
      </c>
      <c r="BC54" s="342">
        <f t="shared" si="264"/>
        <v>30</v>
      </c>
      <c r="BD54" s="342">
        <f t="shared" si="264"/>
        <v>31</v>
      </c>
      <c r="BE54" s="342">
        <f t="shared" si="264"/>
        <v>31</v>
      </c>
      <c r="BF54" s="342">
        <f t="shared" si="264"/>
        <v>28</v>
      </c>
      <c r="BG54" s="342">
        <f t="shared" si="264"/>
        <v>31</v>
      </c>
      <c r="BH54" s="342">
        <f t="shared" ref="BH54" si="265">(BH$13-BG$13)*BH$9</f>
        <v>30</v>
      </c>
      <c r="BI54" s="342">
        <f t="shared" ref="BI54" si="266">(BI$13-BH$13)*BI$9</f>
        <v>31</v>
      </c>
      <c r="BJ54" s="342">
        <f t="shared" ref="BJ54" si="267">(BJ$13-BI$13)*BJ$9</f>
        <v>30</v>
      </c>
      <c r="BK54" s="342">
        <f t="shared" ref="BK54" si="268">(BK$13-BJ$13)*BK$9</f>
        <v>31</v>
      </c>
      <c r="BL54" s="342">
        <f t="shared" ref="BL54" si="269">(BL$13-BK$13)*BL$9</f>
        <v>31</v>
      </c>
      <c r="BM54" s="342">
        <f t="shared" ref="BM54" si="270">(BM$13-BL$13)*BM$9</f>
        <v>30</v>
      </c>
      <c r="BN54" s="342">
        <f t="shared" ref="BN54" si="271">(BN$13-BM$13)*BN$9</f>
        <v>31</v>
      </c>
      <c r="BO54" s="342">
        <f t="shared" ref="BO54" si="272">(BO$13-BN$13)*BO$9</f>
        <v>30</v>
      </c>
      <c r="BP54" s="342">
        <f t="shared" ref="BP54" si="273">(BP$13-BO$13)*BP$9</f>
        <v>31</v>
      </c>
      <c r="BQ54" s="342">
        <f t="shared" ref="BQ54" si="274">(BQ$13-BP$13)*BQ$9</f>
        <v>31</v>
      </c>
      <c r="BR54" s="342">
        <f t="shared" ref="BR54" si="275">(BR$13-BQ$13)*BR$9</f>
        <v>28</v>
      </c>
      <c r="BS54" s="342">
        <f t="shared" ref="BS54" si="276">(BS$13-BR$13)*BS$9</f>
        <v>31</v>
      </c>
      <c r="BT54" s="342">
        <f t="shared" ref="BT54" si="277">(BT$13-BS$13)*BT$9</f>
        <v>30</v>
      </c>
      <c r="BU54" s="342">
        <f t="shared" ref="BU54" si="278">(BU$13-BT$13)*BU$9</f>
        <v>31</v>
      </c>
      <c r="BV54" s="342">
        <f t="shared" ref="BV54" si="279">(BV$13-BU$13)*BV$9</f>
        <v>30</v>
      </c>
      <c r="BW54" s="342">
        <f t="shared" ref="BW54" si="280">(BW$13-BV$13)*BW$9</f>
        <v>31</v>
      </c>
      <c r="BX54" s="342">
        <f t="shared" ref="BX54" si="281">(BX$13-BW$13)*BX$9</f>
        <v>31</v>
      </c>
      <c r="BY54" s="342">
        <f t="shared" ref="BY54" si="282">(BY$13-BX$13)*BY$9</f>
        <v>30</v>
      </c>
      <c r="BZ54" s="342">
        <f t="shared" ref="BZ54" si="283">(BZ$13-BY$13)*BZ$9</f>
        <v>31</v>
      </c>
      <c r="CA54" s="342">
        <f t="shared" ref="CA54" si="284">(CA$13-BZ$13)*CA$9</f>
        <v>30</v>
      </c>
      <c r="CB54" s="342">
        <f t="shared" ref="CB54" si="285">(CB$13-CA$13)*CB$9</f>
        <v>31</v>
      </c>
      <c r="CC54" s="342">
        <f t="shared" ref="CC54" si="286">(CC$13-CB$13)*CC$9</f>
        <v>31</v>
      </c>
      <c r="CD54" s="342">
        <f t="shared" ref="CD54" si="287">(CD$13-CC$13)*CD$9</f>
        <v>29</v>
      </c>
      <c r="CE54" s="342">
        <f t="shared" ref="CE54" si="288">(CE$13-CD$13)*CE$9</f>
        <v>31</v>
      </c>
      <c r="CF54" s="342">
        <f t="shared" ref="CF54" si="289">(CF$13-CE$13)*CF$9</f>
        <v>30</v>
      </c>
      <c r="CG54" s="342">
        <f t="shared" ref="CG54" si="290">(CG$13-CF$13)*CG$9</f>
        <v>31</v>
      </c>
      <c r="CH54" s="342">
        <f t="shared" ref="CH54" si="291">(CH$13-CG$13)*CH$9</f>
        <v>30</v>
      </c>
      <c r="CI54" s="342">
        <f t="shared" ref="CI54" si="292">(CI$13-CH$13)*CI$9</f>
        <v>31</v>
      </c>
      <c r="CJ54" s="342">
        <f t="shared" ref="CJ54" si="293">(CJ$13-CI$13)*CJ$9</f>
        <v>31</v>
      </c>
      <c r="CK54" s="342">
        <f t="shared" ref="CK54" si="294">(CK$13-CJ$13)*CK$9</f>
        <v>30</v>
      </c>
      <c r="CL54" s="342">
        <f t="shared" ref="CL54" si="295">(CL$13-CK$13)*CL$9</f>
        <v>31</v>
      </c>
      <c r="CM54" s="342">
        <f t="shared" ref="CM54" si="296">(CM$13-CL$13)*CM$9</f>
        <v>30</v>
      </c>
      <c r="CN54" s="342">
        <f t="shared" ref="CN54" si="297">(CN$13-CM$13)*CN$9</f>
        <v>31</v>
      </c>
      <c r="CO54" s="342">
        <f t="shared" ref="CO54" si="298">(CO$13-CN$13)*CO$9</f>
        <v>31</v>
      </c>
      <c r="CP54" s="342">
        <f t="shared" ref="CP54" si="299">(CP$13-CO$13)*CP$9</f>
        <v>28</v>
      </c>
      <c r="CQ54" s="342">
        <f t="shared" ref="CQ54" si="300">(CQ$13-CP$13)*CQ$9</f>
        <v>31</v>
      </c>
      <c r="CR54" s="342">
        <f t="shared" ref="CR54" si="301">(CR$13-CQ$13)*CR$9</f>
        <v>30</v>
      </c>
      <c r="CS54" s="342">
        <f t="shared" ref="CS54" si="302">(CS$13-CR$13)*CS$9</f>
        <v>31</v>
      </c>
      <c r="CT54" s="342">
        <f t="shared" ref="CT54" si="303">(CT$13-CS$13)*CT$9</f>
        <v>30</v>
      </c>
      <c r="CU54" s="342">
        <f t="shared" ref="CU54" si="304">(CU$13-CT$13)*CU$9</f>
        <v>31</v>
      </c>
      <c r="CV54" s="342">
        <f t="shared" ref="CV54" si="305">(CV$13-CU$13)*CV$9</f>
        <v>31</v>
      </c>
      <c r="CW54" s="342">
        <f t="shared" ref="CW54" si="306">(CW$13-CV$13)*CW$9</f>
        <v>30</v>
      </c>
      <c r="CX54" s="342">
        <f t="shared" ref="CX54" si="307">(CX$13-CW$13)*CX$9</f>
        <v>31</v>
      </c>
      <c r="CY54" s="342">
        <f t="shared" ref="CY54" si="308">(CY$13-CX$13)*CY$9</f>
        <v>30</v>
      </c>
      <c r="CZ54" s="342">
        <f t="shared" ref="CZ54" si="309">(CZ$13-CY$13)*CZ$9</f>
        <v>31</v>
      </c>
      <c r="DA54" s="342">
        <f t="shared" ref="DA54" si="310">(DA$13-CZ$13)*DA$9</f>
        <v>31</v>
      </c>
      <c r="DB54" s="342">
        <f t="shared" ref="DB54" si="311">(DB$13-DA$13)*DB$9</f>
        <v>28</v>
      </c>
      <c r="DC54" s="342">
        <f t="shared" ref="DC54" si="312">(DC$13-DB$13)*DC$9</f>
        <v>31</v>
      </c>
      <c r="DD54" s="342">
        <f t="shared" ref="DD54" si="313">(DD$13-DC$13)*DD$9</f>
        <v>30</v>
      </c>
      <c r="DE54" s="342">
        <f t="shared" ref="DE54" si="314">(DE$13-DD$13)*DE$9</f>
        <v>31</v>
      </c>
      <c r="DF54" s="342">
        <f t="shared" ref="DF54" si="315">(DF$13-DE$13)*DF$9</f>
        <v>30</v>
      </c>
      <c r="DG54" s="342">
        <f t="shared" ref="DG54" si="316">(DG$13-DF$13)*DG$9</f>
        <v>31</v>
      </c>
      <c r="DH54" s="342">
        <f t="shared" ref="DH54" si="317">(DH$13-DG$13)*DH$9</f>
        <v>31</v>
      </c>
      <c r="DI54" s="342">
        <f t="shared" ref="DI54" si="318">(DI$13-DH$13)*DI$9</f>
        <v>30</v>
      </c>
      <c r="DJ54" s="342">
        <f t="shared" ref="DJ54" si="319">(DJ$13-DI$13)*DJ$9</f>
        <v>31</v>
      </c>
      <c r="DK54" s="342">
        <f t="shared" ref="DK54" si="320">(DK$13-DJ$13)*DK$9</f>
        <v>30</v>
      </c>
      <c r="DL54" s="342">
        <f t="shared" ref="DL54" si="321">(DL$13-DK$13)*DL$9</f>
        <v>31</v>
      </c>
      <c r="DM54" s="342">
        <f t="shared" ref="DM54" si="322">(DM$13-DL$13)*DM$9</f>
        <v>31</v>
      </c>
      <c r="DN54" s="342">
        <f t="shared" ref="DN54" si="323">(DN$13-DM$13)*DN$9</f>
        <v>28</v>
      </c>
      <c r="DO54" s="342">
        <f t="shared" ref="DO54" si="324">(DO$13-DN$13)*DO$9</f>
        <v>31</v>
      </c>
      <c r="DP54" s="342">
        <f t="shared" ref="DP54" si="325">(DP$13-DO$13)*DP$9</f>
        <v>30</v>
      </c>
      <c r="DQ54" s="342">
        <f t="shared" ref="DQ54" si="326">(DQ$13-DP$13)*DQ$9</f>
        <v>31</v>
      </c>
      <c r="DR54" s="342">
        <f t="shared" ref="DR54" si="327">(DR$13-DQ$13)*DR$9</f>
        <v>30</v>
      </c>
      <c r="DS54" s="342">
        <f t="shared" ref="DS54" si="328">(DS$13-DR$13)*DS$9</f>
        <v>31</v>
      </c>
      <c r="DT54" s="342">
        <f t="shared" ref="DT54" si="329">(DT$13-DS$13)*DT$9</f>
        <v>31</v>
      </c>
      <c r="DU54" s="342">
        <f t="shared" ref="DU54" si="330">(DU$13-DT$13)*DU$9</f>
        <v>30</v>
      </c>
      <c r="DV54" s="342">
        <f t="shared" ref="DV54" si="331">(DV$13-DU$13)*DV$9</f>
        <v>31</v>
      </c>
      <c r="DW54" s="342">
        <f t="shared" ref="DW54" si="332">(DW$13-DV$13)*DW$9</f>
        <v>30</v>
      </c>
      <c r="DX54" s="342">
        <f t="shared" ref="DX54" si="333">(DX$13-DW$13)*DX$9</f>
        <v>31</v>
      </c>
      <c r="DY54" s="342">
        <f t="shared" ref="DY54" si="334">(DY$13-DX$13)*DY$9</f>
        <v>31</v>
      </c>
      <c r="DZ54" s="342">
        <f t="shared" ref="DZ54" si="335">(DZ$13-DY$13)*DZ$9</f>
        <v>29</v>
      </c>
      <c r="EA54" s="342">
        <f t="shared" ref="EA54" si="336">(EA$13-DZ$13)*EA$9</f>
        <v>31</v>
      </c>
      <c r="EB54" s="342">
        <f t="shared" ref="EB54" si="337">(EB$13-EA$13)*EB$9</f>
        <v>0</v>
      </c>
      <c r="EC54" s="342">
        <f t="shared" ref="EC54" si="338">(EC$13-EB$13)*EC$9</f>
        <v>0</v>
      </c>
      <c r="ED54" s="342">
        <f t="shared" ref="ED54" si="339">(ED$13-EC$13)*ED$9</f>
        <v>0</v>
      </c>
    </row>
    <row r="55" spans="1:134" ht="12" outlineLevel="1" x14ac:dyDescent="0.2">
      <c r="A55" s="316">
        <f>ROW()</f>
        <v>55</v>
      </c>
      <c r="D55" s="347"/>
      <c r="F55" s="367" t="s">
        <v>265</v>
      </c>
      <c r="J55" s="342"/>
      <c r="AB55" s="342">
        <f>SUM(AB56:AB59)</f>
        <v>845611.11111111112</v>
      </c>
      <c r="AC55" s="342">
        <f t="shared" ref="AC55:CC55" si="340">SUM(AC56:AC59)</f>
        <v>818333.33333333337</v>
      </c>
      <c r="AD55" s="342">
        <f t="shared" si="340"/>
        <v>845611.11111111112</v>
      </c>
      <c r="AE55" s="342">
        <f t="shared" si="340"/>
        <v>818333.33333333337</v>
      </c>
      <c r="AF55" s="342">
        <f t="shared" si="340"/>
        <v>845611.11111111112</v>
      </c>
      <c r="AG55" s="342">
        <f t="shared" si="340"/>
        <v>845611.11111111112</v>
      </c>
      <c r="AH55" s="342">
        <f t="shared" si="340"/>
        <v>791055.5555555555</v>
      </c>
      <c r="AI55" s="342">
        <f t="shared" si="340"/>
        <v>845611.11111111112</v>
      </c>
      <c r="AJ55" s="342">
        <f t="shared" si="340"/>
        <v>818333.33333333337</v>
      </c>
      <c r="AK55" s="342">
        <f t="shared" si="340"/>
        <v>845611.11111111112</v>
      </c>
      <c r="AL55" s="342">
        <f t="shared" si="340"/>
        <v>818333.33333333337</v>
      </c>
      <c r="AM55" s="342">
        <f t="shared" si="340"/>
        <v>845611.11111111112</v>
      </c>
      <c r="AN55" s="342">
        <f t="shared" si="340"/>
        <v>845611.11111111112</v>
      </c>
      <c r="AO55" s="342">
        <f t="shared" si="340"/>
        <v>818333.33333333337</v>
      </c>
      <c r="AP55" s="342">
        <f t="shared" si="340"/>
        <v>845611.11111111112</v>
      </c>
      <c r="AQ55" s="342">
        <f t="shared" si="340"/>
        <v>818333.33333333337</v>
      </c>
      <c r="AR55" s="342">
        <f t="shared" si="340"/>
        <v>845611.11111111112</v>
      </c>
      <c r="AS55" s="342">
        <f t="shared" si="340"/>
        <v>845611.11111111112</v>
      </c>
      <c r="AT55" s="342">
        <f t="shared" si="340"/>
        <v>763777.77777777775</v>
      </c>
      <c r="AU55" s="342">
        <f t="shared" si="340"/>
        <v>845611.11111111112</v>
      </c>
      <c r="AV55" s="342">
        <f t="shared" si="340"/>
        <v>818333.33333333337</v>
      </c>
      <c r="AW55" s="342">
        <f t="shared" si="340"/>
        <v>845611.11111111112</v>
      </c>
      <c r="AX55" s="342">
        <f t="shared" si="340"/>
        <v>818333.33333333337</v>
      </c>
      <c r="AY55" s="342">
        <f t="shared" si="340"/>
        <v>845611.11111111112</v>
      </c>
      <c r="AZ55" s="342">
        <f t="shared" si="340"/>
        <v>845611.11111111112</v>
      </c>
      <c r="BA55" s="342">
        <f t="shared" si="340"/>
        <v>818333.33333333337</v>
      </c>
      <c r="BB55" s="342">
        <f t="shared" si="340"/>
        <v>845611.11111111112</v>
      </c>
      <c r="BC55" s="342">
        <f t="shared" si="340"/>
        <v>818333.33333333337</v>
      </c>
      <c r="BD55" s="342">
        <f t="shared" si="340"/>
        <v>845611.11111111112</v>
      </c>
      <c r="BE55" s="342">
        <f t="shared" si="340"/>
        <v>845611.11111111112</v>
      </c>
      <c r="BF55" s="342">
        <f t="shared" si="340"/>
        <v>763777.77777777775</v>
      </c>
      <c r="BG55" s="342">
        <f t="shared" si="340"/>
        <v>845611.11111111112</v>
      </c>
      <c r="BH55" s="342">
        <f t="shared" si="340"/>
        <v>818333.33333333337</v>
      </c>
      <c r="BI55" s="342">
        <f t="shared" si="340"/>
        <v>845611.11111111112</v>
      </c>
      <c r="BJ55" s="342">
        <f t="shared" si="340"/>
        <v>818333.33333333337</v>
      </c>
      <c r="BK55" s="342">
        <f t="shared" si="340"/>
        <v>845611.11111111112</v>
      </c>
      <c r="BL55" s="342">
        <f t="shared" si="340"/>
        <v>845611.11111111112</v>
      </c>
      <c r="BM55" s="342">
        <f t="shared" si="340"/>
        <v>818333.33333333337</v>
      </c>
      <c r="BN55" s="342">
        <f t="shared" si="340"/>
        <v>845611.11111111112</v>
      </c>
      <c r="BO55" s="342">
        <f t="shared" si="340"/>
        <v>818333.33333333337</v>
      </c>
      <c r="BP55" s="342">
        <f t="shared" si="340"/>
        <v>845611.11111111112</v>
      </c>
      <c r="BQ55" s="342">
        <f t="shared" si="340"/>
        <v>845611.11111111112</v>
      </c>
      <c r="BR55" s="342">
        <f t="shared" si="340"/>
        <v>763777.77777777775</v>
      </c>
      <c r="BS55" s="342">
        <f t="shared" si="340"/>
        <v>845611.11111111112</v>
      </c>
      <c r="BT55" s="342">
        <f t="shared" si="340"/>
        <v>818333.33333333337</v>
      </c>
      <c r="BU55" s="342">
        <f t="shared" si="340"/>
        <v>845611.11111111112</v>
      </c>
      <c r="BV55" s="342">
        <f t="shared" si="340"/>
        <v>818333.33333333337</v>
      </c>
      <c r="BW55" s="342">
        <f t="shared" si="340"/>
        <v>845611.11111111112</v>
      </c>
      <c r="BX55" s="342">
        <f t="shared" si="340"/>
        <v>845611.11111111112</v>
      </c>
      <c r="BY55" s="342">
        <f t="shared" si="340"/>
        <v>818333.33333333337</v>
      </c>
      <c r="BZ55" s="342">
        <f t="shared" si="340"/>
        <v>845611.11111111112</v>
      </c>
      <c r="CA55" s="342">
        <f t="shared" si="340"/>
        <v>818333.33333333337</v>
      </c>
      <c r="CB55" s="342">
        <f t="shared" si="340"/>
        <v>845611.11111111112</v>
      </c>
      <c r="CC55" s="342">
        <f t="shared" si="340"/>
        <v>845611.11111111112</v>
      </c>
      <c r="CD55" s="342">
        <f t="shared" ref="CD55:ED55" si="341">SUM(CD56:CD59)</f>
        <v>791055.5555555555</v>
      </c>
      <c r="CE55" s="342">
        <f t="shared" si="341"/>
        <v>845611.11111111112</v>
      </c>
      <c r="CF55" s="342">
        <f t="shared" si="341"/>
        <v>818333.33333333337</v>
      </c>
      <c r="CG55" s="342">
        <f t="shared" si="341"/>
        <v>845611.11111111112</v>
      </c>
      <c r="CH55" s="342">
        <f t="shared" si="341"/>
        <v>818333.33333333337</v>
      </c>
      <c r="CI55" s="342">
        <f t="shared" si="341"/>
        <v>845611.11111111112</v>
      </c>
      <c r="CJ55" s="342">
        <f t="shared" si="341"/>
        <v>845611.11111111112</v>
      </c>
      <c r="CK55" s="342">
        <f t="shared" si="341"/>
        <v>818333.33333333337</v>
      </c>
      <c r="CL55" s="342">
        <f t="shared" si="341"/>
        <v>845611.11111111112</v>
      </c>
      <c r="CM55" s="342">
        <f t="shared" si="341"/>
        <v>818333.33333333337</v>
      </c>
      <c r="CN55" s="342">
        <f t="shared" si="341"/>
        <v>845611.11111111112</v>
      </c>
      <c r="CO55" s="342">
        <f t="shared" si="341"/>
        <v>845611.11111111112</v>
      </c>
      <c r="CP55" s="342">
        <f t="shared" si="341"/>
        <v>763777.77777777775</v>
      </c>
      <c r="CQ55" s="342">
        <f t="shared" si="341"/>
        <v>845611.11111111112</v>
      </c>
      <c r="CR55" s="342">
        <f t="shared" si="341"/>
        <v>818333.33333333337</v>
      </c>
      <c r="CS55" s="342">
        <f t="shared" si="341"/>
        <v>845611.11111111112</v>
      </c>
      <c r="CT55" s="342">
        <f t="shared" si="341"/>
        <v>818333.33333333337</v>
      </c>
      <c r="CU55" s="342">
        <f t="shared" si="341"/>
        <v>845611.11111111112</v>
      </c>
      <c r="CV55" s="342">
        <f t="shared" si="341"/>
        <v>845611.11111111112</v>
      </c>
      <c r="CW55" s="342">
        <f t="shared" si="341"/>
        <v>818333.33333333337</v>
      </c>
      <c r="CX55" s="342">
        <f t="shared" si="341"/>
        <v>845611.11111111112</v>
      </c>
      <c r="CY55" s="342">
        <f t="shared" si="341"/>
        <v>818333.33333333337</v>
      </c>
      <c r="CZ55" s="342">
        <f t="shared" si="341"/>
        <v>845611.11111111112</v>
      </c>
      <c r="DA55" s="342">
        <f t="shared" si="341"/>
        <v>845611.11111111112</v>
      </c>
      <c r="DB55" s="342">
        <f t="shared" si="341"/>
        <v>763777.77777777775</v>
      </c>
      <c r="DC55" s="342">
        <f t="shared" si="341"/>
        <v>845611.11111111112</v>
      </c>
      <c r="DD55" s="342">
        <f t="shared" si="341"/>
        <v>818333.33333333337</v>
      </c>
      <c r="DE55" s="342">
        <f t="shared" si="341"/>
        <v>845611.11111111112</v>
      </c>
      <c r="DF55" s="342">
        <f t="shared" si="341"/>
        <v>818333.33333333337</v>
      </c>
      <c r="DG55" s="342">
        <f t="shared" si="341"/>
        <v>845611.11111111112</v>
      </c>
      <c r="DH55" s="342">
        <f t="shared" si="341"/>
        <v>845611.11111111112</v>
      </c>
      <c r="DI55" s="342">
        <f t="shared" si="341"/>
        <v>818333.33333333337</v>
      </c>
      <c r="DJ55" s="342">
        <f t="shared" si="341"/>
        <v>845611.11111111112</v>
      </c>
      <c r="DK55" s="342">
        <f t="shared" si="341"/>
        <v>818333.33333333337</v>
      </c>
      <c r="DL55" s="342">
        <f t="shared" si="341"/>
        <v>845611.11111111112</v>
      </c>
      <c r="DM55" s="342">
        <f t="shared" si="341"/>
        <v>845611.11111111112</v>
      </c>
      <c r="DN55" s="342">
        <f t="shared" si="341"/>
        <v>763777.77777777775</v>
      </c>
      <c r="DO55" s="342">
        <f t="shared" si="341"/>
        <v>845611.11111111112</v>
      </c>
      <c r="DP55" s="342">
        <f t="shared" si="341"/>
        <v>818333.33333333337</v>
      </c>
      <c r="DQ55" s="342">
        <f t="shared" si="341"/>
        <v>845611.11111111112</v>
      </c>
      <c r="DR55" s="342">
        <f t="shared" si="341"/>
        <v>818333.33333333337</v>
      </c>
      <c r="DS55" s="342">
        <f t="shared" si="341"/>
        <v>845611.11111111112</v>
      </c>
      <c r="DT55" s="342">
        <f t="shared" si="341"/>
        <v>845611.11111111112</v>
      </c>
      <c r="DU55" s="342">
        <f t="shared" si="341"/>
        <v>818333.33333333337</v>
      </c>
      <c r="DV55" s="342">
        <f t="shared" si="341"/>
        <v>845611.11111111112</v>
      </c>
      <c r="DW55" s="342">
        <f t="shared" si="341"/>
        <v>818333.33333333337</v>
      </c>
      <c r="DX55" s="342">
        <f t="shared" si="341"/>
        <v>845611.11111111112</v>
      </c>
      <c r="DY55" s="342">
        <f t="shared" si="341"/>
        <v>845611.11111111112</v>
      </c>
      <c r="DZ55" s="342">
        <f t="shared" si="341"/>
        <v>791055.5555555555</v>
      </c>
      <c r="EA55" s="342">
        <f t="shared" si="341"/>
        <v>845611.11111111112</v>
      </c>
      <c r="EB55" s="342">
        <f t="shared" si="341"/>
        <v>0</v>
      </c>
      <c r="EC55" s="342">
        <f t="shared" si="341"/>
        <v>0</v>
      </c>
      <c r="ED55" s="342">
        <f t="shared" si="341"/>
        <v>0</v>
      </c>
    </row>
    <row r="56" spans="1:134" outlineLevel="1" x14ac:dyDescent="0.2">
      <c r="A56" s="316">
        <f>ROW()</f>
        <v>56</v>
      </c>
      <c r="D56" s="349" t="str">
        <f>'A&amp;R'!B39</f>
        <v>A1-Note</v>
      </c>
      <c r="E56" s="368">
        <f>'A&amp;R'!C39</f>
        <v>100000000</v>
      </c>
      <c r="F56" s="369">
        <f>'A&amp;R'!D39</f>
        <v>4.6615999999999998E-2</v>
      </c>
      <c r="J56" s="342">
        <f>SUM(K56:AY56)</f>
        <v>15771746.66666667</v>
      </c>
      <c r="L56" s="342">
        <f>$E56*$F56*L$54/360</f>
        <v>388466.66666666669</v>
      </c>
      <c r="M56" s="342">
        <f t="shared" ref="M56:AB59" si="342">$E56*$F56*M$54/360</f>
        <v>401415.55555555556</v>
      </c>
      <c r="N56" s="342">
        <f t="shared" si="342"/>
        <v>388466.66666666669</v>
      </c>
      <c r="O56" s="342">
        <f t="shared" si="342"/>
        <v>401415.55555555556</v>
      </c>
      <c r="P56" s="342">
        <f t="shared" si="342"/>
        <v>401415.55555555556</v>
      </c>
      <c r="Q56" s="342">
        <f t="shared" si="342"/>
        <v>388466.66666666669</v>
      </c>
      <c r="R56" s="342">
        <f t="shared" si="342"/>
        <v>401415.55555555556</v>
      </c>
      <c r="S56" s="342">
        <f t="shared" si="342"/>
        <v>388466.66666666669</v>
      </c>
      <c r="T56" s="342">
        <f t="shared" si="342"/>
        <v>401415.55555555556</v>
      </c>
      <c r="U56" s="342">
        <f t="shared" si="342"/>
        <v>401415.55555555556</v>
      </c>
      <c r="V56" s="342">
        <f t="shared" si="342"/>
        <v>362568.88888888888</v>
      </c>
      <c r="W56" s="342">
        <f t="shared" si="342"/>
        <v>401415.55555555556</v>
      </c>
      <c r="X56" s="342">
        <f t="shared" si="342"/>
        <v>388466.66666666669</v>
      </c>
      <c r="Y56" s="342">
        <f t="shared" si="342"/>
        <v>401415.55555555556</v>
      </c>
      <c r="Z56" s="342">
        <f t="shared" si="342"/>
        <v>388466.66666666669</v>
      </c>
      <c r="AA56" s="342">
        <f t="shared" si="342"/>
        <v>401415.55555555556</v>
      </c>
      <c r="AB56" s="342">
        <f t="shared" si="342"/>
        <v>401415.55555555556</v>
      </c>
      <c r="AC56" s="342">
        <f t="shared" ref="AC56:AR59" si="343">$E56*$F56*AC$54/360</f>
        <v>388466.66666666669</v>
      </c>
      <c r="AD56" s="342">
        <f t="shared" si="343"/>
        <v>401415.55555555556</v>
      </c>
      <c r="AE56" s="342">
        <f t="shared" si="343"/>
        <v>388466.66666666669</v>
      </c>
      <c r="AF56" s="342">
        <f t="shared" si="343"/>
        <v>401415.55555555556</v>
      </c>
      <c r="AG56" s="342">
        <f t="shared" si="343"/>
        <v>401415.55555555556</v>
      </c>
      <c r="AH56" s="342">
        <f t="shared" si="343"/>
        <v>375517.77777777775</v>
      </c>
      <c r="AI56" s="342">
        <f t="shared" si="343"/>
        <v>401415.55555555556</v>
      </c>
      <c r="AJ56" s="342">
        <f t="shared" si="343"/>
        <v>388466.66666666669</v>
      </c>
      <c r="AK56" s="342">
        <f t="shared" si="343"/>
        <v>401415.55555555556</v>
      </c>
      <c r="AL56" s="342">
        <f t="shared" si="343"/>
        <v>388466.66666666669</v>
      </c>
      <c r="AM56" s="342">
        <f t="shared" si="343"/>
        <v>401415.55555555556</v>
      </c>
      <c r="AN56" s="342">
        <f t="shared" si="343"/>
        <v>401415.55555555556</v>
      </c>
      <c r="AO56" s="342">
        <f t="shared" si="343"/>
        <v>388466.66666666669</v>
      </c>
      <c r="AP56" s="342">
        <f t="shared" si="343"/>
        <v>401415.55555555556</v>
      </c>
      <c r="AQ56" s="342">
        <f t="shared" si="343"/>
        <v>388466.66666666669</v>
      </c>
      <c r="AR56" s="342">
        <f t="shared" si="343"/>
        <v>401415.55555555556</v>
      </c>
      <c r="AS56" s="342">
        <f t="shared" ref="AS56:BH59" si="344">$E56*$F56*AS$54/360</f>
        <v>401415.55555555556</v>
      </c>
      <c r="AT56" s="342">
        <f t="shared" si="344"/>
        <v>362568.88888888888</v>
      </c>
      <c r="AU56" s="342">
        <f t="shared" si="344"/>
        <v>401415.55555555556</v>
      </c>
      <c r="AV56" s="342">
        <f t="shared" si="344"/>
        <v>388466.66666666669</v>
      </c>
      <c r="AW56" s="342">
        <f t="shared" si="344"/>
        <v>401415.55555555556</v>
      </c>
      <c r="AX56" s="342">
        <f t="shared" si="344"/>
        <v>388466.66666666669</v>
      </c>
      <c r="AY56" s="342">
        <f t="shared" si="344"/>
        <v>401415.55555555556</v>
      </c>
      <c r="AZ56" s="342">
        <f t="shared" si="344"/>
        <v>401415.55555555556</v>
      </c>
      <c r="BA56" s="342">
        <f t="shared" si="344"/>
        <v>388466.66666666669</v>
      </c>
      <c r="BB56" s="342">
        <f t="shared" si="344"/>
        <v>401415.55555555556</v>
      </c>
      <c r="BC56" s="342">
        <f t="shared" si="344"/>
        <v>388466.66666666669</v>
      </c>
      <c r="BD56" s="342">
        <f t="shared" si="344"/>
        <v>401415.55555555556</v>
      </c>
      <c r="BE56" s="342">
        <f t="shared" si="344"/>
        <v>401415.55555555556</v>
      </c>
      <c r="BF56" s="342">
        <f t="shared" si="344"/>
        <v>362568.88888888888</v>
      </c>
      <c r="BG56" s="342">
        <f t="shared" si="344"/>
        <v>401415.55555555556</v>
      </c>
      <c r="BH56" s="342">
        <f t="shared" si="344"/>
        <v>388466.66666666669</v>
      </c>
      <c r="BI56" s="342">
        <f t="shared" ref="BI56:CL59" si="345">$E56*$F56*BI$54/360</f>
        <v>401415.55555555556</v>
      </c>
      <c r="BJ56" s="342">
        <f t="shared" si="345"/>
        <v>388466.66666666669</v>
      </c>
      <c r="BK56" s="342">
        <f t="shared" si="345"/>
        <v>401415.55555555556</v>
      </c>
      <c r="BL56" s="342">
        <f t="shared" si="345"/>
        <v>401415.55555555556</v>
      </c>
      <c r="BM56" s="342">
        <f t="shared" si="345"/>
        <v>388466.66666666669</v>
      </c>
      <c r="BN56" s="342">
        <f t="shared" si="345"/>
        <v>401415.55555555556</v>
      </c>
      <c r="BO56" s="342">
        <f t="shared" si="345"/>
        <v>388466.66666666669</v>
      </c>
      <c r="BP56" s="342">
        <f t="shared" si="345"/>
        <v>401415.55555555556</v>
      </c>
      <c r="BQ56" s="342">
        <f t="shared" si="345"/>
        <v>401415.55555555556</v>
      </c>
      <c r="BR56" s="342">
        <f t="shared" si="345"/>
        <v>362568.88888888888</v>
      </c>
      <c r="BS56" s="342">
        <f t="shared" si="345"/>
        <v>401415.55555555556</v>
      </c>
      <c r="BT56" s="342">
        <f t="shared" si="345"/>
        <v>388466.66666666669</v>
      </c>
      <c r="BU56" s="342">
        <f t="shared" si="345"/>
        <v>401415.55555555556</v>
      </c>
      <c r="BV56" s="342">
        <f t="shared" si="345"/>
        <v>388466.66666666669</v>
      </c>
      <c r="BW56" s="342">
        <f t="shared" si="345"/>
        <v>401415.55555555556</v>
      </c>
      <c r="BX56" s="342">
        <f t="shared" si="345"/>
        <v>401415.55555555556</v>
      </c>
      <c r="BY56" s="342">
        <f t="shared" si="345"/>
        <v>388466.66666666669</v>
      </c>
      <c r="BZ56" s="342">
        <f t="shared" si="345"/>
        <v>401415.55555555556</v>
      </c>
      <c r="CA56" s="342">
        <f t="shared" si="345"/>
        <v>388466.66666666669</v>
      </c>
      <c r="CB56" s="342">
        <f t="shared" si="345"/>
        <v>401415.55555555556</v>
      </c>
      <c r="CC56" s="342">
        <f t="shared" si="345"/>
        <v>401415.55555555556</v>
      </c>
      <c r="CD56" s="342">
        <f t="shared" si="345"/>
        <v>375517.77777777775</v>
      </c>
      <c r="CE56" s="342">
        <f t="shared" si="345"/>
        <v>401415.55555555556</v>
      </c>
      <c r="CF56" s="342">
        <f t="shared" si="345"/>
        <v>388466.66666666669</v>
      </c>
      <c r="CG56" s="342">
        <f t="shared" si="345"/>
        <v>401415.55555555556</v>
      </c>
      <c r="CH56" s="342">
        <f t="shared" si="345"/>
        <v>388466.66666666669</v>
      </c>
      <c r="CI56" s="342">
        <f t="shared" si="345"/>
        <v>401415.55555555556</v>
      </c>
      <c r="CJ56" s="342">
        <f t="shared" si="345"/>
        <v>401415.55555555556</v>
      </c>
      <c r="CK56" s="342">
        <f t="shared" si="345"/>
        <v>388466.66666666669</v>
      </c>
      <c r="CL56" s="342">
        <f t="shared" si="345"/>
        <v>401415.55555555556</v>
      </c>
      <c r="CM56" s="342">
        <f t="shared" ref="CD56:ED59" si="346">$E56*$F56*CM$54/360</f>
        <v>388466.66666666669</v>
      </c>
      <c r="CN56" s="342">
        <f t="shared" si="346"/>
        <v>401415.55555555556</v>
      </c>
      <c r="CO56" s="342">
        <f t="shared" si="346"/>
        <v>401415.55555555556</v>
      </c>
      <c r="CP56" s="342">
        <f t="shared" si="346"/>
        <v>362568.88888888888</v>
      </c>
      <c r="CQ56" s="342">
        <f t="shared" si="346"/>
        <v>401415.55555555556</v>
      </c>
      <c r="CR56" s="342">
        <f t="shared" si="346"/>
        <v>388466.66666666669</v>
      </c>
      <c r="CS56" s="342">
        <f t="shared" si="346"/>
        <v>401415.55555555556</v>
      </c>
      <c r="CT56" s="342">
        <f t="shared" si="346"/>
        <v>388466.66666666669</v>
      </c>
      <c r="CU56" s="342">
        <f t="shared" si="346"/>
        <v>401415.55555555556</v>
      </c>
      <c r="CV56" s="342">
        <f t="shared" si="346"/>
        <v>401415.55555555556</v>
      </c>
      <c r="CW56" s="342">
        <f t="shared" si="346"/>
        <v>388466.66666666669</v>
      </c>
      <c r="CX56" s="342">
        <f t="shared" si="346"/>
        <v>401415.55555555556</v>
      </c>
      <c r="CY56" s="342">
        <f t="shared" si="346"/>
        <v>388466.66666666669</v>
      </c>
      <c r="CZ56" s="342">
        <f t="shared" si="346"/>
        <v>401415.55555555556</v>
      </c>
      <c r="DA56" s="342">
        <f t="shared" si="346"/>
        <v>401415.55555555556</v>
      </c>
      <c r="DB56" s="342">
        <f t="shared" si="346"/>
        <v>362568.88888888888</v>
      </c>
      <c r="DC56" s="342">
        <f t="shared" si="346"/>
        <v>401415.55555555556</v>
      </c>
      <c r="DD56" s="342">
        <f t="shared" si="346"/>
        <v>388466.66666666669</v>
      </c>
      <c r="DE56" s="342">
        <f t="shared" si="346"/>
        <v>401415.55555555556</v>
      </c>
      <c r="DF56" s="342">
        <f t="shared" si="346"/>
        <v>388466.66666666669</v>
      </c>
      <c r="DG56" s="342">
        <f t="shared" si="346"/>
        <v>401415.55555555556</v>
      </c>
      <c r="DH56" s="342">
        <f t="shared" si="346"/>
        <v>401415.55555555556</v>
      </c>
      <c r="DI56" s="342">
        <f t="shared" si="346"/>
        <v>388466.66666666669</v>
      </c>
      <c r="DJ56" s="342">
        <f t="shared" si="346"/>
        <v>401415.55555555556</v>
      </c>
      <c r="DK56" s="342">
        <f t="shared" si="346"/>
        <v>388466.66666666669</v>
      </c>
      <c r="DL56" s="342">
        <f t="shared" si="346"/>
        <v>401415.55555555556</v>
      </c>
      <c r="DM56" s="342">
        <f t="shared" si="346"/>
        <v>401415.55555555556</v>
      </c>
      <c r="DN56" s="342">
        <f t="shared" si="346"/>
        <v>362568.88888888888</v>
      </c>
      <c r="DO56" s="342">
        <f t="shared" si="346"/>
        <v>401415.55555555556</v>
      </c>
      <c r="DP56" s="342">
        <f t="shared" si="346"/>
        <v>388466.66666666669</v>
      </c>
      <c r="DQ56" s="342">
        <f t="shared" si="346"/>
        <v>401415.55555555556</v>
      </c>
      <c r="DR56" s="342">
        <f t="shared" si="346"/>
        <v>388466.66666666669</v>
      </c>
      <c r="DS56" s="342">
        <f t="shared" si="346"/>
        <v>401415.55555555556</v>
      </c>
      <c r="DT56" s="342">
        <f t="shared" si="346"/>
        <v>401415.55555555556</v>
      </c>
      <c r="DU56" s="342">
        <f t="shared" si="346"/>
        <v>388466.66666666669</v>
      </c>
      <c r="DV56" s="342">
        <f t="shared" si="346"/>
        <v>401415.55555555556</v>
      </c>
      <c r="DW56" s="342">
        <f t="shared" si="346"/>
        <v>388466.66666666669</v>
      </c>
      <c r="DX56" s="342">
        <f t="shared" si="346"/>
        <v>401415.55555555556</v>
      </c>
      <c r="DY56" s="342">
        <f t="shared" si="346"/>
        <v>401415.55555555556</v>
      </c>
      <c r="DZ56" s="342">
        <f t="shared" si="346"/>
        <v>375517.77777777775</v>
      </c>
      <c r="EA56" s="342">
        <f t="shared" si="346"/>
        <v>401415.55555555556</v>
      </c>
      <c r="EB56" s="342">
        <f t="shared" si="346"/>
        <v>0</v>
      </c>
      <c r="EC56" s="342">
        <f t="shared" si="346"/>
        <v>0</v>
      </c>
      <c r="ED56" s="342">
        <f t="shared" si="346"/>
        <v>0</v>
      </c>
    </row>
    <row r="57" spans="1:134" outlineLevel="1" x14ac:dyDescent="0.2">
      <c r="A57" s="316">
        <f>ROW()</f>
        <v>57</v>
      </c>
      <c r="D57" s="349" t="str">
        <f>'A&amp;R'!B40</f>
        <v>A2-Note</v>
      </c>
      <c r="E57" s="368">
        <f>'A&amp;R'!C40</f>
        <v>60400000</v>
      </c>
      <c r="F57" s="369">
        <f>'A&amp;R'!D40</f>
        <v>0.05</v>
      </c>
      <c r="J57" s="342">
        <f t="shared" ref="J57:J59" si="347">SUM(K57:AY57)</f>
        <v>10217666.666666672</v>
      </c>
      <c r="L57" s="342">
        <f t="shared" ref="L57:U59" si="348">$E57*$F57*L$54/360</f>
        <v>251666.66666666666</v>
      </c>
      <c r="M57" s="342">
        <f t="shared" si="348"/>
        <v>260055.55555555556</v>
      </c>
      <c r="N57" s="342">
        <f t="shared" si="348"/>
        <v>251666.66666666666</v>
      </c>
      <c r="O57" s="342">
        <f t="shared" si="348"/>
        <v>260055.55555555556</v>
      </c>
      <c r="P57" s="342">
        <f t="shared" si="348"/>
        <v>260055.55555555556</v>
      </c>
      <c r="Q57" s="342">
        <f t="shared" si="348"/>
        <v>251666.66666666666</v>
      </c>
      <c r="R57" s="342">
        <f t="shared" si="348"/>
        <v>260055.55555555556</v>
      </c>
      <c r="S57" s="342">
        <f t="shared" si="348"/>
        <v>251666.66666666666</v>
      </c>
      <c r="T57" s="342">
        <f t="shared" si="348"/>
        <v>260055.55555555556</v>
      </c>
      <c r="U57" s="342">
        <f t="shared" si="348"/>
        <v>260055.55555555556</v>
      </c>
      <c r="V57" s="342">
        <f t="shared" si="342"/>
        <v>234888.88888888888</v>
      </c>
      <c r="W57" s="342">
        <f t="shared" si="342"/>
        <v>260055.55555555556</v>
      </c>
      <c r="X57" s="342">
        <f t="shared" si="342"/>
        <v>251666.66666666666</v>
      </c>
      <c r="Y57" s="342">
        <f t="shared" si="342"/>
        <v>260055.55555555556</v>
      </c>
      <c r="Z57" s="342">
        <f t="shared" si="342"/>
        <v>251666.66666666666</v>
      </c>
      <c r="AA57" s="342">
        <f t="shared" si="342"/>
        <v>260055.55555555556</v>
      </c>
      <c r="AB57" s="342">
        <f t="shared" si="342"/>
        <v>260055.55555555556</v>
      </c>
      <c r="AC57" s="342">
        <f t="shared" si="343"/>
        <v>251666.66666666666</v>
      </c>
      <c r="AD57" s="342">
        <f t="shared" si="343"/>
        <v>260055.55555555556</v>
      </c>
      <c r="AE57" s="342">
        <f t="shared" si="343"/>
        <v>251666.66666666666</v>
      </c>
      <c r="AF57" s="342">
        <f t="shared" si="343"/>
        <v>260055.55555555556</v>
      </c>
      <c r="AG57" s="342">
        <f t="shared" si="343"/>
        <v>260055.55555555556</v>
      </c>
      <c r="AH57" s="342">
        <f t="shared" si="343"/>
        <v>243277.77777777778</v>
      </c>
      <c r="AI57" s="342">
        <f t="shared" si="343"/>
        <v>260055.55555555556</v>
      </c>
      <c r="AJ57" s="342">
        <f t="shared" si="343"/>
        <v>251666.66666666666</v>
      </c>
      <c r="AK57" s="342">
        <f t="shared" si="343"/>
        <v>260055.55555555556</v>
      </c>
      <c r="AL57" s="342">
        <f t="shared" si="343"/>
        <v>251666.66666666666</v>
      </c>
      <c r="AM57" s="342">
        <f t="shared" si="343"/>
        <v>260055.55555555556</v>
      </c>
      <c r="AN57" s="342">
        <f t="shared" si="343"/>
        <v>260055.55555555556</v>
      </c>
      <c r="AO57" s="342">
        <f t="shared" si="343"/>
        <v>251666.66666666666</v>
      </c>
      <c r="AP57" s="342">
        <f t="shared" si="343"/>
        <v>260055.55555555556</v>
      </c>
      <c r="AQ57" s="342">
        <f t="shared" si="343"/>
        <v>251666.66666666666</v>
      </c>
      <c r="AR57" s="342">
        <f t="shared" si="343"/>
        <v>260055.55555555556</v>
      </c>
      <c r="AS57" s="342">
        <f t="shared" si="344"/>
        <v>260055.55555555556</v>
      </c>
      <c r="AT57" s="342">
        <f t="shared" si="344"/>
        <v>234888.88888888888</v>
      </c>
      <c r="AU57" s="342">
        <f t="shared" si="344"/>
        <v>260055.55555555556</v>
      </c>
      <c r="AV57" s="342">
        <f t="shared" si="344"/>
        <v>251666.66666666666</v>
      </c>
      <c r="AW57" s="342">
        <f t="shared" si="344"/>
        <v>260055.55555555556</v>
      </c>
      <c r="AX57" s="342">
        <f t="shared" si="344"/>
        <v>251666.66666666666</v>
      </c>
      <c r="AY57" s="342">
        <f t="shared" si="344"/>
        <v>260055.55555555556</v>
      </c>
      <c r="AZ57" s="342">
        <f t="shared" si="344"/>
        <v>260055.55555555556</v>
      </c>
      <c r="BA57" s="342">
        <f t="shared" si="344"/>
        <v>251666.66666666666</v>
      </c>
      <c r="BB57" s="342">
        <f t="shared" si="344"/>
        <v>260055.55555555556</v>
      </c>
      <c r="BC57" s="342">
        <f t="shared" si="344"/>
        <v>251666.66666666666</v>
      </c>
      <c r="BD57" s="342">
        <f t="shared" si="344"/>
        <v>260055.55555555556</v>
      </c>
      <c r="BE57" s="342">
        <f t="shared" si="344"/>
        <v>260055.55555555556</v>
      </c>
      <c r="BF57" s="342">
        <f t="shared" si="344"/>
        <v>234888.88888888888</v>
      </c>
      <c r="BG57" s="342">
        <f t="shared" si="344"/>
        <v>260055.55555555556</v>
      </c>
      <c r="BH57" s="342">
        <f t="shared" si="344"/>
        <v>251666.66666666666</v>
      </c>
      <c r="BI57" s="342">
        <f t="shared" si="345"/>
        <v>260055.55555555556</v>
      </c>
      <c r="BJ57" s="342">
        <f t="shared" si="345"/>
        <v>251666.66666666666</v>
      </c>
      <c r="BK57" s="342">
        <f t="shared" si="345"/>
        <v>260055.55555555556</v>
      </c>
      <c r="BL57" s="342">
        <f t="shared" si="345"/>
        <v>260055.55555555556</v>
      </c>
      <c r="BM57" s="342">
        <f t="shared" si="345"/>
        <v>251666.66666666666</v>
      </c>
      <c r="BN57" s="342">
        <f t="shared" si="345"/>
        <v>260055.55555555556</v>
      </c>
      <c r="BO57" s="342">
        <f t="shared" si="345"/>
        <v>251666.66666666666</v>
      </c>
      <c r="BP57" s="342">
        <f t="shared" si="345"/>
        <v>260055.55555555556</v>
      </c>
      <c r="BQ57" s="342">
        <f t="shared" si="345"/>
        <v>260055.55555555556</v>
      </c>
      <c r="BR57" s="342">
        <f t="shared" si="345"/>
        <v>234888.88888888888</v>
      </c>
      <c r="BS57" s="342">
        <f t="shared" si="345"/>
        <v>260055.55555555556</v>
      </c>
      <c r="BT57" s="342">
        <f t="shared" si="345"/>
        <v>251666.66666666666</v>
      </c>
      <c r="BU57" s="342">
        <f t="shared" si="345"/>
        <v>260055.55555555556</v>
      </c>
      <c r="BV57" s="342">
        <f t="shared" si="345"/>
        <v>251666.66666666666</v>
      </c>
      <c r="BW57" s="342">
        <f t="shared" si="345"/>
        <v>260055.55555555556</v>
      </c>
      <c r="BX57" s="342">
        <f t="shared" si="345"/>
        <v>260055.55555555556</v>
      </c>
      <c r="BY57" s="342">
        <f t="shared" si="345"/>
        <v>251666.66666666666</v>
      </c>
      <c r="BZ57" s="342">
        <f t="shared" si="345"/>
        <v>260055.55555555556</v>
      </c>
      <c r="CA57" s="342">
        <f t="shared" si="345"/>
        <v>251666.66666666666</v>
      </c>
      <c r="CB57" s="342">
        <f t="shared" si="345"/>
        <v>260055.55555555556</v>
      </c>
      <c r="CC57" s="342">
        <f t="shared" si="345"/>
        <v>260055.55555555556</v>
      </c>
      <c r="CD57" s="342">
        <f t="shared" si="346"/>
        <v>243277.77777777778</v>
      </c>
      <c r="CE57" s="342">
        <f t="shared" si="346"/>
        <v>260055.55555555556</v>
      </c>
      <c r="CF57" s="342">
        <f t="shared" si="346"/>
        <v>251666.66666666666</v>
      </c>
      <c r="CG57" s="342">
        <f t="shared" si="346"/>
        <v>260055.55555555556</v>
      </c>
      <c r="CH57" s="342">
        <f t="shared" si="346"/>
        <v>251666.66666666666</v>
      </c>
      <c r="CI57" s="342">
        <f t="shared" si="346"/>
        <v>260055.55555555556</v>
      </c>
      <c r="CJ57" s="342">
        <f t="shared" si="346"/>
        <v>260055.55555555556</v>
      </c>
      <c r="CK57" s="342">
        <f t="shared" si="346"/>
        <v>251666.66666666666</v>
      </c>
      <c r="CL57" s="342">
        <f t="shared" si="346"/>
        <v>260055.55555555556</v>
      </c>
      <c r="CM57" s="342">
        <f t="shared" si="346"/>
        <v>251666.66666666666</v>
      </c>
      <c r="CN57" s="342">
        <f t="shared" si="346"/>
        <v>260055.55555555556</v>
      </c>
      <c r="CO57" s="342">
        <f t="shared" si="346"/>
        <v>260055.55555555556</v>
      </c>
      <c r="CP57" s="342">
        <f t="shared" si="346"/>
        <v>234888.88888888888</v>
      </c>
      <c r="CQ57" s="342">
        <f t="shared" si="346"/>
        <v>260055.55555555556</v>
      </c>
      <c r="CR57" s="342">
        <f t="shared" si="346"/>
        <v>251666.66666666666</v>
      </c>
      <c r="CS57" s="342">
        <f t="shared" si="346"/>
        <v>260055.55555555556</v>
      </c>
      <c r="CT57" s="342">
        <f t="shared" si="346"/>
        <v>251666.66666666666</v>
      </c>
      <c r="CU57" s="342">
        <f t="shared" si="346"/>
        <v>260055.55555555556</v>
      </c>
      <c r="CV57" s="342">
        <f t="shared" si="346"/>
        <v>260055.55555555556</v>
      </c>
      <c r="CW57" s="342">
        <f t="shared" si="346"/>
        <v>251666.66666666666</v>
      </c>
      <c r="CX57" s="342">
        <f t="shared" si="346"/>
        <v>260055.55555555556</v>
      </c>
      <c r="CY57" s="342">
        <f t="shared" si="346"/>
        <v>251666.66666666666</v>
      </c>
      <c r="CZ57" s="342">
        <f t="shared" si="346"/>
        <v>260055.55555555556</v>
      </c>
      <c r="DA57" s="342">
        <f t="shared" si="346"/>
        <v>260055.55555555556</v>
      </c>
      <c r="DB57" s="342">
        <f t="shared" si="346"/>
        <v>234888.88888888888</v>
      </c>
      <c r="DC57" s="342">
        <f t="shared" si="346"/>
        <v>260055.55555555556</v>
      </c>
      <c r="DD57" s="342">
        <f t="shared" si="346"/>
        <v>251666.66666666666</v>
      </c>
      <c r="DE57" s="342">
        <f t="shared" si="346"/>
        <v>260055.55555555556</v>
      </c>
      <c r="DF57" s="342">
        <f t="shared" si="346"/>
        <v>251666.66666666666</v>
      </c>
      <c r="DG57" s="342">
        <f t="shared" si="346"/>
        <v>260055.55555555556</v>
      </c>
      <c r="DH57" s="342">
        <f t="shared" si="346"/>
        <v>260055.55555555556</v>
      </c>
      <c r="DI57" s="342">
        <f t="shared" si="346"/>
        <v>251666.66666666666</v>
      </c>
      <c r="DJ57" s="342">
        <f t="shared" si="346"/>
        <v>260055.55555555556</v>
      </c>
      <c r="DK57" s="342">
        <f t="shared" si="346"/>
        <v>251666.66666666666</v>
      </c>
      <c r="DL57" s="342">
        <f t="shared" si="346"/>
        <v>260055.55555555556</v>
      </c>
      <c r="DM57" s="342">
        <f t="shared" si="346"/>
        <v>260055.55555555556</v>
      </c>
      <c r="DN57" s="342">
        <f t="shared" si="346"/>
        <v>234888.88888888888</v>
      </c>
      <c r="DO57" s="342">
        <f t="shared" si="346"/>
        <v>260055.55555555556</v>
      </c>
      <c r="DP57" s="342">
        <f t="shared" si="346"/>
        <v>251666.66666666666</v>
      </c>
      <c r="DQ57" s="342">
        <f t="shared" si="346"/>
        <v>260055.55555555556</v>
      </c>
      <c r="DR57" s="342">
        <f t="shared" si="346"/>
        <v>251666.66666666666</v>
      </c>
      <c r="DS57" s="342">
        <f t="shared" si="346"/>
        <v>260055.55555555556</v>
      </c>
      <c r="DT57" s="342">
        <f t="shared" si="346"/>
        <v>260055.55555555556</v>
      </c>
      <c r="DU57" s="342">
        <f t="shared" si="346"/>
        <v>251666.66666666666</v>
      </c>
      <c r="DV57" s="342">
        <f t="shared" si="346"/>
        <v>260055.55555555556</v>
      </c>
      <c r="DW57" s="342">
        <f t="shared" si="346"/>
        <v>251666.66666666666</v>
      </c>
      <c r="DX57" s="342">
        <f t="shared" si="346"/>
        <v>260055.55555555556</v>
      </c>
      <c r="DY57" s="342">
        <f t="shared" si="346"/>
        <v>260055.55555555556</v>
      </c>
      <c r="DZ57" s="342">
        <f t="shared" si="346"/>
        <v>243277.77777777778</v>
      </c>
      <c r="EA57" s="342">
        <f t="shared" si="346"/>
        <v>260055.55555555556</v>
      </c>
      <c r="EB57" s="342">
        <f t="shared" si="346"/>
        <v>0</v>
      </c>
      <c r="EC57" s="342">
        <f t="shared" si="346"/>
        <v>0</v>
      </c>
      <c r="ED57" s="342">
        <f t="shared" si="346"/>
        <v>0</v>
      </c>
    </row>
    <row r="58" spans="1:134" outlineLevel="1" x14ac:dyDescent="0.2">
      <c r="A58" s="316">
        <f>ROW()</f>
        <v>58</v>
      </c>
      <c r="D58" s="349" t="str">
        <f>'A&amp;R'!B41</f>
        <v>B-Note</v>
      </c>
      <c r="E58" s="368">
        <f>'A&amp;R'!C41</f>
        <v>39600000</v>
      </c>
      <c r="F58" s="369">
        <f>'A&amp;R'!D41</f>
        <v>5.3999999999999999E-2</v>
      </c>
      <c r="J58" s="342">
        <f t="shared" si="347"/>
        <v>7234920</v>
      </c>
      <c r="L58" s="342">
        <f t="shared" si="348"/>
        <v>178200</v>
      </c>
      <c r="M58" s="342">
        <f t="shared" si="348"/>
        <v>184140</v>
      </c>
      <c r="N58" s="342">
        <f t="shared" si="348"/>
        <v>178200</v>
      </c>
      <c r="O58" s="342">
        <f t="shared" si="348"/>
        <v>184140</v>
      </c>
      <c r="P58" s="342">
        <f t="shared" si="348"/>
        <v>184140</v>
      </c>
      <c r="Q58" s="342">
        <f t="shared" si="348"/>
        <v>178200</v>
      </c>
      <c r="R58" s="342">
        <f t="shared" si="348"/>
        <v>184140</v>
      </c>
      <c r="S58" s="342">
        <f t="shared" si="348"/>
        <v>178200</v>
      </c>
      <c r="T58" s="342">
        <f t="shared" si="348"/>
        <v>184140</v>
      </c>
      <c r="U58" s="342">
        <f t="shared" si="348"/>
        <v>184140</v>
      </c>
      <c r="V58" s="342">
        <f t="shared" si="342"/>
        <v>166320</v>
      </c>
      <c r="W58" s="342">
        <f t="shared" si="342"/>
        <v>184140</v>
      </c>
      <c r="X58" s="342">
        <f t="shared" si="342"/>
        <v>178200</v>
      </c>
      <c r="Y58" s="342">
        <f t="shared" si="342"/>
        <v>184140</v>
      </c>
      <c r="Z58" s="342">
        <f t="shared" si="342"/>
        <v>178200</v>
      </c>
      <c r="AA58" s="342">
        <f t="shared" si="342"/>
        <v>184140</v>
      </c>
      <c r="AB58" s="342">
        <f t="shared" si="342"/>
        <v>184140</v>
      </c>
      <c r="AC58" s="342">
        <f t="shared" si="343"/>
        <v>178200</v>
      </c>
      <c r="AD58" s="342">
        <f t="shared" si="343"/>
        <v>184140</v>
      </c>
      <c r="AE58" s="342">
        <f t="shared" si="343"/>
        <v>178200</v>
      </c>
      <c r="AF58" s="342">
        <f t="shared" si="343"/>
        <v>184140</v>
      </c>
      <c r="AG58" s="342">
        <f t="shared" si="343"/>
        <v>184140</v>
      </c>
      <c r="AH58" s="342">
        <f t="shared" si="343"/>
        <v>172260</v>
      </c>
      <c r="AI58" s="342">
        <f t="shared" si="343"/>
        <v>184140</v>
      </c>
      <c r="AJ58" s="342">
        <f t="shared" si="343"/>
        <v>178200</v>
      </c>
      <c r="AK58" s="342">
        <f t="shared" si="343"/>
        <v>184140</v>
      </c>
      <c r="AL58" s="342">
        <f t="shared" si="343"/>
        <v>178200</v>
      </c>
      <c r="AM58" s="342">
        <f t="shared" si="343"/>
        <v>184140</v>
      </c>
      <c r="AN58" s="342">
        <f t="shared" si="343"/>
        <v>184140</v>
      </c>
      <c r="AO58" s="342">
        <f t="shared" si="343"/>
        <v>178200</v>
      </c>
      <c r="AP58" s="342">
        <f t="shared" si="343"/>
        <v>184140</v>
      </c>
      <c r="AQ58" s="342">
        <f t="shared" si="343"/>
        <v>178200</v>
      </c>
      <c r="AR58" s="342">
        <f t="shared" si="343"/>
        <v>184140</v>
      </c>
      <c r="AS58" s="342">
        <f t="shared" si="344"/>
        <v>184140</v>
      </c>
      <c r="AT58" s="342">
        <f t="shared" si="344"/>
        <v>166320</v>
      </c>
      <c r="AU58" s="342">
        <f t="shared" si="344"/>
        <v>184140</v>
      </c>
      <c r="AV58" s="342">
        <f t="shared" si="344"/>
        <v>178200</v>
      </c>
      <c r="AW58" s="342">
        <f t="shared" si="344"/>
        <v>184140</v>
      </c>
      <c r="AX58" s="342">
        <f t="shared" si="344"/>
        <v>178200</v>
      </c>
      <c r="AY58" s="342">
        <f t="shared" si="344"/>
        <v>184140</v>
      </c>
      <c r="AZ58" s="342">
        <f t="shared" si="344"/>
        <v>184140</v>
      </c>
      <c r="BA58" s="342">
        <f t="shared" si="344"/>
        <v>178200</v>
      </c>
      <c r="BB58" s="342">
        <f t="shared" si="344"/>
        <v>184140</v>
      </c>
      <c r="BC58" s="342">
        <f t="shared" si="344"/>
        <v>178200</v>
      </c>
      <c r="BD58" s="342">
        <f t="shared" si="344"/>
        <v>184140</v>
      </c>
      <c r="BE58" s="342">
        <f t="shared" si="344"/>
        <v>184140</v>
      </c>
      <c r="BF58" s="342">
        <f t="shared" si="344"/>
        <v>166320</v>
      </c>
      <c r="BG58" s="342">
        <f t="shared" si="344"/>
        <v>184140</v>
      </c>
      <c r="BH58" s="342">
        <f t="shared" si="344"/>
        <v>178200</v>
      </c>
      <c r="BI58" s="342">
        <f t="shared" si="345"/>
        <v>184140</v>
      </c>
      <c r="BJ58" s="342">
        <f t="shared" si="345"/>
        <v>178200</v>
      </c>
      <c r="BK58" s="342">
        <f t="shared" si="345"/>
        <v>184140</v>
      </c>
      <c r="BL58" s="342">
        <f t="shared" si="345"/>
        <v>184140</v>
      </c>
      <c r="BM58" s="342">
        <f t="shared" si="345"/>
        <v>178200</v>
      </c>
      <c r="BN58" s="342">
        <f t="shared" si="345"/>
        <v>184140</v>
      </c>
      <c r="BO58" s="342">
        <f t="shared" si="345"/>
        <v>178200</v>
      </c>
      <c r="BP58" s="342">
        <f t="shared" si="345"/>
        <v>184140</v>
      </c>
      <c r="BQ58" s="342">
        <f t="shared" si="345"/>
        <v>184140</v>
      </c>
      <c r="BR58" s="342">
        <f t="shared" si="345"/>
        <v>166320</v>
      </c>
      <c r="BS58" s="342">
        <f t="shared" si="345"/>
        <v>184140</v>
      </c>
      <c r="BT58" s="342">
        <f t="shared" si="345"/>
        <v>178200</v>
      </c>
      <c r="BU58" s="342">
        <f t="shared" si="345"/>
        <v>184140</v>
      </c>
      <c r="BV58" s="342">
        <f t="shared" si="345"/>
        <v>178200</v>
      </c>
      <c r="BW58" s="342">
        <f t="shared" si="345"/>
        <v>184140</v>
      </c>
      <c r="BX58" s="342">
        <f t="shared" si="345"/>
        <v>184140</v>
      </c>
      <c r="BY58" s="342">
        <f t="shared" si="345"/>
        <v>178200</v>
      </c>
      <c r="BZ58" s="342">
        <f t="shared" si="345"/>
        <v>184140</v>
      </c>
      <c r="CA58" s="342">
        <f t="shared" si="345"/>
        <v>178200</v>
      </c>
      <c r="CB58" s="342">
        <f t="shared" si="345"/>
        <v>184140</v>
      </c>
      <c r="CC58" s="342">
        <f t="shared" si="345"/>
        <v>184140</v>
      </c>
      <c r="CD58" s="342">
        <f t="shared" si="346"/>
        <v>172260</v>
      </c>
      <c r="CE58" s="342">
        <f t="shared" si="346"/>
        <v>184140</v>
      </c>
      <c r="CF58" s="342">
        <f t="shared" si="346"/>
        <v>178200</v>
      </c>
      <c r="CG58" s="342">
        <f t="shared" si="346"/>
        <v>184140</v>
      </c>
      <c r="CH58" s="342">
        <f t="shared" si="346"/>
        <v>178200</v>
      </c>
      <c r="CI58" s="342">
        <f t="shared" si="346"/>
        <v>184140</v>
      </c>
      <c r="CJ58" s="342">
        <f t="shared" si="346"/>
        <v>184140</v>
      </c>
      <c r="CK58" s="342">
        <f t="shared" si="346"/>
        <v>178200</v>
      </c>
      <c r="CL58" s="342">
        <f t="shared" si="346"/>
        <v>184140</v>
      </c>
      <c r="CM58" s="342">
        <f t="shared" si="346"/>
        <v>178200</v>
      </c>
      <c r="CN58" s="342">
        <f t="shared" si="346"/>
        <v>184140</v>
      </c>
      <c r="CO58" s="342">
        <f t="shared" si="346"/>
        <v>184140</v>
      </c>
      <c r="CP58" s="342">
        <f t="shared" si="346"/>
        <v>166320</v>
      </c>
      <c r="CQ58" s="342">
        <f t="shared" si="346"/>
        <v>184140</v>
      </c>
      <c r="CR58" s="342">
        <f t="shared" si="346"/>
        <v>178200</v>
      </c>
      <c r="CS58" s="342">
        <f t="shared" si="346"/>
        <v>184140</v>
      </c>
      <c r="CT58" s="342">
        <f t="shared" si="346"/>
        <v>178200</v>
      </c>
      <c r="CU58" s="342">
        <f t="shared" si="346"/>
        <v>184140</v>
      </c>
      <c r="CV58" s="342">
        <f t="shared" si="346"/>
        <v>184140</v>
      </c>
      <c r="CW58" s="342">
        <f t="shared" si="346"/>
        <v>178200</v>
      </c>
      <c r="CX58" s="342">
        <f t="shared" si="346"/>
        <v>184140</v>
      </c>
      <c r="CY58" s="342">
        <f t="shared" si="346"/>
        <v>178200</v>
      </c>
      <c r="CZ58" s="342">
        <f t="shared" si="346"/>
        <v>184140</v>
      </c>
      <c r="DA58" s="342">
        <f t="shared" si="346"/>
        <v>184140</v>
      </c>
      <c r="DB58" s="342">
        <f t="shared" si="346"/>
        <v>166320</v>
      </c>
      <c r="DC58" s="342">
        <f t="shared" si="346"/>
        <v>184140</v>
      </c>
      <c r="DD58" s="342">
        <f t="shared" si="346"/>
        <v>178200</v>
      </c>
      <c r="DE58" s="342">
        <f t="shared" si="346"/>
        <v>184140</v>
      </c>
      <c r="DF58" s="342">
        <f t="shared" si="346"/>
        <v>178200</v>
      </c>
      <c r="DG58" s="342">
        <f t="shared" si="346"/>
        <v>184140</v>
      </c>
      <c r="DH58" s="342">
        <f t="shared" si="346"/>
        <v>184140</v>
      </c>
      <c r="DI58" s="342">
        <f t="shared" si="346"/>
        <v>178200</v>
      </c>
      <c r="DJ58" s="342">
        <f t="shared" si="346"/>
        <v>184140</v>
      </c>
      <c r="DK58" s="342">
        <f t="shared" si="346"/>
        <v>178200</v>
      </c>
      <c r="DL58" s="342">
        <f t="shared" si="346"/>
        <v>184140</v>
      </c>
      <c r="DM58" s="342">
        <f t="shared" si="346"/>
        <v>184140</v>
      </c>
      <c r="DN58" s="342">
        <f t="shared" si="346"/>
        <v>166320</v>
      </c>
      <c r="DO58" s="342">
        <f t="shared" si="346"/>
        <v>184140</v>
      </c>
      <c r="DP58" s="342">
        <f t="shared" si="346"/>
        <v>178200</v>
      </c>
      <c r="DQ58" s="342">
        <f t="shared" si="346"/>
        <v>184140</v>
      </c>
      <c r="DR58" s="342">
        <f t="shared" si="346"/>
        <v>178200</v>
      </c>
      <c r="DS58" s="342">
        <f t="shared" si="346"/>
        <v>184140</v>
      </c>
      <c r="DT58" s="342">
        <f t="shared" si="346"/>
        <v>184140</v>
      </c>
      <c r="DU58" s="342">
        <f t="shared" si="346"/>
        <v>178200</v>
      </c>
      <c r="DV58" s="342">
        <f t="shared" si="346"/>
        <v>184140</v>
      </c>
      <c r="DW58" s="342">
        <f t="shared" si="346"/>
        <v>178200</v>
      </c>
      <c r="DX58" s="342">
        <f t="shared" si="346"/>
        <v>184140</v>
      </c>
      <c r="DY58" s="342">
        <f t="shared" si="346"/>
        <v>184140</v>
      </c>
      <c r="DZ58" s="342">
        <f t="shared" si="346"/>
        <v>172260</v>
      </c>
      <c r="EA58" s="342">
        <f t="shared" si="346"/>
        <v>184140</v>
      </c>
      <c r="EB58" s="342">
        <f t="shared" si="346"/>
        <v>0</v>
      </c>
      <c r="EC58" s="342">
        <f t="shared" si="346"/>
        <v>0</v>
      </c>
      <c r="ED58" s="342">
        <f t="shared" si="346"/>
        <v>0</v>
      </c>
    </row>
    <row r="59" spans="1:134" outlineLevel="1" x14ac:dyDescent="0.2">
      <c r="A59" s="316">
        <f>ROW()</f>
        <v>59</v>
      </c>
      <c r="D59" s="349" t="str">
        <f>'A&amp;R'!B42</f>
        <v/>
      </c>
      <c r="E59" s="368">
        <f>'A&amp;R'!C42</f>
        <v>0</v>
      </c>
      <c r="F59" s="369">
        <f>'A&amp;R'!D42</f>
        <v>0</v>
      </c>
      <c r="J59" s="342">
        <f t="shared" si="347"/>
        <v>0</v>
      </c>
      <c r="L59" s="342">
        <f t="shared" si="348"/>
        <v>0</v>
      </c>
      <c r="M59" s="342">
        <f t="shared" si="348"/>
        <v>0</v>
      </c>
      <c r="N59" s="342">
        <f t="shared" si="348"/>
        <v>0</v>
      </c>
      <c r="O59" s="342">
        <f t="shared" si="348"/>
        <v>0</v>
      </c>
      <c r="P59" s="342">
        <f t="shared" si="348"/>
        <v>0</v>
      </c>
      <c r="Q59" s="342">
        <f t="shared" si="348"/>
        <v>0</v>
      </c>
      <c r="R59" s="342">
        <f t="shared" si="348"/>
        <v>0</v>
      </c>
      <c r="S59" s="342">
        <f t="shared" si="348"/>
        <v>0</v>
      </c>
      <c r="T59" s="342">
        <f t="shared" si="348"/>
        <v>0</v>
      </c>
      <c r="U59" s="342">
        <f t="shared" si="348"/>
        <v>0</v>
      </c>
      <c r="V59" s="342">
        <f t="shared" si="342"/>
        <v>0</v>
      </c>
      <c r="W59" s="342">
        <f t="shared" si="342"/>
        <v>0</v>
      </c>
      <c r="X59" s="342">
        <f t="shared" si="342"/>
        <v>0</v>
      </c>
      <c r="Y59" s="342">
        <f t="shared" si="342"/>
        <v>0</v>
      </c>
      <c r="Z59" s="342">
        <f t="shared" si="342"/>
        <v>0</v>
      </c>
      <c r="AA59" s="342">
        <f t="shared" si="342"/>
        <v>0</v>
      </c>
      <c r="AB59" s="342">
        <f t="shared" si="342"/>
        <v>0</v>
      </c>
      <c r="AC59" s="342">
        <f t="shared" si="343"/>
        <v>0</v>
      </c>
      <c r="AD59" s="342">
        <f t="shared" si="343"/>
        <v>0</v>
      </c>
      <c r="AE59" s="342">
        <f t="shared" si="343"/>
        <v>0</v>
      </c>
      <c r="AF59" s="342">
        <f t="shared" si="343"/>
        <v>0</v>
      </c>
      <c r="AG59" s="342">
        <f t="shared" si="343"/>
        <v>0</v>
      </c>
      <c r="AH59" s="342">
        <f t="shared" si="343"/>
        <v>0</v>
      </c>
      <c r="AI59" s="342">
        <f t="shared" si="343"/>
        <v>0</v>
      </c>
      <c r="AJ59" s="342">
        <f t="shared" si="343"/>
        <v>0</v>
      </c>
      <c r="AK59" s="342">
        <f t="shared" si="343"/>
        <v>0</v>
      </c>
      <c r="AL59" s="342">
        <f t="shared" si="343"/>
        <v>0</v>
      </c>
      <c r="AM59" s="342">
        <f t="shared" si="343"/>
        <v>0</v>
      </c>
      <c r="AN59" s="342">
        <f t="shared" si="343"/>
        <v>0</v>
      </c>
      <c r="AO59" s="342">
        <f t="shared" si="343"/>
        <v>0</v>
      </c>
      <c r="AP59" s="342">
        <f t="shared" si="343"/>
        <v>0</v>
      </c>
      <c r="AQ59" s="342">
        <f t="shared" si="343"/>
        <v>0</v>
      </c>
      <c r="AR59" s="342">
        <f t="shared" si="343"/>
        <v>0</v>
      </c>
      <c r="AS59" s="342">
        <f t="shared" si="344"/>
        <v>0</v>
      </c>
      <c r="AT59" s="342">
        <f t="shared" si="344"/>
        <v>0</v>
      </c>
      <c r="AU59" s="342">
        <f t="shared" si="344"/>
        <v>0</v>
      </c>
      <c r="AV59" s="342">
        <f t="shared" si="344"/>
        <v>0</v>
      </c>
      <c r="AW59" s="342">
        <f t="shared" si="344"/>
        <v>0</v>
      </c>
      <c r="AX59" s="342">
        <f t="shared" si="344"/>
        <v>0</v>
      </c>
      <c r="AY59" s="342">
        <f t="shared" si="344"/>
        <v>0</v>
      </c>
      <c r="AZ59" s="342">
        <f t="shared" si="344"/>
        <v>0</v>
      </c>
      <c r="BA59" s="342">
        <f t="shared" si="344"/>
        <v>0</v>
      </c>
      <c r="BB59" s="342">
        <f t="shared" si="344"/>
        <v>0</v>
      </c>
      <c r="BC59" s="342">
        <f t="shared" si="344"/>
        <v>0</v>
      </c>
      <c r="BD59" s="342">
        <f t="shared" si="344"/>
        <v>0</v>
      </c>
      <c r="BE59" s="342">
        <f t="shared" si="344"/>
        <v>0</v>
      </c>
      <c r="BF59" s="342">
        <f t="shared" si="344"/>
        <v>0</v>
      </c>
      <c r="BG59" s="342">
        <f t="shared" si="344"/>
        <v>0</v>
      </c>
      <c r="BH59" s="342">
        <f t="shared" si="344"/>
        <v>0</v>
      </c>
      <c r="BI59" s="342">
        <f t="shared" si="345"/>
        <v>0</v>
      </c>
      <c r="BJ59" s="342">
        <f t="shared" si="345"/>
        <v>0</v>
      </c>
      <c r="BK59" s="342">
        <f t="shared" si="345"/>
        <v>0</v>
      </c>
      <c r="BL59" s="342">
        <f t="shared" si="345"/>
        <v>0</v>
      </c>
      <c r="BM59" s="342">
        <f t="shared" si="345"/>
        <v>0</v>
      </c>
      <c r="BN59" s="342">
        <f t="shared" si="345"/>
        <v>0</v>
      </c>
      <c r="BO59" s="342">
        <f t="shared" si="345"/>
        <v>0</v>
      </c>
      <c r="BP59" s="342">
        <f t="shared" si="345"/>
        <v>0</v>
      </c>
      <c r="BQ59" s="348">
        <f t="shared" si="345"/>
        <v>0</v>
      </c>
      <c r="BR59" s="342">
        <f t="shared" si="345"/>
        <v>0</v>
      </c>
      <c r="BS59" s="342">
        <f t="shared" si="345"/>
        <v>0</v>
      </c>
      <c r="BT59" s="342">
        <f t="shared" si="345"/>
        <v>0</v>
      </c>
      <c r="BU59" s="342">
        <f t="shared" si="345"/>
        <v>0</v>
      </c>
      <c r="BV59" s="342">
        <f t="shared" si="345"/>
        <v>0</v>
      </c>
      <c r="BW59" s="342">
        <f t="shared" si="345"/>
        <v>0</v>
      </c>
      <c r="BX59" s="342">
        <f t="shared" si="345"/>
        <v>0</v>
      </c>
      <c r="BY59" s="342">
        <f t="shared" si="345"/>
        <v>0</v>
      </c>
      <c r="BZ59" s="342">
        <f t="shared" si="345"/>
        <v>0</v>
      </c>
      <c r="CA59" s="342">
        <f t="shared" si="345"/>
        <v>0</v>
      </c>
      <c r="CB59" s="342">
        <f t="shared" si="345"/>
        <v>0</v>
      </c>
      <c r="CC59" s="342">
        <f t="shared" si="345"/>
        <v>0</v>
      </c>
      <c r="CD59" s="342">
        <f t="shared" si="346"/>
        <v>0</v>
      </c>
      <c r="CE59" s="342">
        <f t="shared" si="346"/>
        <v>0</v>
      </c>
      <c r="CF59" s="342">
        <f t="shared" si="346"/>
        <v>0</v>
      </c>
      <c r="CG59" s="342">
        <f t="shared" si="346"/>
        <v>0</v>
      </c>
      <c r="CH59" s="342">
        <f t="shared" si="346"/>
        <v>0</v>
      </c>
      <c r="CI59" s="342">
        <f t="shared" si="346"/>
        <v>0</v>
      </c>
      <c r="CJ59" s="342">
        <f t="shared" si="346"/>
        <v>0</v>
      </c>
      <c r="CK59" s="342">
        <f t="shared" si="346"/>
        <v>0</v>
      </c>
      <c r="CL59" s="342">
        <f t="shared" si="346"/>
        <v>0</v>
      </c>
      <c r="CM59" s="342">
        <f t="shared" si="346"/>
        <v>0</v>
      </c>
      <c r="CN59" s="342">
        <f t="shared" si="346"/>
        <v>0</v>
      </c>
      <c r="CO59" s="342">
        <f t="shared" si="346"/>
        <v>0</v>
      </c>
      <c r="CP59" s="342">
        <f t="shared" si="346"/>
        <v>0</v>
      </c>
      <c r="CQ59" s="342">
        <f t="shared" si="346"/>
        <v>0</v>
      </c>
      <c r="CR59" s="342">
        <f t="shared" si="346"/>
        <v>0</v>
      </c>
      <c r="CS59" s="342">
        <f t="shared" si="346"/>
        <v>0</v>
      </c>
      <c r="CT59" s="342">
        <f t="shared" si="346"/>
        <v>0</v>
      </c>
      <c r="CU59" s="342">
        <f t="shared" si="346"/>
        <v>0</v>
      </c>
      <c r="CV59" s="342">
        <f t="shared" si="346"/>
        <v>0</v>
      </c>
      <c r="CW59" s="342">
        <f t="shared" si="346"/>
        <v>0</v>
      </c>
      <c r="CX59" s="342">
        <f t="shared" si="346"/>
        <v>0</v>
      </c>
      <c r="CY59" s="342">
        <f t="shared" si="346"/>
        <v>0</v>
      </c>
      <c r="CZ59" s="342">
        <f t="shared" si="346"/>
        <v>0</v>
      </c>
      <c r="DA59" s="342">
        <f t="shared" si="346"/>
        <v>0</v>
      </c>
      <c r="DB59" s="342">
        <f t="shared" si="346"/>
        <v>0</v>
      </c>
      <c r="DC59" s="342">
        <f t="shared" si="346"/>
        <v>0</v>
      </c>
      <c r="DD59" s="342">
        <f t="shared" si="346"/>
        <v>0</v>
      </c>
      <c r="DE59" s="342">
        <f t="shared" si="346"/>
        <v>0</v>
      </c>
      <c r="DF59" s="342">
        <f t="shared" si="346"/>
        <v>0</v>
      </c>
      <c r="DG59" s="342">
        <f t="shared" si="346"/>
        <v>0</v>
      </c>
      <c r="DH59" s="342">
        <f t="shared" si="346"/>
        <v>0</v>
      </c>
      <c r="DI59" s="342">
        <f t="shared" si="346"/>
        <v>0</v>
      </c>
      <c r="DJ59" s="342">
        <f t="shared" si="346"/>
        <v>0</v>
      </c>
      <c r="DK59" s="342">
        <f t="shared" si="346"/>
        <v>0</v>
      </c>
      <c r="DL59" s="342">
        <f t="shared" si="346"/>
        <v>0</v>
      </c>
      <c r="DM59" s="342">
        <f t="shared" si="346"/>
        <v>0</v>
      </c>
      <c r="DN59" s="342">
        <f t="shared" si="346"/>
        <v>0</v>
      </c>
      <c r="DO59" s="342">
        <f t="shared" si="346"/>
        <v>0</v>
      </c>
      <c r="DP59" s="342">
        <f t="shared" si="346"/>
        <v>0</v>
      </c>
      <c r="DQ59" s="342">
        <f t="shared" si="346"/>
        <v>0</v>
      </c>
      <c r="DR59" s="342">
        <f t="shared" si="346"/>
        <v>0</v>
      </c>
      <c r="DS59" s="342">
        <f t="shared" si="346"/>
        <v>0</v>
      </c>
      <c r="DT59" s="342">
        <f t="shared" si="346"/>
        <v>0</v>
      </c>
      <c r="DU59" s="342">
        <f t="shared" si="346"/>
        <v>0</v>
      </c>
      <c r="DV59" s="342">
        <f t="shared" si="346"/>
        <v>0</v>
      </c>
      <c r="DW59" s="342">
        <f t="shared" si="346"/>
        <v>0</v>
      </c>
      <c r="DX59" s="342">
        <f t="shared" si="346"/>
        <v>0</v>
      </c>
      <c r="DY59" s="342">
        <f t="shared" si="346"/>
        <v>0</v>
      </c>
      <c r="DZ59" s="342">
        <f t="shared" si="346"/>
        <v>0</v>
      </c>
      <c r="EA59" s="342">
        <f t="shared" si="346"/>
        <v>0</v>
      </c>
      <c r="EB59" s="342">
        <f t="shared" si="346"/>
        <v>0</v>
      </c>
      <c r="EC59" s="342">
        <f t="shared" si="346"/>
        <v>0</v>
      </c>
      <c r="ED59" s="342">
        <f t="shared" si="346"/>
        <v>0</v>
      </c>
    </row>
    <row r="60" spans="1:134" outlineLevel="1" x14ac:dyDescent="0.2">
      <c r="F60" s="342"/>
    </row>
    <row r="61" spans="1:134" outlineLevel="1" x14ac:dyDescent="0.2">
      <c r="I61" s="238" t="str">
        <f>$D$56&amp;" 전 CF"</f>
        <v>A1-Note 전 CF</v>
      </c>
      <c r="J61" s="343"/>
      <c r="K61" s="343"/>
      <c r="L61" s="284">
        <f t="shared" ref="L61:BW61" ca="1" si="349">L24</f>
        <v>1483497.5145833334</v>
      </c>
      <c r="M61" s="284">
        <f t="shared" ca="1" si="349"/>
        <v>1483497.5145833334</v>
      </c>
      <c r="N61" s="284">
        <f t="shared" ca="1" si="349"/>
        <v>1483497.5145833334</v>
      </c>
      <c r="O61" s="284">
        <f t="shared" ca="1" si="349"/>
        <v>1483497.5145833334</v>
      </c>
      <c r="P61" s="284">
        <f t="shared" ca="1" si="349"/>
        <v>1483497.5145833334</v>
      </c>
      <c r="Q61" s="284">
        <f t="shared" ca="1" si="349"/>
        <v>1483497.5145833334</v>
      </c>
      <c r="R61" s="284">
        <f t="shared" ca="1" si="349"/>
        <v>1483497.5145833334</v>
      </c>
      <c r="S61" s="284">
        <f t="shared" ca="1" si="349"/>
        <v>1483497.5145833334</v>
      </c>
      <c r="T61" s="284">
        <f t="shared" ca="1" si="349"/>
        <v>1483497.5145833334</v>
      </c>
      <c r="U61" s="284">
        <f t="shared" ca="1" si="349"/>
        <v>1483497.5145833334</v>
      </c>
      <c r="V61" s="284">
        <f t="shared" ca="1" si="349"/>
        <v>1483497.5145833334</v>
      </c>
      <c r="W61" s="284">
        <f t="shared" ca="1" si="349"/>
        <v>1483497.5145833334</v>
      </c>
      <c r="X61" s="284">
        <f t="shared" ca="1" si="349"/>
        <v>1468783.48125</v>
      </c>
      <c r="Y61" s="284">
        <f t="shared" ca="1" si="349"/>
        <v>1468783.48125</v>
      </c>
      <c r="Z61" s="284">
        <f t="shared" ca="1" si="349"/>
        <v>1468783.48125</v>
      </c>
      <c r="AA61" s="284">
        <f t="shared" ca="1" si="349"/>
        <v>1468783.48125</v>
      </c>
      <c r="AB61" s="284">
        <f t="shared" ca="1" si="349"/>
        <v>1468783.48125</v>
      </c>
      <c r="AC61" s="284">
        <f t="shared" ca="1" si="349"/>
        <v>1468783.48125</v>
      </c>
      <c r="AD61" s="284">
        <f t="shared" ca="1" si="349"/>
        <v>1468783.48125</v>
      </c>
      <c r="AE61" s="284">
        <f t="shared" ca="1" si="349"/>
        <v>1468783.48125</v>
      </c>
      <c r="AF61" s="284">
        <f t="shared" ca="1" si="349"/>
        <v>1468783.48125</v>
      </c>
      <c r="AG61" s="284">
        <f t="shared" ca="1" si="349"/>
        <v>1468783.48125</v>
      </c>
      <c r="AH61" s="284">
        <f t="shared" ca="1" si="349"/>
        <v>1468783.48125</v>
      </c>
      <c r="AI61" s="284">
        <f t="shared" ca="1" si="349"/>
        <v>1468783.48125</v>
      </c>
      <c r="AJ61" s="284">
        <f t="shared" ca="1" si="349"/>
        <v>1468000.46875</v>
      </c>
      <c r="AK61" s="284">
        <f t="shared" ca="1" si="349"/>
        <v>1468000.46875</v>
      </c>
      <c r="AL61" s="284">
        <f t="shared" ca="1" si="349"/>
        <v>1468000.46875</v>
      </c>
      <c r="AM61" s="284">
        <f t="shared" ca="1" si="349"/>
        <v>1468000.46875</v>
      </c>
      <c r="AN61" s="284">
        <f t="shared" ca="1" si="349"/>
        <v>1468000.46875</v>
      </c>
      <c r="AO61" s="284">
        <f t="shared" ca="1" si="349"/>
        <v>1468000.46875</v>
      </c>
      <c r="AP61" s="284">
        <f t="shared" ca="1" si="349"/>
        <v>1468000.46875</v>
      </c>
      <c r="AQ61" s="284">
        <f t="shared" ca="1" si="349"/>
        <v>1468000.46875</v>
      </c>
      <c r="AR61" s="284">
        <f t="shared" ca="1" si="349"/>
        <v>1468000.46875</v>
      </c>
      <c r="AS61" s="284">
        <f t="shared" ca="1" si="349"/>
        <v>1468000.46875</v>
      </c>
      <c r="AT61" s="284">
        <f t="shared" ca="1" si="349"/>
        <v>1468000.46875</v>
      </c>
      <c r="AU61" s="284">
        <f t="shared" ca="1" si="349"/>
        <v>1468000.46875</v>
      </c>
      <c r="AV61" s="284">
        <f t="shared" ca="1" si="349"/>
        <v>1468740.8229166665</v>
      </c>
      <c r="AW61" s="284">
        <f t="shared" ca="1" si="349"/>
        <v>1468740.8229166665</v>
      </c>
      <c r="AX61" s="284">
        <f t="shared" ca="1" si="349"/>
        <v>1468740.8229166665</v>
      </c>
      <c r="AY61" s="284">
        <f t="shared" ca="1" si="349"/>
        <v>1468740.8229166665</v>
      </c>
      <c r="AZ61" s="284">
        <f t="shared" ca="1" si="349"/>
        <v>1468740.8229166665</v>
      </c>
      <c r="BA61" s="284">
        <f t="shared" ca="1" si="349"/>
        <v>1468740.8229166665</v>
      </c>
      <c r="BB61" s="284">
        <f t="shared" ca="1" si="349"/>
        <v>1468740.8229166665</v>
      </c>
      <c r="BC61" s="284">
        <f t="shared" ca="1" si="349"/>
        <v>1468740.8229166665</v>
      </c>
      <c r="BD61" s="284">
        <f t="shared" ca="1" si="349"/>
        <v>1468740.8229166665</v>
      </c>
      <c r="BE61" s="284">
        <f t="shared" ca="1" si="349"/>
        <v>1468740.8229166665</v>
      </c>
      <c r="BF61" s="284">
        <f t="shared" ca="1" si="349"/>
        <v>1468740.8229166665</v>
      </c>
      <c r="BG61" s="284">
        <f t="shared" ca="1" si="349"/>
        <v>1468740.8229166665</v>
      </c>
      <c r="BH61" s="284">
        <f t="shared" ca="1" si="349"/>
        <v>1478077.5166666666</v>
      </c>
      <c r="BI61" s="284">
        <f t="shared" ca="1" si="349"/>
        <v>1478077.5166666666</v>
      </c>
      <c r="BJ61" s="284">
        <f t="shared" ca="1" si="349"/>
        <v>1478077.5166666666</v>
      </c>
      <c r="BK61" s="284">
        <f t="shared" ca="1" si="349"/>
        <v>1478077.5166666666</v>
      </c>
      <c r="BL61" s="284">
        <f t="shared" ca="1" si="349"/>
        <v>1478077.5166666666</v>
      </c>
      <c r="BM61" s="284">
        <f t="shared" ca="1" si="349"/>
        <v>1478077.5166666666</v>
      </c>
      <c r="BN61" s="284">
        <f t="shared" ca="1" si="349"/>
        <v>1478077.5166666666</v>
      </c>
      <c r="BO61" s="284">
        <f t="shared" ca="1" si="349"/>
        <v>1478077.5166666666</v>
      </c>
      <c r="BP61" s="284">
        <f t="shared" ca="1" si="349"/>
        <v>1478077.5166666666</v>
      </c>
      <c r="BQ61" s="284">
        <f t="shared" ca="1" si="349"/>
        <v>1478077.5166666666</v>
      </c>
      <c r="BR61" s="284">
        <f t="shared" ca="1" si="349"/>
        <v>1478077.5166666666</v>
      </c>
      <c r="BS61" s="284">
        <f t="shared" ca="1" si="349"/>
        <v>1478077.5166666666</v>
      </c>
      <c r="BT61" s="284">
        <f t="shared" ca="1" si="349"/>
        <v>1521685.625</v>
      </c>
      <c r="BU61" s="284">
        <f t="shared" ca="1" si="349"/>
        <v>1521685.625</v>
      </c>
      <c r="BV61" s="284">
        <f t="shared" ca="1" si="349"/>
        <v>1521685.625</v>
      </c>
      <c r="BW61" s="284">
        <f t="shared" ca="1" si="349"/>
        <v>1521685.625</v>
      </c>
      <c r="BX61" s="284">
        <f t="shared" ref="BX61:CC61" ca="1" si="350">BX24</f>
        <v>1521685.625</v>
      </c>
      <c r="BY61" s="284">
        <f t="shared" ca="1" si="350"/>
        <v>1521685.625</v>
      </c>
      <c r="BZ61" s="284">
        <f t="shared" ca="1" si="350"/>
        <v>1521685.625</v>
      </c>
      <c r="CA61" s="284">
        <f t="shared" ca="1" si="350"/>
        <v>1521685.625</v>
      </c>
      <c r="CB61" s="284">
        <f t="shared" ca="1" si="350"/>
        <v>1521685.625</v>
      </c>
      <c r="CC61" s="284">
        <f t="shared" ca="1" si="350"/>
        <v>1521685.625</v>
      </c>
      <c r="CD61" s="284">
        <f t="shared" ref="CD61:ED61" ca="1" si="351">CD24</f>
        <v>1521685.625</v>
      </c>
      <c r="CE61" s="284">
        <f t="shared" ca="1" si="351"/>
        <v>1521685.625</v>
      </c>
      <c r="CF61" s="284">
        <f t="shared" ca="1" si="351"/>
        <v>1565530.95625</v>
      </c>
      <c r="CG61" s="284">
        <f t="shared" ca="1" si="351"/>
        <v>1565530.95625</v>
      </c>
      <c r="CH61" s="284">
        <f t="shared" ca="1" si="351"/>
        <v>1565530.95625</v>
      </c>
      <c r="CI61" s="284">
        <f t="shared" ca="1" si="351"/>
        <v>1565530.95625</v>
      </c>
      <c r="CJ61" s="284">
        <f t="shared" ca="1" si="351"/>
        <v>1565530.95625</v>
      </c>
      <c r="CK61" s="284">
        <f t="shared" ca="1" si="351"/>
        <v>1565530.95625</v>
      </c>
      <c r="CL61" s="284">
        <f t="shared" ca="1" si="351"/>
        <v>1565530.95625</v>
      </c>
      <c r="CM61" s="284">
        <f t="shared" ca="1" si="351"/>
        <v>1565530.95625</v>
      </c>
      <c r="CN61" s="284">
        <f t="shared" ca="1" si="351"/>
        <v>1565530.95625</v>
      </c>
      <c r="CO61" s="284">
        <f t="shared" ca="1" si="351"/>
        <v>1565530.95625</v>
      </c>
      <c r="CP61" s="284">
        <f t="shared" ca="1" si="351"/>
        <v>1565530.95625</v>
      </c>
      <c r="CQ61" s="284">
        <f t="shared" ca="1" si="351"/>
        <v>1565530.95625</v>
      </c>
      <c r="CR61" s="284">
        <f t="shared" ca="1" si="351"/>
        <v>1610692.6812499999</v>
      </c>
      <c r="CS61" s="284">
        <f t="shared" ca="1" si="351"/>
        <v>1610692.6812499999</v>
      </c>
      <c r="CT61" s="284">
        <f t="shared" ca="1" si="351"/>
        <v>1610692.6812499999</v>
      </c>
      <c r="CU61" s="284">
        <f t="shared" ca="1" si="351"/>
        <v>1610692.6812499999</v>
      </c>
      <c r="CV61" s="284">
        <f t="shared" ca="1" si="351"/>
        <v>1610692.6812499999</v>
      </c>
      <c r="CW61" s="284">
        <f t="shared" ca="1" si="351"/>
        <v>1610692.6812499999</v>
      </c>
      <c r="CX61" s="284">
        <f t="shared" ca="1" si="351"/>
        <v>1610692.6812499999</v>
      </c>
      <c r="CY61" s="284">
        <f t="shared" ca="1" si="351"/>
        <v>1610692.6812499999</v>
      </c>
      <c r="CZ61" s="284">
        <f t="shared" ca="1" si="351"/>
        <v>1610692.6812499999</v>
      </c>
      <c r="DA61" s="284">
        <f t="shared" ca="1" si="351"/>
        <v>1610692.6812499999</v>
      </c>
      <c r="DB61" s="284">
        <f t="shared" ca="1" si="351"/>
        <v>1610692.6812499999</v>
      </c>
      <c r="DC61" s="284">
        <f t="shared" ca="1" si="351"/>
        <v>1610692.6812499999</v>
      </c>
      <c r="DD61" s="284">
        <f t="shared" ca="1" si="351"/>
        <v>1657209.0666666664</v>
      </c>
      <c r="DE61" s="284">
        <f t="shared" ca="1" si="351"/>
        <v>1657209.0666666664</v>
      </c>
      <c r="DF61" s="284">
        <f t="shared" ca="1" si="351"/>
        <v>1657209.0666666664</v>
      </c>
      <c r="DG61" s="284">
        <f t="shared" ca="1" si="351"/>
        <v>1657209.0666666664</v>
      </c>
      <c r="DH61" s="284">
        <f t="shared" ca="1" si="351"/>
        <v>1657209.0666666664</v>
      </c>
      <c r="DI61" s="284">
        <f t="shared" ca="1" si="351"/>
        <v>1657209.0666666664</v>
      </c>
      <c r="DJ61" s="284">
        <f t="shared" ca="1" si="351"/>
        <v>1657209.0666666664</v>
      </c>
      <c r="DK61" s="284">
        <f t="shared" ca="1" si="351"/>
        <v>1657209.0666666664</v>
      </c>
      <c r="DL61" s="284">
        <f t="shared" ca="1" si="351"/>
        <v>1657209.0666666664</v>
      </c>
      <c r="DM61" s="284">
        <f t="shared" ca="1" si="351"/>
        <v>1657209.0666666664</v>
      </c>
      <c r="DN61" s="284">
        <f t="shared" ca="1" si="351"/>
        <v>1657209.0666666664</v>
      </c>
      <c r="DO61" s="284">
        <f t="shared" ca="1" si="351"/>
        <v>1657209.0666666664</v>
      </c>
      <c r="DP61" s="284">
        <f t="shared" ca="1" si="351"/>
        <v>1707070.8374999999</v>
      </c>
      <c r="DQ61" s="284">
        <f t="shared" ca="1" si="351"/>
        <v>1707070.8374999999</v>
      </c>
      <c r="DR61" s="284">
        <f t="shared" ca="1" si="351"/>
        <v>1707070.8374999999</v>
      </c>
      <c r="DS61" s="284">
        <f t="shared" ca="1" si="351"/>
        <v>1707070.8374999999</v>
      </c>
      <c r="DT61" s="284">
        <f t="shared" ca="1" si="351"/>
        <v>1707070.8374999999</v>
      </c>
      <c r="DU61" s="284">
        <f t="shared" ca="1" si="351"/>
        <v>1707070.8374999999</v>
      </c>
      <c r="DV61" s="284">
        <f t="shared" ca="1" si="351"/>
        <v>1707070.8374999999</v>
      </c>
      <c r="DW61" s="284">
        <f t="shared" ca="1" si="351"/>
        <v>1707070.8374999999</v>
      </c>
      <c r="DX61" s="284">
        <f t="shared" ca="1" si="351"/>
        <v>1707070.8374999999</v>
      </c>
      <c r="DY61" s="284">
        <f t="shared" ca="1" si="351"/>
        <v>1707070.8374999999</v>
      </c>
      <c r="DZ61" s="284">
        <f t="shared" ca="1" si="351"/>
        <v>1707070.8374999999</v>
      </c>
      <c r="EA61" s="284">
        <f t="shared" ca="1" si="351"/>
        <v>1707070.8374999999</v>
      </c>
      <c r="EB61" s="284">
        <f t="shared" ca="1" si="351"/>
        <v>0</v>
      </c>
      <c r="EC61" s="284">
        <f t="shared" ca="1" si="351"/>
        <v>0</v>
      </c>
      <c r="ED61" s="284">
        <f t="shared" ca="1" si="351"/>
        <v>0</v>
      </c>
    </row>
    <row r="62" spans="1:134" outlineLevel="1" x14ac:dyDescent="0.2">
      <c r="I62" s="370" t="s">
        <v>266</v>
      </c>
      <c r="J62" s="342">
        <f>L62</f>
        <v>0</v>
      </c>
      <c r="L62" s="342">
        <v>0</v>
      </c>
      <c r="M62" s="342">
        <f ca="1">L65</f>
        <v>0</v>
      </c>
      <c r="N62" s="342">
        <f t="shared" ref="N62:BY62" ca="1" si="352">M65</f>
        <v>0</v>
      </c>
      <c r="O62" s="342">
        <f t="shared" ca="1" si="352"/>
        <v>0</v>
      </c>
      <c r="P62" s="342">
        <f t="shared" ca="1" si="352"/>
        <v>0</v>
      </c>
      <c r="Q62" s="342">
        <f t="shared" ca="1" si="352"/>
        <v>0</v>
      </c>
      <c r="R62" s="342">
        <f t="shared" ca="1" si="352"/>
        <v>0</v>
      </c>
      <c r="S62" s="342">
        <f t="shared" ca="1" si="352"/>
        <v>0</v>
      </c>
      <c r="T62" s="342">
        <f t="shared" ca="1" si="352"/>
        <v>0</v>
      </c>
      <c r="U62" s="342">
        <f t="shared" ca="1" si="352"/>
        <v>0</v>
      </c>
      <c r="V62" s="342">
        <f t="shared" ca="1" si="352"/>
        <v>0</v>
      </c>
      <c r="W62" s="342">
        <f t="shared" ca="1" si="352"/>
        <v>0</v>
      </c>
      <c r="X62" s="342">
        <f t="shared" ca="1" si="352"/>
        <v>0</v>
      </c>
      <c r="Y62" s="342">
        <f t="shared" ca="1" si="352"/>
        <v>0</v>
      </c>
      <c r="Z62" s="342">
        <f t="shared" ca="1" si="352"/>
        <v>0</v>
      </c>
      <c r="AA62" s="342">
        <f t="shared" ca="1" si="352"/>
        <v>0</v>
      </c>
      <c r="AB62" s="342">
        <f t="shared" ca="1" si="352"/>
        <v>0</v>
      </c>
      <c r="AC62" s="342">
        <f t="shared" ca="1" si="352"/>
        <v>0</v>
      </c>
      <c r="AD62" s="342">
        <f t="shared" ca="1" si="352"/>
        <v>0</v>
      </c>
      <c r="AE62" s="342">
        <f t="shared" ca="1" si="352"/>
        <v>0</v>
      </c>
      <c r="AF62" s="342">
        <f t="shared" ca="1" si="352"/>
        <v>0</v>
      </c>
      <c r="AG62" s="342">
        <f t="shared" ca="1" si="352"/>
        <v>0</v>
      </c>
      <c r="AH62" s="342">
        <f t="shared" ca="1" si="352"/>
        <v>0</v>
      </c>
      <c r="AI62" s="342">
        <f t="shared" ca="1" si="352"/>
        <v>0</v>
      </c>
      <c r="AJ62" s="342">
        <f t="shared" ca="1" si="352"/>
        <v>0</v>
      </c>
      <c r="AK62" s="342">
        <f t="shared" ca="1" si="352"/>
        <v>0</v>
      </c>
      <c r="AL62" s="342">
        <f t="shared" ca="1" si="352"/>
        <v>0</v>
      </c>
      <c r="AM62" s="342">
        <f t="shared" ca="1" si="352"/>
        <v>0</v>
      </c>
      <c r="AN62" s="342">
        <f t="shared" ca="1" si="352"/>
        <v>0</v>
      </c>
      <c r="AO62" s="342">
        <f t="shared" ca="1" si="352"/>
        <v>0</v>
      </c>
      <c r="AP62" s="342">
        <f t="shared" ca="1" si="352"/>
        <v>0</v>
      </c>
      <c r="AQ62" s="342">
        <f t="shared" ca="1" si="352"/>
        <v>0</v>
      </c>
      <c r="AR62" s="342">
        <f t="shared" ca="1" si="352"/>
        <v>0</v>
      </c>
      <c r="AS62" s="342">
        <f t="shared" ca="1" si="352"/>
        <v>0</v>
      </c>
      <c r="AT62" s="342">
        <f t="shared" ca="1" si="352"/>
        <v>0</v>
      </c>
      <c r="AU62" s="342">
        <f t="shared" ca="1" si="352"/>
        <v>0</v>
      </c>
      <c r="AV62" s="342">
        <f t="shared" ca="1" si="352"/>
        <v>0</v>
      </c>
      <c r="AW62" s="342">
        <f t="shared" ca="1" si="352"/>
        <v>0</v>
      </c>
      <c r="AX62" s="342">
        <f t="shared" ca="1" si="352"/>
        <v>0</v>
      </c>
      <c r="AY62" s="342">
        <f t="shared" ca="1" si="352"/>
        <v>0</v>
      </c>
      <c r="AZ62" s="342">
        <f t="shared" ca="1" si="352"/>
        <v>0</v>
      </c>
      <c r="BA62" s="342">
        <f t="shared" ca="1" si="352"/>
        <v>0</v>
      </c>
      <c r="BB62" s="342">
        <f t="shared" ca="1" si="352"/>
        <v>0</v>
      </c>
      <c r="BC62" s="342">
        <f t="shared" ca="1" si="352"/>
        <v>0</v>
      </c>
      <c r="BD62" s="342">
        <f t="shared" ca="1" si="352"/>
        <v>0</v>
      </c>
      <c r="BE62" s="342">
        <f t="shared" ca="1" si="352"/>
        <v>0</v>
      </c>
      <c r="BF62" s="342">
        <f t="shared" ca="1" si="352"/>
        <v>0</v>
      </c>
      <c r="BG62" s="342">
        <f t="shared" ca="1" si="352"/>
        <v>0</v>
      </c>
      <c r="BH62" s="342">
        <f t="shared" ca="1" si="352"/>
        <v>0</v>
      </c>
      <c r="BI62" s="342">
        <f t="shared" ca="1" si="352"/>
        <v>0</v>
      </c>
      <c r="BJ62" s="342">
        <f t="shared" ca="1" si="352"/>
        <v>0</v>
      </c>
      <c r="BK62" s="342">
        <f t="shared" ca="1" si="352"/>
        <v>0</v>
      </c>
      <c r="BL62" s="342">
        <f t="shared" ca="1" si="352"/>
        <v>0</v>
      </c>
      <c r="BM62" s="342">
        <f t="shared" ca="1" si="352"/>
        <v>0</v>
      </c>
      <c r="BN62" s="342">
        <f t="shared" ca="1" si="352"/>
        <v>0</v>
      </c>
      <c r="BO62" s="342">
        <f t="shared" ca="1" si="352"/>
        <v>0</v>
      </c>
      <c r="BP62" s="342">
        <f t="shared" ca="1" si="352"/>
        <v>0</v>
      </c>
      <c r="BQ62" s="342">
        <f t="shared" ca="1" si="352"/>
        <v>0</v>
      </c>
      <c r="BR62" s="342">
        <f t="shared" ca="1" si="352"/>
        <v>0</v>
      </c>
      <c r="BS62" s="342">
        <f t="shared" ca="1" si="352"/>
        <v>0</v>
      </c>
      <c r="BT62" s="342">
        <f t="shared" ca="1" si="352"/>
        <v>0</v>
      </c>
      <c r="BU62" s="342">
        <f t="shared" ca="1" si="352"/>
        <v>0</v>
      </c>
      <c r="BV62" s="342">
        <f t="shared" ca="1" si="352"/>
        <v>0</v>
      </c>
      <c r="BW62" s="342">
        <f t="shared" ca="1" si="352"/>
        <v>0</v>
      </c>
      <c r="BX62" s="342">
        <f t="shared" ca="1" si="352"/>
        <v>0</v>
      </c>
      <c r="BY62" s="342">
        <f t="shared" ca="1" si="352"/>
        <v>0</v>
      </c>
      <c r="BZ62" s="342">
        <f t="shared" ref="BZ62:CC62" ca="1" si="353">BY65</f>
        <v>0</v>
      </c>
      <c r="CA62" s="342">
        <f t="shared" ca="1" si="353"/>
        <v>0</v>
      </c>
      <c r="CB62" s="342">
        <f t="shared" ca="1" si="353"/>
        <v>0</v>
      </c>
      <c r="CC62" s="342">
        <f t="shared" ca="1" si="353"/>
        <v>0</v>
      </c>
      <c r="CD62" s="342">
        <f t="shared" ref="CD62" ca="1" si="354">CC65</f>
        <v>0</v>
      </c>
      <c r="CE62" s="342">
        <f t="shared" ref="CE62" ca="1" si="355">CD65</f>
        <v>0</v>
      </c>
      <c r="CF62" s="342">
        <f t="shared" ref="CF62" ca="1" si="356">CE65</f>
        <v>0</v>
      </c>
      <c r="CG62" s="342">
        <f t="shared" ref="CG62" ca="1" si="357">CF65</f>
        <v>0</v>
      </c>
      <c r="CH62" s="342">
        <f t="shared" ref="CH62" ca="1" si="358">CG65</f>
        <v>0</v>
      </c>
      <c r="CI62" s="342">
        <f t="shared" ref="CI62" ca="1" si="359">CH65</f>
        <v>0</v>
      </c>
      <c r="CJ62" s="342">
        <f t="shared" ref="CJ62" ca="1" si="360">CI65</f>
        <v>0</v>
      </c>
      <c r="CK62" s="342">
        <f t="shared" ref="CK62" ca="1" si="361">CJ65</f>
        <v>0</v>
      </c>
      <c r="CL62" s="342">
        <f t="shared" ref="CL62" ca="1" si="362">CK65</f>
        <v>0</v>
      </c>
      <c r="CM62" s="342">
        <f t="shared" ref="CM62" ca="1" si="363">CL65</f>
        <v>0</v>
      </c>
      <c r="CN62" s="342">
        <f t="shared" ref="CN62" ca="1" si="364">CM65</f>
        <v>0</v>
      </c>
      <c r="CO62" s="342">
        <f t="shared" ref="CO62" ca="1" si="365">CN65</f>
        <v>0</v>
      </c>
      <c r="CP62" s="342">
        <f t="shared" ref="CP62" ca="1" si="366">CO65</f>
        <v>0</v>
      </c>
      <c r="CQ62" s="342">
        <f t="shared" ref="CQ62" ca="1" si="367">CP65</f>
        <v>0</v>
      </c>
      <c r="CR62" s="342">
        <f t="shared" ref="CR62" ca="1" si="368">CQ65</f>
        <v>0</v>
      </c>
      <c r="CS62" s="342">
        <f t="shared" ref="CS62" ca="1" si="369">CR65</f>
        <v>0</v>
      </c>
      <c r="CT62" s="342">
        <f t="shared" ref="CT62" ca="1" si="370">CS65</f>
        <v>0</v>
      </c>
      <c r="CU62" s="342">
        <f t="shared" ref="CU62" ca="1" si="371">CT65</f>
        <v>0</v>
      </c>
      <c r="CV62" s="342">
        <f t="shared" ref="CV62" ca="1" si="372">CU65</f>
        <v>0</v>
      </c>
      <c r="CW62" s="342">
        <f t="shared" ref="CW62" ca="1" si="373">CV65</f>
        <v>0</v>
      </c>
      <c r="CX62" s="342">
        <f t="shared" ref="CX62" ca="1" si="374">CW65</f>
        <v>0</v>
      </c>
      <c r="CY62" s="342">
        <f t="shared" ref="CY62" ca="1" si="375">CX65</f>
        <v>0</v>
      </c>
      <c r="CZ62" s="342">
        <f t="shared" ref="CZ62" ca="1" si="376">CY65</f>
        <v>0</v>
      </c>
      <c r="DA62" s="342">
        <f t="shared" ref="DA62" ca="1" si="377">CZ65</f>
        <v>0</v>
      </c>
      <c r="DB62" s="342">
        <f t="shared" ref="DB62" ca="1" si="378">DA65</f>
        <v>0</v>
      </c>
      <c r="DC62" s="342">
        <f t="shared" ref="DC62" ca="1" si="379">DB65</f>
        <v>0</v>
      </c>
      <c r="DD62" s="342">
        <f t="shared" ref="DD62" ca="1" si="380">DC65</f>
        <v>0</v>
      </c>
      <c r="DE62" s="342">
        <f t="shared" ref="DE62" ca="1" si="381">DD65</f>
        <v>0</v>
      </c>
      <c r="DF62" s="342">
        <f t="shared" ref="DF62" ca="1" si="382">DE65</f>
        <v>0</v>
      </c>
      <c r="DG62" s="342">
        <f t="shared" ref="DG62" ca="1" si="383">DF65</f>
        <v>0</v>
      </c>
      <c r="DH62" s="342">
        <f t="shared" ref="DH62" ca="1" si="384">DG65</f>
        <v>0</v>
      </c>
      <c r="DI62" s="342">
        <f t="shared" ref="DI62" ca="1" si="385">DH65</f>
        <v>0</v>
      </c>
      <c r="DJ62" s="342">
        <f t="shared" ref="DJ62" ca="1" si="386">DI65</f>
        <v>0</v>
      </c>
      <c r="DK62" s="342">
        <f t="shared" ref="DK62" ca="1" si="387">DJ65</f>
        <v>0</v>
      </c>
      <c r="DL62" s="342">
        <f t="shared" ref="DL62" ca="1" si="388">DK65</f>
        <v>0</v>
      </c>
      <c r="DM62" s="342">
        <f t="shared" ref="DM62" ca="1" si="389">DL65</f>
        <v>0</v>
      </c>
      <c r="DN62" s="342">
        <f t="shared" ref="DN62" ca="1" si="390">DM65</f>
        <v>0</v>
      </c>
      <c r="DO62" s="342">
        <f t="shared" ref="DO62" ca="1" si="391">DN65</f>
        <v>0</v>
      </c>
      <c r="DP62" s="342">
        <f t="shared" ref="DP62" ca="1" si="392">DO65</f>
        <v>0</v>
      </c>
      <c r="DQ62" s="342">
        <f t="shared" ref="DQ62" ca="1" si="393">DP65</f>
        <v>0</v>
      </c>
      <c r="DR62" s="342">
        <f t="shared" ref="DR62" ca="1" si="394">DQ65</f>
        <v>0</v>
      </c>
      <c r="DS62" s="342">
        <f t="shared" ref="DS62" ca="1" si="395">DR65</f>
        <v>0</v>
      </c>
      <c r="DT62" s="342">
        <f t="shared" ref="DT62" ca="1" si="396">DS65</f>
        <v>0</v>
      </c>
      <c r="DU62" s="342">
        <f t="shared" ref="DU62" ca="1" si="397">DT65</f>
        <v>0</v>
      </c>
      <c r="DV62" s="342">
        <f t="shared" ref="DV62" ca="1" si="398">DU65</f>
        <v>0</v>
      </c>
      <c r="DW62" s="342">
        <f t="shared" ref="DW62" ca="1" si="399">DV65</f>
        <v>0</v>
      </c>
      <c r="DX62" s="342">
        <f t="shared" ref="DX62" ca="1" si="400">DW65</f>
        <v>0</v>
      </c>
      <c r="DY62" s="342">
        <f t="shared" ref="DY62" ca="1" si="401">DX65</f>
        <v>0</v>
      </c>
      <c r="DZ62" s="342">
        <f t="shared" ref="DZ62" ca="1" si="402">DY65</f>
        <v>0</v>
      </c>
      <c r="EA62" s="342">
        <f t="shared" ref="EA62" ca="1" si="403">DZ65</f>
        <v>0</v>
      </c>
      <c r="EB62" s="342">
        <f t="shared" ref="EB62" ca="1" si="404">EA65</f>
        <v>0</v>
      </c>
      <c r="EC62" s="342">
        <f t="shared" ref="EC62" ca="1" si="405">EB65</f>
        <v>0</v>
      </c>
      <c r="ED62" s="342">
        <f t="shared" ref="ED62" ca="1" si="406">EC65</f>
        <v>0</v>
      </c>
    </row>
    <row r="63" spans="1:134" outlineLevel="1" x14ac:dyDescent="0.2">
      <c r="I63" s="370" t="s">
        <v>267</v>
      </c>
      <c r="J63" s="342">
        <f t="shared" ref="J63:J64" si="407">SUM(K63:AY63)</f>
        <v>15771746.66666667</v>
      </c>
      <c r="L63" s="348">
        <f>L56</f>
        <v>388466.66666666669</v>
      </c>
      <c r="M63" s="348">
        <f t="shared" ref="M63:BX63" si="408">M56</f>
        <v>401415.55555555556</v>
      </c>
      <c r="N63" s="348">
        <f t="shared" si="408"/>
        <v>388466.66666666669</v>
      </c>
      <c r="O63" s="348">
        <f t="shared" si="408"/>
        <v>401415.55555555556</v>
      </c>
      <c r="P63" s="348">
        <f t="shared" si="408"/>
        <v>401415.55555555556</v>
      </c>
      <c r="Q63" s="348">
        <f t="shared" si="408"/>
        <v>388466.66666666669</v>
      </c>
      <c r="R63" s="348">
        <f t="shared" si="408"/>
        <v>401415.55555555556</v>
      </c>
      <c r="S63" s="348">
        <f t="shared" si="408"/>
        <v>388466.66666666669</v>
      </c>
      <c r="T63" s="348">
        <f t="shared" si="408"/>
        <v>401415.55555555556</v>
      </c>
      <c r="U63" s="348">
        <f t="shared" si="408"/>
        <v>401415.55555555556</v>
      </c>
      <c r="V63" s="348">
        <f t="shared" si="408"/>
        <v>362568.88888888888</v>
      </c>
      <c r="W63" s="348">
        <f t="shared" si="408"/>
        <v>401415.55555555556</v>
      </c>
      <c r="X63" s="348">
        <f t="shared" si="408"/>
        <v>388466.66666666669</v>
      </c>
      <c r="Y63" s="348">
        <f t="shared" si="408"/>
        <v>401415.55555555556</v>
      </c>
      <c r="Z63" s="348">
        <f t="shared" si="408"/>
        <v>388466.66666666669</v>
      </c>
      <c r="AA63" s="348">
        <f t="shared" si="408"/>
        <v>401415.55555555556</v>
      </c>
      <c r="AB63" s="348">
        <f t="shared" si="408"/>
        <v>401415.55555555556</v>
      </c>
      <c r="AC63" s="348">
        <f t="shared" si="408"/>
        <v>388466.66666666669</v>
      </c>
      <c r="AD63" s="348">
        <f t="shared" si="408"/>
        <v>401415.55555555556</v>
      </c>
      <c r="AE63" s="348">
        <f t="shared" si="408"/>
        <v>388466.66666666669</v>
      </c>
      <c r="AF63" s="348">
        <f t="shared" si="408"/>
        <v>401415.55555555556</v>
      </c>
      <c r="AG63" s="348">
        <f t="shared" si="408"/>
        <v>401415.55555555556</v>
      </c>
      <c r="AH63" s="348">
        <f t="shared" si="408"/>
        <v>375517.77777777775</v>
      </c>
      <c r="AI63" s="348">
        <f t="shared" si="408"/>
        <v>401415.55555555556</v>
      </c>
      <c r="AJ63" s="348">
        <f t="shared" si="408"/>
        <v>388466.66666666669</v>
      </c>
      <c r="AK63" s="348">
        <f t="shared" si="408"/>
        <v>401415.55555555556</v>
      </c>
      <c r="AL63" s="348">
        <f t="shared" si="408"/>
        <v>388466.66666666669</v>
      </c>
      <c r="AM63" s="348">
        <f t="shared" si="408"/>
        <v>401415.55555555556</v>
      </c>
      <c r="AN63" s="348">
        <f t="shared" si="408"/>
        <v>401415.55555555556</v>
      </c>
      <c r="AO63" s="348">
        <f t="shared" si="408"/>
        <v>388466.66666666669</v>
      </c>
      <c r="AP63" s="348">
        <f t="shared" si="408"/>
        <v>401415.55555555556</v>
      </c>
      <c r="AQ63" s="348">
        <f t="shared" si="408"/>
        <v>388466.66666666669</v>
      </c>
      <c r="AR63" s="348">
        <f t="shared" si="408"/>
        <v>401415.55555555556</v>
      </c>
      <c r="AS63" s="348">
        <f t="shared" si="408"/>
        <v>401415.55555555556</v>
      </c>
      <c r="AT63" s="348">
        <f t="shared" si="408"/>
        <v>362568.88888888888</v>
      </c>
      <c r="AU63" s="348">
        <f t="shared" si="408"/>
        <v>401415.55555555556</v>
      </c>
      <c r="AV63" s="348">
        <f t="shared" si="408"/>
        <v>388466.66666666669</v>
      </c>
      <c r="AW63" s="348">
        <f t="shared" si="408"/>
        <v>401415.55555555556</v>
      </c>
      <c r="AX63" s="348">
        <f t="shared" si="408"/>
        <v>388466.66666666669</v>
      </c>
      <c r="AY63" s="348">
        <f t="shared" si="408"/>
        <v>401415.55555555556</v>
      </c>
      <c r="AZ63" s="348">
        <f t="shared" si="408"/>
        <v>401415.55555555556</v>
      </c>
      <c r="BA63" s="348">
        <f t="shared" si="408"/>
        <v>388466.66666666669</v>
      </c>
      <c r="BB63" s="348">
        <f t="shared" si="408"/>
        <v>401415.55555555556</v>
      </c>
      <c r="BC63" s="348">
        <f t="shared" si="408"/>
        <v>388466.66666666669</v>
      </c>
      <c r="BD63" s="348">
        <f t="shared" si="408"/>
        <v>401415.55555555556</v>
      </c>
      <c r="BE63" s="348">
        <f t="shared" si="408"/>
        <v>401415.55555555556</v>
      </c>
      <c r="BF63" s="348">
        <f t="shared" si="408"/>
        <v>362568.88888888888</v>
      </c>
      <c r="BG63" s="348">
        <f t="shared" si="408"/>
        <v>401415.55555555556</v>
      </c>
      <c r="BH63" s="348">
        <f t="shared" si="408"/>
        <v>388466.66666666669</v>
      </c>
      <c r="BI63" s="348">
        <f t="shared" si="408"/>
        <v>401415.55555555556</v>
      </c>
      <c r="BJ63" s="348">
        <f t="shared" si="408"/>
        <v>388466.66666666669</v>
      </c>
      <c r="BK63" s="348">
        <f t="shared" si="408"/>
        <v>401415.55555555556</v>
      </c>
      <c r="BL63" s="348">
        <f t="shared" si="408"/>
        <v>401415.55555555556</v>
      </c>
      <c r="BM63" s="348">
        <f t="shared" si="408"/>
        <v>388466.66666666669</v>
      </c>
      <c r="BN63" s="348">
        <f t="shared" si="408"/>
        <v>401415.55555555556</v>
      </c>
      <c r="BO63" s="348">
        <f t="shared" si="408"/>
        <v>388466.66666666669</v>
      </c>
      <c r="BP63" s="348">
        <f t="shared" si="408"/>
        <v>401415.55555555556</v>
      </c>
      <c r="BQ63" s="348">
        <f t="shared" si="408"/>
        <v>401415.55555555556</v>
      </c>
      <c r="BR63" s="348">
        <f t="shared" si="408"/>
        <v>362568.88888888888</v>
      </c>
      <c r="BS63" s="348">
        <f t="shared" si="408"/>
        <v>401415.55555555556</v>
      </c>
      <c r="BT63" s="348">
        <f t="shared" si="408"/>
        <v>388466.66666666669</v>
      </c>
      <c r="BU63" s="348">
        <f t="shared" si="408"/>
        <v>401415.55555555556</v>
      </c>
      <c r="BV63" s="348">
        <f t="shared" si="408"/>
        <v>388466.66666666669</v>
      </c>
      <c r="BW63" s="348">
        <f t="shared" si="408"/>
        <v>401415.55555555556</v>
      </c>
      <c r="BX63" s="348">
        <f t="shared" si="408"/>
        <v>401415.55555555556</v>
      </c>
      <c r="BY63" s="348">
        <f t="shared" ref="BY63:CC63" si="409">BY56</f>
        <v>388466.66666666669</v>
      </c>
      <c r="BZ63" s="348">
        <f t="shared" si="409"/>
        <v>401415.55555555556</v>
      </c>
      <c r="CA63" s="348">
        <f t="shared" si="409"/>
        <v>388466.66666666669</v>
      </c>
      <c r="CB63" s="348">
        <f t="shared" si="409"/>
        <v>401415.55555555556</v>
      </c>
      <c r="CC63" s="348">
        <f t="shared" si="409"/>
        <v>401415.55555555556</v>
      </c>
      <c r="CD63" s="348">
        <f t="shared" ref="CD63:ED63" si="410">CD56</f>
        <v>375517.77777777775</v>
      </c>
      <c r="CE63" s="348">
        <f t="shared" si="410"/>
        <v>401415.55555555556</v>
      </c>
      <c r="CF63" s="348">
        <f t="shared" si="410"/>
        <v>388466.66666666669</v>
      </c>
      <c r="CG63" s="348">
        <f t="shared" si="410"/>
        <v>401415.55555555556</v>
      </c>
      <c r="CH63" s="348">
        <f t="shared" si="410"/>
        <v>388466.66666666669</v>
      </c>
      <c r="CI63" s="348">
        <f t="shared" si="410"/>
        <v>401415.55555555556</v>
      </c>
      <c r="CJ63" s="348">
        <f t="shared" si="410"/>
        <v>401415.55555555556</v>
      </c>
      <c r="CK63" s="348">
        <f t="shared" si="410"/>
        <v>388466.66666666669</v>
      </c>
      <c r="CL63" s="348">
        <f t="shared" si="410"/>
        <v>401415.55555555556</v>
      </c>
      <c r="CM63" s="348">
        <f t="shared" si="410"/>
        <v>388466.66666666669</v>
      </c>
      <c r="CN63" s="348">
        <f t="shared" si="410"/>
        <v>401415.55555555556</v>
      </c>
      <c r="CO63" s="348">
        <f t="shared" si="410"/>
        <v>401415.55555555556</v>
      </c>
      <c r="CP63" s="348">
        <f t="shared" si="410"/>
        <v>362568.88888888888</v>
      </c>
      <c r="CQ63" s="348">
        <f t="shared" si="410"/>
        <v>401415.55555555556</v>
      </c>
      <c r="CR63" s="348">
        <f t="shared" si="410"/>
        <v>388466.66666666669</v>
      </c>
      <c r="CS63" s="348">
        <f t="shared" si="410"/>
        <v>401415.55555555556</v>
      </c>
      <c r="CT63" s="348">
        <f t="shared" si="410"/>
        <v>388466.66666666669</v>
      </c>
      <c r="CU63" s="348">
        <f t="shared" si="410"/>
        <v>401415.55555555556</v>
      </c>
      <c r="CV63" s="348">
        <f t="shared" si="410"/>
        <v>401415.55555555556</v>
      </c>
      <c r="CW63" s="348">
        <f t="shared" si="410"/>
        <v>388466.66666666669</v>
      </c>
      <c r="CX63" s="348">
        <f t="shared" si="410"/>
        <v>401415.55555555556</v>
      </c>
      <c r="CY63" s="348">
        <f t="shared" si="410"/>
        <v>388466.66666666669</v>
      </c>
      <c r="CZ63" s="348">
        <f t="shared" si="410"/>
        <v>401415.55555555556</v>
      </c>
      <c r="DA63" s="348">
        <f t="shared" si="410"/>
        <v>401415.55555555556</v>
      </c>
      <c r="DB63" s="348">
        <f t="shared" si="410"/>
        <v>362568.88888888888</v>
      </c>
      <c r="DC63" s="348">
        <f t="shared" si="410"/>
        <v>401415.55555555556</v>
      </c>
      <c r="DD63" s="348">
        <f t="shared" si="410"/>
        <v>388466.66666666669</v>
      </c>
      <c r="DE63" s="348">
        <f t="shared" si="410"/>
        <v>401415.55555555556</v>
      </c>
      <c r="DF63" s="348">
        <f t="shared" si="410"/>
        <v>388466.66666666669</v>
      </c>
      <c r="DG63" s="348">
        <f t="shared" si="410"/>
        <v>401415.55555555556</v>
      </c>
      <c r="DH63" s="348">
        <f t="shared" si="410"/>
        <v>401415.55555555556</v>
      </c>
      <c r="DI63" s="348">
        <f t="shared" si="410"/>
        <v>388466.66666666669</v>
      </c>
      <c r="DJ63" s="348">
        <f t="shared" si="410"/>
        <v>401415.55555555556</v>
      </c>
      <c r="DK63" s="348">
        <f t="shared" si="410"/>
        <v>388466.66666666669</v>
      </c>
      <c r="DL63" s="348">
        <f t="shared" si="410"/>
        <v>401415.55555555556</v>
      </c>
      <c r="DM63" s="348">
        <f t="shared" si="410"/>
        <v>401415.55555555556</v>
      </c>
      <c r="DN63" s="348">
        <f t="shared" si="410"/>
        <v>362568.88888888888</v>
      </c>
      <c r="DO63" s="348">
        <f t="shared" si="410"/>
        <v>401415.55555555556</v>
      </c>
      <c r="DP63" s="348">
        <f t="shared" si="410"/>
        <v>388466.66666666669</v>
      </c>
      <c r="DQ63" s="348">
        <f t="shared" si="410"/>
        <v>401415.55555555556</v>
      </c>
      <c r="DR63" s="348">
        <f t="shared" si="410"/>
        <v>388466.66666666669</v>
      </c>
      <c r="DS63" s="348">
        <f t="shared" si="410"/>
        <v>401415.55555555556</v>
      </c>
      <c r="DT63" s="348">
        <f t="shared" si="410"/>
        <v>401415.55555555556</v>
      </c>
      <c r="DU63" s="348">
        <f t="shared" si="410"/>
        <v>388466.66666666669</v>
      </c>
      <c r="DV63" s="348">
        <f t="shared" si="410"/>
        <v>401415.55555555556</v>
      </c>
      <c r="DW63" s="348">
        <f t="shared" si="410"/>
        <v>388466.66666666669</v>
      </c>
      <c r="DX63" s="348">
        <f t="shared" si="410"/>
        <v>401415.55555555556</v>
      </c>
      <c r="DY63" s="348">
        <f t="shared" si="410"/>
        <v>401415.55555555556</v>
      </c>
      <c r="DZ63" s="348">
        <f t="shared" si="410"/>
        <v>375517.77777777775</v>
      </c>
      <c r="EA63" s="348">
        <f t="shared" si="410"/>
        <v>401415.55555555556</v>
      </c>
      <c r="EB63" s="348">
        <f t="shared" si="410"/>
        <v>0</v>
      </c>
      <c r="EC63" s="348">
        <f t="shared" si="410"/>
        <v>0</v>
      </c>
      <c r="ED63" s="348">
        <f t="shared" si="410"/>
        <v>0</v>
      </c>
    </row>
    <row r="64" spans="1:134" outlineLevel="1" x14ac:dyDescent="0.2">
      <c r="I64" s="371" t="s">
        <v>268</v>
      </c>
      <c r="J64" s="284">
        <f t="shared" ca="1" si="407"/>
        <v>-15771746.66666667</v>
      </c>
      <c r="K64" s="343"/>
      <c r="L64" s="284">
        <f ca="1">-MAX(MIN(L61,SUM(L62:L63)),0)</f>
        <v>-388466.66666666669</v>
      </c>
      <c r="M64" s="284">
        <f t="shared" ref="M64:BX64" ca="1" si="411">-MAX(MIN(M61,SUM(M62:M63)),0)</f>
        <v>-401415.55555555556</v>
      </c>
      <c r="N64" s="284">
        <f t="shared" ca="1" si="411"/>
        <v>-388466.66666666669</v>
      </c>
      <c r="O64" s="284">
        <f t="shared" ca="1" si="411"/>
        <v>-401415.55555555556</v>
      </c>
      <c r="P64" s="284">
        <f t="shared" ca="1" si="411"/>
        <v>-401415.55555555556</v>
      </c>
      <c r="Q64" s="284">
        <f t="shared" ca="1" si="411"/>
        <v>-388466.66666666669</v>
      </c>
      <c r="R64" s="284">
        <f t="shared" ca="1" si="411"/>
        <v>-401415.55555555556</v>
      </c>
      <c r="S64" s="284">
        <f t="shared" ca="1" si="411"/>
        <v>-388466.66666666669</v>
      </c>
      <c r="T64" s="284">
        <f t="shared" ca="1" si="411"/>
        <v>-401415.55555555556</v>
      </c>
      <c r="U64" s="284">
        <f t="shared" ca="1" si="411"/>
        <v>-401415.55555555556</v>
      </c>
      <c r="V64" s="284">
        <f t="shared" ca="1" si="411"/>
        <v>-362568.88888888888</v>
      </c>
      <c r="W64" s="284">
        <f t="shared" ca="1" si="411"/>
        <v>-401415.55555555556</v>
      </c>
      <c r="X64" s="284">
        <f t="shared" ca="1" si="411"/>
        <v>-388466.66666666669</v>
      </c>
      <c r="Y64" s="284">
        <f t="shared" ca="1" si="411"/>
        <v>-401415.55555555556</v>
      </c>
      <c r="Z64" s="284">
        <f t="shared" ca="1" si="411"/>
        <v>-388466.66666666669</v>
      </c>
      <c r="AA64" s="284">
        <f t="shared" ca="1" si="411"/>
        <v>-401415.55555555556</v>
      </c>
      <c r="AB64" s="284">
        <f t="shared" ca="1" si="411"/>
        <v>-401415.55555555556</v>
      </c>
      <c r="AC64" s="284">
        <f t="shared" ca="1" si="411"/>
        <v>-388466.66666666669</v>
      </c>
      <c r="AD64" s="284">
        <f t="shared" ca="1" si="411"/>
        <v>-401415.55555555556</v>
      </c>
      <c r="AE64" s="284">
        <f t="shared" ca="1" si="411"/>
        <v>-388466.66666666669</v>
      </c>
      <c r="AF64" s="284">
        <f t="shared" ca="1" si="411"/>
        <v>-401415.55555555556</v>
      </c>
      <c r="AG64" s="284">
        <f t="shared" ca="1" si="411"/>
        <v>-401415.55555555556</v>
      </c>
      <c r="AH64" s="284">
        <f t="shared" ca="1" si="411"/>
        <v>-375517.77777777775</v>
      </c>
      <c r="AI64" s="284">
        <f t="shared" ca="1" si="411"/>
        <v>-401415.55555555556</v>
      </c>
      <c r="AJ64" s="284">
        <f t="shared" ca="1" si="411"/>
        <v>-388466.66666666669</v>
      </c>
      <c r="AK64" s="284">
        <f t="shared" ca="1" si="411"/>
        <v>-401415.55555555556</v>
      </c>
      <c r="AL64" s="284">
        <f t="shared" ca="1" si="411"/>
        <v>-388466.66666666669</v>
      </c>
      <c r="AM64" s="284">
        <f t="shared" ca="1" si="411"/>
        <v>-401415.55555555556</v>
      </c>
      <c r="AN64" s="284">
        <f t="shared" ca="1" si="411"/>
        <v>-401415.55555555556</v>
      </c>
      <c r="AO64" s="284">
        <f t="shared" ca="1" si="411"/>
        <v>-388466.66666666669</v>
      </c>
      <c r="AP64" s="284">
        <f t="shared" ca="1" si="411"/>
        <v>-401415.55555555556</v>
      </c>
      <c r="AQ64" s="284">
        <f t="shared" ca="1" si="411"/>
        <v>-388466.66666666669</v>
      </c>
      <c r="AR64" s="284">
        <f t="shared" ca="1" si="411"/>
        <v>-401415.55555555556</v>
      </c>
      <c r="AS64" s="284">
        <f t="shared" ca="1" si="411"/>
        <v>-401415.55555555556</v>
      </c>
      <c r="AT64" s="284">
        <f t="shared" ca="1" si="411"/>
        <v>-362568.88888888888</v>
      </c>
      <c r="AU64" s="284">
        <f t="shared" ca="1" si="411"/>
        <v>-401415.55555555556</v>
      </c>
      <c r="AV64" s="284">
        <f t="shared" ca="1" si="411"/>
        <v>-388466.66666666669</v>
      </c>
      <c r="AW64" s="284">
        <f t="shared" ca="1" si="411"/>
        <v>-401415.55555555556</v>
      </c>
      <c r="AX64" s="284">
        <f t="shared" ca="1" si="411"/>
        <v>-388466.66666666669</v>
      </c>
      <c r="AY64" s="284">
        <f t="shared" ca="1" si="411"/>
        <v>-401415.55555555556</v>
      </c>
      <c r="AZ64" s="284">
        <f t="shared" ca="1" si="411"/>
        <v>-401415.55555555556</v>
      </c>
      <c r="BA64" s="284">
        <f t="shared" ca="1" si="411"/>
        <v>-388466.66666666669</v>
      </c>
      <c r="BB64" s="284">
        <f t="shared" ca="1" si="411"/>
        <v>-401415.55555555556</v>
      </c>
      <c r="BC64" s="284">
        <f t="shared" ca="1" si="411"/>
        <v>-388466.66666666669</v>
      </c>
      <c r="BD64" s="284">
        <f t="shared" ca="1" si="411"/>
        <v>-401415.55555555556</v>
      </c>
      <c r="BE64" s="284">
        <f t="shared" ca="1" si="411"/>
        <v>-401415.55555555556</v>
      </c>
      <c r="BF64" s="284">
        <f t="shared" ca="1" si="411"/>
        <v>-362568.88888888888</v>
      </c>
      <c r="BG64" s="284">
        <f t="shared" ca="1" si="411"/>
        <v>-401415.55555555556</v>
      </c>
      <c r="BH64" s="284">
        <f t="shared" ca="1" si="411"/>
        <v>-388466.66666666669</v>
      </c>
      <c r="BI64" s="284">
        <f t="shared" ca="1" si="411"/>
        <v>-401415.55555555556</v>
      </c>
      <c r="BJ64" s="284">
        <f t="shared" ca="1" si="411"/>
        <v>-388466.66666666669</v>
      </c>
      <c r="BK64" s="284">
        <f t="shared" ca="1" si="411"/>
        <v>-401415.55555555556</v>
      </c>
      <c r="BL64" s="284">
        <f t="shared" ca="1" si="411"/>
        <v>-401415.55555555556</v>
      </c>
      <c r="BM64" s="284">
        <f t="shared" ca="1" si="411"/>
        <v>-388466.66666666669</v>
      </c>
      <c r="BN64" s="284">
        <f t="shared" ca="1" si="411"/>
        <v>-401415.55555555556</v>
      </c>
      <c r="BO64" s="284">
        <f t="shared" ca="1" si="411"/>
        <v>-388466.66666666669</v>
      </c>
      <c r="BP64" s="284">
        <f t="shared" ca="1" si="411"/>
        <v>-401415.55555555556</v>
      </c>
      <c r="BQ64" s="284">
        <f t="shared" ca="1" si="411"/>
        <v>-401415.55555555556</v>
      </c>
      <c r="BR64" s="284">
        <f t="shared" ca="1" si="411"/>
        <v>-362568.88888888888</v>
      </c>
      <c r="BS64" s="284">
        <f t="shared" ca="1" si="411"/>
        <v>-401415.55555555556</v>
      </c>
      <c r="BT64" s="284">
        <f t="shared" ca="1" si="411"/>
        <v>-388466.66666666669</v>
      </c>
      <c r="BU64" s="284">
        <f t="shared" ca="1" si="411"/>
        <v>-401415.55555555556</v>
      </c>
      <c r="BV64" s="284">
        <f t="shared" ca="1" si="411"/>
        <v>-388466.66666666669</v>
      </c>
      <c r="BW64" s="284">
        <f t="shared" ca="1" si="411"/>
        <v>-401415.55555555556</v>
      </c>
      <c r="BX64" s="284">
        <f t="shared" ca="1" si="411"/>
        <v>-401415.55555555556</v>
      </c>
      <c r="BY64" s="284">
        <f t="shared" ref="BY64:CC64" ca="1" si="412">-MAX(MIN(BY61,SUM(BY62:BY63)),0)</f>
        <v>-388466.66666666669</v>
      </c>
      <c r="BZ64" s="284">
        <f t="shared" ca="1" si="412"/>
        <v>-401415.55555555556</v>
      </c>
      <c r="CA64" s="284">
        <f t="shared" ca="1" si="412"/>
        <v>-388466.66666666669</v>
      </c>
      <c r="CB64" s="284">
        <f t="shared" ca="1" si="412"/>
        <v>-401415.55555555556</v>
      </c>
      <c r="CC64" s="284">
        <f t="shared" ca="1" si="412"/>
        <v>-401415.55555555556</v>
      </c>
      <c r="CD64" s="284">
        <f t="shared" ref="CD64:ED64" ca="1" si="413">-MAX(MIN(CD61,SUM(CD62:CD63)),0)</f>
        <v>-375517.77777777775</v>
      </c>
      <c r="CE64" s="284">
        <f t="shared" ca="1" si="413"/>
        <v>-401415.55555555556</v>
      </c>
      <c r="CF64" s="284">
        <f t="shared" ca="1" si="413"/>
        <v>-388466.66666666669</v>
      </c>
      <c r="CG64" s="284">
        <f t="shared" ca="1" si="413"/>
        <v>-401415.55555555556</v>
      </c>
      <c r="CH64" s="284">
        <f t="shared" ca="1" si="413"/>
        <v>-388466.66666666669</v>
      </c>
      <c r="CI64" s="284">
        <f t="shared" ca="1" si="413"/>
        <v>-401415.55555555556</v>
      </c>
      <c r="CJ64" s="284">
        <f t="shared" ca="1" si="413"/>
        <v>-401415.55555555556</v>
      </c>
      <c r="CK64" s="284">
        <f t="shared" ca="1" si="413"/>
        <v>-388466.66666666669</v>
      </c>
      <c r="CL64" s="284">
        <f t="shared" ca="1" si="413"/>
        <v>-401415.55555555556</v>
      </c>
      <c r="CM64" s="284">
        <f t="shared" ca="1" si="413"/>
        <v>-388466.66666666669</v>
      </c>
      <c r="CN64" s="284">
        <f t="shared" ca="1" si="413"/>
        <v>-401415.55555555556</v>
      </c>
      <c r="CO64" s="284">
        <f t="shared" ca="1" si="413"/>
        <v>-401415.55555555556</v>
      </c>
      <c r="CP64" s="284">
        <f t="shared" ca="1" si="413"/>
        <v>-362568.88888888888</v>
      </c>
      <c r="CQ64" s="284">
        <f t="shared" ca="1" si="413"/>
        <v>-401415.55555555556</v>
      </c>
      <c r="CR64" s="284">
        <f t="shared" ca="1" si="413"/>
        <v>-388466.66666666669</v>
      </c>
      <c r="CS64" s="284">
        <f t="shared" ca="1" si="413"/>
        <v>-401415.55555555556</v>
      </c>
      <c r="CT64" s="284">
        <f t="shared" ca="1" si="413"/>
        <v>-388466.66666666669</v>
      </c>
      <c r="CU64" s="284">
        <f t="shared" ca="1" si="413"/>
        <v>-401415.55555555556</v>
      </c>
      <c r="CV64" s="284">
        <f t="shared" ca="1" si="413"/>
        <v>-401415.55555555556</v>
      </c>
      <c r="CW64" s="284">
        <f t="shared" ca="1" si="413"/>
        <v>-388466.66666666669</v>
      </c>
      <c r="CX64" s="284">
        <f t="shared" ca="1" si="413"/>
        <v>-401415.55555555556</v>
      </c>
      <c r="CY64" s="284">
        <f t="shared" ca="1" si="413"/>
        <v>-388466.66666666669</v>
      </c>
      <c r="CZ64" s="284">
        <f t="shared" ca="1" si="413"/>
        <v>-401415.55555555556</v>
      </c>
      <c r="DA64" s="284">
        <f t="shared" ca="1" si="413"/>
        <v>-401415.55555555556</v>
      </c>
      <c r="DB64" s="284">
        <f t="shared" ca="1" si="413"/>
        <v>-362568.88888888888</v>
      </c>
      <c r="DC64" s="284">
        <f t="shared" ca="1" si="413"/>
        <v>-401415.55555555556</v>
      </c>
      <c r="DD64" s="284">
        <f t="shared" ca="1" si="413"/>
        <v>-388466.66666666669</v>
      </c>
      <c r="DE64" s="284">
        <f t="shared" ca="1" si="413"/>
        <v>-401415.55555555556</v>
      </c>
      <c r="DF64" s="284">
        <f t="shared" ca="1" si="413"/>
        <v>-388466.66666666669</v>
      </c>
      <c r="DG64" s="284">
        <f t="shared" ca="1" si="413"/>
        <v>-401415.55555555556</v>
      </c>
      <c r="DH64" s="284">
        <f t="shared" ca="1" si="413"/>
        <v>-401415.55555555556</v>
      </c>
      <c r="DI64" s="284">
        <f t="shared" ca="1" si="413"/>
        <v>-388466.66666666669</v>
      </c>
      <c r="DJ64" s="284">
        <f t="shared" ca="1" si="413"/>
        <v>-401415.55555555556</v>
      </c>
      <c r="DK64" s="284">
        <f t="shared" ca="1" si="413"/>
        <v>-388466.66666666669</v>
      </c>
      <c r="DL64" s="284">
        <f t="shared" ca="1" si="413"/>
        <v>-401415.55555555556</v>
      </c>
      <c r="DM64" s="284">
        <f t="shared" ca="1" si="413"/>
        <v>-401415.55555555556</v>
      </c>
      <c r="DN64" s="284">
        <f t="shared" ca="1" si="413"/>
        <v>-362568.88888888888</v>
      </c>
      <c r="DO64" s="284">
        <f t="shared" ca="1" si="413"/>
        <v>-401415.55555555556</v>
      </c>
      <c r="DP64" s="284">
        <f t="shared" ca="1" si="413"/>
        <v>-388466.66666666669</v>
      </c>
      <c r="DQ64" s="284">
        <f t="shared" ca="1" si="413"/>
        <v>-401415.55555555556</v>
      </c>
      <c r="DR64" s="284">
        <f t="shared" ca="1" si="413"/>
        <v>-388466.66666666669</v>
      </c>
      <c r="DS64" s="284">
        <f t="shared" ca="1" si="413"/>
        <v>-401415.55555555556</v>
      </c>
      <c r="DT64" s="284">
        <f t="shared" ca="1" si="413"/>
        <v>-401415.55555555556</v>
      </c>
      <c r="DU64" s="284">
        <f t="shared" ca="1" si="413"/>
        <v>-388466.66666666669</v>
      </c>
      <c r="DV64" s="284">
        <f t="shared" ca="1" si="413"/>
        <v>-401415.55555555556</v>
      </c>
      <c r="DW64" s="284">
        <f t="shared" ca="1" si="413"/>
        <v>-388466.66666666669</v>
      </c>
      <c r="DX64" s="284">
        <f t="shared" ca="1" si="413"/>
        <v>-401415.55555555556</v>
      </c>
      <c r="DY64" s="284">
        <f t="shared" ca="1" si="413"/>
        <v>-401415.55555555556</v>
      </c>
      <c r="DZ64" s="284">
        <f t="shared" ca="1" si="413"/>
        <v>-375517.77777777775</v>
      </c>
      <c r="EA64" s="284">
        <f t="shared" ca="1" si="413"/>
        <v>-401415.55555555556</v>
      </c>
      <c r="EB64" s="284">
        <f t="shared" ca="1" si="413"/>
        <v>0</v>
      </c>
      <c r="EC64" s="284">
        <f t="shared" ca="1" si="413"/>
        <v>0</v>
      </c>
      <c r="ED64" s="284">
        <f t="shared" ca="1" si="413"/>
        <v>0</v>
      </c>
    </row>
    <row r="65" spans="9:134" outlineLevel="1" x14ac:dyDescent="0.2">
      <c r="I65" s="372" t="s">
        <v>269</v>
      </c>
      <c r="J65" s="342">
        <f ca="1">SUM(J62:J64)</f>
        <v>0</v>
      </c>
      <c r="L65" s="342">
        <f ca="1">SUM(L62:L64)</f>
        <v>0</v>
      </c>
      <c r="M65" s="342">
        <f ca="1">SUM(M62:M64)</f>
        <v>0</v>
      </c>
      <c r="N65" s="342">
        <f t="shared" ref="N65:BY65" ca="1" si="414">SUM(N62:N64)</f>
        <v>0</v>
      </c>
      <c r="O65" s="342">
        <f t="shared" ca="1" si="414"/>
        <v>0</v>
      </c>
      <c r="P65" s="342">
        <f t="shared" ca="1" si="414"/>
        <v>0</v>
      </c>
      <c r="Q65" s="342">
        <f t="shared" ca="1" si="414"/>
        <v>0</v>
      </c>
      <c r="R65" s="342">
        <f t="shared" ca="1" si="414"/>
        <v>0</v>
      </c>
      <c r="S65" s="342">
        <f t="shared" ca="1" si="414"/>
        <v>0</v>
      </c>
      <c r="T65" s="342">
        <f t="shared" ca="1" si="414"/>
        <v>0</v>
      </c>
      <c r="U65" s="342">
        <f t="shared" ca="1" si="414"/>
        <v>0</v>
      </c>
      <c r="V65" s="342">
        <f t="shared" ca="1" si="414"/>
        <v>0</v>
      </c>
      <c r="W65" s="342">
        <f t="shared" ca="1" si="414"/>
        <v>0</v>
      </c>
      <c r="X65" s="342">
        <f t="shared" ca="1" si="414"/>
        <v>0</v>
      </c>
      <c r="Y65" s="342">
        <f t="shared" ca="1" si="414"/>
        <v>0</v>
      </c>
      <c r="Z65" s="342">
        <f t="shared" ca="1" si="414"/>
        <v>0</v>
      </c>
      <c r="AA65" s="342">
        <f t="shared" ca="1" si="414"/>
        <v>0</v>
      </c>
      <c r="AB65" s="342">
        <f t="shared" ca="1" si="414"/>
        <v>0</v>
      </c>
      <c r="AC65" s="342">
        <f t="shared" ca="1" si="414"/>
        <v>0</v>
      </c>
      <c r="AD65" s="342">
        <f t="shared" ca="1" si="414"/>
        <v>0</v>
      </c>
      <c r="AE65" s="342">
        <f t="shared" ca="1" si="414"/>
        <v>0</v>
      </c>
      <c r="AF65" s="342">
        <f t="shared" ca="1" si="414"/>
        <v>0</v>
      </c>
      <c r="AG65" s="342">
        <f t="shared" ca="1" si="414"/>
        <v>0</v>
      </c>
      <c r="AH65" s="342">
        <f t="shared" ca="1" si="414"/>
        <v>0</v>
      </c>
      <c r="AI65" s="342">
        <f t="shared" ca="1" si="414"/>
        <v>0</v>
      </c>
      <c r="AJ65" s="342">
        <f t="shared" ca="1" si="414"/>
        <v>0</v>
      </c>
      <c r="AK65" s="342">
        <f t="shared" ca="1" si="414"/>
        <v>0</v>
      </c>
      <c r="AL65" s="342">
        <f t="shared" ca="1" si="414"/>
        <v>0</v>
      </c>
      <c r="AM65" s="342">
        <f t="shared" ca="1" si="414"/>
        <v>0</v>
      </c>
      <c r="AN65" s="342">
        <f t="shared" ca="1" si="414"/>
        <v>0</v>
      </c>
      <c r="AO65" s="342">
        <f t="shared" ca="1" si="414"/>
        <v>0</v>
      </c>
      <c r="AP65" s="342">
        <f t="shared" ca="1" si="414"/>
        <v>0</v>
      </c>
      <c r="AQ65" s="342">
        <f t="shared" ca="1" si="414"/>
        <v>0</v>
      </c>
      <c r="AR65" s="342">
        <f t="shared" ca="1" si="414"/>
        <v>0</v>
      </c>
      <c r="AS65" s="342">
        <f t="shared" ca="1" si="414"/>
        <v>0</v>
      </c>
      <c r="AT65" s="342">
        <f t="shared" ca="1" si="414"/>
        <v>0</v>
      </c>
      <c r="AU65" s="342">
        <f t="shared" ca="1" si="414"/>
        <v>0</v>
      </c>
      <c r="AV65" s="342">
        <f t="shared" ca="1" si="414"/>
        <v>0</v>
      </c>
      <c r="AW65" s="342">
        <f t="shared" ca="1" si="414"/>
        <v>0</v>
      </c>
      <c r="AX65" s="342">
        <f t="shared" ca="1" si="414"/>
        <v>0</v>
      </c>
      <c r="AY65" s="342">
        <f t="shared" ca="1" si="414"/>
        <v>0</v>
      </c>
      <c r="AZ65" s="342">
        <f t="shared" ca="1" si="414"/>
        <v>0</v>
      </c>
      <c r="BA65" s="342">
        <f t="shared" ca="1" si="414"/>
        <v>0</v>
      </c>
      <c r="BB65" s="342">
        <f t="shared" ca="1" si="414"/>
        <v>0</v>
      </c>
      <c r="BC65" s="342">
        <f t="shared" ca="1" si="414"/>
        <v>0</v>
      </c>
      <c r="BD65" s="342">
        <f t="shared" ca="1" si="414"/>
        <v>0</v>
      </c>
      <c r="BE65" s="342">
        <f t="shared" ca="1" si="414"/>
        <v>0</v>
      </c>
      <c r="BF65" s="342">
        <f t="shared" ca="1" si="414"/>
        <v>0</v>
      </c>
      <c r="BG65" s="342">
        <f t="shared" ca="1" si="414"/>
        <v>0</v>
      </c>
      <c r="BH65" s="342">
        <f t="shared" ca="1" si="414"/>
        <v>0</v>
      </c>
      <c r="BI65" s="342">
        <f t="shared" ca="1" si="414"/>
        <v>0</v>
      </c>
      <c r="BJ65" s="342">
        <f t="shared" ca="1" si="414"/>
        <v>0</v>
      </c>
      <c r="BK65" s="342">
        <f t="shared" ca="1" si="414"/>
        <v>0</v>
      </c>
      <c r="BL65" s="342">
        <f t="shared" ca="1" si="414"/>
        <v>0</v>
      </c>
      <c r="BM65" s="342">
        <f t="shared" ca="1" si="414"/>
        <v>0</v>
      </c>
      <c r="BN65" s="342">
        <f t="shared" ca="1" si="414"/>
        <v>0</v>
      </c>
      <c r="BO65" s="342">
        <f t="shared" ca="1" si="414"/>
        <v>0</v>
      </c>
      <c r="BP65" s="342">
        <f t="shared" ca="1" si="414"/>
        <v>0</v>
      </c>
      <c r="BQ65" s="342">
        <f t="shared" ca="1" si="414"/>
        <v>0</v>
      </c>
      <c r="BR65" s="342">
        <f t="shared" ca="1" si="414"/>
        <v>0</v>
      </c>
      <c r="BS65" s="342">
        <f t="shared" ca="1" si="414"/>
        <v>0</v>
      </c>
      <c r="BT65" s="342">
        <f t="shared" ca="1" si="414"/>
        <v>0</v>
      </c>
      <c r="BU65" s="342">
        <f t="shared" ca="1" si="414"/>
        <v>0</v>
      </c>
      <c r="BV65" s="342">
        <f t="shared" ca="1" si="414"/>
        <v>0</v>
      </c>
      <c r="BW65" s="342">
        <f t="shared" ca="1" si="414"/>
        <v>0</v>
      </c>
      <c r="BX65" s="342">
        <f t="shared" ca="1" si="414"/>
        <v>0</v>
      </c>
      <c r="BY65" s="342">
        <f t="shared" ca="1" si="414"/>
        <v>0</v>
      </c>
      <c r="BZ65" s="342">
        <f t="shared" ref="BZ65:CC65" ca="1" si="415">SUM(BZ62:BZ64)</f>
        <v>0</v>
      </c>
      <c r="CA65" s="342">
        <f t="shared" ca="1" si="415"/>
        <v>0</v>
      </c>
      <c r="CB65" s="342">
        <f t="shared" ca="1" si="415"/>
        <v>0</v>
      </c>
      <c r="CC65" s="342">
        <f t="shared" ca="1" si="415"/>
        <v>0</v>
      </c>
      <c r="CD65" s="342">
        <f t="shared" ref="CD65:ED65" ca="1" si="416">SUM(CD62:CD64)</f>
        <v>0</v>
      </c>
      <c r="CE65" s="342">
        <f t="shared" ca="1" si="416"/>
        <v>0</v>
      </c>
      <c r="CF65" s="342">
        <f t="shared" ca="1" si="416"/>
        <v>0</v>
      </c>
      <c r="CG65" s="342">
        <f t="shared" ca="1" si="416"/>
        <v>0</v>
      </c>
      <c r="CH65" s="342">
        <f t="shared" ca="1" si="416"/>
        <v>0</v>
      </c>
      <c r="CI65" s="342">
        <f t="shared" ca="1" si="416"/>
        <v>0</v>
      </c>
      <c r="CJ65" s="342">
        <f t="shared" ca="1" si="416"/>
        <v>0</v>
      </c>
      <c r="CK65" s="342">
        <f t="shared" ca="1" si="416"/>
        <v>0</v>
      </c>
      <c r="CL65" s="342">
        <f t="shared" ca="1" si="416"/>
        <v>0</v>
      </c>
      <c r="CM65" s="342">
        <f t="shared" ca="1" si="416"/>
        <v>0</v>
      </c>
      <c r="CN65" s="342">
        <f t="shared" ca="1" si="416"/>
        <v>0</v>
      </c>
      <c r="CO65" s="342">
        <f t="shared" ca="1" si="416"/>
        <v>0</v>
      </c>
      <c r="CP65" s="342">
        <f t="shared" ca="1" si="416"/>
        <v>0</v>
      </c>
      <c r="CQ65" s="342">
        <f t="shared" ca="1" si="416"/>
        <v>0</v>
      </c>
      <c r="CR65" s="342">
        <f t="shared" ca="1" si="416"/>
        <v>0</v>
      </c>
      <c r="CS65" s="342">
        <f t="shared" ca="1" si="416"/>
        <v>0</v>
      </c>
      <c r="CT65" s="342">
        <f t="shared" ca="1" si="416"/>
        <v>0</v>
      </c>
      <c r="CU65" s="342">
        <f t="shared" ca="1" si="416"/>
        <v>0</v>
      </c>
      <c r="CV65" s="342">
        <f t="shared" ca="1" si="416"/>
        <v>0</v>
      </c>
      <c r="CW65" s="342">
        <f t="shared" ca="1" si="416"/>
        <v>0</v>
      </c>
      <c r="CX65" s="342">
        <f t="shared" ca="1" si="416"/>
        <v>0</v>
      </c>
      <c r="CY65" s="342">
        <f t="shared" ca="1" si="416"/>
        <v>0</v>
      </c>
      <c r="CZ65" s="342">
        <f t="shared" ca="1" si="416"/>
        <v>0</v>
      </c>
      <c r="DA65" s="342">
        <f t="shared" ca="1" si="416"/>
        <v>0</v>
      </c>
      <c r="DB65" s="342">
        <f t="shared" ca="1" si="416"/>
        <v>0</v>
      </c>
      <c r="DC65" s="342">
        <f t="shared" ca="1" si="416"/>
        <v>0</v>
      </c>
      <c r="DD65" s="342">
        <f t="shared" ca="1" si="416"/>
        <v>0</v>
      </c>
      <c r="DE65" s="342">
        <f t="shared" ca="1" si="416"/>
        <v>0</v>
      </c>
      <c r="DF65" s="342">
        <f t="shared" ca="1" si="416"/>
        <v>0</v>
      </c>
      <c r="DG65" s="342">
        <f t="shared" ca="1" si="416"/>
        <v>0</v>
      </c>
      <c r="DH65" s="342">
        <f t="shared" ca="1" si="416"/>
        <v>0</v>
      </c>
      <c r="DI65" s="342">
        <f t="shared" ca="1" si="416"/>
        <v>0</v>
      </c>
      <c r="DJ65" s="342">
        <f t="shared" ca="1" si="416"/>
        <v>0</v>
      </c>
      <c r="DK65" s="342">
        <f t="shared" ca="1" si="416"/>
        <v>0</v>
      </c>
      <c r="DL65" s="342">
        <f t="shared" ca="1" si="416"/>
        <v>0</v>
      </c>
      <c r="DM65" s="342">
        <f t="shared" ca="1" si="416"/>
        <v>0</v>
      </c>
      <c r="DN65" s="342">
        <f t="shared" ca="1" si="416"/>
        <v>0</v>
      </c>
      <c r="DO65" s="342">
        <f t="shared" ca="1" si="416"/>
        <v>0</v>
      </c>
      <c r="DP65" s="342">
        <f t="shared" ca="1" si="416"/>
        <v>0</v>
      </c>
      <c r="DQ65" s="342">
        <f t="shared" ca="1" si="416"/>
        <v>0</v>
      </c>
      <c r="DR65" s="342">
        <f t="shared" ca="1" si="416"/>
        <v>0</v>
      </c>
      <c r="DS65" s="342">
        <f t="shared" ca="1" si="416"/>
        <v>0</v>
      </c>
      <c r="DT65" s="342">
        <f t="shared" ca="1" si="416"/>
        <v>0</v>
      </c>
      <c r="DU65" s="342">
        <f t="shared" ca="1" si="416"/>
        <v>0</v>
      </c>
      <c r="DV65" s="342">
        <f t="shared" ca="1" si="416"/>
        <v>0</v>
      </c>
      <c r="DW65" s="342">
        <f t="shared" ca="1" si="416"/>
        <v>0</v>
      </c>
      <c r="DX65" s="342">
        <f t="shared" ca="1" si="416"/>
        <v>0</v>
      </c>
      <c r="DY65" s="342">
        <f t="shared" ca="1" si="416"/>
        <v>0</v>
      </c>
      <c r="DZ65" s="342">
        <f t="shared" ca="1" si="416"/>
        <v>0</v>
      </c>
      <c r="EA65" s="342">
        <f t="shared" ca="1" si="416"/>
        <v>0</v>
      </c>
      <c r="EB65" s="342">
        <f t="shared" ca="1" si="416"/>
        <v>0</v>
      </c>
      <c r="EC65" s="342">
        <f t="shared" ca="1" si="416"/>
        <v>0</v>
      </c>
      <c r="ED65" s="342">
        <f t="shared" ca="1" si="416"/>
        <v>0</v>
      </c>
    </row>
    <row r="66" spans="9:134" outlineLevel="1" x14ac:dyDescent="0.2"/>
    <row r="67" spans="9:134" outlineLevel="1" x14ac:dyDescent="0.2">
      <c r="I67" s="238" t="str">
        <f>$D$57&amp;" 전 CF"</f>
        <v>A2-Note 전 CF</v>
      </c>
      <c r="J67" s="343"/>
      <c r="K67" s="343"/>
      <c r="L67" s="284">
        <f ca="1">L61+L64</f>
        <v>1095030.8479166667</v>
      </c>
      <c r="M67" s="284">
        <f t="shared" ref="M67:BX67" ca="1" si="417">M61+M64</f>
        <v>1082081.9590277779</v>
      </c>
      <c r="N67" s="284">
        <f t="shared" ca="1" si="417"/>
        <v>1095030.8479166667</v>
      </c>
      <c r="O67" s="284">
        <f t="shared" ca="1" si="417"/>
        <v>1082081.9590277779</v>
      </c>
      <c r="P67" s="284">
        <f t="shared" ca="1" si="417"/>
        <v>1082081.9590277779</v>
      </c>
      <c r="Q67" s="284">
        <f t="shared" ca="1" si="417"/>
        <v>1095030.8479166667</v>
      </c>
      <c r="R67" s="284">
        <f t="shared" ca="1" si="417"/>
        <v>1082081.9590277779</v>
      </c>
      <c r="S67" s="284">
        <f t="shared" ca="1" si="417"/>
        <v>1095030.8479166667</v>
      </c>
      <c r="T67" s="284">
        <f t="shared" ca="1" si="417"/>
        <v>1082081.9590277779</v>
      </c>
      <c r="U67" s="284">
        <f t="shared" ca="1" si="417"/>
        <v>1082081.9590277779</v>
      </c>
      <c r="V67" s="284">
        <f t="shared" ca="1" si="417"/>
        <v>1120928.6256944444</v>
      </c>
      <c r="W67" s="284">
        <f t="shared" ca="1" si="417"/>
        <v>1082081.9590277779</v>
      </c>
      <c r="X67" s="284">
        <f t="shared" ca="1" si="417"/>
        <v>1080316.8145833332</v>
      </c>
      <c r="Y67" s="284">
        <f t="shared" ca="1" si="417"/>
        <v>1067367.9256944444</v>
      </c>
      <c r="Z67" s="284">
        <f t="shared" ca="1" si="417"/>
        <v>1080316.8145833332</v>
      </c>
      <c r="AA67" s="284">
        <f t="shared" ca="1" si="417"/>
        <v>1067367.9256944444</v>
      </c>
      <c r="AB67" s="284">
        <f t="shared" ca="1" si="417"/>
        <v>1067367.9256944444</v>
      </c>
      <c r="AC67" s="284">
        <f t="shared" ca="1" si="417"/>
        <v>1080316.8145833332</v>
      </c>
      <c r="AD67" s="284">
        <f t="shared" ca="1" si="417"/>
        <v>1067367.9256944444</v>
      </c>
      <c r="AE67" s="284">
        <f t="shared" ca="1" si="417"/>
        <v>1080316.8145833332</v>
      </c>
      <c r="AF67" s="284">
        <f t="shared" ca="1" si="417"/>
        <v>1067367.9256944444</v>
      </c>
      <c r="AG67" s="284">
        <f t="shared" ca="1" si="417"/>
        <v>1067367.9256944444</v>
      </c>
      <c r="AH67" s="284">
        <f t="shared" ca="1" si="417"/>
        <v>1093265.7034722222</v>
      </c>
      <c r="AI67" s="284">
        <f t="shared" ca="1" si="417"/>
        <v>1067367.9256944444</v>
      </c>
      <c r="AJ67" s="284">
        <f t="shared" ca="1" si="417"/>
        <v>1079533.8020833333</v>
      </c>
      <c r="AK67" s="284">
        <f t="shared" ca="1" si="417"/>
        <v>1066584.9131944445</v>
      </c>
      <c r="AL67" s="284">
        <f t="shared" ca="1" si="417"/>
        <v>1079533.8020833333</v>
      </c>
      <c r="AM67" s="284">
        <f t="shared" ca="1" si="417"/>
        <v>1066584.9131944445</v>
      </c>
      <c r="AN67" s="284">
        <f t="shared" ca="1" si="417"/>
        <v>1066584.9131944445</v>
      </c>
      <c r="AO67" s="284">
        <f t="shared" ca="1" si="417"/>
        <v>1079533.8020833333</v>
      </c>
      <c r="AP67" s="284">
        <f t="shared" ca="1" si="417"/>
        <v>1066584.9131944445</v>
      </c>
      <c r="AQ67" s="284">
        <f t="shared" ca="1" si="417"/>
        <v>1079533.8020833333</v>
      </c>
      <c r="AR67" s="284">
        <f t="shared" ca="1" si="417"/>
        <v>1066584.9131944445</v>
      </c>
      <c r="AS67" s="284">
        <f t="shared" ca="1" si="417"/>
        <v>1066584.9131944445</v>
      </c>
      <c r="AT67" s="284">
        <f t="shared" ca="1" si="417"/>
        <v>1105431.579861111</v>
      </c>
      <c r="AU67" s="284">
        <f t="shared" ca="1" si="417"/>
        <v>1066584.9131944445</v>
      </c>
      <c r="AV67" s="284">
        <f t="shared" ca="1" si="417"/>
        <v>1080274.1562499998</v>
      </c>
      <c r="AW67" s="284">
        <f t="shared" ca="1" si="417"/>
        <v>1067325.267361111</v>
      </c>
      <c r="AX67" s="284">
        <f t="shared" ca="1" si="417"/>
        <v>1080274.1562499998</v>
      </c>
      <c r="AY67" s="284">
        <f t="shared" ca="1" si="417"/>
        <v>1067325.267361111</v>
      </c>
      <c r="AZ67" s="284">
        <f t="shared" ca="1" si="417"/>
        <v>1067325.267361111</v>
      </c>
      <c r="BA67" s="284">
        <f t="shared" ca="1" si="417"/>
        <v>1080274.1562499998</v>
      </c>
      <c r="BB67" s="284">
        <f t="shared" ca="1" si="417"/>
        <v>1067325.267361111</v>
      </c>
      <c r="BC67" s="284">
        <f t="shared" ca="1" si="417"/>
        <v>1080274.1562499998</v>
      </c>
      <c r="BD67" s="284">
        <f t="shared" ca="1" si="417"/>
        <v>1067325.267361111</v>
      </c>
      <c r="BE67" s="284">
        <f t="shared" ca="1" si="417"/>
        <v>1067325.267361111</v>
      </c>
      <c r="BF67" s="284">
        <f t="shared" ca="1" si="417"/>
        <v>1106171.9340277775</v>
      </c>
      <c r="BG67" s="284">
        <f t="shared" ca="1" si="417"/>
        <v>1067325.267361111</v>
      </c>
      <c r="BH67" s="284">
        <f t="shared" ca="1" si="417"/>
        <v>1089610.8499999999</v>
      </c>
      <c r="BI67" s="284">
        <f t="shared" ca="1" si="417"/>
        <v>1076661.9611111111</v>
      </c>
      <c r="BJ67" s="284">
        <f t="shared" ca="1" si="417"/>
        <v>1089610.8499999999</v>
      </c>
      <c r="BK67" s="284">
        <f t="shared" ca="1" si="417"/>
        <v>1076661.9611111111</v>
      </c>
      <c r="BL67" s="284">
        <f t="shared" ca="1" si="417"/>
        <v>1076661.9611111111</v>
      </c>
      <c r="BM67" s="284">
        <f t="shared" ca="1" si="417"/>
        <v>1089610.8499999999</v>
      </c>
      <c r="BN67" s="284">
        <f t="shared" ca="1" si="417"/>
        <v>1076661.9611111111</v>
      </c>
      <c r="BO67" s="284">
        <f t="shared" ca="1" si="417"/>
        <v>1089610.8499999999</v>
      </c>
      <c r="BP67" s="284">
        <f t="shared" ca="1" si="417"/>
        <v>1076661.9611111111</v>
      </c>
      <c r="BQ67" s="284">
        <f t="shared" ca="1" si="417"/>
        <v>1076661.9611111111</v>
      </c>
      <c r="BR67" s="284">
        <f t="shared" ca="1" si="417"/>
        <v>1115508.6277777776</v>
      </c>
      <c r="BS67" s="284">
        <f t="shared" ca="1" si="417"/>
        <v>1076661.9611111111</v>
      </c>
      <c r="BT67" s="284">
        <f t="shared" ca="1" si="417"/>
        <v>1133218.9583333333</v>
      </c>
      <c r="BU67" s="284">
        <f t="shared" ca="1" si="417"/>
        <v>1120270.0694444445</v>
      </c>
      <c r="BV67" s="284">
        <f t="shared" ca="1" si="417"/>
        <v>1133218.9583333333</v>
      </c>
      <c r="BW67" s="284">
        <f t="shared" ca="1" si="417"/>
        <v>1120270.0694444445</v>
      </c>
      <c r="BX67" s="284">
        <f t="shared" ca="1" si="417"/>
        <v>1120270.0694444445</v>
      </c>
      <c r="BY67" s="284">
        <f t="shared" ref="BY67:CC67" ca="1" si="418">BY61+BY64</f>
        <v>1133218.9583333333</v>
      </c>
      <c r="BZ67" s="284">
        <f t="shared" ca="1" si="418"/>
        <v>1120270.0694444445</v>
      </c>
      <c r="CA67" s="284">
        <f t="shared" ca="1" si="418"/>
        <v>1133218.9583333333</v>
      </c>
      <c r="CB67" s="284">
        <f t="shared" ca="1" si="418"/>
        <v>1120270.0694444445</v>
      </c>
      <c r="CC67" s="284">
        <f t="shared" ca="1" si="418"/>
        <v>1120270.0694444445</v>
      </c>
      <c r="CD67" s="284">
        <f t="shared" ref="CD67:ED67" ca="1" si="419">CD61+CD64</f>
        <v>1146167.8472222222</v>
      </c>
      <c r="CE67" s="284">
        <f t="shared" ca="1" si="419"/>
        <v>1120270.0694444445</v>
      </c>
      <c r="CF67" s="284">
        <f t="shared" ca="1" si="419"/>
        <v>1177064.2895833333</v>
      </c>
      <c r="CG67" s="284">
        <f t="shared" ca="1" si="419"/>
        <v>1164115.4006944445</v>
      </c>
      <c r="CH67" s="284">
        <f t="shared" ca="1" si="419"/>
        <v>1177064.2895833333</v>
      </c>
      <c r="CI67" s="284">
        <f t="shared" ca="1" si="419"/>
        <v>1164115.4006944445</v>
      </c>
      <c r="CJ67" s="284">
        <f t="shared" ca="1" si="419"/>
        <v>1164115.4006944445</v>
      </c>
      <c r="CK67" s="284">
        <f t="shared" ca="1" si="419"/>
        <v>1177064.2895833333</v>
      </c>
      <c r="CL67" s="284">
        <f t="shared" ca="1" si="419"/>
        <v>1164115.4006944445</v>
      </c>
      <c r="CM67" s="284">
        <f t="shared" ca="1" si="419"/>
        <v>1177064.2895833333</v>
      </c>
      <c r="CN67" s="284">
        <f t="shared" ca="1" si="419"/>
        <v>1164115.4006944445</v>
      </c>
      <c r="CO67" s="284">
        <f t="shared" ca="1" si="419"/>
        <v>1164115.4006944445</v>
      </c>
      <c r="CP67" s="284">
        <f t="shared" ca="1" si="419"/>
        <v>1202962.0673611113</v>
      </c>
      <c r="CQ67" s="284">
        <f t="shared" ca="1" si="419"/>
        <v>1164115.4006944445</v>
      </c>
      <c r="CR67" s="284">
        <f t="shared" ca="1" si="419"/>
        <v>1222226.0145833332</v>
      </c>
      <c r="CS67" s="284">
        <f t="shared" ca="1" si="419"/>
        <v>1209277.1256944444</v>
      </c>
      <c r="CT67" s="284">
        <f t="shared" ca="1" si="419"/>
        <v>1222226.0145833332</v>
      </c>
      <c r="CU67" s="284">
        <f t="shared" ca="1" si="419"/>
        <v>1209277.1256944444</v>
      </c>
      <c r="CV67" s="284">
        <f t="shared" ca="1" si="419"/>
        <v>1209277.1256944444</v>
      </c>
      <c r="CW67" s="284">
        <f t="shared" ca="1" si="419"/>
        <v>1222226.0145833332</v>
      </c>
      <c r="CX67" s="284">
        <f t="shared" ca="1" si="419"/>
        <v>1209277.1256944444</v>
      </c>
      <c r="CY67" s="284">
        <f t="shared" ca="1" si="419"/>
        <v>1222226.0145833332</v>
      </c>
      <c r="CZ67" s="284">
        <f t="shared" ca="1" si="419"/>
        <v>1209277.1256944444</v>
      </c>
      <c r="DA67" s="284">
        <f t="shared" ca="1" si="419"/>
        <v>1209277.1256944444</v>
      </c>
      <c r="DB67" s="284">
        <f t="shared" ca="1" si="419"/>
        <v>1248123.7923611109</v>
      </c>
      <c r="DC67" s="284">
        <f t="shared" ca="1" si="419"/>
        <v>1209277.1256944444</v>
      </c>
      <c r="DD67" s="284">
        <f t="shared" ca="1" si="419"/>
        <v>1268742.3999999997</v>
      </c>
      <c r="DE67" s="284">
        <f t="shared" ca="1" si="419"/>
        <v>1255793.5111111109</v>
      </c>
      <c r="DF67" s="284">
        <f t="shared" ca="1" si="419"/>
        <v>1268742.3999999997</v>
      </c>
      <c r="DG67" s="284">
        <f t="shared" ca="1" si="419"/>
        <v>1255793.5111111109</v>
      </c>
      <c r="DH67" s="284">
        <f t="shared" ca="1" si="419"/>
        <v>1255793.5111111109</v>
      </c>
      <c r="DI67" s="284">
        <f t="shared" ca="1" si="419"/>
        <v>1268742.3999999997</v>
      </c>
      <c r="DJ67" s="284">
        <f t="shared" ca="1" si="419"/>
        <v>1255793.5111111109</v>
      </c>
      <c r="DK67" s="284">
        <f t="shared" ca="1" si="419"/>
        <v>1268742.3999999997</v>
      </c>
      <c r="DL67" s="284">
        <f t="shared" ca="1" si="419"/>
        <v>1255793.5111111109</v>
      </c>
      <c r="DM67" s="284">
        <f t="shared" ca="1" si="419"/>
        <v>1255793.5111111109</v>
      </c>
      <c r="DN67" s="284">
        <f t="shared" ca="1" si="419"/>
        <v>1294640.1777777774</v>
      </c>
      <c r="DO67" s="284">
        <f t="shared" ca="1" si="419"/>
        <v>1255793.5111111109</v>
      </c>
      <c r="DP67" s="284">
        <f t="shared" ca="1" si="419"/>
        <v>1318604.1708333332</v>
      </c>
      <c r="DQ67" s="284">
        <f t="shared" ca="1" si="419"/>
        <v>1305655.2819444444</v>
      </c>
      <c r="DR67" s="284">
        <f t="shared" ca="1" si="419"/>
        <v>1318604.1708333332</v>
      </c>
      <c r="DS67" s="284">
        <f t="shared" ca="1" si="419"/>
        <v>1305655.2819444444</v>
      </c>
      <c r="DT67" s="284">
        <f t="shared" ca="1" si="419"/>
        <v>1305655.2819444444</v>
      </c>
      <c r="DU67" s="284">
        <f t="shared" ca="1" si="419"/>
        <v>1318604.1708333332</v>
      </c>
      <c r="DV67" s="284">
        <f t="shared" ca="1" si="419"/>
        <v>1305655.2819444444</v>
      </c>
      <c r="DW67" s="284">
        <f t="shared" ca="1" si="419"/>
        <v>1318604.1708333332</v>
      </c>
      <c r="DX67" s="284">
        <f t="shared" ca="1" si="419"/>
        <v>1305655.2819444444</v>
      </c>
      <c r="DY67" s="284">
        <f t="shared" ca="1" si="419"/>
        <v>1305655.2819444444</v>
      </c>
      <c r="DZ67" s="284">
        <f t="shared" ca="1" si="419"/>
        <v>1331553.0597222222</v>
      </c>
      <c r="EA67" s="284">
        <f t="shared" ca="1" si="419"/>
        <v>1305655.2819444444</v>
      </c>
      <c r="EB67" s="284">
        <f t="shared" ca="1" si="419"/>
        <v>0</v>
      </c>
      <c r="EC67" s="284">
        <f t="shared" ca="1" si="419"/>
        <v>0</v>
      </c>
      <c r="ED67" s="284">
        <f t="shared" ca="1" si="419"/>
        <v>0</v>
      </c>
    </row>
    <row r="68" spans="9:134" outlineLevel="1" x14ac:dyDescent="0.2">
      <c r="I68" s="370" t="s">
        <v>266</v>
      </c>
      <c r="J68" s="342">
        <f>L68</f>
        <v>0</v>
      </c>
      <c r="L68" s="342">
        <v>0</v>
      </c>
      <c r="M68" s="342">
        <f ca="1">L71</f>
        <v>0</v>
      </c>
      <c r="N68" s="342">
        <f t="shared" ref="N68:BY68" ca="1" si="420">M71</f>
        <v>0</v>
      </c>
      <c r="O68" s="342">
        <f t="shared" ca="1" si="420"/>
        <v>0</v>
      </c>
      <c r="P68" s="342">
        <f t="shared" ca="1" si="420"/>
        <v>0</v>
      </c>
      <c r="Q68" s="342">
        <f t="shared" ca="1" si="420"/>
        <v>0</v>
      </c>
      <c r="R68" s="342">
        <f t="shared" ca="1" si="420"/>
        <v>0</v>
      </c>
      <c r="S68" s="342">
        <f t="shared" ca="1" si="420"/>
        <v>0</v>
      </c>
      <c r="T68" s="342">
        <f t="shared" ca="1" si="420"/>
        <v>0</v>
      </c>
      <c r="U68" s="342">
        <f t="shared" ca="1" si="420"/>
        <v>0</v>
      </c>
      <c r="V68" s="342">
        <f t="shared" ca="1" si="420"/>
        <v>0</v>
      </c>
      <c r="W68" s="342">
        <f t="shared" ca="1" si="420"/>
        <v>0</v>
      </c>
      <c r="X68" s="342">
        <f t="shared" ca="1" si="420"/>
        <v>0</v>
      </c>
      <c r="Y68" s="342">
        <f t="shared" ca="1" si="420"/>
        <v>0</v>
      </c>
      <c r="Z68" s="342">
        <f t="shared" ca="1" si="420"/>
        <v>0</v>
      </c>
      <c r="AA68" s="342">
        <f t="shared" ca="1" si="420"/>
        <v>0</v>
      </c>
      <c r="AB68" s="342">
        <f t="shared" ca="1" si="420"/>
        <v>0</v>
      </c>
      <c r="AC68" s="342">
        <f t="shared" ca="1" si="420"/>
        <v>0</v>
      </c>
      <c r="AD68" s="342">
        <f t="shared" ca="1" si="420"/>
        <v>0</v>
      </c>
      <c r="AE68" s="342">
        <f t="shared" ca="1" si="420"/>
        <v>0</v>
      </c>
      <c r="AF68" s="342">
        <f t="shared" ca="1" si="420"/>
        <v>0</v>
      </c>
      <c r="AG68" s="342">
        <f t="shared" ca="1" si="420"/>
        <v>0</v>
      </c>
      <c r="AH68" s="342">
        <f t="shared" ca="1" si="420"/>
        <v>0</v>
      </c>
      <c r="AI68" s="342">
        <f t="shared" ca="1" si="420"/>
        <v>0</v>
      </c>
      <c r="AJ68" s="342">
        <f t="shared" ca="1" si="420"/>
        <v>0</v>
      </c>
      <c r="AK68" s="342">
        <f t="shared" ca="1" si="420"/>
        <v>0</v>
      </c>
      <c r="AL68" s="342">
        <f t="shared" ca="1" si="420"/>
        <v>0</v>
      </c>
      <c r="AM68" s="342">
        <f t="shared" ca="1" si="420"/>
        <v>0</v>
      </c>
      <c r="AN68" s="342">
        <f t="shared" ca="1" si="420"/>
        <v>0</v>
      </c>
      <c r="AO68" s="342">
        <f t="shared" ca="1" si="420"/>
        <v>0</v>
      </c>
      <c r="AP68" s="342">
        <f t="shared" ca="1" si="420"/>
        <v>0</v>
      </c>
      <c r="AQ68" s="342">
        <f t="shared" ca="1" si="420"/>
        <v>0</v>
      </c>
      <c r="AR68" s="342">
        <f t="shared" ca="1" si="420"/>
        <v>0</v>
      </c>
      <c r="AS68" s="342">
        <f t="shared" ca="1" si="420"/>
        <v>0</v>
      </c>
      <c r="AT68" s="342">
        <f t="shared" ca="1" si="420"/>
        <v>0</v>
      </c>
      <c r="AU68" s="342">
        <f t="shared" ca="1" si="420"/>
        <v>0</v>
      </c>
      <c r="AV68" s="342">
        <f t="shared" ca="1" si="420"/>
        <v>0</v>
      </c>
      <c r="AW68" s="342">
        <f t="shared" ca="1" si="420"/>
        <v>0</v>
      </c>
      <c r="AX68" s="342">
        <f t="shared" ca="1" si="420"/>
        <v>0</v>
      </c>
      <c r="AY68" s="342">
        <f t="shared" ca="1" si="420"/>
        <v>0</v>
      </c>
      <c r="AZ68" s="342">
        <f t="shared" ca="1" si="420"/>
        <v>0</v>
      </c>
      <c r="BA68" s="342">
        <f t="shared" ca="1" si="420"/>
        <v>0</v>
      </c>
      <c r="BB68" s="342">
        <f t="shared" ca="1" si="420"/>
        <v>0</v>
      </c>
      <c r="BC68" s="342">
        <f t="shared" ca="1" si="420"/>
        <v>0</v>
      </c>
      <c r="BD68" s="342">
        <f t="shared" ca="1" si="420"/>
        <v>0</v>
      </c>
      <c r="BE68" s="342">
        <f t="shared" ca="1" si="420"/>
        <v>0</v>
      </c>
      <c r="BF68" s="342">
        <f t="shared" ca="1" si="420"/>
        <v>0</v>
      </c>
      <c r="BG68" s="342">
        <f t="shared" ca="1" si="420"/>
        <v>0</v>
      </c>
      <c r="BH68" s="342">
        <f t="shared" ca="1" si="420"/>
        <v>0</v>
      </c>
      <c r="BI68" s="342">
        <f t="shared" ca="1" si="420"/>
        <v>0</v>
      </c>
      <c r="BJ68" s="342">
        <f t="shared" ca="1" si="420"/>
        <v>0</v>
      </c>
      <c r="BK68" s="342">
        <f t="shared" ca="1" si="420"/>
        <v>0</v>
      </c>
      <c r="BL68" s="342">
        <f t="shared" ca="1" si="420"/>
        <v>0</v>
      </c>
      <c r="BM68" s="342">
        <f t="shared" ca="1" si="420"/>
        <v>0</v>
      </c>
      <c r="BN68" s="342">
        <f t="shared" ca="1" si="420"/>
        <v>0</v>
      </c>
      <c r="BO68" s="342">
        <f t="shared" ca="1" si="420"/>
        <v>0</v>
      </c>
      <c r="BP68" s="342">
        <f t="shared" ca="1" si="420"/>
        <v>0</v>
      </c>
      <c r="BQ68" s="342">
        <f t="shared" ca="1" si="420"/>
        <v>0</v>
      </c>
      <c r="BR68" s="342">
        <f t="shared" ca="1" si="420"/>
        <v>0</v>
      </c>
      <c r="BS68" s="342">
        <f t="shared" ca="1" si="420"/>
        <v>0</v>
      </c>
      <c r="BT68" s="342">
        <f t="shared" ca="1" si="420"/>
        <v>0</v>
      </c>
      <c r="BU68" s="342">
        <f t="shared" ca="1" si="420"/>
        <v>0</v>
      </c>
      <c r="BV68" s="342">
        <f t="shared" ca="1" si="420"/>
        <v>0</v>
      </c>
      <c r="BW68" s="342">
        <f t="shared" ca="1" si="420"/>
        <v>0</v>
      </c>
      <c r="BX68" s="342">
        <f t="shared" ca="1" si="420"/>
        <v>0</v>
      </c>
      <c r="BY68" s="342">
        <f t="shared" ca="1" si="420"/>
        <v>0</v>
      </c>
      <c r="BZ68" s="342">
        <f t="shared" ref="BZ68:CC68" ca="1" si="421">BY71</f>
        <v>0</v>
      </c>
      <c r="CA68" s="342">
        <f t="shared" ca="1" si="421"/>
        <v>0</v>
      </c>
      <c r="CB68" s="342">
        <f t="shared" ca="1" si="421"/>
        <v>0</v>
      </c>
      <c r="CC68" s="342">
        <f t="shared" ca="1" si="421"/>
        <v>0</v>
      </c>
      <c r="CD68" s="342">
        <f t="shared" ref="CD68" ca="1" si="422">CC71</f>
        <v>0</v>
      </c>
      <c r="CE68" s="342">
        <f t="shared" ref="CE68" ca="1" si="423">CD71</f>
        <v>0</v>
      </c>
      <c r="CF68" s="342">
        <f t="shared" ref="CF68" ca="1" si="424">CE71</f>
        <v>0</v>
      </c>
      <c r="CG68" s="342">
        <f t="shared" ref="CG68" ca="1" si="425">CF71</f>
        <v>0</v>
      </c>
      <c r="CH68" s="342">
        <f t="shared" ref="CH68" ca="1" si="426">CG71</f>
        <v>0</v>
      </c>
      <c r="CI68" s="342">
        <f t="shared" ref="CI68" ca="1" si="427">CH71</f>
        <v>0</v>
      </c>
      <c r="CJ68" s="342">
        <f t="shared" ref="CJ68" ca="1" si="428">CI71</f>
        <v>0</v>
      </c>
      <c r="CK68" s="342">
        <f t="shared" ref="CK68" ca="1" si="429">CJ71</f>
        <v>0</v>
      </c>
      <c r="CL68" s="342">
        <f t="shared" ref="CL68" ca="1" si="430">CK71</f>
        <v>0</v>
      </c>
      <c r="CM68" s="342">
        <f t="shared" ref="CM68" ca="1" si="431">CL71</f>
        <v>0</v>
      </c>
      <c r="CN68" s="342">
        <f t="shared" ref="CN68" ca="1" si="432">CM71</f>
        <v>0</v>
      </c>
      <c r="CO68" s="342">
        <f t="shared" ref="CO68" ca="1" si="433">CN71</f>
        <v>0</v>
      </c>
      <c r="CP68" s="342">
        <f t="shared" ref="CP68" ca="1" si="434">CO71</f>
        <v>0</v>
      </c>
      <c r="CQ68" s="342">
        <f t="shared" ref="CQ68" ca="1" si="435">CP71</f>
        <v>0</v>
      </c>
      <c r="CR68" s="342">
        <f t="shared" ref="CR68" ca="1" si="436">CQ71</f>
        <v>0</v>
      </c>
      <c r="CS68" s="342">
        <f t="shared" ref="CS68" ca="1" si="437">CR71</f>
        <v>0</v>
      </c>
      <c r="CT68" s="342">
        <f t="shared" ref="CT68" ca="1" si="438">CS71</f>
        <v>0</v>
      </c>
      <c r="CU68" s="342">
        <f t="shared" ref="CU68" ca="1" si="439">CT71</f>
        <v>0</v>
      </c>
      <c r="CV68" s="342">
        <f t="shared" ref="CV68" ca="1" si="440">CU71</f>
        <v>0</v>
      </c>
      <c r="CW68" s="342">
        <f t="shared" ref="CW68" ca="1" si="441">CV71</f>
        <v>0</v>
      </c>
      <c r="CX68" s="342">
        <f t="shared" ref="CX68" ca="1" si="442">CW71</f>
        <v>0</v>
      </c>
      <c r="CY68" s="342">
        <f t="shared" ref="CY68" ca="1" si="443">CX71</f>
        <v>0</v>
      </c>
      <c r="CZ68" s="342">
        <f t="shared" ref="CZ68" ca="1" si="444">CY71</f>
        <v>0</v>
      </c>
      <c r="DA68" s="342">
        <f t="shared" ref="DA68" ca="1" si="445">CZ71</f>
        <v>0</v>
      </c>
      <c r="DB68" s="342">
        <f t="shared" ref="DB68" ca="1" si="446">DA71</f>
        <v>0</v>
      </c>
      <c r="DC68" s="342">
        <f t="shared" ref="DC68" ca="1" si="447">DB71</f>
        <v>0</v>
      </c>
      <c r="DD68" s="342">
        <f t="shared" ref="DD68" ca="1" si="448">DC71</f>
        <v>0</v>
      </c>
      <c r="DE68" s="342">
        <f t="shared" ref="DE68" ca="1" si="449">DD71</f>
        <v>0</v>
      </c>
      <c r="DF68" s="342">
        <f t="shared" ref="DF68" ca="1" si="450">DE71</f>
        <v>0</v>
      </c>
      <c r="DG68" s="342">
        <f t="shared" ref="DG68" ca="1" si="451">DF71</f>
        <v>0</v>
      </c>
      <c r="DH68" s="342">
        <f t="shared" ref="DH68" ca="1" si="452">DG71</f>
        <v>0</v>
      </c>
      <c r="DI68" s="342">
        <f t="shared" ref="DI68" ca="1" si="453">DH71</f>
        <v>0</v>
      </c>
      <c r="DJ68" s="342">
        <f t="shared" ref="DJ68" ca="1" si="454">DI71</f>
        <v>0</v>
      </c>
      <c r="DK68" s="342">
        <f t="shared" ref="DK68" ca="1" si="455">DJ71</f>
        <v>0</v>
      </c>
      <c r="DL68" s="342">
        <f t="shared" ref="DL68" ca="1" si="456">DK71</f>
        <v>0</v>
      </c>
      <c r="DM68" s="342">
        <f t="shared" ref="DM68" ca="1" si="457">DL71</f>
        <v>0</v>
      </c>
      <c r="DN68" s="342">
        <f t="shared" ref="DN68" ca="1" si="458">DM71</f>
        <v>0</v>
      </c>
      <c r="DO68" s="342">
        <f t="shared" ref="DO68" ca="1" si="459">DN71</f>
        <v>0</v>
      </c>
      <c r="DP68" s="342">
        <f t="shared" ref="DP68" ca="1" si="460">DO71</f>
        <v>0</v>
      </c>
      <c r="DQ68" s="342">
        <f t="shared" ref="DQ68" ca="1" si="461">DP71</f>
        <v>0</v>
      </c>
      <c r="DR68" s="342">
        <f t="shared" ref="DR68" ca="1" si="462">DQ71</f>
        <v>0</v>
      </c>
      <c r="DS68" s="342">
        <f t="shared" ref="DS68" ca="1" si="463">DR71</f>
        <v>0</v>
      </c>
      <c r="DT68" s="342">
        <f t="shared" ref="DT68" ca="1" si="464">DS71</f>
        <v>0</v>
      </c>
      <c r="DU68" s="342">
        <f t="shared" ref="DU68" ca="1" si="465">DT71</f>
        <v>0</v>
      </c>
      <c r="DV68" s="342">
        <f t="shared" ref="DV68" ca="1" si="466">DU71</f>
        <v>0</v>
      </c>
      <c r="DW68" s="342">
        <f t="shared" ref="DW68" ca="1" si="467">DV71</f>
        <v>0</v>
      </c>
      <c r="DX68" s="342">
        <f t="shared" ref="DX68" ca="1" si="468">DW71</f>
        <v>0</v>
      </c>
      <c r="DY68" s="342">
        <f t="shared" ref="DY68" ca="1" si="469">DX71</f>
        <v>0</v>
      </c>
      <c r="DZ68" s="342">
        <f t="shared" ref="DZ68" ca="1" si="470">DY71</f>
        <v>0</v>
      </c>
      <c r="EA68" s="342">
        <f t="shared" ref="EA68" ca="1" si="471">DZ71</f>
        <v>0</v>
      </c>
      <c r="EB68" s="342">
        <f t="shared" ref="EB68" ca="1" si="472">EA71</f>
        <v>0</v>
      </c>
      <c r="EC68" s="342">
        <f t="shared" ref="EC68" ca="1" si="473">EB71</f>
        <v>0</v>
      </c>
      <c r="ED68" s="342">
        <f t="shared" ref="ED68" ca="1" si="474">EC71</f>
        <v>0</v>
      </c>
    </row>
    <row r="69" spans="9:134" outlineLevel="1" x14ac:dyDescent="0.2">
      <c r="I69" s="370" t="s">
        <v>267</v>
      </c>
      <c r="J69" s="342">
        <f t="shared" ref="J69:J70" si="475">SUM(K69:AY69)</f>
        <v>10217666.666666672</v>
      </c>
      <c r="L69" s="208">
        <f>L57</f>
        <v>251666.66666666666</v>
      </c>
      <c r="M69" s="208">
        <f t="shared" ref="M69:BX69" si="476">M57</f>
        <v>260055.55555555556</v>
      </c>
      <c r="N69" s="208">
        <f t="shared" si="476"/>
        <v>251666.66666666666</v>
      </c>
      <c r="O69" s="208">
        <f t="shared" si="476"/>
        <v>260055.55555555556</v>
      </c>
      <c r="P69" s="208">
        <f t="shared" si="476"/>
        <v>260055.55555555556</v>
      </c>
      <c r="Q69" s="208">
        <f t="shared" si="476"/>
        <v>251666.66666666666</v>
      </c>
      <c r="R69" s="208">
        <f t="shared" si="476"/>
        <v>260055.55555555556</v>
      </c>
      <c r="S69" s="208">
        <f t="shared" si="476"/>
        <v>251666.66666666666</v>
      </c>
      <c r="T69" s="208">
        <f t="shared" si="476"/>
        <v>260055.55555555556</v>
      </c>
      <c r="U69" s="208">
        <f t="shared" si="476"/>
        <v>260055.55555555556</v>
      </c>
      <c r="V69" s="208">
        <f t="shared" si="476"/>
        <v>234888.88888888888</v>
      </c>
      <c r="W69" s="208">
        <f t="shared" si="476"/>
        <v>260055.55555555556</v>
      </c>
      <c r="X69" s="208">
        <f t="shared" si="476"/>
        <v>251666.66666666666</v>
      </c>
      <c r="Y69" s="208">
        <f t="shared" si="476"/>
        <v>260055.55555555556</v>
      </c>
      <c r="Z69" s="208">
        <f t="shared" si="476"/>
        <v>251666.66666666666</v>
      </c>
      <c r="AA69" s="208">
        <f t="shared" si="476"/>
        <v>260055.55555555556</v>
      </c>
      <c r="AB69" s="208">
        <f t="shared" si="476"/>
        <v>260055.55555555556</v>
      </c>
      <c r="AC69" s="208">
        <f t="shared" si="476"/>
        <v>251666.66666666666</v>
      </c>
      <c r="AD69" s="208">
        <f t="shared" si="476"/>
        <v>260055.55555555556</v>
      </c>
      <c r="AE69" s="208">
        <f t="shared" si="476"/>
        <v>251666.66666666666</v>
      </c>
      <c r="AF69" s="208">
        <f t="shared" si="476"/>
        <v>260055.55555555556</v>
      </c>
      <c r="AG69" s="208">
        <f t="shared" si="476"/>
        <v>260055.55555555556</v>
      </c>
      <c r="AH69" s="208">
        <f t="shared" si="476"/>
        <v>243277.77777777778</v>
      </c>
      <c r="AI69" s="208">
        <f t="shared" si="476"/>
        <v>260055.55555555556</v>
      </c>
      <c r="AJ69" s="208">
        <f t="shared" si="476"/>
        <v>251666.66666666666</v>
      </c>
      <c r="AK69" s="208">
        <f t="shared" si="476"/>
        <v>260055.55555555556</v>
      </c>
      <c r="AL69" s="208">
        <f t="shared" si="476"/>
        <v>251666.66666666666</v>
      </c>
      <c r="AM69" s="208">
        <f t="shared" si="476"/>
        <v>260055.55555555556</v>
      </c>
      <c r="AN69" s="208">
        <f t="shared" si="476"/>
        <v>260055.55555555556</v>
      </c>
      <c r="AO69" s="208">
        <f t="shared" si="476"/>
        <v>251666.66666666666</v>
      </c>
      <c r="AP69" s="208">
        <f t="shared" si="476"/>
        <v>260055.55555555556</v>
      </c>
      <c r="AQ69" s="208">
        <f t="shared" si="476"/>
        <v>251666.66666666666</v>
      </c>
      <c r="AR69" s="208">
        <f t="shared" si="476"/>
        <v>260055.55555555556</v>
      </c>
      <c r="AS69" s="208">
        <f t="shared" si="476"/>
        <v>260055.55555555556</v>
      </c>
      <c r="AT69" s="208">
        <f t="shared" si="476"/>
        <v>234888.88888888888</v>
      </c>
      <c r="AU69" s="208">
        <f t="shared" si="476"/>
        <v>260055.55555555556</v>
      </c>
      <c r="AV69" s="208">
        <f t="shared" si="476"/>
        <v>251666.66666666666</v>
      </c>
      <c r="AW69" s="208">
        <f t="shared" si="476"/>
        <v>260055.55555555556</v>
      </c>
      <c r="AX69" s="208">
        <f t="shared" si="476"/>
        <v>251666.66666666666</v>
      </c>
      <c r="AY69" s="208">
        <f t="shared" si="476"/>
        <v>260055.55555555556</v>
      </c>
      <c r="AZ69" s="208">
        <f t="shared" si="476"/>
        <v>260055.55555555556</v>
      </c>
      <c r="BA69" s="208">
        <f t="shared" si="476"/>
        <v>251666.66666666666</v>
      </c>
      <c r="BB69" s="208">
        <f t="shared" si="476"/>
        <v>260055.55555555556</v>
      </c>
      <c r="BC69" s="208">
        <f t="shared" si="476"/>
        <v>251666.66666666666</v>
      </c>
      <c r="BD69" s="208">
        <f t="shared" si="476"/>
        <v>260055.55555555556</v>
      </c>
      <c r="BE69" s="208">
        <f t="shared" si="476"/>
        <v>260055.55555555556</v>
      </c>
      <c r="BF69" s="208">
        <f t="shared" si="476"/>
        <v>234888.88888888888</v>
      </c>
      <c r="BG69" s="208">
        <f t="shared" si="476"/>
        <v>260055.55555555556</v>
      </c>
      <c r="BH69" s="208">
        <f t="shared" si="476"/>
        <v>251666.66666666666</v>
      </c>
      <c r="BI69" s="208">
        <f t="shared" si="476"/>
        <v>260055.55555555556</v>
      </c>
      <c r="BJ69" s="208">
        <f t="shared" si="476"/>
        <v>251666.66666666666</v>
      </c>
      <c r="BK69" s="208">
        <f t="shared" si="476"/>
        <v>260055.55555555556</v>
      </c>
      <c r="BL69" s="208">
        <f t="shared" si="476"/>
        <v>260055.55555555556</v>
      </c>
      <c r="BM69" s="208">
        <f t="shared" si="476"/>
        <v>251666.66666666666</v>
      </c>
      <c r="BN69" s="208">
        <f t="shared" si="476"/>
        <v>260055.55555555556</v>
      </c>
      <c r="BO69" s="208">
        <f t="shared" si="476"/>
        <v>251666.66666666666</v>
      </c>
      <c r="BP69" s="208">
        <f t="shared" si="476"/>
        <v>260055.55555555556</v>
      </c>
      <c r="BQ69" s="208">
        <f t="shared" si="476"/>
        <v>260055.55555555556</v>
      </c>
      <c r="BR69" s="208">
        <f t="shared" si="476"/>
        <v>234888.88888888888</v>
      </c>
      <c r="BS69" s="208">
        <f t="shared" si="476"/>
        <v>260055.55555555556</v>
      </c>
      <c r="BT69" s="208">
        <f t="shared" si="476"/>
        <v>251666.66666666666</v>
      </c>
      <c r="BU69" s="208">
        <f t="shared" si="476"/>
        <v>260055.55555555556</v>
      </c>
      <c r="BV69" s="208">
        <f t="shared" si="476"/>
        <v>251666.66666666666</v>
      </c>
      <c r="BW69" s="208">
        <f t="shared" si="476"/>
        <v>260055.55555555556</v>
      </c>
      <c r="BX69" s="208">
        <f t="shared" si="476"/>
        <v>260055.55555555556</v>
      </c>
      <c r="BY69" s="208">
        <f t="shared" ref="BY69:CC69" si="477">BY57</f>
        <v>251666.66666666666</v>
      </c>
      <c r="BZ69" s="208">
        <f t="shared" si="477"/>
        <v>260055.55555555556</v>
      </c>
      <c r="CA69" s="208">
        <f t="shared" si="477"/>
        <v>251666.66666666666</v>
      </c>
      <c r="CB69" s="208">
        <f t="shared" si="477"/>
        <v>260055.55555555556</v>
      </c>
      <c r="CC69" s="208">
        <f t="shared" si="477"/>
        <v>260055.55555555556</v>
      </c>
      <c r="CD69" s="208">
        <f t="shared" ref="CD69:ED69" si="478">CD57</f>
        <v>243277.77777777778</v>
      </c>
      <c r="CE69" s="208">
        <f t="shared" si="478"/>
        <v>260055.55555555556</v>
      </c>
      <c r="CF69" s="208">
        <f t="shared" si="478"/>
        <v>251666.66666666666</v>
      </c>
      <c r="CG69" s="208">
        <f t="shared" si="478"/>
        <v>260055.55555555556</v>
      </c>
      <c r="CH69" s="208">
        <f t="shared" si="478"/>
        <v>251666.66666666666</v>
      </c>
      <c r="CI69" s="208">
        <f t="shared" si="478"/>
        <v>260055.55555555556</v>
      </c>
      <c r="CJ69" s="208">
        <f t="shared" si="478"/>
        <v>260055.55555555556</v>
      </c>
      <c r="CK69" s="208">
        <f t="shared" si="478"/>
        <v>251666.66666666666</v>
      </c>
      <c r="CL69" s="208">
        <f t="shared" si="478"/>
        <v>260055.55555555556</v>
      </c>
      <c r="CM69" s="208">
        <f t="shared" si="478"/>
        <v>251666.66666666666</v>
      </c>
      <c r="CN69" s="208">
        <f t="shared" si="478"/>
        <v>260055.55555555556</v>
      </c>
      <c r="CO69" s="208">
        <f t="shared" si="478"/>
        <v>260055.55555555556</v>
      </c>
      <c r="CP69" s="208">
        <f t="shared" si="478"/>
        <v>234888.88888888888</v>
      </c>
      <c r="CQ69" s="208">
        <f t="shared" si="478"/>
        <v>260055.55555555556</v>
      </c>
      <c r="CR69" s="208">
        <f t="shared" si="478"/>
        <v>251666.66666666666</v>
      </c>
      <c r="CS69" s="208">
        <f t="shared" si="478"/>
        <v>260055.55555555556</v>
      </c>
      <c r="CT69" s="208">
        <f t="shared" si="478"/>
        <v>251666.66666666666</v>
      </c>
      <c r="CU69" s="208">
        <f t="shared" si="478"/>
        <v>260055.55555555556</v>
      </c>
      <c r="CV69" s="208">
        <f t="shared" si="478"/>
        <v>260055.55555555556</v>
      </c>
      <c r="CW69" s="208">
        <f t="shared" si="478"/>
        <v>251666.66666666666</v>
      </c>
      <c r="CX69" s="208">
        <f t="shared" si="478"/>
        <v>260055.55555555556</v>
      </c>
      <c r="CY69" s="208">
        <f t="shared" si="478"/>
        <v>251666.66666666666</v>
      </c>
      <c r="CZ69" s="208">
        <f t="shared" si="478"/>
        <v>260055.55555555556</v>
      </c>
      <c r="DA69" s="208">
        <f t="shared" si="478"/>
        <v>260055.55555555556</v>
      </c>
      <c r="DB69" s="208">
        <f t="shared" si="478"/>
        <v>234888.88888888888</v>
      </c>
      <c r="DC69" s="208">
        <f t="shared" si="478"/>
        <v>260055.55555555556</v>
      </c>
      <c r="DD69" s="208">
        <f t="shared" si="478"/>
        <v>251666.66666666666</v>
      </c>
      <c r="DE69" s="208">
        <f t="shared" si="478"/>
        <v>260055.55555555556</v>
      </c>
      <c r="DF69" s="208">
        <f t="shared" si="478"/>
        <v>251666.66666666666</v>
      </c>
      <c r="DG69" s="208">
        <f t="shared" si="478"/>
        <v>260055.55555555556</v>
      </c>
      <c r="DH69" s="208">
        <f t="shared" si="478"/>
        <v>260055.55555555556</v>
      </c>
      <c r="DI69" s="208">
        <f t="shared" si="478"/>
        <v>251666.66666666666</v>
      </c>
      <c r="DJ69" s="208">
        <f t="shared" si="478"/>
        <v>260055.55555555556</v>
      </c>
      <c r="DK69" s="208">
        <f t="shared" si="478"/>
        <v>251666.66666666666</v>
      </c>
      <c r="DL69" s="208">
        <f t="shared" si="478"/>
        <v>260055.55555555556</v>
      </c>
      <c r="DM69" s="208">
        <f t="shared" si="478"/>
        <v>260055.55555555556</v>
      </c>
      <c r="DN69" s="208">
        <f t="shared" si="478"/>
        <v>234888.88888888888</v>
      </c>
      <c r="DO69" s="208">
        <f t="shared" si="478"/>
        <v>260055.55555555556</v>
      </c>
      <c r="DP69" s="208">
        <f t="shared" si="478"/>
        <v>251666.66666666666</v>
      </c>
      <c r="DQ69" s="208">
        <f t="shared" si="478"/>
        <v>260055.55555555556</v>
      </c>
      <c r="DR69" s="208">
        <f t="shared" si="478"/>
        <v>251666.66666666666</v>
      </c>
      <c r="DS69" s="208">
        <f t="shared" si="478"/>
        <v>260055.55555555556</v>
      </c>
      <c r="DT69" s="208">
        <f t="shared" si="478"/>
        <v>260055.55555555556</v>
      </c>
      <c r="DU69" s="208">
        <f t="shared" si="478"/>
        <v>251666.66666666666</v>
      </c>
      <c r="DV69" s="208">
        <f t="shared" si="478"/>
        <v>260055.55555555556</v>
      </c>
      <c r="DW69" s="208">
        <f t="shared" si="478"/>
        <v>251666.66666666666</v>
      </c>
      <c r="DX69" s="208">
        <f t="shared" si="478"/>
        <v>260055.55555555556</v>
      </c>
      <c r="DY69" s="208">
        <f t="shared" si="478"/>
        <v>260055.55555555556</v>
      </c>
      <c r="DZ69" s="208">
        <f t="shared" si="478"/>
        <v>243277.77777777778</v>
      </c>
      <c r="EA69" s="208">
        <f t="shared" si="478"/>
        <v>260055.55555555556</v>
      </c>
      <c r="EB69" s="208">
        <f t="shared" si="478"/>
        <v>0</v>
      </c>
      <c r="EC69" s="208">
        <f t="shared" si="478"/>
        <v>0</v>
      </c>
      <c r="ED69" s="208">
        <f t="shared" si="478"/>
        <v>0</v>
      </c>
    </row>
    <row r="70" spans="9:134" outlineLevel="1" x14ac:dyDescent="0.2">
      <c r="I70" s="371" t="s">
        <v>268</v>
      </c>
      <c r="J70" s="284">
        <f t="shared" ca="1" si="475"/>
        <v>-10217666.666666672</v>
      </c>
      <c r="K70" s="343"/>
      <c r="L70" s="284">
        <f ca="1">-MAX(MIN(L67,SUM(L68:L69)),0)</f>
        <v>-251666.66666666666</v>
      </c>
      <c r="M70" s="284">
        <f t="shared" ref="M70:BX70" ca="1" si="479">-MAX(MIN(M67,SUM(M68:M69)),0)</f>
        <v>-260055.55555555556</v>
      </c>
      <c r="N70" s="284">
        <f t="shared" ca="1" si="479"/>
        <v>-251666.66666666666</v>
      </c>
      <c r="O70" s="284">
        <f t="shared" ca="1" si="479"/>
        <v>-260055.55555555556</v>
      </c>
      <c r="P70" s="284">
        <f t="shared" ca="1" si="479"/>
        <v>-260055.55555555556</v>
      </c>
      <c r="Q70" s="284">
        <f t="shared" ca="1" si="479"/>
        <v>-251666.66666666666</v>
      </c>
      <c r="R70" s="284">
        <f t="shared" ca="1" si="479"/>
        <v>-260055.55555555556</v>
      </c>
      <c r="S70" s="284">
        <f t="shared" ca="1" si="479"/>
        <v>-251666.66666666666</v>
      </c>
      <c r="T70" s="284">
        <f t="shared" ca="1" si="479"/>
        <v>-260055.55555555556</v>
      </c>
      <c r="U70" s="284">
        <f t="shared" ca="1" si="479"/>
        <v>-260055.55555555556</v>
      </c>
      <c r="V70" s="284">
        <f t="shared" ca="1" si="479"/>
        <v>-234888.88888888888</v>
      </c>
      <c r="W70" s="284">
        <f t="shared" ca="1" si="479"/>
        <v>-260055.55555555556</v>
      </c>
      <c r="X70" s="284">
        <f t="shared" ca="1" si="479"/>
        <v>-251666.66666666666</v>
      </c>
      <c r="Y70" s="284">
        <f t="shared" ca="1" si="479"/>
        <v>-260055.55555555556</v>
      </c>
      <c r="Z70" s="284">
        <f t="shared" ca="1" si="479"/>
        <v>-251666.66666666666</v>
      </c>
      <c r="AA70" s="284">
        <f t="shared" ca="1" si="479"/>
        <v>-260055.55555555556</v>
      </c>
      <c r="AB70" s="284">
        <f t="shared" ca="1" si="479"/>
        <v>-260055.55555555556</v>
      </c>
      <c r="AC70" s="284">
        <f t="shared" ca="1" si="479"/>
        <v>-251666.66666666666</v>
      </c>
      <c r="AD70" s="284">
        <f t="shared" ca="1" si="479"/>
        <v>-260055.55555555556</v>
      </c>
      <c r="AE70" s="284">
        <f t="shared" ca="1" si="479"/>
        <v>-251666.66666666666</v>
      </c>
      <c r="AF70" s="284">
        <f t="shared" ca="1" si="479"/>
        <v>-260055.55555555556</v>
      </c>
      <c r="AG70" s="284">
        <f t="shared" ca="1" si="479"/>
        <v>-260055.55555555556</v>
      </c>
      <c r="AH70" s="284">
        <f t="shared" ca="1" si="479"/>
        <v>-243277.77777777778</v>
      </c>
      <c r="AI70" s="284">
        <f t="shared" ca="1" si="479"/>
        <v>-260055.55555555556</v>
      </c>
      <c r="AJ70" s="284">
        <f t="shared" ca="1" si="479"/>
        <v>-251666.66666666666</v>
      </c>
      <c r="AK70" s="284">
        <f t="shared" ca="1" si="479"/>
        <v>-260055.55555555556</v>
      </c>
      <c r="AL70" s="284">
        <f t="shared" ca="1" si="479"/>
        <v>-251666.66666666666</v>
      </c>
      <c r="AM70" s="284">
        <f t="shared" ca="1" si="479"/>
        <v>-260055.55555555556</v>
      </c>
      <c r="AN70" s="284">
        <f t="shared" ca="1" si="479"/>
        <v>-260055.55555555556</v>
      </c>
      <c r="AO70" s="284">
        <f t="shared" ca="1" si="479"/>
        <v>-251666.66666666666</v>
      </c>
      <c r="AP70" s="284">
        <f t="shared" ca="1" si="479"/>
        <v>-260055.55555555556</v>
      </c>
      <c r="AQ70" s="284">
        <f t="shared" ca="1" si="479"/>
        <v>-251666.66666666666</v>
      </c>
      <c r="AR70" s="284">
        <f t="shared" ca="1" si="479"/>
        <v>-260055.55555555556</v>
      </c>
      <c r="AS70" s="284">
        <f t="shared" ca="1" si="479"/>
        <v>-260055.55555555556</v>
      </c>
      <c r="AT70" s="284">
        <f t="shared" ca="1" si="479"/>
        <v>-234888.88888888888</v>
      </c>
      <c r="AU70" s="284">
        <f t="shared" ca="1" si="479"/>
        <v>-260055.55555555556</v>
      </c>
      <c r="AV70" s="284">
        <f t="shared" ca="1" si="479"/>
        <v>-251666.66666666666</v>
      </c>
      <c r="AW70" s="284">
        <f t="shared" ca="1" si="479"/>
        <v>-260055.55555555556</v>
      </c>
      <c r="AX70" s="284">
        <f t="shared" ca="1" si="479"/>
        <v>-251666.66666666666</v>
      </c>
      <c r="AY70" s="284">
        <f t="shared" ca="1" si="479"/>
        <v>-260055.55555555556</v>
      </c>
      <c r="AZ70" s="284">
        <f t="shared" ca="1" si="479"/>
        <v>-260055.55555555556</v>
      </c>
      <c r="BA70" s="284">
        <f t="shared" ca="1" si="479"/>
        <v>-251666.66666666666</v>
      </c>
      <c r="BB70" s="284">
        <f t="shared" ca="1" si="479"/>
        <v>-260055.55555555556</v>
      </c>
      <c r="BC70" s="284">
        <f t="shared" ca="1" si="479"/>
        <v>-251666.66666666666</v>
      </c>
      <c r="BD70" s="284">
        <f t="shared" ca="1" si="479"/>
        <v>-260055.55555555556</v>
      </c>
      <c r="BE70" s="284">
        <f t="shared" ca="1" si="479"/>
        <v>-260055.55555555556</v>
      </c>
      <c r="BF70" s="284">
        <f t="shared" ca="1" si="479"/>
        <v>-234888.88888888888</v>
      </c>
      <c r="BG70" s="284">
        <f t="shared" ca="1" si="479"/>
        <v>-260055.55555555556</v>
      </c>
      <c r="BH70" s="284">
        <f t="shared" ca="1" si="479"/>
        <v>-251666.66666666666</v>
      </c>
      <c r="BI70" s="284">
        <f t="shared" ca="1" si="479"/>
        <v>-260055.55555555556</v>
      </c>
      <c r="BJ70" s="284">
        <f t="shared" ca="1" si="479"/>
        <v>-251666.66666666666</v>
      </c>
      <c r="BK70" s="284">
        <f t="shared" ca="1" si="479"/>
        <v>-260055.55555555556</v>
      </c>
      <c r="BL70" s="284">
        <f t="shared" ca="1" si="479"/>
        <v>-260055.55555555556</v>
      </c>
      <c r="BM70" s="284">
        <f t="shared" ca="1" si="479"/>
        <v>-251666.66666666666</v>
      </c>
      <c r="BN70" s="284">
        <f t="shared" ca="1" si="479"/>
        <v>-260055.55555555556</v>
      </c>
      <c r="BO70" s="284">
        <f t="shared" ca="1" si="479"/>
        <v>-251666.66666666666</v>
      </c>
      <c r="BP70" s="284">
        <f t="shared" ca="1" si="479"/>
        <v>-260055.55555555556</v>
      </c>
      <c r="BQ70" s="284">
        <f t="shared" ca="1" si="479"/>
        <v>-260055.55555555556</v>
      </c>
      <c r="BR70" s="284">
        <f t="shared" ca="1" si="479"/>
        <v>-234888.88888888888</v>
      </c>
      <c r="BS70" s="284">
        <f t="shared" ca="1" si="479"/>
        <v>-260055.55555555556</v>
      </c>
      <c r="BT70" s="284">
        <f t="shared" ca="1" si="479"/>
        <v>-251666.66666666666</v>
      </c>
      <c r="BU70" s="284">
        <f t="shared" ca="1" si="479"/>
        <v>-260055.55555555556</v>
      </c>
      <c r="BV70" s="284">
        <f t="shared" ca="1" si="479"/>
        <v>-251666.66666666666</v>
      </c>
      <c r="BW70" s="284">
        <f t="shared" ca="1" si="479"/>
        <v>-260055.55555555556</v>
      </c>
      <c r="BX70" s="284">
        <f t="shared" ca="1" si="479"/>
        <v>-260055.55555555556</v>
      </c>
      <c r="BY70" s="284">
        <f t="shared" ref="BY70:CC70" ca="1" si="480">-MAX(MIN(BY67,SUM(BY68:BY69)),0)</f>
        <v>-251666.66666666666</v>
      </c>
      <c r="BZ70" s="284">
        <f t="shared" ca="1" si="480"/>
        <v>-260055.55555555556</v>
      </c>
      <c r="CA70" s="284">
        <f t="shared" ca="1" si="480"/>
        <v>-251666.66666666666</v>
      </c>
      <c r="CB70" s="284">
        <f t="shared" ca="1" si="480"/>
        <v>-260055.55555555556</v>
      </c>
      <c r="CC70" s="284">
        <f t="shared" ca="1" si="480"/>
        <v>-260055.55555555556</v>
      </c>
      <c r="CD70" s="284">
        <f t="shared" ref="CD70:ED70" ca="1" si="481">-MAX(MIN(CD67,SUM(CD68:CD69)),0)</f>
        <v>-243277.77777777778</v>
      </c>
      <c r="CE70" s="284">
        <f t="shared" ca="1" si="481"/>
        <v>-260055.55555555556</v>
      </c>
      <c r="CF70" s="284">
        <f t="shared" ca="1" si="481"/>
        <v>-251666.66666666666</v>
      </c>
      <c r="CG70" s="284">
        <f t="shared" ca="1" si="481"/>
        <v>-260055.55555555556</v>
      </c>
      <c r="CH70" s="284">
        <f t="shared" ca="1" si="481"/>
        <v>-251666.66666666666</v>
      </c>
      <c r="CI70" s="284">
        <f t="shared" ca="1" si="481"/>
        <v>-260055.55555555556</v>
      </c>
      <c r="CJ70" s="284">
        <f t="shared" ca="1" si="481"/>
        <v>-260055.55555555556</v>
      </c>
      <c r="CK70" s="284">
        <f t="shared" ca="1" si="481"/>
        <v>-251666.66666666666</v>
      </c>
      <c r="CL70" s="284">
        <f t="shared" ca="1" si="481"/>
        <v>-260055.55555555556</v>
      </c>
      <c r="CM70" s="284">
        <f t="shared" ca="1" si="481"/>
        <v>-251666.66666666666</v>
      </c>
      <c r="CN70" s="284">
        <f t="shared" ca="1" si="481"/>
        <v>-260055.55555555556</v>
      </c>
      <c r="CO70" s="284">
        <f t="shared" ca="1" si="481"/>
        <v>-260055.55555555556</v>
      </c>
      <c r="CP70" s="284">
        <f t="shared" ca="1" si="481"/>
        <v>-234888.88888888888</v>
      </c>
      <c r="CQ70" s="284">
        <f t="shared" ca="1" si="481"/>
        <v>-260055.55555555556</v>
      </c>
      <c r="CR70" s="284">
        <f t="shared" ca="1" si="481"/>
        <v>-251666.66666666666</v>
      </c>
      <c r="CS70" s="284">
        <f t="shared" ca="1" si="481"/>
        <v>-260055.55555555556</v>
      </c>
      <c r="CT70" s="284">
        <f t="shared" ca="1" si="481"/>
        <v>-251666.66666666666</v>
      </c>
      <c r="CU70" s="284">
        <f t="shared" ca="1" si="481"/>
        <v>-260055.55555555556</v>
      </c>
      <c r="CV70" s="284">
        <f t="shared" ca="1" si="481"/>
        <v>-260055.55555555556</v>
      </c>
      <c r="CW70" s="284">
        <f t="shared" ca="1" si="481"/>
        <v>-251666.66666666666</v>
      </c>
      <c r="CX70" s="284">
        <f t="shared" ca="1" si="481"/>
        <v>-260055.55555555556</v>
      </c>
      <c r="CY70" s="284">
        <f t="shared" ca="1" si="481"/>
        <v>-251666.66666666666</v>
      </c>
      <c r="CZ70" s="284">
        <f t="shared" ca="1" si="481"/>
        <v>-260055.55555555556</v>
      </c>
      <c r="DA70" s="284">
        <f t="shared" ca="1" si="481"/>
        <v>-260055.55555555556</v>
      </c>
      <c r="DB70" s="284">
        <f t="shared" ca="1" si="481"/>
        <v>-234888.88888888888</v>
      </c>
      <c r="DC70" s="284">
        <f t="shared" ca="1" si="481"/>
        <v>-260055.55555555556</v>
      </c>
      <c r="DD70" s="284">
        <f t="shared" ca="1" si="481"/>
        <v>-251666.66666666666</v>
      </c>
      <c r="DE70" s="284">
        <f t="shared" ca="1" si="481"/>
        <v>-260055.55555555556</v>
      </c>
      <c r="DF70" s="284">
        <f t="shared" ca="1" si="481"/>
        <v>-251666.66666666666</v>
      </c>
      <c r="DG70" s="284">
        <f t="shared" ca="1" si="481"/>
        <v>-260055.55555555556</v>
      </c>
      <c r="DH70" s="284">
        <f t="shared" ca="1" si="481"/>
        <v>-260055.55555555556</v>
      </c>
      <c r="DI70" s="284">
        <f t="shared" ca="1" si="481"/>
        <v>-251666.66666666666</v>
      </c>
      <c r="DJ70" s="284">
        <f t="shared" ca="1" si="481"/>
        <v>-260055.55555555556</v>
      </c>
      <c r="DK70" s="284">
        <f t="shared" ca="1" si="481"/>
        <v>-251666.66666666666</v>
      </c>
      <c r="DL70" s="284">
        <f t="shared" ca="1" si="481"/>
        <v>-260055.55555555556</v>
      </c>
      <c r="DM70" s="284">
        <f t="shared" ca="1" si="481"/>
        <v>-260055.55555555556</v>
      </c>
      <c r="DN70" s="284">
        <f t="shared" ca="1" si="481"/>
        <v>-234888.88888888888</v>
      </c>
      <c r="DO70" s="284">
        <f t="shared" ca="1" si="481"/>
        <v>-260055.55555555556</v>
      </c>
      <c r="DP70" s="284">
        <f t="shared" ca="1" si="481"/>
        <v>-251666.66666666666</v>
      </c>
      <c r="DQ70" s="284">
        <f t="shared" ca="1" si="481"/>
        <v>-260055.55555555556</v>
      </c>
      <c r="DR70" s="284">
        <f t="shared" ca="1" si="481"/>
        <v>-251666.66666666666</v>
      </c>
      <c r="DS70" s="284">
        <f t="shared" ca="1" si="481"/>
        <v>-260055.55555555556</v>
      </c>
      <c r="DT70" s="284">
        <f t="shared" ca="1" si="481"/>
        <v>-260055.55555555556</v>
      </c>
      <c r="DU70" s="284">
        <f t="shared" ca="1" si="481"/>
        <v>-251666.66666666666</v>
      </c>
      <c r="DV70" s="284">
        <f t="shared" ca="1" si="481"/>
        <v>-260055.55555555556</v>
      </c>
      <c r="DW70" s="284">
        <f t="shared" ca="1" si="481"/>
        <v>-251666.66666666666</v>
      </c>
      <c r="DX70" s="284">
        <f t="shared" ca="1" si="481"/>
        <v>-260055.55555555556</v>
      </c>
      <c r="DY70" s="284">
        <f t="shared" ca="1" si="481"/>
        <v>-260055.55555555556</v>
      </c>
      <c r="DZ70" s="284">
        <f t="shared" ca="1" si="481"/>
        <v>-243277.77777777778</v>
      </c>
      <c r="EA70" s="284">
        <f t="shared" ca="1" si="481"/>
        <v>-260055.55555555556</v>
      </c>
      <c r="EB70" s="284">
        <f t="shared" ca="1" si="481"/>
        <v>0</v>
      </c>
      <c r="EC70" s="284">
        <f t="shared" ca="1" si="481"/>
        <v>0</v>
      </c>
      <c r="ED70" s="284">
        <f t="shared" ca="1" si="481"/>
        <v>0</v>
      </c>
    </row>
    <row r="71" spans="9:134" outlineLevel="1" x14ac:dyDescent="0.2">
      <c r="I71" s="372" t="s">
        <v>269</v>
      </c>
      <c r="J71" s="342">
        <f ca="1">SUM(J68:J70)</f>
        <v>0</v>
      </c>
      <c r="L71" s="342">
        <f ca="1">SUM(L68:L70)</f>
        <v>0</v>
      </c>
      <c r="M71" s="342">
        <f ca="1">SUM(M68:M70)</f>
        <v>0</v>
      </c>
      <c r="N71" s="342">
        <f t="shared" ref="N71:BY71" ca="1" si="482">SUM(N68:N70)</f>
        <v>0</v>
      </c>
      <c r="O71" s="342">
        <f t="shared" ca="1" si="482"/>
        <v>0</v>
      </c>
      <c r="P71" s="342">
        <f t="shared" ca="1" si="482"/>
        <v>0</v>
      </c>
      <c r="Q71" s="342">
        <f t="shared" ca="1" si="482"/>
        <v>0</v>
      </c>
      <c r="R71" s="342">
        <f t="shared" ca="1" si="482"/>
        <v>0</v>
      </c>
      <c r="S71" s="342">
        <f t="shared" ca="1" si="482"/>
        <v>0</v>
      </c>
      <c r="T71" s="342">
        <f t="shared" ca="1" si="482"/>
        <v>0</v>
      </c>
      <c r="U71" s="342">
        <f t="shared" ca="1" si="482"/>
        <v>0</v>
      </c>
      <c r="V71" s="342">
        <f t="shared" ca="1" si="482"/>
        <v>0</v>
      </c>
      <c r="W71" s="342">
        <f t="shared" ca="1" si="482"/>
        <v>0</v>
      </c>
      <c r="X71" s="342">
        <f t="shared" ca="1" si="482"/>
        <v>0</v>
      </c>
      <c r="Y71" s="342">
        <f t="shared" ca="1" si="482"/>
        <v>0</v>
      </c>
      <c r="Z71" s="342">
        <f t="shared" ca="1" si="482"/>
        <v>0</v>
      </c>
      <c r="AA71" s="342">
        <f t="shared" ca="1" si="482"/>
        <v>0</v>
      </c>
      <c r="AB71" s="342">
        <f t="shared" ca="1" si="482"/>
        <v>0</v>
      </c>
      <c r="AC71" s="342">
        <f t="shared" ca="1" si="482"/>
        <v>0</v>
      </c>
      <c r="AD71" s="342">
        <f t="shared" ca="1" si="482"/>
        <v>0</v>
      </c>
      <c r="AE71" s="342">
        <f t="shared" ca="1" si="482"/>
        <v>0</v>
      </c>
      <c r="AF71" s="342">
        <f t="shared" ca="1" si="482"/>
        <v>0</v>
      </c>
      <c r="AG71" s="342">
        <f t="shared" ca="1" si="482"/>
        <v>0</v>
      </c>
      <c r="AH71" s="342">
        <f t="shared" ca="1" si="482"/>
        <v>0</v>
      </c>
      <c r="AI71" s="342">
        <f t="shared" ca="1" si="482"/>
        <v>0</v>
      </c>
      <c r="AJ71" s="342">
        <f t="shared" ca="1" si="482"/>
        <v>0</v>
      </c>
      <c r="AK71" s="342">
        <f t="shared" ca="1" si="482"/>
        <v>0</v>
      </c>
      <c r="AL71" s="342">
        <f t="shared" ca="1" si="482"/>
        <v>0</v>
      </c>
      <c r="AM71" s="342">
        <f t="shared" ca="1" si="482"/>
        <v>0</v>
      </c>
      <c r="AN71" s="342">
        <f t="shared" ca="1" si="482"/>
        <v>0</v>
      </c>
      <c r="AO71" s="342">
        <f t="shared" ca="1" si="482"/>
        <v>0</v>
      </c>
      <c r="AP71" s="342">
        <f t="shared" ca="1" si="482"/>
        <v>0</v>
      </c>
      <c r="AQ71" s="342">
        <f t="shared" ca="1" si="482"/>
        <v>0</v>
      </c>
      <c r="AR71" s="342">
        <f t="shared" ca="1" si="482"/>
        <v>0</v>
      </c>
      <c r="AS71" s="342">
        <f t="shared" ca="1" si="482"/>
        <v>0</v>
      </c>
      <c r="AT71" s="342">
        <f t="shared" ca="1" si="482"/>
        <v>0</v>
      </c>
      <c r="AU71" s="342">
        <f t="shared" ca="1" si="482"/>
        <v>0</v>
      </c>
      <c r="AV71" s="342">
        <f t="shared" ca="1" si="482"/>
        <v>0</v>
      </c>
      <c r="AW71" s="342">
        <f t="shared" ca="1" si="482"/>
        <v>0</v>
      </c>
      <c r="AX71" s="342">
        <f t="shared" ca="1" si="482"/>
        <v>0</v>
      </c>
      <c r="AY71" s="342">
        <f t="shared" ca="1" si="482"/>
        <v>0</v>
      </c>
      <c r="AZ71" s="342">
        <f t="shared" ca="1" si="482"/>
        <v>0</v>
      </c>
      <c r="BA71" s="342">
        <f t="shared" ca="1" si="482"/>
        <v>0</v>
      </c>
      <c r="BB71" s="342">
        <f t="shared" ca="1" si="482"/>
        <v>0</v>
      </c>
      <c r="BC71" s="342">
        <f t="shared" ca="1" si="482"/>
        <v>0</v>
      </c>
      <c r="BD71" s="342">
        <f t="shared" ca="1" si="482"/>
        <v>0</v>
      </c>
      <c r="BE71" s="342">
        <f t="shared" ca="1" si="482"/>
        <v>0</v>
      </c>
      <c r="BF71" s="342">
        <f t="shared" ca="1" si="482"/>
        <v>0</v>
      </c>
      <c r="BG71" s="342">
        <f t="shared" ca="1" si="482"/>
        <v>0</v>
      </c>
      <c r="BH71" s="342">
        <f t="shared" ca="1" si="482"/>
        <v>0</v>
      </c>
      <c r="BI71" s="342">
        <f t="shared" ca="1" si="482"/>
        <v>0</v>
      </c>
      <c r="BJ71" s="342">
        <f t="shared" ca="1" si="482"/>
        <v>0</v>
      </c>
      <c r="BK71" s="342">
        <f t="shared" ca="1" si="482"/>
        <v>0</v>
      </c>
      <c r="BL71" s="342">
        <f t="shared" ca="1" si="482"/>
        <v>0</v>
      </c>
      <c r="BM71" s="342">
        <f t="shared" ca="1" si="482"/>
        <v>0</v>
      </c>
      <c r="BN71" s="342">
        <f t="shared" ca="1" si="482"/>
        <v>0</v>
      </c>
      <c r="BO71" s="342">
        <f t="shared" ca="1" si="482"/>
        <v>0</v>
      </c>
      <c r="BP71" s="342">
        <f t="shared" ca="1" si="482"/>
        <v>0</v>
      </c>
      <c r="BQ71" s="342">
        <f t="shared" ca="1" si="482"/>
        <v>0</v>
      </c>
      <c r="BR71" s="342">
        <f t="shared" ca="1" si="482"/>
        <v>0</v>
      </c>
      <c r="BS71" s="342">
        <f t="shared" ca="1" si="482"/>
        <v>0</v>
      </c>
      <c r="BT71" s="342">
        <f t="shared" ca="1" si="482"/>
        <v>0</v>
      </c>
      <c r="BU71" s="342">
        <f t="shared" ca="1" si="482"/>
        <v>0</v>
      </c>
      <c r="BV71" s="342">
        <f t="shared" ca="1" si="482"/>
        <v>0</v>
      </c>
      <c r="BW71" s="342">
        <f t="shared" ca="1" si="482"/>
        <v>0</v>
      </c>
      <c r="BX71" s="342">
        <f t="shared" ca="1" si="482"/>
        <v>0</v>
      </c>
      <c r="BY71" s="342">
        <f t="shared" ca="1" si="482"/>
        <v>0</v>
      </c>
      <c r="BZ71" s="342">
        <f t="shared" ref="BZ71:CC71" ca="1" si="483">SUM(BZ68:BZ70)</f>
        <v>0</v>
      </c>
      <c r="CA71" s="342">
        <f t="shared" ca="1" si="483"/>
        <v>0</v>
      </c>
      <c r="CB71" s="342">
        <f t="shared" ca="1" si="483"/>
        <v>0</v>
      </c>
      <c r="CC71" s="342">
        <f t="shared" ca="1" si="483"/>
        <v>0</v>
      </c>
      <c r="CD71" s="342">
        <f t="shared" ref="CD71:ED71" ca="1" si="484">SUM(CD68:CD70)</f>
        <v>0</v>
      </c>
      <c r="CE71" s="342">
        <f t="shared" ca="1" si="484"/>
        <v>0</v>
      </c>
      <c r="CF71" s="342">
        <f t="shared" ca="1" si="484"/>
        <v>0</v>
      </c>
      <c r="CG71" s="342">
        <f t="shared" ca="1" si="484"/>
        <v>0</v>
      </c>
      <c r="CH71" s="342">
        <f t="shared" ca="1" si="484"/>
        <v>0</v>
      </c>
      <c r="CI71" s="342">
        <f t="shared" ca="1" si="484"/>
        <v>0</v>
      </c>
      <c r="CJ71" s="342">
        <f t="shared" ca="1" si="484"/>
        <v>0</v>
      </c>
      <c r="CK71" s="342">
        <f t="shared" ca="1" si="484"/>
        <v>0</v>
      </c>
      <c r="CL71" s="342">
        <f t="shared" ca="1" si="484"/>
        <v>0</v>
      </c>
      <c r="CM71" s="342">
        <f t="shared" ca="1" si="484"/>
        <v>0</v>
      </c>
      <c r="CN71" s="342">
        <f t="shared" ca="1" si="484"/>
        <v>0</v>
      </c>
      <c r="CO71" s="342">
        <f t="shared" ca="1" si="484"/>
        <v>0</v>
      </c>
      <c r="CP71" s="342">
        <f t="shared" ca="1" si="484"/>
        <v>0</v>
      </c>
      <c r="CQ71" s="342">
        <f t="shared" ca="1" si="484"/>
        <v>0</v>
      </c>
      <c r="CR71" s="342">
        <f t="shared" ca="1" si="484"/>
        <v>0</v>
      </c>
      <c r="CS71" s="342">
        <f t="shared" ca="1" si="484"/>
        <v>0</v>
      </c>
      <c r="CT71" s="342">
        <f t="shared" ca="1" si="484"/>
        <v>0</v>
      </c>
      <c r="CU71" s="342">
        <f t="shared" ca="1" si="484"/>
        <v>0</v>
      </c>
      <c r="CV71" s="342">
        <f t="shared" ca="1" si="484"/>
        <v>0</v>
      </c>
      <c r="CW71" s="342">
        <f t="shared" ca="1" si="484"/>
        <v>0</v>
      </c>
      <c r="CX71" s="342">
        <f t="shared" ca="1" si="484"/>
        <v>0</v>
      </c>
      <c r="CY71" s="342">
        <f t="shared" ca="1" si="484"/>
        <v>0</v>
      </c>
      <c r="CZ71" s="342">
        <f t="shared" ca="1" si="484"/>
        <v>0</v>
      </c>
      <c r="DA71" s="342">
        <f t="shared" ca="1" si="484"/>
        <v>0</v>
      </c>
      <c r="DB71" s="342">
        <f t="shared" ca="1" si="484"/>
        <v>0</v>
      </c>
      <c r="DC71" s="342">
        <f t="shared" ca="1" si="484"/>
        <v>0</v>
      </c>
      <c r="DD71" s="342">
        <f t="shared" ca="1" si="484"/>
        <v>0</v>
      </c>
      <c r="DE71" s="342">
        <f t="shared" ca="1" si="484"/>
        <v>0</v>
      </c>
      <c r="DF71" s="342">
        <f t="shared" ca="1" si="484"/>
        <v>0</v>
      </c>
      <c r="DG71" s="342">
        <f t="shared" ca="1" si="484"/>
        <v>0</v>
      </c>
      <c r="DH71" s="342">
        <f t="shared" ca="1" si="484"/>
        <v>0</v>
      </c>
      <c r="DI71" s="342">
        <f t="shared" ca="1" si="484"/>
        <v>0</v>
      </c>
      <c r="DJ71" s="342">
        <f t="shared" ca="1" si="484"/>
        <v>0</v>
      </c>
      <c r="DK71" s="342">
        <f t="shared" ca="1" si="484"/>
        <v>0</v>
      </c>
      <c r="DL71" s="342">
        <f t="shared" ca="1" si="484"/>
        <v>0</v>
      </c>
      <c r="DM71" s="342">
        <f t="shared" ca="1" si="484"/>
        <v>0</v>
      </c>
      <c r="DN71" s="342">
        <f t="shared" ca="1" si="484"/>
        <v>0</v>
      </c>
      <c r="DO71" s="342">
        <f t="shared" ca="1" si="484"/>
        <v>0</v>
      </c>
      <c r="DP71" s="342">
        <f t="shared" ca="1" si="484"/>
        <v>0</v>
      </c>
      <c r="DQ71" s="342">
        <f t="shared" ca="1" si="484"/>
        <v>0</v>
      </c>
      <c r="DR71" s="342">
        <f t="shared" ca="1" si="484"/>
        <v>0</v>
      </c>
      <c r="DS71" s="342">
        <f t="shared" ca="1" si="484"/>
        <v>0</v>
      </c>
      <c r="DT71" s="342">
        <f t="shared" ca="1" si="484"/>
        <v>0</v>
      </c>
      <c r="DU71" s="342">
        <f t="shared" ca="1" si="484"/>
        <v>0</v>
      </c>
      <c r="DV71" s="342">
        <f t="shared" ca="1" si="484"/>
        <v>0</v>
      </c>
      <c r="DW71" s="342">
        <f t="shared" ca="1" si="484"/>
        <v>0</v>
      </c>
      <c r="DX71" s="342">
        <f t="shared" ca="1" si="484"/>
        <v>0</v>
      </c>
      <c r="DY71" s="342">
        <f t="shared" ca="1" si="484"/>
        <v>0</v>
      </c>
      <c r="DZ71" s="342">
        <f t="shared" ca="1" si="484"/>
        <v>0</v>
      </c>
      <c r="EA71" s="342">
        <f t="shared" ca="1" si="484"/>
        <v>0</v>
      </c>
      <c r="EB71" s="342">
        <f t="shared" ca="1" si="484"/>
        <v>0</v>
      </c>
      <c r="EC71" s="342">
        <f t="shared" ca="1" si="484"/>
        <v>0</v>
      </c>
      <c r="ED71" s="342">
        <f t="shared" ca="1" si="484"/>
        <v>0</v>
      </c>
    </row>
    <row r="72" spans="9:134" outlineLevel="1" x14ac:dyDescent="0.2"/>
    <row r="73" spans="9:134" hidden="1" outlineLevel="1" x14ac:dyDescent="0.2">
      <c r="I73" s="238" t="str">
        <f>$D$58&amp;" 전 CF"</f>
        <v>B-Note 전 CF</v>
      </c>
      <c r="J73" s="343"/>
      <c r="K73" s="343"/>
      <c r="L73" s="284">
        <f ca="1">L67+L70</f>
        <v>843364.18125000002</v>
      </c>
      <c r="M73" s="284">
        <f t="shared" ref="M73:BX73" ca="1" si="485">M67+M70</f>
        <v>822026.40347222239</v>
      </c>
      <c r="N73" s="284">
        <f t="shared" ca="1" si="485"/>
        <v>843364.18125000002</v>
      </c>
      <c r="O73" s="284">
        <f t="shared" ca="1" si="485"/>
        <v>822026.40347222239</v>
      </c>
      <c r="P73" s="284">
        <f t="shared" ca="1" si="485"/>
        <v>822026.40347222239</v>
      </c>
      <c r="Q73" s="284">
        <f t="shared" ca="1" si="485"/>
        <v>843364.18125000002</v>
      </c>
      <c r="R73" s="284">
        <f t="shared" ca="1" si="485"/>
        <v>822026.40347222239</v>
      </c>
      <c r="S73" s="284">
        <f t="shared" ca="1" si="485"/>
        <v>843364.18125000002</v>
      </c>
      <c r="T73" s="284">
        <f t="shared" ca="1" si="485"/>
        <v>822026.40347222239</v>
      </c>
      <c r="U73" s="284">
        <f t="shared" ca="1" si="485"/>
        <v>822026.40347222239</v>
      </c>
      <c r="V73" s="284">
        <f t="shared" ca="1" si="485"/>
        <v>886039.73680555553</v>
      </c>
      <c r="W73" s="284">
        <f t="shared" ca="1" si="485"/>
        <v>822026.40347222239</v>
      </c>
      <c r="X73" s="284">
        <f t="shared" ca="1" si="485"/>
        <v>828650.14791666658</v>
      </c>
      <c r="Y73" s="284">
        <f t="shared" ca="1" si="485"/>
        <v>807312.37013888895</v>
      </c>
      <c r="Z73" s="284">
        <f t="shared" ca="1" si="485"/>
        <v>828650.14791666658</v>
      </c>
      <c r="AA73" s="284">
        <f t="shared" ca="1" si="485"/>
        <v>807312.37013888895</v>
      </c>
      <c r="AB73" s="284">
        <f t="shared" ca="1" si="485"/>
        <v>807312.37013888895</v>
      </c>
      <c r="AC73" s="284">
        <f t="shared" ca="1" si="485"/>
        <v>828650.14791666658</v>
      </c>
      <c r="AD73" s="284">
        <f t="shared" ca="1" si="485"/>
        <v>807312.37013888895</v>
      </c>
      <c r="AE73" s="284">
        <f t="shared" ca="1" si="485"/>
        <v>828650.14791666658</v>
      </c>
      <c r="AF73" s="284">
        <f t="shared" ca="1" si="485"/>
        <v>807312.37013888895</v>
      </c>
      <c r="AG73" s="284">
        <f t="shared" ca="1" si="485"/>
        <v>807312.37013888895</v>
      </c>
      <c r="AH73" s="284">
        <f t="shared" ca="1" si="485"/>
        <v>849987.92569444445</v>
      </c>
      <c r="AI73" s="284">
        <f t="shared" ca="1" si="485"/>
        <v>807312.37013888895</v>
      </c>
      <c r="AJ73" s="284">
        <f t="shared" ca="1" si="485"/>
        <v>827867.13541666663</v>
      </c>
      <c r="AK73" s="284">
        <f t="shared" ca="1" si="485"/>
        <v>806529.35763888899</v>
      </c>
      <c r="AL73" s="284">
        <f t="shared" ca="1" si="485"/>
        <v>827867.13541666663</v>
      </c>
      <c r="AM73" s="284">
        <f t="shared" ca="1" si="485"/>
        <v>806529.35763888899</v>
      </c>
      <c r="AN73" s="284">
        <f t="shared" ca="1" si="485"/>
        <v>806529.35763888899</v>
      </c>
      <c r="AO73" s="284">
        <f t="shared" ca="1" si="485"/>
        <v>827867.13541666663</v>
      </c>
      <c r="AP73" s="284">
        <f t="shared" ca="1" si="485"/>
        <v>806529.35763888899</v>
      </c>
      <c r="AQ73" s="284">
        <f t="shared" ca="1" si="485"/>
        <v>827867.13541666663</v>
      </c>
      <c r="AR73" s="284">
        <f t="shared" ca="1" si="485"/>
        <v>806529.35763888899</v>
      </c>
      <c r="AS73" s="284">
        <f t="shared" ca="1" si="485"/>
        <v>806529.35763888899</v>
      </c>
      <c r="AT73" s="284">
        <f t="shared" ca="1" si="485"/>
        <v>870542.69097222213</v>
      </c>
      <c r="AU73" s="284">
        <f t="shared" ca="1" si="485"/>
        <v>806529.35763888899</v>
      </c>
      <c r="AV73" s="284">
        <f t="shared" ca="1" si="485"/>
        <v>828607.48958333314</v>
      </c>
      <c r="AW73" s="284">
        <f t="shared" ca="1" si="485"/>
        <v>807269.7118055555</v>
      </c>
      <c r="AX73" s="284">
        <f t="shared" ca="1" si="485"/>
        <v>828607.48958333314</v>
      </c>
      <c r="AY73" s="284">
        <f t="shared" ca="1" si="485"/>
        <v>807269.7118055555</v>
      </c>
      <c r="AZ73" s="284">
        <f t="shared" ca="1" si="485"/>
        <v>807269.7118055555</v>
      </c>
      <c r="BA73" s="284">
        <f t="shared" ca="1" si="485"/>
        <v>828607.48958333314</v>
      </c>
      <c r="BB73" s="284">
        <f t="shared" ca="1" si="485"/>
        <v>807269.7118055555</v>
      </c>
      <c r="BC73" s="284">
        <f t="shared" ca="1" si="485"/>
        <v>828607.48958333314</v>
      </c>
      <c r="BD73" s="284">
        <f t="shared" ca="1" si="485"/>
        <v>807269.7118055555</v>
      </c>
      <c r="BE73" s="284">
        <f t="shared" ca="1" si="485"/>
        <v>807269.7118055555</v>
      </c>
      <c r="BF73" s="284">
        <f t="shared" ca="1" si="485"/>
        <v>871283.04513888864</v>
      </c>
      <c r="BG73" s="284">
        <f t="shared" ca="1" si="485"/>
        <v>807269.7118055555</v>
      </c>
      <c r="BH73" s="284">
        <f t="shared" ca="1" si="485"/>
        <v>837944.18333333323</v>
      </c>
      <c r="BI73" s="284">
        <f t="shared" ca="1" si="485"/>
        <v>816606.4055555556</v>
      </c>
      <c r="BJ73" s="284">
        <f t="shared" ca="1" si="485"/>
        <v>837944.18333333323</v>
      </c>
      <c r="BK73" s="284">
        <f t="shared" ca="1" si="485"/>
        <v>816606.4055555556</v>
      </c>
      <c r="BL73" s="284">
        <f t="shared" ca="1" si="485"/>
        <v>816606.4055555556</v>
      </c>
      <c r="BM73" s="284">
        <f t="shared" ca="1" si="485"/>
        <v>837944.18333333323</v>
      </c>
      <c r="BN73" s="284">
        <f t="shared" ca="1" si="485"/>
        <v>816606.4055555556</v>
      </c>
      <c r="BO73" s="284">
        <f t="shared" ca="1" si="485"/>
        <v>837944.18333333323</v>
      </c>
      <c r="BP73" s="284">
        <f t="shared" ca="1" si="485"/>
        <v>816606.4055555556</v>
      </c>
      <c r="BQ73" s="284">
        <f t="shared" ca="1" si="485"/>
        <v>816606.4055555556</v>
      </c>
      <c r="BR73" s="284">
        <f t="shared" ca="1" si="485"/>
        <v>880619.73888888874</v>
      </c>
      <c r="BS73" s="284">
        <f t="shared" ca="1" si="485"/>
        <v>816606.4055555556</v>
      </c>
      <c r="BT73" s="284">
        <f t="shared" ca="1" si="485"/>
        <v>881552.29166666663</v>
      </c>
      <c r="BU73" s="284">
        <f t="shared" ca="1" si="485"/>
        <v>860214.51388888899</v>
      </c>
      <c r="BV73" s="284">
        <f t="shared" ca="1" si="485"/>
        <v>881552.29166666663</v>
      </c>
      <c r="BW73" s="284">
        <f t="shared" ca="1" si="485"/>
        <v>860214.51388888899</v>
      </c>
      <c r="BX73" s="284">
        <f t="shared" ca="1" si="485"/>
        <v>860214.51388888899</v>
      </c>
      <c r="BY73" s="284">
        <f t="shared" ref="BY73:CC73" ca="1" si="486">BY67+BY70</f>
        <v>881552.29166666663</v>
      </c>
      <c r="BZ73" s="284">
        <f t="shared" ca="1" si="486"/>
        <v>860214.51388888899</v>
      </c>
      <c r="CA73" s="284">
        <f t="shared" ca="1" si="486"/>
        <v>881552.29166666663</v>
      </c>
      <c r="CB73" s="284">
        <f t="shared" ca="1" si="486"/>
        <v>860214.51388888899</v>
      </c>
      <c r="CC73" s="284">
        <f t="shared" ca="1" si="486"/>
        <v>860214.51388888899</v>
      </c>
      <c r="CD73" s="284">
        <f t="shared" ref="CD73:ED73" ca="1" si="487">CD67+CD70</f>
        <v>902890.0694444445</v>
      </c>
      <c r="CE73" s="284">
        <f t="shared" ca="1" si="487"/>
        <v>860214.51388888899</v>
      </c>
      <c r="CF73" s="284">
        <f t="shared" ca="1" si="487"/>
        <v>925397.62291666667</v>
      </c>
      <c r="CG73" s="284">
        <f t="shared" ca="1" si="487"/>
        <v>904059.84513888904</v>
      </c>
      <c r="CH73" s="284">
        <f t="shared" ca="1" si="487"/>
        <v>925397.62291666667</v>
      </c>
      <c r="CI73" s="284">
        <f t="shared" ca="1" si="487"/>
        <v>904059.84513888904</v>
      </c>
      <c r="CJ73" s="284">
        <f t="shared" ca="1" si="487"/>
        <v>904059.84513888904</v>
      </c>
      <c r="CK73" s="284">
        <f t="shared" ca="1" si="487"/>
        <v>925397.62291666667</v>
      </c>
      <c r="CL73" s="284">
        <f t="shared" ca="1" si="487"/>
        <v>904059.84513888904</v>
      </c>
      <c r="CM73" s="284">
        <f t="shared" ca="1" si="487"/>
        <v>925397.62291666667</v>
      </c>
      <c r="CN73" s="284">
        <f t="shared" ca="1" si="487"/>
        <v>904059.84513888904</v>
      </c>
      <c r="CO73" s="284">
        <f t="shared" ca="1" si="487"/>
        <v>904059.84513888904</v>
      </c>
      <c r="CP73" s="284">
        <f t="shared" ca="1" si="487"/>
        <v>968073.17847222241</v>
      </c>
      <c r="CQ73" s="284">
        <f t="shared" ca="1" si="487"/>
        <v>904059.84513888904</v>
      </c>
      <c r="CR73" s="284">
        <f t="shared" ca="1" si="487"/>
        <v>970559.34791666653</v>
      </c>
      <c r="CS73" s="284">
        <f t="shared" ca="1" si="487"/>
        <v>949221.5701388889</v>
      </c>
      <c r="CT73" s="284">
        <f t="shared" ca="1" si="487"/>
        <v>970559.34791666653</v>
      </c>
      <c r="CU73" s="284">
        <f t="shared" ca="1" si="487"/>
        <v>949221.5701388889</v>
      </c>
      <c r="CV73" s="284">
        <f t="shared" ca="1" si="487"/>
        <v>949221.5701388889</v>
      </c>
      <c r="CW73" s="284">
        <f t="shared" ca="1" si="487"/>
        <v>970559.34791666653</v>
      </c>
      <c r="CX73" s="284">
        <f t="shared" ca="1" si="487"/>
        <v>949221.5701388889</v>
      </c>
      <c r="CY73" s="284">
        <f t="shared" ca="1" si="487"/>
        <v>970559.34791666653</v>
      </c>
      <c r="CZ73" s="284">
        <f t="shared" ca="1" si="487"/>
        <v>949221.5701388889</v>
      </c>
      <c r="DA73" s="284">
        <f t="shared" ca="1" si="487"/>
        <v>949221.5701388889</v>
      </c>
      <c r="DB73" s="284">
        <f t="shared" ca="1" si="487"/>
        <v>1013234.903472222</v>
      </c>
      <c r="DC73" s="284">
        <f t="shared" ca="1" si="487"/>
        <v>949221.5701388889</v>
      </c>
      <c r="DD73" s="284">
        <f t="shared" ca="1" si="487"/>
        <v>1017075.733333333</v>
      </c>
      <c r="DE73" s="284">
        <f t="shared" ca="1" si="487"/>
        <v>995737.95555555541</v>
      </c>
      <c r="DF73" s="284">
        <f t="shared" ca="1" si="487"/>
        <v>1017075.733333333</v>
      </c>
      <c r="DG73" s="284">
        <f t="shared" ca="1" si="487"/>
        <v>995737.95555555541</v>
      </c>
      <c r="DH73" s="284">
        <f t="shared" ca="1" si="487"/>
        <v>995737.95555555541</v>
      </c>
      <c r="DI73" s="284">
        <f t="shared" ca="1" si="487"/>
        <v>1017075.733333333</v>
      </c>
      <c r="DJ73" s="284">
        <f t="shared" ca="1" si="487"/>
        <v>995737.95555555541</v>
      </c>
      <c r="DK73" s="284">
        <f t="shared" ca="1" si="487"/>
        <v>1017075.733333333</v>
      </c>
      <c r="DL73" s="284">
        <f t="shared" ca="1" si="487"/>
        <v>995737.95555555541</v>
      </c>
      <c r="DM73" s="284">
        <f t="shared" ca="1" si="487"/>
        <v>995737.95555555541</v>
      </c>
      <c r="DN73" s="284">
        <f t="shared" ca="1" si="487"/>
        <v>1059751.2888888884</v>
      </c>
      <c r="DO73" s="284">
        <f t="shared" ca="1" si="487"/>
        <v>995737.95555555541</v>
      </c>
      <c r="DP73" s="284">
        <f t="shared" ca="1" si="487"/>
        <v>1066937.5041666664</v>
      </c>
      <c r="DQ73" s="284">
        <f t="shared" ca="1" si="487"/>
        <v>1045599.7263888889</v>
      </c>
      <c r="DR73" s="284">
        <f t="shared" ca="1" si="487"/>
        <v>1066937.5041666664</v>
      </c>
      <c r="DS73" s="284">
        <f t="shared" ca="1" si="487"/>
        <v>1045599.7263888889</v>
      </c>
      <c r="DT73" s="284">
        <f t="shared" ca="1" si="487"/>
        <v>1045599.7263888889</v>
      </c>
      <c r="DU73" s="284">
        <f t="shared" ca="1" si="487"/>
        <v>1066937.5041666664</v>
      </c>
      <c r="DV73" s="284">
        <f t="shared" ca="1" si="487"/>
        <v>1045599.7263888889</v>
      </c>
      <c r="DW73" s="284">
        <f t="shared" ca="1" si="487"/>
        <v>1066937.5041666664</v>
      </c>
      <c r="DX73" s="284">
        <f t="shared" ca="1" si="487"/>
        <v>1045599.7263888889</v>
      </c>
      <c r="DY73" s="284">
        <f t="shared" ca="1" si="487"/>
        <v>1045599.7263888889</v>
      </c>
      <c r="DZ73" s="284">
        <f t="shared" ca="1" si="487"/>
        <v>1088275.2819444444</v>
      </c>
      <c r="EA73" s="284">
        <f t="shared" ca="1" si="487"/>
        <v>1045599.7263888889</v>
      </c>
      <c r="EB73" s="284">
        <f t="shared" ca="1" si="487"/>
        <v>0</v>
      </c>
      <c r="EC73" s="284">
        <f t="shared" ca="1" si="487"/>
        <v>0</v>
      </c>
      <c r="ED73" s="284">
        <f t="shared" ca="1" si="487"/>
        <v>0</v>
      </c>
    </row>
    <row r="74" spans="9:134" hidden="1" outlineLevel="1" x14ac:dyDescent="0.2">
      <c r="I74" s="370" t="s">
        <v>266</v>
      </c>
      <c r="J74" s="342">
        <f>L74</f>
        <v>0</v>
      </c>
      <c r="L74" s="342">
        <v>0</v>
      </c>
      <c r="M74" s="342">
        <f ca="1">L77</f>
        <v>0</v>
      </c>
      <c r="N74" s="342">
        <f t="shared" ref="N74:BY74" ca="1" si="488">M77</f>
        <v>0</v>
      </c>
      <c r="O74" s="342">
        <f t="shared" ca="1" si="488"/>
        <v>0</v>
      </c>
      <c r="P74" s="342">
        <f t="shared" ca="1" si="488"/>
        <v>0</v>
      </c>
      <c r="Q74" s="342">
        <f t="shared" ca="1" si="488"/>
        <v>0</v>
      </c>
      <c r="R74" s="342">
        <f t="shared" ca="1" si="488"/>
        <v>0</v>
      </c>
      <c r="S74" s="342">
        <f t="shared" ca="1" si="488"/>
        <v>0</v>
      </c>
      <c r="T74" s="342">
        <f t="shared" ca="1" si="488"/>
        <v>0</v>
      </c>
      <c r="U74" s="342">
        <f t="shared" ca="1" si="488"/>
        <v>0</v>
      </c>
      <c r="V74" s="342">
        <f t="shared" ca="1" si="488"/>
        <v>0</v>
      </c>
      <c r="W74" s="342">
        <f t="shared" ca="1" si="488"/>
        <v>0</v>
      </c>
      <c r="X74" s="342">
        <f t="shared" ca="1" si="488"/>
        <v>0</v>
      </c>
      <c r="Y74" s="342">
        <f t="shared" ca="1" si="488"/>
        <v>0</v>
      </c>
      <c r="Z74" s="342">
        <f t="shared" ca="1" si="488"/>
        <v>0</v>
      </c>
      <c r="AA74" s="342">
        <f t="shared" ca="1" si="488"/>
        <v>0</v>
      </c>
      <c r="AB74" s="342">
        <f t="shared" ca="1" si="488"/>
        <v>0</v>
      </c>
      <c r="AC74" s="342">
        <f t="shared" ca="1" si="488"/>
        <v>0</v>
      </c>
      <c r="AD74" s="342">
        <f t="shared" ca="1" si="488"/>
        <v>0</v>
      </c>
      <c r="AE74" s="342">
        <f t="shared" ca="1" si="488"/>
        <v>0</v>
      </c>
      <c r="AF74" s="342">
        <f t="shared" ca="1" si="488"/>
        <v>0</v>
      </c>
      <c r="AG74" s="342">
        <f t="shared" ca="1" si="488"/>
        <v>0</v>
      </c>
      <c r="AH74" s="342">
        <f t="shared" ca="1" si="488"/>
        <v>0</v>
      </c>
      <c r="AI74" s="342">
        <f t="shared" ca="1" si="488"/>
        <v>0</v>
      </c>
      <c r="AJ74" s="342">
        <f t="shared" ca="1" si="488"/>
        <v>0</v>
      </c>
      <c r="AK74" s="342">
        <f t="shared" ca="1" si="488"/>
        <v>0</v>
      </c>
      <c r="AL74" s="342">
        <f t="shared" ca="1" si="488"/>
        <v>0</v>
      </c>
      <c r="AM74" s="342">
        <f t="shared" ca="1" si="488"/>
        <v>0</v>
      </c>
      <c r="AN74" s="342">
        <f t="shared" ca="1" si="488"/>
        <v>0</v>
      </c>
      <c r="AO74" s="342">
        <f t="shared" ca="1" si="488"/>
        <v>0</v>
      </c>
      <c r="AP74" s="342">
        <f t="shared" ca="1" si="488"/>
        <v>0</v>
      </c>
      <c r="AQ74" s="342">
        <f t="shared" ca="1" si="488"/>
        <v>0</v>
      </c>
      <c r="AR74" s="342">
        <f t="shared" ca="1" si="488"/>
        <v>0</v>
      </c>
      <c r="AS74" s="342">
        <f t="shared" ca="1" si="488"/>
        <v>0</v>
      </c>
      <c r="AT74" s="342">
        <f t="shared" ca="1" si="488"/>
        <v>0</v>
      </c>
      <c r="AU74" s="342">
        <f t="shared" ca="1" si="488"/>
        <v>0</v>
      </c>
      <c r="AV74" s="342">
        <f t="shared" ca="1" si="488"/>
        <v>0</v>
      </c>
      <c r="AW74" s="342">
        <f t="shared" ca="1" si="488"/>
        <v>0</v>
      </c>
      <c r="AX74" s="342">
        <f t="shared" ca="1" si="488"/>
        <v>0</v>
      </c>
      <c r="AY74" s="342">
        <f t="shared" ca="1" si="488"/>
        <v>0</v>
      </c>
      <c r="AZ74" s="342">
        <f t="shared" ca="1" si="488"/>
        <v>0</v>
      </c>
      <c r="BA74" s="342">
        <f t="shared" ca="1" si="488"/>
        <v>0</v>
      </c>
      <c r="BB74" s="342">
        <f t="shared" ca="1" si="488"/>
        <v>0</v>
      </c>
      <c r="BC74" s="342">
        <f t="shared" ca="1" si="488"/>
        <v>0</v>
      </c>
      <c r="BD74" s="342">
        <f t="shared" ca="1" si="488"/>
        <v>0</v>
      </c>
      <c r="BE74" s="342">
        <f t="shared" ca="1" si="488"/>
        <v>0</v>
      </c>
      <c r="BF74" s="342">
        <f t="shared" ca="1" si="488"/>
        <v>0</v>
      </c>
      <c r="BG74" s="342">
        <f t="shared" ca="1" si="488"/>
        <v>0</v>
      </c>
      <c r="BH74" s="342">
        <f t="shared" ca="1" si="488"/>
        <v>0</v>
      </c>
      <c r="BI74" s="342">
        <f t="shared" ca="1" si="488"/>
        <v>0</v>
      </c>
      <c r="BJ74" s="342">
        <f t="shared" ca="1" si="488"/>
        <v>0</v>
      </c>
      <c r="BK74" s="342">
        <f t="shared" ca="1" si="488"/>
        <v>0</v>
      </c>
      <c r="BL74" s="342">
        <f t="shared" ca="1" si="488"/>
        <v>0</v>
      </c>
      <c r="BM74" s="342">
        <f t="shared" ca="1" si="488"/>
        <v>0</v>
      </c>
      <c r="BN74" s="342">
        <f t="shared" ca="1" si="488"/>
        <v>0</v>
      </c>
      <c r="BO74" s="342">
        <f t="shared" ca="1" si="488"/>
        <v>0</v>
      </c>
      <c r="BP74" s="342">
        <f t="shared" ca="1" si="488"/>
        <v>0</v>
      </c>
      <c r="BQ74" s="342">
        <f t="shared" ca="1" si="488"/>
        <v>0</v>
      </c>
      <c r="BR74" s="342">
        <f t="shared" ca="1" si="488"/>
        <v>0</v>
      </c>
      <c r="BS74" s="342">
        <f t="shared" ca="1" si="488"/>
        <v>0</v>
      </c>
      <c r="BT74" s="342">
        <f t="shared" ca="1" si="488"/>
        <v>0</v>
      </c>
      <c r="BU74" s="342">
        <f t="shared" ca="1" si="488"/>
        <v>0</v>
      </c>
      <c r="BV74" s="342">
        <f t="shared" ca="1" si="488"/>
        <v>0</v>
      </c>
      <c r="BW74" s="342">
        <f t="shared" ca="1" si="488"/>
        <v>0</v>
      </c>
      <c r="BX74" s="342">
        <f t="shared" ca="1" si="488"/>
        <v>0</v>
      </c>
      <c r="BY74" s="342">
        <f t="shared" ca="1" si="488"/>
        <v>0</v>
      </c>
      <c r="BZ74" s="342">
        <f t="shared" ref="BZ74:CC74" ca="1" si="489">BY77</f>
        <v>0</v>
      </c>
      <c r="CA74" s="342">
        <f t="shared" ca="1" si="489"/>
        <v>0</v>
      </c>
      <c r="CB74" s="342">
        <f t="shared" ca="1" si="489"/>
        <v>0</v>
      </c>
      <c r="CC74" s="342">
        <f t="shared" ca="1" si="489"/>
        <v>0</v>
      </c>
      <c r="CD74" s="342">
        <f t="shared" ref="CD74" ca="1" si="490">CC77</f>
        <v>0</v>
      </c>
      <c r="CE74" s="342">
        <f t="shared" ref="CE74" ca="1" si="491">CD77</f>
        <v>0</v>
      </c>
      <c r="CF74" s="342">
        <f t="shared" ref="CF74" ca="1" si="492">CE77</f>
        <v>0</v>
      </c>
      <c r="CG74" s="342">
        <f t="shared" ref="CG74" ca="1" si="493">CF77</f>
        <v>0</v>
      </c>
      <c r="CH74" s="342">
        <f t="shared" ref="CH74" ca="1" si="494">CG77</f>
        <v>0</v>
      </c>
      <c r="CI74" s="342">
        <f t="shared" ref="CI74" ca="1" si="495">CH77</f>
        <v>0</v>
      </c>
      <c r="CJ74" s="342">
        <f t="shared" ref="CJ74" ca="1" si="496">CI77</f>
        <v>0</v>
      </c>
      <c r="CK74" s="342">
        <f t="shared" ref="CK74" ca="1" si="497">CJ77</f>
        <v>0</v>
      </c>
      <c r="CL74" s="342">
        <f t="shared" ref="CL74" ca="1" si="498">CK77</f>
        <v>0</v>
      </c>
      <c r="CM74" s="342">
        <f t="shared" ref="CM74" ca="1" si="499">CL77</f>
        <v>0</v>
      </c>
      <c r="CN74" s="342">
        <f t="shared" ref="CN74" ca="1" si="500">CM77</f>
        <v>0</v>
      </c>
      <c r="CO74" s="342">
        <f t="shared" ref="CO74" ca="1" si="501">CN77</f>
        <v>0</v>
      </c>
      <c r="CP74" s="342">
        <f t="shared" ref="CP74" ca="1" si="502">CO77</f>
        <v>0</v>
      </c>
      <c r="CQ74" s="342">
        <f t="shared" ref="CQ74" ca="1" si="503">CP77</f>
        <v>0</v>
      </c>
      <c r="CR74" s="342">
        <f t="shared" ref="CR74" ca="1" si="504">CQ77</f>
        <v>0</v>
      </c>
      <c r="CS74" s="342">
        <f t="shared" ref="CS74" ca="1" si="505">CR77</f>
        <v>0</v>
      </c>
      <c r="CT74" s="342">
        <f t="shared" ref="CT74" ca="1" si="506">CS77</f>
        <v>0</v>
      </c>
      <c r="CU74" s="342">
        <f t="shared" ref="CU74" ca="1" si="507">CT77</f>
        <v>0</v>
      </c>
      <c r="CV74" s="342">
        <f t="shared" ref="CV74" ca="1" si="508">CU77</f>
        <v>0</v>
      </c>
      <c r="CW74" s="342">
        <f t="shared" ref="CW74" ca="1" si="509">CV77</f>
        <v>0</v>
      </c>
      <c r="CX74" s="342">
        <f t="shared" ref="CX74" ca="1" si="510">CW77</f>
        <v>0</v>
      </c>
      <c r="CY74" s="342">
        <f t="shared" ref="CY74" ca="1" si="511">CX77</f>
        <v>0</v>
      </c>
      <c r="CZ74" s="342">
        <f t="shared" ref="CZ74" ca="1" si="512">CY77</f>
        <v>0</v>
      </c>
      <c r="DA74" s="342">
        <f t="shared" ref="DA74" ca="1" si="513">CZ77</f>
        <v>0</v>
      </c>
      <c r="DB74" s="342">
        <f t="shared" ref="DB74" ca="1" si="514">DA77</f>
        <v>0</v>
      </c>
      <c r="DC74" s="342">
        <f t="shared" ref="DC74" ca="1" si="515">DB77</f>
        <v>0</v>
      </c>
      <c r="DD74" s="342">
        <f t="shared" ref="DD74" ca="1" si="516">DC77</f>
        <v>0</v>
      </c>
      <c r="DE74" s="342">
        <f t="shared" ref="DE74" ca="1" si="517">DD77</f>
        <v>0</v>
      </c>
      <c r="DF74" s="342">
        <f t="shared" ref="DF74" ca="1" si="518">DE77</f>
        <v>0</v>
      </c>
      <c r="DG74" s="342">
        <f t="shared" ref="DG74" ca="1" si="519">DF77</f>
        <v>0</v>
      </c>
      <c r="DH74" s="342">
        <f t="shared" ref="DH74" ca="1" si="520">DG77</f>
        <v>0</v>
      </c>
      <c r="DI74" s="342">
        <f t="shared" ref="DI74" ca="1" si="521">DH77</f>
        <v>0</v>
      </c>
      <c r="DJ74" s="342">
        <f t="shared" ref="DJ74" ca="1" si="522">DI77</f>
        <v>0</v>
      </c>
      <c r="DK74" s="342">
        <f t="shared" ref="DK74" ca="1" si="523">DJ77</f>
        <v>0</v>
      </c>
      <c r="DL74" s="342">
        <f t="shared" ref="DL74" ca="1" si="524">DK77</f>
        <v>0</v>
      </c>
      <c r="DM74" s="342">
        <f t="shared" ref="DM74" ca="1" si="525">DL77</f>
        <v>0</v>
      </c>
      <c r="DN74" s="342">
        <f t="shared" ref="DN74" ca="1" si="526">DM77</f>
        <v>0</v>
      </c>
      <c r="DO74" s="342">
        <f t="shared" ref="DO74" ca="1" si="527">DN77</f>
        <v>0</v>
      </c>
      <c r="DP74" s="342">
        <f t="shared" ref="DP74" ca="1" si="528">DO77</f>
        <v>0</v>
      </c>
      <c r="DQ74" s="342">
        <f t="shared" ref="DQ74" ca="1" si="529">DP77</f>
        <v>0</v>
      </c>
      <c r="DR74" s="342">
        <f t="shared" ref="DR74" ca="1" si="530">DQ77</f>
        <v>0</v>
      </c>
      <c r="DS74" s="342">
        <f t="shared" ref="DS74" ca="1" si="531">DR77</f>
        <v>0</v>
      </c>
      <c r="DT74" s="342">
        <f t="shared" ref="DT74" ca="1" si="532">DS77</f>
        <v>0</v>
      </c>
      <c r="DU74" s="342">
        <f t="shared" ref="DU74" ca="1" si="533">DT77</f>
        <v>0</v>
      </c>
      <c r="DV74" s="342">
        <f t="shared" ref="DV74" ca="1" si="534">DU77</f>
        <v>0</v>
      </c>
      <c r="DW74" s="342">
        <f t="shared" ref="DW74" ca="1" si="535">DV77</f>
        <v>0</v>
      </c>
      <c r="DX74" s="342">
        <f t="shared" ref="DX74" ca="1" si="536">DW77</f>
        <v>0</v>
      </c>
      <c r="DY74" s="342">
        <f t="shared" ref="DY74" ca="1" si="537">DX77</f>
        <v>0</v>
      </c>
      <c r="DZ74" s="342">
        <f t="shared" ref="DZ74" ca="1" si="538">DY77</f>
        <v>0</v>
      </c>
      <c r="EA74" s="342">
        <f t="shared" ref="EA74" ca="1" si="539">DZ77</f>
        <v>0</v>
      </c>
      <c r="EB74" s="342">
        <f t="shared" ref="EB74" ca="1" si="540">EA77</f>
        <v>0</v>
      </c>
      <c r="EC74" s="342">
        <f t="shared" ref="EC74" ca="1" si="541">EB77</f>
        <v>0</v>
      </c>
      <c r="ED74" s="342">
        <f t="shared" ref="ED74" ca="1" si="542">EC77</f>
        <v>0</v>
      </c>
    </row>
    <row r="75" spans="9:134" hidden="1" outlineLevel="1" x14ac:dyDescent="0.2">
      <c r="I75" s="370" t="s">
        <v>267</v>
      </c>
      <c r="J75" s="342">
        <f t="shared" ref="J75:J76" si="543">SUM(K75:AY75)</f>
        <v>7234920</v>
      </c>
      <c r="L75" s="208">
        <f>L58</f>
        <v>178200</v>
      </c>
      <c r="M75" s="208">
        <f t="shared" ref="M75:BX75" si="544">M58</f>
        <v>184140</v>
      </c>
      <c r="N75" s="208">
        <f t="shared" si="544"/>
        <v>178200</v>
      </c>
      <c r="O75" s="208">
        <f t="shared" si="544"/>
        <v>184140</v>
      </c>
      <c r="P75" s="208">
        <f t="shared" si="544"/>
        <v>184140</v>
      </c>
      <c r="Q75" s="208">
        <f t="shared" si="544"/>
        <v>178200</v>
      </c>
      <c r="R75" s="208">
        <f t="shared" si="544"/>
        <v>184140</v>
      </c>
      <c r="S75" s="208">
        <f t="shared" si="544"/>
        <v>178200</v>
      </c>
      <c r="T75" s="208">
        <f t="shared" si="544"/>
        <v>184140</v>
      </c>
      <c r="U75" s="208">
        <f t="shared" si="544"/>
        <v>184140</v>
      </c>
      <c r="V75" s="208">
        <f t="shared" si="544"/>
        <v>166320</v>
      </c>
      <c r="W75" s="208">
        <f t="shared" si="544"/>
        <v>184140</v>
      </c>
      <c r="X75" s="208">
        <f t="shared" si="544"/>
        <v>178200</v>
      </c>
      <c r="Y75" s="208">
        <f t="shared" si="544"/>
        <v>184140</v>
      </c>
      <c r="Z75" s="208">
        <f t="shared" si="544"/>
        <v>178200</v>
      </c>
      <c r="AA75" s="208">
        <f t="shared" si="544"/>
        <v>184140</v>
      </c>
      <c r="AB75" s="208">
        <f t="shared" si="544"/>
        <v>184140</v>
      </c>
      <c r="AC75" s="208">
        <f t="shared" si="544"/>
        <v>178200</v>
      </c>
      <c r="AD75" s="208">
        <f t="shared" si="544"/>
        <v>184140</v>
      </c>
      <c r="AE75" s="208">
        <f t="shared" si="544"/>
        <v>178200</v>
      </c>
      <c r="AF75" s="208">
        <f t="shared" si="544"/>
        <v>184140</v>
      </c>
      <c r="AG75" s="208">
        <f t="shared" si="544"/>
        <v>184140</v>
      </c>
      <c r="AH75" s="208">
        <f t="shared" si="544"/>
        <v>172260</v>
      </c>
      <c r="AI75" s="208">
        <f t="shared" si="544"/>
        <v>184140</v>
      </c>
      <c r="AJ75" s="208">
        <f t="shared" si="544"/>
        <v>178200</v>
      </c>
      <c r="AK75" s="208">
        <f t="shared" si="544"/>
        <v>184140</v>
      </c>
      <c r="AL75" s="208">
        <f t="shared" si="544"/>
        <v>178200</v>
      </c>
      <c r="AM75" s="208">
        <f t="shared" si="544"/>
        <v>184140</v>
      </c>
      <c r="AN75" s="208">
        <f t="shared" si="544"/>
        <v>184140</v>
      </c>
      <c r="AO75" s="208">
        <f t="shared" si="544"/>
        <v>178200</v>
      </c>
      <c r="AP75" s="208">
        <f t="shared" si="544"/>
        <v>184140</v>
      </c>
      <c r="AQ75" s="208">
        <f t="shared" si="544"/>
        <v>178200</v>
      </c>
      <c r="AR75" s="208">
        <f t="shared" si="544"/>
        <v>184140</v>
      </c>
      <c r="AS75" s="208">
        <f t="shared" si="544"/>
        <v>184140</v>
      </c>
      <c r="AT75" s="208">
        <f t="shared" si="544"/>
        <v>166320</v>
      </c>
      <c r="AU75" s="208">
        <f t="shared" si="544"/>
        <v>184140</v>
      </c>
      <c r="AV75" s="208">
        <f t="shared" si="544"/>
        <v>178200</v>
      </c>
      <c r="AW75" s="208">
        <f t="shared" si="544"/>
        <v>184140</v>
      </c>
      <c r="AX75" s="208">
        <f t="shared" si="544"/>
        <v>178200</v>
      </c>
      <c r="AY75" s="208">
        <f t="shared" si="544"/>
        <v>184140</v>
      </c>
      <c r="AZ75" s="208">
        <f t="shared" si="544"/>
        <v>184140</v>
      </c>
      <c r="BA75" s="208">
        <f t="shared" si="544"/>
        <v>178200</v>
      </c>
      <c r="BB75" s="208">
        <f t="shared" si="544"/>
        <v>184140</v>
      </c>
      <c r="BC75" s="208">
        <f t="shared" si="544"/>
        <v>178200</v>
      </c>
      <c r="BD75" s="208">
        <f t="shared" si="544"/>
        <v>184140</v>
      </c>
      <c r="BE75" s="208">
        <f t="shared" si="544"/>
        <v>184140</v>
      </c>
      <c r="BF75" s="208">
        <f t="shared" si="544"/>
        <v>166320</v>
      </c>
      <c r="BG75" s="208">
        <f t="shared" si="544"/>
        <v>184140</v>
      </c>
      <c r="BH75" s="208">
        <f t="shared" si="544"/>
        <v>178200</v>
      </c>
      <c r="BI75" s="208">
        <f t="shared" si="544"/>
        <v>184140</v>
      </c>
      <c r="BJ75" s="208">
        <f t="shared" si="544"/>
        <v>178200</v>
      </c>
      <c r="BK75" s="208">
        <f t="shared" si="544"/>
        <v>184140</v>
      </c>
      <c r="BL75" s="208">
        <f t="shared" si="544"/>
        <v>184140</v>
      </c>
      <c r="BM75" s="208">
        <f t="shared" si="544"/>
        <v>178200</v>
      </c>
      <c r="BN75" s="208">
        <f t="shared" si="544"/>
        <v>184140</v>
      </c>
      <c r="BO75" s="208">
        <f t="shared" si="544"/>
        <v>178200</v>
      </c>
      <c r="BP75" s="208">
        <f t="shared" si="544"/>
        <v>184140</v>
      </c>
      <c r="BQ75" s="208">
        <f t="shared" si="544"/>
        <v>184140</v>
      </c>
      <c r="BR75" s="208">
        <f t="shared" si="544"/>
        <v>166320</v>
      </c>
      <c r="BS75" s="208">
        <f t="shared" si="544"/>
        <v>184140</v>
      </c>
      <c r="BT75" s="208">
        <f t="shared" si="544"/>
        <v>178200</v>
      </c>
      <c r="BU75" s="208">
        <f t="shared" si="544"/>
        <v>184140</v>
      </c>
      <c r="BV75" s="208">
        <f t="shared" si="544"/>
        <v>178200</v>
      </c>
      <c r="BW75" s="208">
        <f t="shared" si="544"/>
        <v>184140</v>
      </c>
      <c r="BX75" s="208">
        <f t="shared" si="544"/>
        <v>184140</v>
      </c>
      <c r="BY75" s="208">
        <f t="shared" ref="BY75:CC75" si="545">BY58</f>
        <v>178200</v>
      </c>
      <c r="BZ75" s="208">
        <f t="shared" si="545"/>
        <v>184140</v>
      </c>
      <c r="CA75" s="208">
        <f t="shared" si="545"/>
        <v>178200</v>
      </c>
      <c r="CB75" s="208">
        <f t="shared" si="545"/>
        <v>184140</v>
      </c>
      <c r="CC75" s="208">
        <f t="shared" si="545"/>
        <v>184140</v>
      </c>
      <c r="CD75" s="208">
        <f t="shared" ref="CD75:ED75" si="546">CD58</f>
        <v>172260</v>
      </c>
      <c r="CE75" s="208">
        <f t="shared" si="546"/>
        <v>184140</v>
      </c>
      <c r="CF75" s="208">
        <f t="shared" si="546"/>
        <v>178200</v>
      </c>
      <c r="CG75" s="208">
        <f t="shared" si="546"/>
        <v>184140</v>
      </c>
      <c r="CH75" s="208">
        <f t="shared" si="546"/>
        <v>178200</v>
      </c>
      <c r="CI75" s="208">
        <f t="shared" si="546"/>
        <v>184140</v>
      </c>
      <c r="CJ75" s="208">
        <f t="shared" si="546"/>
        <v>184140</v>
      </c>
      <c r="CK75" s="208">
        <f t="shared" si="546"/>
        <v>178200</v>
      </c>
      <c r="CL75" s="208">
        <f t="shared" si="546"/>
        <v>184140</v>
      </c>
      <c r="CM75" s="208">
        <f t="shared" si="546"/>
        <v>178200</v>
      </c>
      <c r="CN75" s="208">
        <f t="shared" si="546"/>
        <v>184140</v>
      </c>
      <c r="CO75" s="208">
        <f t="shared" si="546"/>
        <v>184140</v>
      </c>
      <c r="CP75" s="208">
        <f t="shared" si="546"/>
        <v>166320</v>
      </c>
      <c r="CQ75" s="208">
        <f t="shared" si="546"/>
        <v>184140</v>
      </c>
      <c r="CR75" s="208">
        <f t="shared" si="546"/>
        <v>178200</v>
      </c>
      <c r="CS75" s="208">
        <f t="shared" si="546"/>
        <v>184140</v>
      </c>
      <c r="CT75" s="208">
        <f t="shared" si="546"/>
        <v>178200</v>
      </c>
      <c r="CU75" s="208">
        <f t="shared" si="546"/>
        <v>184140</v>
      </c>
      <c r="CV75" s="208">
        <f t="shared" si="546"/>
        <v>184140</v>
      </c>
      <c r="CW75" s="208">
        <f t="shared" si="546"/>
        <v>178200</v>
      </c>
      <c r="CX75" s="208">
        <f t="shared" si="546"/>
        <v>184140</v>
      </c>
      <c r="CY75" s="208">
        <f t="shared" si="546"/>
        <v>178200</v>
      </c>
      <c r="CZ75" s="208">
        <f t="shared" si="546"/>
        <v>184140</v>
      </c>
      <c r="DA75" s="208">
        <f t="shared" si="546"/>
        <v>184140</v>
      </c>
      <c r="DB75" s="208">
        <f t="shared" si="546"/>
        <v>166320</v>
      </c>
      <c r="DC75" s="208">
        <f t="shared" si="546"/>
        <v>184140</v>
      </c>
      <c r="DD75" s="208">
        <f t="shared" si="546"/>
        <v>178200</v>
      </c>
      <c r="DE75" s="208">
        <f t="shared" si="546"/>
        <v>184140</v>
      </c>
      <c r="DF75" s="208">
        <f t="shared" si="546"/>
        <v>178200</v>
      </c>
      <c r="DG75" s="208">
        <f t="shared" si="546"/>
        <v>184140</v>
      </c>
      <c r="DH75" s="208">
        <f t="shared" si="546"/>
        <v>184140</v>
      </c>
      <c r="DI75" s="208">
        <f t="shared" si="546"/>
        <v>178200</v>
      </c>
      <c r="DJ75" s="208">
        <f t="shared" si="546"/>
        <v>184140</v>
      </c>
      <c r="DK75" s="208">
        <f t="shared" si="546"/>
        <v>178200</v>
      </c>
      <c r="DL75" s="208">
        <f t="shared" si="546"/>
        <v>184140</v>
      </c>
      <c r="DM75" s="208">
        <f t="shared" si="546"/>
        <v>184140</v>
      </c>
      <c r="DN75" s="208">
        <f t="shared" si="546"/>
        <v>166320</v>
      </c>
      <c r="DO75" s="208">
        <f t="shared" si="546"/>
        <v>184140</v>
      </c>
      <c r="DP75" s="208">
        <f t="shared" si="546"/>
        <v>178200</v>
      </c>
      <c r="DQ75" s="208">
        <f t="shared" si="546"/>
        <v>184140</v>
      </c>
      <c r="DR75" s="208">
        <f t="shared" si="546"/>
        <v>178200</v>
      </c>
      <c r="DS75" s="208">
        <f t="shared" si="546"/>
        <v>184140</v>
      </c>
      <c r="DT75" s="208">
        <f t="shared" si="546"/>
        <v>184140</v>
      </c>
      <c r="DU75" s="208">
        <f t="shared" si="546"/>
        <v>178200</v>
      </c>
      <c r="DV75" s="208">
        <f t="shared" si="546"/>
        <v>184140</v>
      </c>
      <c r="DW75" s="208">
        <f t="shared" si="546"/>
        <v>178200</v>
      </c>
      <c r="DX75" s="208">
        <f t="shared" si="546"/>
        <v>184140</v>
      </c>
      <c r="DY75" s="208">
        <f t="shared" si="546"/>
        <v>184140</v>
      </c>
      <c r="DZ75" s="208">
        <f t="shared" si="546"/>
        <v>172260</v>
      </c>
      <c r="EA75" s="208">
        <f t="shared" si="546"/>
        <v>184140</v>
      </c>
      <c r="EB75" s="208">
        <f t="shared" si="546"/>
        <v>0</v>
      </c>
      <c r="EC75" s="208">
        <f t="shared" si="546"/>
        <v>0</v>
      </c>
      <c r="ED75" s="208">
        <f t="shared" si="546"/>
        <v>0</v>
      </c>
    </row>
    <row r="76" spans="9:134" hidden="1" outlineLevel="1" x14ac:dyDescent="0.2">
      <c r="I76" s="371" t="s">
        <v>268</v>
      </c>
      <c r="J76" s="284">
        <f t="shared" ca="1" si="543"/>
        <v>-7234920</v>
      </c>
      <c r="K76" s="343"/>
      <c r="L76" s="284">
        <f ca="1">-MAX(MIN(L73,SUM(L74:L75)),0)</f>
        <v>-178200</v>
      </c>
      <c r="M76" s="284">
        <f t="shared" ref="M76:BX76" ca="1" si="547">-MAX(MIN(M73,SUM(M74:M75)),0)</f>
        <v>-184140</v>
      </c>
      <c r="N76" s="284">
        <f t="shared" ca="1" si="547"/>
        <v>-178200</v>
      </c>
      <c r="O76" s="284">
        <f t="shared" ca="1" si="547"/>
        <v>-184140</v>
      </c>
      <c r="P76" s="284">
        <f t="shared" ca="1" si="547"/>
        <v>-184140</v>
      </c>
      <c r="Q76" s="284">
        <f t="shared" ca="1" si="547"/>
        <v>-178200</v>
      </c>
      <c r="R76" s="284">
        <f t="shared" ca="1" si="547"/>
        <v>-184140</v>
      </c>
      <c r="S76" s="284">
        <f t="shared" ca="1" si="547"/>
        <v>-178200</v>
      </c>
      <c r="T76" s="284">
        <f t="shared" ca="1" si="547"/>
        <v>-184140</v>
      </c>
      <c r="U76" s="284">
        <f t="shared" ca="1" si="547"/>
        <v>-184140</v>
      </c>
      <c r="V76" s="284">
        <f t="shared" ca="1" si="547"/>
        <v>-166320</v>
      </c>
      <c r="W76" s="284">
        <f t="shared" ca="1" si="547"/>
        <v>-184140</v>
      </c>
      <c r="X76" s="284">
        <f t="shared" ca="1" si="547"/>
        <v>-178200</v>
      </c>
      <c r="Y76" s="284">
        <f t="shared" ca="1" si="547"/>
        <v>-184140</v>
      </c>
      <c r="Z76" s="284">
        <f t="shared" ca="1" si="547"/>
        <v>-178200</v>
      </c>
      <c r="AA76" s="284">
        <f t="shared" ca="1" si="547"/>
        <v>-184140</v>
      </c>
      <c r="AB76" s="284">
        <f t="shared" ca="1" si="547"/>
        <v>-184140</v>
      </c>
      <c r="AC76" s="284">
        <f t="shared" ca="1" si="547"/>
        <v>-178200</v>
      </c>
      <c r="AD76" s="284">
        <f t="shared" ca="1" si="547"/>
        <v>-184140</v>
      </c>
      <c r="AE76" s="284">
        <f t="shared" ca="1" si="547"/>
        <v>-178200</v>
      </c>
      <c r="AF76" s="284">
        <f t="shared" ca="1" si="547"/>
        <v>-184140</v>
      </c>
      <c r="AG76" s="284">
        <f t="shared" ca="1" si="547"/>
        <v>-184140</v>
      </c>
      <c r="AH76" s="284">
        <f t="shared" ca="1" si="547"/>
        <v>-172260</v>
      </c>
      <c r="AI76" s="284">
        <f t="shared" ca="1" si="547"/>
        <v>-184140</v>
      </c>
      <c r="AJ76" s="284">
        <f t="shared" ca="1" si="547"/>
        <v>-178200</v>
      </c>
      <c r="AK76" s="284">
        <f t="shared" ca="1" si="547"/>
        <v>-184140</v>
      </c>
      <c r="AL76" s="284">
        <f t="shared" ca="1" si="547"/>
        <v>-178200</v>
      </c>
      <c r="AM76" s="284">
        <f t="shared" ca="1" si="547"/>
        <v>-184140</v>
      </c>
      <c r="AN76" s="284">
        <f t="shared" ca="1" si="547"/>
        <v>-184140</v>
      </c>
      <c r="AO76" s="284">
        <f t="shared" ca="1" si="547"/>
        <v>-178200</v>
      </c>
      <c r="AP76" s="284">
        <f t="shared" ca="1" si="547"/>
        <v>-184140</v>
      </c>
      <c r="AQ76" s="284">
        <f t="shared" ca="1" si="547"/>
        <v>-178200</v>
      </c>
      <c r="AR76" s="284">
        <f t="shared" ca="1" si="547"/>
        <v>-184140</v>
      </c>
      <c r="AS76" s="284">
        <f t="shared" ca="1" si="547"/>
        <v>-184140</v>
      </c>
      <c r="AT76" s="284">
        <f t="shared" ca="1" si="547"/>
        <v>-166320</v>
      </c>
      <c r="AU76" s="284">
        <f t="shared" ca="1" si="547"/>
        <v>-184140</v>
      </c>
      <c r="AV76" s="284">
        <f t="shared" ca="1" si="547"/>
        <v>-178200</v>
      </c>
      <c r="AW76" s="284">
        <f t="shared" ca="1" si="547"/>
        <v>-184140</v>
      </c>
      <c r="AX76" s="284">
        <f t="shared" ca="1" si="547"/>
        <v>-178200</v>
      </c>
      <c r="AY76" s="284">
        <f t="shared" ca="1" si="547"/>
        <v>-184140</v>
      </c>
      <c r="AZ76" s="284">
        <f t="shared" ca="1" si="547"/>
        <v>-184140</v>
      </c>
      <c r="BA76" s="284">
        <f t="shared" ca="1" si="547"/>
        <v>-178200</v>
      </c>
      <c r="BB76" s="284">
        <f t="shared" ca="1" si="547"/>
        <v>-184140</v>
      </c>
      <c r="BC76" s="284">
        <f t="shared" ca="1" si="547"/>
        <v>-178200</v>
      </c>
      <c r="BD76" s="284">
        <f t="shared" ca="1" si="547"/>
        <v>-184140</v>
      </c>
      <c r="BE76" s="284">
        <f t="shared" ca="1" si="547"/>
        <v>-184140</v>
      </c>
      <c r="BF76" s="284">
        <f t="shared" ca="1" si="547"/>
        <v>-166320</v>
      </c>
      <c r="BG76" s="284">
        <f t="shared" ca="1" si="547"/>
        <v>-184140</v>
      </c>
      <c r="BH76" s="284">
        <f t="shared" ca="1" si="547"/>
        <v>-178200</v>
      </c>
      <c r="BI76" s="284">
        <f t="shared" ca="1" si="547"/>
        <v>-184140</v>
      </c>
      <c r="BJ76" s="284">
        <f t="shared" ca="1" si="547"/>
        <v>-178200</v>
      </c>
      <c r="BK76" s="284">
        <f t="shared" ca="1" si="547"/>
        <v>-184140</v>
      </c>
      <c r="BL76" s="284">
        <f t="shared" ca="1" si="547"/>
        <v>-184140</v>
      </c>
      <c r="BM76" s="284">
        <f t="shared" ca="1" si="547"/>
        <v>-178200</v>
      </c>
      <c r="BN76" s="284">
        <f t="shared" ca="1" si="547"/>
        <v>-184140</v>
      </c>
      <c r="BO76" s="284">
        <f t="shared" ca="1" si="547"/>
        <v>-178200</v>
      </c>
      <c r="BP76" s="284">
        <f t="shared" ca="1" si="547"/>
        <v>-184140</v>
      </c>
      <c r="BQ76" s="284">
        <f t="shared" ca="1" si="547"/>
        <v>-184140</v>
      </c>
      <c r="BR76" s="284">
        <f t="shared" ca="1" si="547"/>
        <v>-166320</v>
      </c>
      <c r="BS76" s="284">
        <f t="shared" ca="1" si="547"/>
        <v>-184140</v>
      </c>
      <c r="BT76" s="284">
        <f t="shared" ca="1" si="547"/>
        <v>-178200</v>
      </c>
      <c r="BU76" s="284">
        <f t="shared" ca="1" si="547"/>
        <v>-184140</v>
      </c>
      <c r="BV76" s="284">
        <f t="shared" ca="1" si="547"/>
        <v>-178200</v>
      </c>
      <c r="BW76" s="284">
        <f t="shared" ca="1" si="547"/>
        <v>-184140</v>
      </c>
      <c r="BX76" s="284">
        <f t="shared" ca="1" si="547"/>
        <v>-184140</v>
      </c>
      <c r="BY76" s="284">
        <f t="shared" ref="BY76:CC76" ca="1" si="548">-MAX(MIN(BY73,SUM(BY74:BY75)),0)</f>
        <v>-178200</v>
      </c>
      <c r="BZ76" s="284">
        <f t="shared" ca="1" si="548"/>
        <v>-184140</v>
      </c>
      <c r="CA76" s="284">
        <f t="shared" ca="1" si="548"/>
        <v>-178200</v>
      </c>
      <c r="CB76" s="284">
        <f t="shared" ca="1" si="548"/>
        <v>-184140</v>
      </c>
      <c r="CC76" s="284">
        <f t="shared" ca="1" si="548"/>
        <v>-184140</v>
      </c>
      <c r="CD76" s="284">
        <f t="shared" ref="CD76:ED76" ca="1" si="549">-MAX(MIN(CD73,SUM(CD74:CD75)),0)</f>
        <v>-172260</v>
      </c>
      <c r="CE76" s="284">
        <f t="shared" ca="1" si="549"/>
        <v>-184140</v>
      </c>
      <c r="CF76" s="284">
        <f t="shared" ca="1" si="549"/>
        <v>-178200</v>
      </c>
      <c r="CG76" s="284">
        <f t="shared" ca="1" si="549"/>
        <v>-184140</v>
      </c>
      <c r="CH76" s="284">
        <f t="shared" ca="1" si="549"/>
        <v>-178200</v>
      </c>
      <c r="CI76" s="284">
        <f t="shared" ca="1" si="549"/>
        <v>-184140</v>
      </c>
      <c r="CJ76" s="284">
        <f t="shared" ca="1" si="549"/>
        <v>-184140</v>
      </c>
      <c r="CK76" s="284">
        <f t="shared" ca="1" si="549"/>
        <v>-178200</v>
      </c>
      <c r="CL76" s="284">
        <f t="shared" ca="1" si="549"/>
        <v>-184140</v>
      </c>
      <c r="CM76" s="284">
        <f t="shared" ca="1" si="549"/>
        <v>-178200</v>
      </c>
      <c r="CN76" s="284">
        <f t="shared" ca="1" si="549"/>
        <v>-184140</v>
      </c>
      <c r="CO76" s="284">
        <f t="shared" ca="1" si="549"/>
        <v>-184140</v>
      </c>
      <c r="CP76" s="284">
        <f t="shared" ca="1" si="549"/>
        <v>-166320</v>
      </c>
      <c r="CQ76" s="284">
        <f t="shared" ca="1" si="549"/>
        <v>-184140</v>
      </c>
      <c r="CR76" s="284">
        <f t="shared" ca="1" si="549"/>
        <v>-178200</v>
      </c>
      <c r="CS76" s="284">
        <f t="shared" ca="1" si="549"/>
        <v>-184140</v>
      </c>
      <c r="CT76" s="284">
        <f t="shared" ca="1" si="549"/>
        <v>-178200</v>
      </c>
      <c r="CU76" s="284">
        <f t="shared" ca="1" si="549"/>
        <v>-184140</v>
      </c>
      <c r="CV76" s="284">
        <f t="shared" ca="1" si="549"/>
        <v>-184140</v>
      </c>
      <c r="CW76" s="284">
        <f t="shared" ca="1" si="549"/>
        <v>-178200</v>
      </c>
      <c r="CX76" s="284">
        <f t="shared" ca="1" si="549"/>
        <v>-184140</v>
      </c>
      <c r="CY76" s="284">
        <f t="shared" ca="1" si="549"/>
        <v>-178200</v>
      </c>
      <c r="CZ76" s="284">
        <f t="shared" ca="1" si="549"/>
        <v>-184140</v>
      </c>
      <c r="DA76" s="284">
        <f t="shared" ca="1" si="549"/>
        <v>-184140</v>
      </c>
      <c r="DB76" s="284">
        <f t="shared" ca="1" si="549"/>
        <v>-166320</v>
      </c>
      <c r="DC76" s="284">
        <f t="shared" ca="1" si="549"/>
        <v>-184140</v>
      </c>
      <c r="DD76" s="284">
        <f t="shared" ca="1" si="549"/>
        <v>-178200</v>
      </c>
      <c r="DE76" s="284">
        <f t="shared" ca="1" si="549"/>
        <v>-184140</v>
      </c>
      <c r="DF76" s="284">
        <f t="shared" ca="1" si="549"/>
        <v>-178200</v>
      </c>
      <c r="DG76" s="284">
        <f t="shared" ca="1" si="549"/>
        <v>-184140</v>
      </c>
      <c r="DH76" s="284">
        <f t="shared" ca="1" si="549"/>
        <v>-184140</v>
      </c>
      <c r="DI76" s="284">
        <f t="shared" ca="1" si="549"/>
        <v>-178200</v>
      </c>
      <c r="DJ76" s="284">
        <f t="shared" ca="1" si="549"/>
        <v>-184140</v>
      </c>
      <c r="DK76" s="284">
        <f t="shared" ca="1" si="549"/>
        <v>-178200</v>
      </c>
      <c r="DL76" s="284">
        <f t="shared" ca="1" si="549"/>
        <v>-184140</v>
      </c>
      <c r="DM76" s="284">
        <f t="shared" ca="1" si="549"/>
        <v>-184140</v>
      </c>
      <c r="DN76" s="284">
        <f t="shared" ca="1" si="549"/>
        <v>-166320</v>
      </c>
      <c r="DO76" s="284">
        <f t="shared" ca="1" si="549"/>
        <v>-184140</v>
      </c>
      <c r="DP76" s="284">
        <f t="shared" ca="1" si="549"/>
        <v>-178200</v>
      </c>
      <c r="DQ76" s="284">
        <f t="shared" ca="1" si="549"/>
        <v>-184140</v>
      </c>
      <c r="DR76" s="284">
        <f t="shared" ca="1" si="549"/>
        <v>-178200</v>
      </c>
      <c r="DS76" s="284">
        <f t="shared" ca="1" si="549"/>
        <v>-184140</v>
      </c>
      <c r="DT76" s="284">
        <f t="shared" ca="1" si="549"/>
        <v>-184140</v>
      </c>
      <c r="DU76" s="284">
        <f t="shared" ca="1" si="549"/>
        <v>-178200</v>
      </c>
      <c r="DV76" s="284">
        <f t="shared" ca="1" si="549"/>
        <v>-184140</v>
      </c>
      <c r="DW76" s="284">
        <f t="shared" ca="1" si="549"/>
        <v>-178200</v>
      </c>
      <c r="DX76" s="284">
        <f t="shared" ca="1" si="549"/>
        <v>-184140</v>
      </c>
      <c r="DY76" s="284">
        <f t="shared" ca="1" si="549"/>
        <v>-184140</v>
      </c>
      <c r="DZ76" s="284">
        <f t="shared" ca="1" si="549"/>
        <v>-172260</v>
      </c>
      <c r="EA76" s="284">
        <f t="shared" ca="1" si="549"/>
        <v>-184140</v>
      </c>
      <c r="EB76" s="284">
        <f t="shared" ca="1" si="549"/>
        <v>0</v>
      </c>
      <c r="EC76" s="284">
        <f t="shared" ca="1" si="549"/>
        <v>0</v>
      </c>
      <c r="ED76" s="284">
        <f t="shared" ca="1" si="549"/>
        <v>0</v>
      </c>
    </row>
    <row r="77" spans="9:134" hidden="1" outlineLevel="1" x14ac:dyDescent="0.2">
      <c r="I77" s="372" t="s">
        <v>269</v>
      </c>
      <c r="J77" s="342">
        <f ca="1">SUM(J74:J76)</f>
        <v>0</v>
      </c>
      <c r="L77" s="342">
        <f ca="1">SUM(L74:L76)</f>
        <v>0</v>
      </c>
      <c r="M77" s="342">
        <f ca="1">SUM(M74:M76)</f>
        <v>0</v>
      </c>
      <c r="N77" s="342">
        <f t="shared" ref="N77:BY77" ca="1" si="550">SUM(N74:N76)</f>
        <v>0</v>
      </c>
      <c r="O77" s="342">
        <f t="shared" ca="1" si="550"/>
        <v>0</v>
      </c>
      <c r="P77" s="342">
        <f t="shared" ca="1" si="550"/>
        <v>0</v>
      </c>
      <c r="Q77" s="342">
        <f t="shared" ca="1" si="550"/>
        <v>0</v>
      </c>
      <c r="R77" s="342">
        <f t="shared" ca="1" si="550"/>
        <v>0</v>
      </c>
      <c r="S77" s="342">
        <f t="shared" ca="1" si="550"/>
        <v>0</v>
      </c>
      <c r="T77" s="342">
        <f t="shared" ca="1" si="550"/>
        <v>0</v>
      </c>
      <c r="U77" s="342">
        <f t="shared" ca="1" si="550"/>
        <v>0</v>
      </c>
      <c r="V77" s="342">
        <f t="shared" ca="1" si="550"/>
        <v>0</v>
      </c>
      <c r="W77" s="342">
        <f t="shared" ca="1" si="550"/>
        <v>0</v>
      </c>
      <c r="X77" s="342">
        <f t="shared" ca="1" si="550"/>
        <v>0</v>
      </c>
      <c r="Y77" s="342">
        <f t="shared" ca="1" si="550"/>
        <v>0</v>
      </c>
      <c r="Z77" s="342">
        <f t="shared" ca="1" si="550"/>
        <v>0</v>
      </c>
      <c r="AA77" s="342">
        <f t="shared" ca="1" si="550"/>
        <v>0</v>
      </c>
      <c r="AB77" s="342">
        <f t="shared" ca="1" si="550"/>
        <v>0</v>
      </c>
      <c r="AC77" s="342">
        <f t="shared" ca="1" si="550"/>
        <v>0</v>
      </c>
      <c r="AD77" s="342">
        <f t="shared" ca="1" si="550"/>
        <v>0</v>
      </c>
      <c r="AE77" s="342">
        <f t="shared" ca="1" si="550"/>
        <v>0</v>
      </c>
      <c r="AF77" s="342">
        <f t="shared" ca="1" si="550"/>
        <v>0</v>
      </c>
      <c r="AG77" s="342">
        <f t="shared" ca="1" si="550"/>
        <v>0</v>
      </c>
      <c r="AH77" s="342">
        <f t="shared" ca="1" si="550"/>
        <v>0</v>
      </c>
      <c r="AI77" s="342">
        <f t="shared" ca="1" si="550"/>
        <v>0</v>
      </c>
      <c r="AJ77" s="342">
        <f t="shared" ca="1" si="550"/>
        <v>0</v>
      </c>
      <c r="AK77" s="342">
        <f t="shared" ca="1" si="550"/>
        <v>0</v>
      </c>
      <c r="AL77" s="342">
        <f t="shared" ca="1" si="550"/>
        <v>0</v>
      </c>
      <c r="AM77" s="342">
        <f t="shared" ca="1" si="550"/>
        <v>0</v>
      </c>
      <c r="AN77" s="342">
        <f t="shared" ca="1" si="550"/>
        <v>0</v>
      </c>
      <c r="AO77" s="342">
        <f t="shared" ca="1" si="550"/>
        <v>0</v>
      </c>
      <c r="AP77" s="342">
        <f t="shared" ca="1" si="550"/>
        <v>0</v>
      </c>
      <c r="AQ77" s="342">
        <f t="shared" ca="1" si="550"/>
        <v>0</v>
      </c>
      <c r="AR77" s="342">
        <f t="shared" ca="1" si="550"/>
        <v>0</v>
      </c>
      <c r="AS77" s="342">
        <f t="shared" ca="1" si="550"/>
        <v>0</v>
      </c>
      <c r="AT77" s="342">
        <f t="shared" ca="1" si="550"/>
        <v>0</v>
      </c>
      <c r="AU77" s="342">
        <f t="shared" ca="1" si="550"/>
        <v>0</v>
      </c>
      <c r="AV77" s="342">
        <f t="shared" ca="1" si="550"/>
        <v>0</v>
      </c>
      <c r="AW77" s="342">
        <f t="shared" ca="1" si="550"/>
        <v>0</v>
      </c>
      <c r="AX77" s="342">
        <f t="shared" ca="1" si="550"/>
        <v>0</v>
      </c>
      <c r="AY77" s="342">
        <f t="shared" ca="1" si="550"/>
        <v>0</v>
      </c>
      <c r="AZ77" s="342">
        <f t="shared" ca="1" si="550"/>
        <v>0</v>
      </c>
      <c r="BA77" s="342">
        <f t="shared" ca="1" si="550"/>
        <v>0</v>
      </c>
      <c r="BB77" s="342">
        <f t="shared" ca="1" si="550"/>
        <v>0</v>
      </c>
      <c r="BC77" s="342">
        <f t="shared" ca="1" si="550"/>
        <v>0</v>
      </c>
      <c r="BD77" s="342">
        <f t="shared" ca="1" si="550"/>
        <v>0</v>
      </c>
      <c r="BE77" s="342">
        <f t="shared" ca="1" si="550"/>
        <v>0</v>
      </c>
      <c r="BF77" s="342">
        <f t="shared" ca="1" si="550"/>
        <v>0</v>
      </c>
      <c r="BG77" s="342">
        <f t="shared" ca="1" si="550"/>
        <v>0</v>
      </c>
      <c r="BH77" s="342">
        <f t="shared" ca="1" si="550"/>
        <v>0</v>
      </c>
      <c r="BI77" s="342">
        <f t="shared" ca="1" si="550"/>
        <v>0</v>
      </c>
      <c r="BJ77" s="342">
        <f t="shared" ca="1" si="550"/>
        <v>0</v>
      </c>
      <c r="BK77" s="342">
        <f t="shared" ca="1" si="550"/>
        <v>0</v>
      </c>
      <c r="BL77" s="342">
        <f t="shared" ca="1" si="550"/>
        <v>0</v>
      </c>
      <c r="BM77" s="342">
        <f t="shared" ca="1" si="550"/>
        <v>0</v>
      </c>
      <c r="BN77" s="342">
        <f t="shared" ca="1" si="550"/>
        <v>0</v>
      </c>
      <c r="BO77" s="342">
        <f t="shared" ca="1" si="550"/>
        <v>0</v>
      </c>
      <c r="BP77" s="342">
        <f t="shared" ca="1" si="550"/>
        <v>0</v>
      </c>
      <c r="BQ77" s="342">
        <f t="shared" ca="1" si="550"/>
        <v>0</v>
      </c>
      <c r="BR77" s="342">
        <f t="shared" ca="1" si="550"/>
        <v>0</v>
      </c>
      <c r="BS77" s="342">
        <f t="shared" ca="1" si="550"/>
        <v>0</v>
      </c>
      <c r="BT77" s="342">
        <f t="shared" ca="1" si="550"/>
        <v>0</v>
      </c>
      <c r="BU77" s="342">
        <f t="shared" ca="1" si="550"/>
        <v>0</v>
      </c>
      <c r="BV77" s="342">
        <f t="shared" ca="1" si="550"/>
        <v>0</v>
      </c>
      <c r="BW77" s="342">
        <f t="shared" ca="1" si="550"/>
        <v>0</v>
      </c>
      <c r="BX77" s="342">
        <f t="shared" ca="1" si="550"/>
        <v>0</v>
      </c>
      <c r="BY77" s="342">
        <f t="shared" ca="1" si="550"/>
        <v>0</v>
      </c>
      <c r="BZ77" s="342">
        <f t="shared" ref="BZ77:CC77" ca="1" si="551">SUM(BZ74:BZ76)</f>
        <v>0</v>
      </c>
      <c r="CA77" s="342">
        <f t="shared" ca="1" si="551"/>
        <v>0</v>
      </c>
      <c r="CB77" s="342">
        <f t="shared" ca="1" si="551"/>
        <v>0</v>
      </c>
      <c r="CC77" s="342">
        <f t="shared" ca="1" si="551"/>
        <v>0</v>
      </c>
      <c r="CD77" s="342">
        <f t="shared" ref="CD77:ED77" ca="1" si="552">SUM(CD74:CD76)</f>
        <v>0</v>
      </c>
      <c r="CE77" s="342">
        <f t="shared" ca="1" si="552"/>
        <v>0</v>
      </c>
      <c r="CF77" s="342">
        <f t="shared" ca="1" si="552"/>
        <v>0</v>
      </c>
      <c r="CG77" s="342">
        <f t="shared" ca="1" si="552"/>
        <v>0</v>
      </c>
      <c r="CH77" s="342">
        <f t="shared" ca="1" si="552"/>
        <v>0</v>
      </c>
      <c r="CI77" s="342">
        <f t="shared" ca="1" si="552"/>
        <v>0</v>
      </c>
      <c r="CJ77" s="342">
        <f t="shared" ca="1" si="552"/>
        <v>0</v>
      </c>
      <c r="CK77" s="342">
        <f t="shared" ca="1" si="552"/>
        <v>0</v>
      </c>
      <c r="CL77" s="342">
        <f t="shared" ca="1" si="552"/>
        <v>0</v>
      </c>
      <c r="CM77" s="342">
        <f t="shared" ca="1" si="552"/>
        <v>0</v>
      </c>
      <c r="CN77" s="342">
        <f t="shared" ca="1" si="552"/>
        <v>0</v>
      </c>
      <c r="CO77" s="342">
        <f t="shared" ca="1" si="552"/>
        <v>0</v>
      </c>
      <c r="CP77" s="342">
        <f t="shared" ca="1" si="552"/>
        <v>0</v>
      </c>
      <c r="CQ77" s="342">
        <f t="shared" ca="1" si="552"/>
        <v>0</v>
      </c>
      <c r="CR77" s="342">
        <f t="shared" ca="1" si="552"/>
        <v>0</v>
      </c>
      <c r="CS77" s="342">
        <f t="shared" ca="1" si="552"/>
        <v>0</v>
      </c>
      <c r="CT77" s="342">
        <f t="shared" ca="1" si="552"/>
        <v>0</v>
      </c>
      <c r="CU77" s="342">
        <f t="shared" ca="1" si="552"/>
        <v>0</v>
      </c>
      <c r="CV77" s="342">
        <f t="shared" ca="1" si="552"/>
        <v>0</v>
      </c>
      <c r="CW77" s="342">
        <f t="shared" ca="1" si="552"/>
        <v>0</v>
      </c>
      <c r="CX77" s="342">
        <f t="shared" ca="1" si="552"/>
        <v>0</v>
      </c>
      <c r="CY77" s="342">
        <f t="shared" ca="1" si="552"/>
        <v>0</v>
      </c>
      <c r="CZ77" s="342">
        <f t="shared" ca="1" si="552"/>
        <v>0</v>
      </c>
      <c r="DA77" s="342">
        <f t="shared" ca="1" si="552"/>
        <v>0</v>
      </c>
      <c r="DB77" s="342">
        <f t="shared" ca="1" si="552"/>
        <v>0</v>
      </c>
      <c r="DC77" s="342">
        <f t="shared" ca="1" si="552"/>
        <v>0</v>
      </c>
      <c r="DD77" s="342">
        <f t="shared" ca="1" si="552"/>
        <v>0</v>
      </c>
      <c r="DE77" s="342">
        <f t="shared" ca="1" si="552"/>
        <v>0</v>
      </c>
      <c r="DF77" s="342">
        <f t="shared" ca="1" si="552"/>
        <v>0</v>
      </c>
      <c r="DG77" s="342">
        <f t="shared" ca="1" si="552"/>
        <v>0</v>
      </c>
      <c r="DH77" s="342">
        <f t="shared" ca="1" si="552"/>
        <v>0</v>
      </c>
      <c r="DI77" s="342">
        <f t="shared" ca="1" si="552"/>
        <v>0</v>
      </c>
      <c r="DJ77" s="342">
        <f t="shared" ca="1" si="552"/>
        <v>0</v>
      </c>
      <c r="DK77" s="342">
        <f t="shared" ca="1" si="552"/>
        <v>0</v>
      </c>
      <c r="DL77" s="342">
        <f t="shared" ca="1" si="552"/>
        <v>0</v>
      </c>
      <c r="DM77" s="342">
        <f t="shared" ca="1" si="552"/>
        <v>0</v>
      </c>
      <c r="DN77" s="342">
        <f t="shared" ca="1" si="552"/>
        <v>0</v>
      </c>
      <c r="DO77" s="342">
        <f t="shared" ca="1" si="552"/>
        <v>0</v>
      </c>
      <c r="DP77" s="342">
        <f t="shared" ca="1" si="552"/>
        <v>0</v>
      </c>
      <c r="DQ77" s="342">
        <f t="shared" ca="1" si="552"/>
        <v>0</v>
      </c>
      <c r="DR77" s="342">
        <f t="shared" ca="1" si="552"/>
        <v>0</v>
      </c>
      <c r="DS77" s="342">
        <f t="shared" ca="1" si="552"/>
        <v>0</v>
      </c>
      <c r="DT77" s="342">
        <f t="shared" ca="1" si="552"/>
        <v>0</v>
      </c>
      <c r="DU77" s="342">
        <f t="shared" ca="1" si="552"/>
        <v>0</v>
      </c>
      <c r="DV77" s="342">
        <f t="shared" ca="1" si="552"/>
        <v>0</v>
      </c>
      <c r="DW77" s="342">
        <f t="shared" ca="1" si="552"/>
        <v>0</v>
      </c>
      <c r="DX77" s="342">
        <f t="shared" ca="1" si="552"/>
        <v>0</v>
      </c>
      <c r="DY77" s="342">
        <f t="shared" ca="1" si="552"/>
        <v>0</v>
      </c>
      <c r="DZ77" s="342">
        <f t="shared" ca="1" si="552"/>
        <v>0</v>
      </c>
      <c r="EA77" s="342">
        <f t="shared" ca="1" si="552"/>
        <v>0</v>
      </c>
      <c r="EB77" s="342">
        <f t="shared" ca="1" si="552"/>
        <v>0</v>
      </c>
      <c r="EC77" s="342">
        <f t="shared" ca="1" si="552"/>
        <v>0</v>
      </c>
      <c r="ED77" s="342">
        <f t="shared" ca="1" si="552"/>
        <v>0</v>
      </c>
    </row>
    <row r="78" spans="9:134" hidden="1" outlineLevel="1" x14ac:dyDescent="0.2"/>
    <row r="79" spans="9:134" hidden="1" outlineLevel="1" x14ac:dyDescent="0.2">
      <c r="I79" s="238" t="str">
        <f>$D$59&amp;" 전 CF"</f>
        <v xml:space="preserve"> 전 CF</v>
      </c>
      <c r="J79" s="343"/>
      <c r="K79" s="343"/>
      <c r="L79" s="284">
        <f ca="1">L73+L76</f>
        <v>665164.18125000002</v>
      </c>
      <c r="M79" s="284">
        <f t="shared" ref="M79:BX79" ca="1" si="553">M73+M76</f>
        <v>637886.40347222239</v>
      </c>
      <c r="N79" s="284">
        <f t="shared" ca="1" si="553"/>
        <v>665164.18125000002</v>
      </c>
      <c r="O79" s="284">
        <f t="shared" ca="1" si="553"/>
        <v>637886.40347222239</v>
      </c>
      <c r="P79" s="284">
        <f t="shared" ca="1" si="553"/>
        <v>637886.40347222239</v>
      </c>
      <c r="Q79" s="284">
        <f t="shared" ca="1" si="553"/>
        <v>665164.18125000002</v>
      </c>
      <c r="R79" s="284">
        <f t="shared" ca="1" si="553"/>
        <v>637886.40347222239</v>
      </c>
      <c r="S79" s="284">
        <f t="shared" ca="1" si="553"/>
        <v>665164.18125000002</v>
      </c>
      <c r="T79" s="284">
        <f t="shared" ca="1" si="553"/>
        <v>637886.40347222239</v>
      </c>
      <c r="U79" s="284">
        <f t="shared" ca="1" si="553"/>
        <v>637886.40347222239</v>
      </c>
      <c r="V79" s="284">
        <f t="shared" ca="1" si="553"/>
        <v>719719.73680555553</v>
      </c>
      <c r="W79" s="284">
        <f t="shared" ca="1" si="553"/>
        <v>637886.40347222239</v>
      </c>
      <c r="X79" s="284">
        <f t="shared" ca="1" si="553"/>
        <v>650450.14791666658</v>
      </c>
      <c r="Y79" s="284">
        <f t="shared" ca="1" si="553"/>
        <v>623172.37013888895</v>
      </c>
      <c r="Z79" s="284">
        <f t="shared" ca="1" si="553"/>
        <v>650450.14791666658</v>
      </c>
      <c r="AA79" s="284">
        <f t="shared" ca="1" si="553"/>
        <v>623172.37013888895</v>
      </c>
      <c r="AB79" s="284">
        <f t="shared" ca="1" si="553"/>
        <v>623172.37013888895</v>
      </c>
      <c r="AC79" s="284">
        <f t="shared" ca="1" si="553"/>
        <v>650450.14791666658</v>
      </c>
      <c r="AD79" s="284">
        <f t="shared" ca="1" si="553"/>
        <v>623172.37013888895</v>
      </c>
      <c r="AE79" s="284">
        <f t="shared" ca="1" si="553"/>
        <v>650450.14791666658</v>
      </c>
      <c r="AF79" s="284">
        <f t="shared" ca="1" si="553"/>
        <v>623172.37013888895</v>
      </c>
      <c r="AG79" s="284">
        <f t="shared" ca="1" si="553"/>
        <v>623172.37013888895</v>
      </c>
      <c r="AH79" s="284">
        <f t="shared" ca="1" si="553"/>
        <v>677727.92569444445</v>
      </c>
      <c r="AI79" s="284">
        <f t="shared" ca="1" si="553"/>
        <v>623172.37013888895</v>
      </c>
      <c r="AJ79" s="284">
        <f t="shared" ca="1" si="553"/>
        <v>649667.13541666663</v>
      </c>
      <c r="AK79" s="284">
        <f t="shared" ca="1" si="553"/>
        <v>622389.35763888899</v>
      </c>
      <c r="AL79" s="284">
        <f t="shared" ca="1" si="553"/>
        <v>649667.13541666663</v>
      </c>
      <c r="AM79" s="284">
        <f t="shared" ca="1" si="553"/>
        <v>622389.35763888899</v>
      </c>
      <c r="AN79" s="284">
        <f t="shared" ca="1" si="553"/>
        <v>622389.35763888899</v>
      </c>
      <c r="AO79" s="284">
        <f t="shared" ca="1" si="553"/>
        <v>649667.13541666663</v>
      </c>
      <c r="AP79" s="284">
        <f t="shared" ca="1" si="553"/>
        <v>622389.35763888899</v>
      </c>
      <c r="AQ79" s="284">
        <f t="shared" ca="1" si="553"/>
        <v>649667.13541666663</v>
      </c>
      <c r="AR79" s="284">
        <f t="shared" ca="1" si="553"/>
        <v>622389.35763888899</v>
      </c>
      <c r="AS79" s="284">
        <f t="shared" ca="1" si="553"/>
        <v>622389.35763888899</v>
      </c>
      <c r="AT79" s="284">
        <f t="shared" ca="1" si="553"/>
        <v>704222.69097222213</v>
      </c>
      <c r="AU79" s="284">
        <f t="shared" ca="1" si="553"/>
        <v>622389.35763888899</v>
      </c>
      <c r="AV79" s="284">
        <f t="shared" ca="1" si="553"/>
        <v>650407.48958333314</v>
      </c>
      <c r="AW79" s="284">
        <f t="shared" ca="1" si="553"/>
        <v>623129.7118055555</v>
      </c>
      <c r="AX79" s="284">
        <f t="shared" ca="1" si="553"/>
        <v>650407.48958333314</v>
      </c>
      <c r="AY79" s="284">
        <f t="shared" ca="1" si="553"/>
        <v>623129.7118055555</v>
      </c>
      <c r="AZ79" s="284">
        <f t="shared" ca="1" si="553"/>
        <v>623129.7118055555</v>
      </c>
      <c r="BA79" s="284">
        <f t="shared" ca="1" si="553"/>
        <v>650407.48958333314</v>
      </c>
      <c r="BB79" s="284">
        <f t="shared" ca="1" si="553"/>
        <v>623129.7118055555</v>
      </c>
      <c r="BC79" s="284">
        <f t="shared" ca="1" si="553"/>
        <v>650407.48958333314</v>
      </c>
      <c r="BD79" s="284">
        <f t="shared" ca="1" si="553"/>
        <v>623129.7118055555</v>
      </c>
      <c r="BE79" s="284">
        <f t="shared" ca="1" si="553"/>
        <v>623129.7118055555</v>
      </c>
      <c r="BF79" s="284">
        <f t="shared" ca="1" si="553"/>
        <v>704963.04513888864</v>
      </c>
      <c r="BG79" s="284">
        <f t="shared" ca="1" si="553"/>
        <v>623129.7118055555</v>
      </c>
      <c r="BH79" s="284">
        <f t="shared" ca="1" si="553"/>
        <v>659744.18333333323</v>
      </c>
      <c r="BI79" s="284">
        <f t="shared" ca="1" si="553"/>
        <v>632466.4055555556</v>
      </c>
      <c r="BJ79" s="284">
        <f t="shared" ca="1" si="553"/>
        <v>659744.18333333323</v>
      </c>
      <c r="BK79" s="284">
        <f t="shared" ca="1" si="553"/>
        <v>632466.4055555556</v>
      </c>
      <c r="BL79" s="284">
        <f t="shared" ca="1" si="553"/>
        <v>632466.4055555556</v>
      </c>
      <c r="BM79" s="284">
        <f t="shared" ca="1" si="553"/>
        <v>659744.18333333323</v>
      </c>
      <c r="BN79" s="284">
        <f t="shared" ca="1" si="553"/>
        <v>632466.4055555556</v>
      </c>
      <c r="BO79" s="284">
        <f t="shared" ca="1" si="553"/>
        <v>659744.18333333323</v>
      </c>
      <c r="BP79" s="284">
        <f t="shared" ca="1" si="553"/>
        <v>632466.4055555556</v>
      </c>
      <c r="BQ79" s="284">
        <f t="shared" ca="1" si="553"/>
        <v>632466.4055555556</v>
      </c>
      <c r="BR79" s="284">
        <f t="shared" ca="1" si="553"/>
        <v>714299.73888888874</v>
      </c>
      <c r="BS79" s="284">
        <f t="shared" ca="1" si="553"/>
        <v>632466.4055555556</v>
      </c>
      <c r="BT79" s="284">
        <f t="shared" ca="1" si="553"/>
        <v>703352.29166666663</v>
      </c>
      <c r="BU79" s="284">
        <f t="shared" ca="1" si="553"/>
        <v>676074.51388888899</v>
      </c>
      <c r="BV79" s="284">
        <f t="shared" ca="1" si="553"/>
        <v>703352.29166666663</v>
      </c>
      <c r="BW79" s="284">
        <f t="shared" ca="1" si="553"/>
        <v>676074.51388888899</v>
      </c>
      <c r="BX79" s="284">
        <f t="shared" ca="1" si="553"/>
        <v>676074.51388888899</v>
      </c>
      <c r="BY79" s="284">
        <f t="shared" ref="BY79:CC79" ca="1" si="554">BY73+BY76</f>
        <v>703352.29166666663</v>
      </c>
      <c r="BZ79" s="284">
        <f t="shared" ca="1" si="554"/>
        <v>676074.51388888899</v>
      </c>
      <c r="CA79" s="284">
        <f t="shared" ca="1" si="554"/>
        <v>703352.29166666663</v>
      </c>
      <c r="CB79" s="284">
        <f t="shared" ca="1" si="554"/>
        <v>676074.51388888899</v>
      </c>
      <c r="CC79" s="284">
        <f t="shared" ca="1" si="554"/>
        <v>676074.51388888899</v>
      </c>
      <c r="CD79" s="284">
        <f t="shared" ref="CD79:ED79" ca="1" si="555">CD73+CD76</f>
        <v>730630.0694444445</v>
      </c>
      <c r="CE79" s="284">
        <f t="shared" ca="1" si="555"/>
        <v>676074.51388888899</v>
      </c>
      <c r="CF79" s="284">
        <f t="shared" ca="1" si="555"/>
        <v>747197.62291666667</v>
      </c>
      <c r="CG79" s="284">
        <f t="shared" ca="1" si="555"/>
        <v>719919.84513888904</v>
      </c>
      <c r="CH79" s="284">
        <f t="shared" ca="1" si="555"/>
        <v>747197.62291666667</v>
      </c>
      <c r="CI79" s="284">
        <f t="shared" ca="1" si="555"/>
        <v>719919.84513888904</v>
      </c>
      <c r="CJ79" s="284">
        <f t="shared" ca="1" si="555"/>
        <v>719919.84513888904</v>
      </c>
      <c r="CK79" s="284">
        <f t="shared" ca="1" si="555"/>
        <v>747197.62291666667</v>
      </c>
      <c r="CL79" s="284">
        <f t="shared" ca="1" si="555"/>
        <v>719919.84513888904</v>
      </c>
      <c r="CM79" s="284">
        <f t="shared" ca="1" si="555"/>
        <v>747197.62291666667</v>
      </c>
      <c r="CN79" s="284">
        <f t="shared" ca="1" si="555"/>
        <v>719919.84513888904</v>
      </c>
      <c r="CO79" s="284">
        <f t="shared" ca="1" si="555"/>
        <v>719919.84513888904</v>
      </c>
      <c r="CP79" s="284">
        <f t="shared" ca="1" si="555"/>
        <v>801753.17847222241</v>
      </c>
      <c r="CQ79" s="284">
        <f t="shared" ca="1" si="555"/>
        <v>719919.84513888904</v>
      </c>
      <c r="CR79" s="284">
        <f t="shared" ca="1" si="555"/>
        <v>792359.34791666653</v>
      </c>
      <c r="CS79" s="284">
        <f t="shared" ca="1" si="555"/>
        <v>765081.5701388889</v>
      </c>
      <c r="CT79" s="284">
        <f t="shared" ca="1" si="555"/>
        <v>792359.34791666653</v>
      </c>
      <c r="CU79" s="284">
        <f t="shared" ca="1" si="555"/>
        <v>765081.5701388889</v>
      </c>
      <c r="CV79" s="284">
        <f t="shared" ca="1" si="555"/>
        <v>765081.5701388889</v>
      </c>
      <c r="CW79" s="284">
        <f t="shared" ca="1" si="555"/>
        <v>792359.34791666653</v>
      </c>
      <c r="CX79" s="284">
        <f t="shared" ca="1" si="555"/>
        <v>765081.5701388889</v>
      </c>
      <c r="CY79" s="284">
        <f t="shared" ca="1" si="555"/>
        <v>792359.34791666653</v>
      </c>
      <c r="CZ79" s="284">
        <f t="shared" ca="1" si="555"/>
        <v>765081.5701388889</v>
      </c>
      <c r="DA79" s="284">
        <f t="shared" ca="1" si="555"/>
        <v>765081.5701388889</v>
      </c>
      <c r="DB79" s="284">
        <f t="shared" ca="1" si="555"/>
        <v>846914.90347222204</v>
      </c>
      <c r="DC79" s="284">
        <f t="shared" ca="1" si="555"/>
        <v>765081.5701388889</v>
      </c>
      <c r="DD79" s="284">
        <f t="shared" ca="1" si="555"/>
        <v>838875.73333333305</v>
      </c>
      <c r="DE79" s="284">
        <f t="shared" ca="1" si="555"/>
        <v>811597.95555555541</v>
      </c>
      <c r="DF79" s="284">
        <f t="shared" ca="1" si="555"/>
        <v>838875.73333333305</v>
      </c>
      <c r="DG79" s="284">
        <f t="shared" ca="1" si="555"/>
        <v>811597.95555555541</v>
      </c>
      <c r="DH79" s="284">
        <f t="shared" ca="1" si="555"/>
        <v>811597.95555555541</v>
      </c>
      <c r="DI79" s="284">
        <f t="shared" ca="1" si="555"/>
        <v>838875.73333333305</v>
      </c>
      <c r="DJ79" s="284">
        <f t="shared" ca="1" si="555"/>
        <v>811597.95555555541</v>
      </c>
      <c r="DK79" s="284">
        <f t="shared" ca="1" si="555"/>
        <v>838875.73333333305</v>
      </c>
      <c r="DL79" s="284">
        <f t="shared" ca="1" si="555"/>
        <v>811597.95555555541</v>
      </c>
      <c r="DM79" s="284">
        <f t="shared" ca="1" si="555"/>
        <v>811597.95555555541</v>
      </c>
      <c r="DN79" s="284">
        <f t="shared" ca="1" si="555"/>
        <v>893431.28888888843</v>
      </c>
      <c r="DO79" s="284">
        <f t="shared" ca="1" si="555"/>
        <v>811597.95555555541</v>
      </c>
      <c r="DP79" s="284">
        <f t="shared" ca="1" si="555"/>
        <v>888737.50416666642</v>
      </c>
      <c r="DQ79" s="284">
        <f t="shared" ca="1" si="555"/>
        <v>861459.7263888889</v>
      </c>
      <c r="DR79" s="284">
        <f t="shared" ca="1" si="555"/>
        <v>888737.50416666642</v>
      </c>
      <c r="DS79" s="284">
        <f t="shared" ca="1" si="555"/>
        <v>861459.7263888889</v>
      </c>
      <c r="DT79" s="284">
        <f t="shared" ca="1" si="555"/>
        <v>861459.7263888889</v>
      </c>
      <c r="DU79" s="284">
        <f t="shared" ca="1" si="555"/>
        <v>888737.50416666642</v>
      </c>
      <c r="DV79" s="284">
        <f t="shared" ca="1" si="555"/>
        <v>861459.7263888889</v>
      </c>
      <c r="DW79" s="284">
        <f t="shared" ca="1" si="555"/>
        <v>888737.50416666642</v>
      </c>
      <c r="DX79" s="284">
        <f t="shared" ca="1" si="555"/>
        <v>861459.7263888889</v>
      </c>
      <c r="DY79" s="284">
        <f t="shared" ca="1" si="555"/>
        <v>861459.7263888889</v>
      </c>
      <c r="DZ79" s="284">
        <f t="shared" ca="1" si="555"/>
        <v>916015.2819444444</v>
      </c>
      <c r="EA79" s="284">
        <f t="shared" ca="1" si="555"/>
        <v>861459.7263888889</v>
      </c>
      <c r="EB79" s="284">
        <f t="shared" ca="1" si="555"/>
        <v>0</v>
      </c>
      <c r="EC79" s="284">
        <f t="shared" ca="1" si="555"/>
        <v>0</v>
      </c>
      <c r="ED79" s="284">
        <f t="shared" ca="1" si="555"/>
        <v>0</v>
      </c>
    </row>
    <row r="80" spans="9:134" hidden="1" outlineLevel="1" x14ac:dyDescent="0.2">
      <c r="I80" s="370" t="s">
        <v>270</v>
      </c>
      <c r="J80" s="342">
        <f>L80</f>
        <v>0</v>
      </c>
      <c r="L80" s="342">
        <v>0</v>
      </c>
      <c r="M80" s="342">
        <f ca="1">L83</f>
        <v>0</v>
      </c>
      <c r="N80" s="342">
        <f t="shared" ref="N80:BY80" ca="1" si="556">M83</f>
        <v>0</v>
      </c>
      <c r="O80" s="342">
        <f t="shared" ca="1" si="556"/>
        <v>0</v>
      </c>
      <c r="P80" s="342">
        <f t="shared" ca="1" si="556"/>
        <v>0</v>
      </c>
      <c r="Q80" s="342">
        <f t="shared" ca="1" si="556"/>
        <v>0</v>
      </c>
      <c r="R80" s="342">
        <f t="shared" ca="1" si="556"/>
        <v>0</v>
      </c>
      <c r="S80" s="342">
        <f t="shared" ca="1" si="556"/>
        <v>0</v>
      </c>
      <c r="T80" s="342">
        <f t="shared" ca="1" si="556"/>
        <v>0</v>
      </c>
      <c r="U80" s="342">
        <f t="shared" ca="1" si="556"/>
        <v>0</v>
      </c>
      <c r="V80" s="342">
        <f t="shared" ca="1" si="556"/>
        <v>0</v>
      </c>
      <c r="W80" s="342">
        <f t="shared" ca="1" si="556"/>
        <v>0</v>
      </c>
      <c r="X80" s="342">
        <f t="shared" ca="1" si="556"/>
        <v>0</v>
      </c>
      <c r="Y80" s="342">
        <f t="shared" ca="1" si="556"/>
        <v>0</v>
      </c>
      <c r="Z80" s="342">
        <f t="shared" ca="1" si="556"/>
        <v>0</v>
      </c>
      <c r="AA80" s="342">
        <f t="shared" ca="1" si="556"/>
        <v>0</v>
      </c>
      <c r="AB80" s="342">
        <f t="shared" ca="1" si="556"/>
        <v>0</v>
      </c>
      <c r="AC80" s="342">
        <f t="shared" ca="1" si="556"/>
        <v>0</v>
      </c>
      <c r="AD80" s="342">
        <f t="shared" ca="1" si="556"/>
        <v>0</v>
      </c>
      <c r="AE80" s="342">
        <f t="shared" ca="1" si="556"/>
        <v>0</v>
      </c>
      <c r="AF80" s="342">
        <f t="shared" ca="1" si="556"/>
        <v>0</v>
      </c>
      <c r="AG80" s="342">
        <f t="shared" ca="1" si="556"/>
        <v>0</v>
      </c>
      <c r="AH80" s="342">
        <f t="shared" ca="1" si="556"/>
        <v>0</v>
      </c>
      <c r="AI80" s="342">
        <f t="shared" ca="1" si="556"/>
        <v>0</v>
      </c>
      <c r="AJ80" s="342">
        <f t="shared" ca="1" si="556"/>
        <v>0</v>
      </c>
      <c r="AK80" s="342">
        <f t="shared" ca="1" si="556"/>
        <v>0</v>
      </c>
      <c r="AL80" s="342">
        <f t="shared" ca="1" si="556"/>
        <v>0</v>
      </c>
      <c r="AM80" s="342">
        <f t="shared" ca="1" si="556"/>
        <v>0</v>
      </c>
      <c r="AN80" s="342">
        <f t="shared" ca="1" si="556"/>
        <v>0</v>
      </c>
      <c r="AO80" s="342">
        <f t="shared" ca="1" si="556"/>
        <v>0</v>
      </c>
      <c r="AP80" s="342">
        <f t="shared" ca="1" si="556"/>
        <v>0</v>
      </c>
      <c r="AQ80" s="342">
        <f t="shared" ca="1" si="556"/>
        <v>0</v>
      </c>
      <c r="AR80" s="342">
        <f t="shared" ca="1" si="556"/>
        <v>0</v>
      </c>
      <c r="AS80" s="342">
        <f t="shared" ca="1" si="556"/>
        <v>0</v>
      </c>
      <c r="AT80" s="342">
        <f t="shared" ca="1" si="556"/>
        <v>0</v>
      </c>
      <c r="AU80" s="342">
        <f t="shared" ca="1" si="556"/>
        <v>0</v>
      </c>
      <c r="AV80" s="342">
        <f t="shared" ca="1" si="556"/>
        <v>0</v>
      </c>
      <c r="AW80" s="342">
        <f t="shared" ca="1" si="556"/>
        <v>0</v>
      </c>
      <c r="AX80" s="342">
        <f t="shared" ca="1" si="556"/>
        <v>0</v>
      </c>
      <c r="AY80" s="342">
        <f t="shared" ca="1" si="556"/>
        <v>0</v>
      </c>
      <c r="AZ80" s="342">
        <f t="shared" ca="1" si="556"/>
        <v>0</v>
      </c>
      <c r="BA80" s="342">
        <f t="shared" ca="1" si="556"/>
        <v>0</v>
      </c>
      <c r="BB80" s="342">
        <f t="shared" ca="1" si="556"/>
        <v>0</v>
      </c>
      <c r="BC80" s="342">
        <f t="shared" ca="1" si="556"/>
        <v>0</v>
      </c>
      <c r="BD80" s="342">
        <f t="shared" ca="1" si="556"/>
        <v>0</v>
      </c>
      <c r="BE80" s="342">
        <f t="shared" ca="1" si="556"/>
        <v>0</v>
      </c>
      <c r="BF80" s="342">
        <f t="shared" ca="1" si="556"/>
        <v>0</v>
      </c>
      <c r="BG80" s="342">
        <f t="shared" ca="1" si="556"/>
        <v>0</v>
      </c>
      <c r="BH80" s="342">
        <f t="shared" ca="1" si="556"/>
        <v>0</v>
      </c>
      <c r="BI80" s="342">
        <f t="shared" ca="1" si="556"/>
        <v>0</v>
      </c>
      <c r="BJ80" s="342">
        <f t="shared" ca="1" si="556"/>
        <v>0</v>
      </c>
      <c r="BK80" s="342">
        <f t="shared" ca="1" si="556"/>
        <v>0</v>
      </c>
      <c r="BL80" s="342">
        <f t="shared" ca="1" si="556"/>
        <v>0</v>
      </c>
      <c r="BM80" s="342">
        <f t="shared" ca="1" si="556"/>
        <v>0</v>
      </c>
      <c r="BN80" s="342">
        <f t="shared" ca="1" si="556"/>
        <v>0</v>
      </c>
      <c r="BO80" s="342">
        <f t="shared" ca="1" si="556"/>
        <v>0</v>
      </c>
      <c r="BP80" s="342">
        <f t="shared" ca="1" si="556"/>
        <v>0</v>
      </c>
      <c r="BQ80" s="342">
        <f t="shared" ca="1" si="556"/>
        <v>0</v>
      </c>
      <c r="BR80" s="342">
        <f t="shared" ca="1" si="556"/>
        <v>0</v>
      </c>
      <c r="BS80" s="342">
        <f t="shared" ca="1" si="556"/>
        <v>0</v>
      </c>
      <c r="BT80" s="342">
        <f t="shared" ca="1" si="556"/>
        <v>0</v>
      </c>
      <c r="BU80" s="342">
        <f t="shared" ca="1" si="556"/>
        <v>0</v>
      </c>
      <c r="BV80" s="342">
        <f t="shared" ca="1" si="556"/>
        <v>0</v>
      </c>
      <c r="BW80" s="342">
        <f t="shared" ca="1" si="556"/>
        <v>0</v>
      </c>
      <c r="BX80" s="342">
        <f t="shared" ca="1" si="556"/>
        <v>0</v>
      </c>
      <c r="BY80" s="342">
        <f t="shared" ca="1" si="556"/>
        <v>0</v>
      </c>
      <c r="BZ80" s="342">
        <f t="shared" ref="BZ80:CC80" ca="1" si="557">BY83</f>
        <v>0</v>
      </c>
      <c r="CA80" s="342">
        <f t="shared" ca="1" si="557"/>
        <v>0</v>
      </c>
      <c r="CB80" s="342">
        <f t="shared" ca="1" si="557"/>
        <v>0</v>
      </c>
      <c r="CC80" s="342">
        <f t="shared" ca="1" si="557"/>
        <v>0</v>
      </c>
      <c r="CD80" s="342">
        <f t="shared" ref="CD80" ca="1" si="558">CC83</f>
        <v>0</v>
      </c>
      <c r="CE80" s="342">
        <f t="shared" ref="CE80" ca="1" si="559">CD83</f>
        <v>0</v>
      </c>
      <c r="CF80" s="342">
        <f t="shared" ref="CF80" ca="1" si="560">CE83</f>
        <v>0</v>
      </c>
      <c r="CG80" s="342">
        <f t="shared" ref="CG80" ca="1" si="561">CF83</f>
        <v>0</v>
      </c>
      <c r="CH80" s="342">
        <f t="shared" ref="CH80" ca="1" si="562">CG83</f>
        <v>0</v>
      </c>
      <c r="CI80" s="342">
        <f t="shared" ref="CI80" ca="1" si="563">CH83</f>
        <v>0</v>
      </c>
      <c r="CJ80" s="342">
        <f t="shared" ref="CJ80" ca="1" si="564">CI83</f>
        <v>0</v>
      </c>
      <c r="CK80" s="342">
        <f t="shared" ref="CK80" ca="1" si="565">CJ83</f>
        <v>0</v>
      </c>
      <c r="CL80" s="342">
        <f t="shared" ref="CL80" ca="1" si="566">CK83</f>
        <v>0</v>
      </c>
      <c r="CM80" s="342">
        <f t="shared" ref="CM80" ca="1" si="567">CL83</f>
        <v>0</v>
      </c>
      <c r="CN80" s="342">
        <f t="shared" ref="CN80" ca="1" si="568">CM83</f>
        <v>0</v>
      </c>
      <c r="CO80" s="342">
        <f t="shared" ref="CO80" ca="1" si="569">CN83</f>
        <v>0</v>
      </c>
      <c r="CP80" s="342">
        <f t="shared" ref="CP80" ca="1" si="570">CO83</f>
        <v>0</v>
      </c>
      <c r="CQ80" s="342">
        <f t="shared" ref="CQ80" ca="1" si="571">CP83</f>
        <v>0</v>
      </c>
      <c r="CR80" s="342">
        <f t="shared" ref="CR80" ca="1" si="572">CQ83</f>
        <v>0</v>
      </c>
      <c r="CS80" s="342">
        <f t="shared" ref="CS80" ca="1" si="573">CR83</f>
        <v>0</v>
      </c>
      <c r="CT80" s="342">
        <f t="shared" ref="CT80" ca="1" si="574">CS83</f>
        <v>0</v>
      </c>
      <c r="CU80" s="342">
        <f t="shared" ref="CU80" ca="1" si="575">CT83</f>
        <v>0</v>
      </c>
      <c r="CV80" s="342">
        <f t="shared" ref="CV80" ca="1" si="576">CU83</f>
        <v>0</v>
      </c>
      <c r="CW80" s="342">
        <f t="shared" ref="CW80" ca="1" si="577">CV83</f>
        <v>0</v>
      </c>
      <c r="CX80" s="342">
        <f t="shared" ref="CX80" ca="1" si="578">CW83</f>
        <v>0</v>
      </c>
      <c r="CY80" s="342">
        <f t="shared" ref="CY80" ca="1" si="579">CX83</f>
        <v>0</v>
      </c>
      <c r="CZ80" s="342">
        <f t="shared" ref="CZ80" ca="1" si="580">CY83</f>
        <v>0</v>
      </c>
      <c r="DA80" s="342">
        <f t="shared" ref="DA80" ca="1" si="581">CZ83</f>
        <v>0</v>
      </c>
      <c r="DB80" s="342">
        <f t="shared" ref="DB80" ca="1" si="582">DA83</f>
        <v>0</v>
      </c>
      <c r="DC80" s="342">
        <f t="shared" ref="DC80" ca="1" si="583">DB83</f>
        <v>0</v>
      </c>
      <c r="DD80" s="342">
        <f t="shared" ref="DD80" ca="1" si="584">DC83</f>
        <v>0</v>
      </c>
      <c r="DE80" s="342">
        <f t="shared" ref="DE80" ca="1" si="585">DD83</f>
        <v>0</v>
      </c>
      <c r="DF80" s="342">
        <f t="shared" ref="DF80" ca="1" si="586">DE83</f>
        <v>0</v>
      </c>
      <c r="DG80" s="342">
        <f t="shared" ref="DG80" ca="1" si="587">DF83</f>
        <v>0</v>
      </c>
      <c r="DH80" s="342">
        <f t="shared" ref="DH80" ca="1" si="588">DG83</f>
        <v>0</v>
      </c>
      <c r="DI80" s="342">
        <f t="shared" ref="DI80" ca="1" si="589">DH83</f>
        <v>0</v>
      </c>
      <c r="DJ80" s="342">
        <f t="shared" ref="DJ80" ca="1" si="590">DI83</f>
        <v>0</v>
      </c>
      <c r="DK80" s="342">
        <f t="shared" ref="DK80" ca="1" si="591">DJ83</f>
        <v>0</v>
      </c>
      <c r="DL80" s="342">
        <f t="shared" ref="DL80" ca="1" si="592">DK83</f>
        <v>0</v>
      </c>
      <c r="DM80" s="342">
        <f t="shared" ref="DM80" ca="1" si="593">DL83</f>
        <v>0</v>
      </c>
      <c r="DN80" s="342">
        <f t="shared" ref="DN80" ca="1" si="594">DM83</f>
        <v>0</v>
      </c>
      <c r="DO80" s="342">
        <f t="shared" ref="DO80" ca="1" si="595">DN83</f>
        <v>0</v>
      </c>
      <c r="DP80" s="342">
        <f t="shared" ref="DP80" ca="1" si="596">DO83</f>
        <v>0</v>
      </c>
      <c r="DQ80" s="342">
        <f t="shared" ref="DQ80" ca="1" si="597">DP83</f>
        <v>0</v>
      </c>
      <c r="DR80" s="342">
        <f t="shared" ref="DR80" ca="1" si="598">DQ83</f>
        <v>0</v>
      </c>
      <c r="DS80" s="342">
        <f t="shared" ref="DS80" ca="1" si="599">DR83</f>
        <v>0</v>
      </c>
      <c r="DT80" s="342">
        <f t="shared" ref="DT80" ca="1" si="600">DS83</f>
        <v>0</v>
      </c>
      <c r="DU80" s="342">
        <f t="shared" ref="DU80" ca="1" si="601">DT83</f>
        <v>0</v>
      </c>
      <c r="DV80" s="342">
        <f t="shared" ref="DV80" ca="1" si="602">DU83</f>
        <v>0</v>
      </c>
      <c r="DW80" s="342">
        <f t="shared" ref="DW80" ca="1" si="603">DV83</f>
        <v>0</v>
      </c>
      <c r="DX80" s="342">
        <f t="shared" ref="DX80" ca="1" si="604">DW83</f>
        <v>0</v>
      </c>
      <c r="DY80" s="342">
        <f t="shared" ref="DY80" ca="1" si="605">DX83</f>
        <v>0</v>
      </c>
      <c r="DZ80" s="342">
        <f t="shared" ref="DZ80" ca="1" si="606">DY83</f>
        <v>0</v>
      </c>
      <c r="EA80" s="342">
        <f t="shared" ref="EA80" ca="1" si="607">DZ83</f>
        <v>0</v>
      </c>
      <c r="EB80" s="342">
        <f t="shared" ref="EB80" ca="1" si="608">EA83</f>
        <v>0</v>
      </c>
      <c r="EC80" s="342">
        <f t="shared" ref="EC80" ca="1" si="609">EB83</f>
        <v>0</v>
      </c>
      <c r="ED80" s="342">
        <f t="shared" ref="ED80" ca="1" si="610">EC83</f>
        <v>0</v>
      </c>
    </row>
    <row r="81" spans="1:134" hidden="1" outlineLevel="1" x14ac:dyDescent="0.2">
      <c r="I81" s="370" t="s">
        <v>271</v>
      </c>
      <c r="J81" s="342">
        <f t="shared" ref="J81:J82" si="611">SUM(K81:AY81)</f>
        <v>0</v>
      </c>
      <c r="L81" s="208">
        <f>L59</f>
        <v>0</v>
      </c>
      <c r="M81" s="208">
        <f t="shared" ref="M81:BX81" si="612">M59</f>
        <v>0</v>
      </c>
      <c r="N81" s="208">
        <f t="shared" si="612"/>
        <v>0</v>
      </c>
      <c r="O81" s="208">
        <f t="shared" si="612"/>
        <v>0</v>
      </c>
      <c r="P81" s="208">
        <f t="shared" si="612"/>
        <v>0</v>
      </c>
      <c r="Q81" s="208">
        <f t="shared" si="612"/>
        <v>0</v>
      </c>
      <c r="R81" s="208">
        <f t="shared" si="612"/>
        <v>0</v>
      </c>
      <c r="S81" s="208">
        <f t="shared" si="612"/>
        <v>0</v>
      </c>
      <c r="T81" s="208">
        <f t="shared" si="612"/>
        <v>0</v>
      </c>
      <c r="U81" s="208">
        <f t="shared" si="612"/>
        <v>0</v>
      </c>
      <c r="V81" s="208">
        <f t="shared" si="612"/>
        <v>0</v>
      </c>
      <c r="W81" s="208">
        <f t="shared" si="612"/>
        <v>0</v>
      </c>
      <c r="X81" s="208">
        <f t="shared" si="612"/>
        <v>0</v>
      </c>
      <c r="Y81" s="208">
        <f t="shared" si="612"/>
        <v>0</v>
      </c>
      <c r="Z81" s="208">
        <f t="shared" si="612"/>
        <v>0</v>
      </c>
      <c r="AA81" s="208">
        <f t="shared" si="612"/>
        <v>0</v>
      </c>
      <c r="AB81" s="208">
        <f t="shared" si="612"/>
        <v>0</v>
      </c>
      <c r="AC81" s="208">
        <f t="shared" si="612"/>
        <v>0</v>
      </c>
      <c r="AD81" s="208">
        <f t="shared" si="612"/>
        <v>0</v>
      </c>
      <c r="AE81" s="208">
        <f t="shared" si="612"/>
        <v>0</v>
      </c>
      <c r="AF81" s="208">
        <f t="shared" si="612"/>
        <v>0</v>
      </c>
      <c r="AG81" s="208">
        <f t="shared" si="612"/>
        <v>0</v>
      </c>
      <c r="AH81" s="208">
        <f t="shared" si="612"/>
        <v>0</v>
      </c>
      <c r="AI81" s="208">
        <f t="shared" si="612"/>
        <v>0</v>
      </c>
      <c r="AJ81" s="208">
        <f t="shared" si="612"/>
        <v>0</v>
      </c>
      <c r="AK81" s="208">
        <f t="shared" si="612"/>
        <v>0</v>
      </c>
      <c r="AL81" s="208">
        <f t="shared" si="612"/>
        <v>0</v>
      </c>
      <c r="AM81" s="208">
        <f t="shared" si="612"/>
        <v>0</v>
      </c>
      <c r="AN81" s="208">
        <f t="shared" si="612"/>
        <v>0</v>
      </c>
      <c r="AO81" s="208">
        <f t="shared" si="612"/>
        <v>0</v>
      </c>
      <c r="AP81" s="208">
        <f t="shared" si="612"/>
        <v>0</v>
      </c>
      <c r="AQ81" s="208">
        <f t="shared" si="612"/>
        <v>0</v>
      </c>
      <c r="AR81" s="208">
        <f t="shared" si="612"/>
        <v>0</v>
      </c>
      <c r="AS81" s="208">
        <f t="shared" si="612"/>
        <v>0</v>
      </c>
      <c r="AT81" s="208">
        <f t="shared" si="612"/>
        <v>0</v>
      </c>
      <c r="AU81" s="208">
        <f t="shared" si="612"/>
        <v>0</v>
      </c>
      <c r="AV81" s="208">
        <f t="shared" si="612"/>
        <v>0</v>
      </c>
      <c r="AW81" s="208">
        <f t="shared" si="612"/>
        <v>0</v>
      </c>
      <c r="AX81" s="208">
        <f t="shared" si="612"/>
        <v>0</v>
      </c>
      <c r="AY81" s="208">
        <f t="shared" si="612"/>
        <v>0</v>
      </c>
      <c r="AZ81" s="208">
        <f t="shared" si="612"/>
        <v>0</v>
      </c>
      <c r="BA81" s="208">
        <f t="shared" si="612"/>
        <v>0</v>
      </c>
      <c r="BB81" s="208">
        <f t="shared" si="612"/>
        <v>0</v>
      </c>
      <c r="BC81" s="208">
        <f t="shared" si="612"/>
        <v>0</v>
      </c>
      <c r="BD81" s="208">
        <f t="shared" si="612"/>
        <v>0</v>
      </c>
      <c r="BE81" s="208">
        <f t="shared" si="612"/>
        <v>0</v>
      </c>
      <c r="BF81" s="208">
        <f t="shared" si="612"/>
        <v>0</v>
      </c>
      <c r="BG81" s="208">
        <f t="shared" si="612"/>
        <v>0</v>
      </c>
      <c r="BH81" s="208">
        <f t="shared" si="612"/>
        <v>0</v>
      </c>
      <c r="BI81" s="208">
        <f t="shared" si="612"/>
        <v>0</v>
      </c>
      <c r="BJ81" s="208">
        <f t="shared" si="612"/>
        <v>0</v>
      </c>
      <c r="BK81" s="208">
        <f t="shared" si="612"/>
        <v>0</v>
      </c>
      <c r="BL81" s="208">
        <f t="shared" si="612"/>
        <v>0</v>
      </c>
      <c r="BM81" s="208">
        <f t="shared" si="612"/>
        <v>0</v>
      </c>
      <c r="BN81" s="208">
        <f t="shared" si="612"/>
        <v>0</v>
      </c>
      <c r="BO81" s="208">
        <f t="shared" si="612"/>
        <v>0</v>
      </c>
      <c r="BP81" s="208">
        <f t="shared" si="612"/>
        <v>0</v>
      </c>
      <c r="BQ81" s="208">
        <f t="shared" si="612"/>
        <v>0</v>
      </c>
      <c r="BR81" s="208">
        <f t="shared" si="612"/>
        <v>0</v>
      </c>
      <c r="BS81" s="208">
        <f t="shared" si="612"/>
        <v>0</v>
      </c>
      <c r="BT81" s="208">
        <f t="shared" si="612"/>
        <v>0</v>
      </c>
      <c r="BU81" s="208">
        <f t="shared" si="612"/>
        <v>0</v>
      </c>
      <c r="BV81" s="208">
        <f t="shared" si="612"/>
        <v>0</v>
      </c>
      <c r="BW81" s="208">
        <f t="shared" si="612"/>
        <v>0</v>
      </c>
      <c r="BX81" s="208">
        <f t="shared" si="612"/>
        <v>0</v>
      </c>
      <c r="BY81" s="208">
        <f t="shared" ref="BY81:CC81" si="613">BY59</f>
        <v>0</v>
      </c>
      <c r="BZ81" s="208">
        <f t="shared" si="613"/>
        <v>0</v>
      </c>
      <c r="CA81" s="208">
        <f t="shared" si="613"/>
        <v>0</v>
      </c>
      <c r="CB81" s="208">
        <f t="shared" si="613"/>
        <v>0</v>
      </c>
      <c r="CC81" s="208">
        <f t="shared" si="613"/>
        <v>0</v>
      </c>
      <c r="CD81" s="208">
        <f t="shared" ref="CD81:ED81" si="614">CD59</f>
        <v>0</v>
      </c>
      <c r="CE81" s="208">
        <f t="shared" si="614"/>
        <v>0</v>
      </c>
      <c r="CF81" s="208">
        <f t="shared" si="614"/>
        <v>0</v>
      </c>
      <c r="CG81" s="208">
        <f t="shared" si="614"/>
        <v>0</v>
      </c>
      <c r="CH81" s="208">
        <f t="shared" si="614"/>
        <v>0</v>
      </c>
      <c r="CI81" s="208">
        <f t="shared" si="614"/>
        <v>0</v>
      </c>
      <c r="CJ81" s="208">
        <f t="shared" si="614"/>
        <v>0</v>
      </c>
      <c r="CK81" s="208">
        <f t="shared" si="614"/>
        <v>0</v>
      </c>
      <c r="CL81" s="208">
        <f t="shared" si="614"/>
        <v>0</v>
      </c>
      <c r="CM81" s="208">
        <f t="shared" si="614"/>
        <v>0</v>
      </c>
      <c r="CN81" s="208">
        <f t="shared" si="614"/>
        <v>0</v>
      </c>
      <c r="CO81" s="208">
        <f t="shared" si="614"/>
        <v>0</v>
      </c>
      <c r="CP81" s="208">
        <f t="shared" si="614"/>
        <v>0</v>
      </c>
      <c r="CQ81" s="208">
        <f t="shared" si="614"/>
        <v>0</v>
      </c>
      <c r="CR81" s="208">
        <f t="shared" si="614"/>
        <v>0</v>
      </c>
      <c r="CS81" s="208">
        <f t="shared" si="614"/>
        <v>0</v>
      </c>
      <c r="CT81" s="208">
        <f t="shared" si="614"/>
        <v>0</v>
      </c>
      <c r="CU81" s="208">
        <f t="shared" si="614"/>
        <v>0</v>
      </c>
      <c r="CV81" s="208">
        <f t="shared" si="614"/>
        <v>0</v>
      </c>
      <c r="CW81" s="208">
        <f t="shared" si="614"/>
        <v>0</v>
      </c>
      <c r="CX81" s="208">
        <f t="shared" si="614"/>
        <v>0</v>
      </c>
      <c r="CY81" s="208">
        <f t="shared" si="614"/>
        <v>0</v>
      </c>
      <c r="CZ81" s="208">
        <f t="shared" si="614"/>
        <v>0</v>
      </c>
      <c r="DA81" s="208">
        <f t="shared" si="614"/>
        <v>0</v>
      </c>
      <c r="DB81" s="208">
        <f t="shared" si="614"/>
        <v>0</v>
      </c>
      <c r="DC81" s="208">
        <f t="shared" si="614"/>
        <v>0</v>
      </c>
      <c r="DD81" s="208">
        <f t="shared" si="614"/>
        <v>0</v>
      </c>
      <c r="DE81" s="208">
        <f t="shared" si="614"/>
        <v>0</v>
      </c>
      <c r="DF81" s="208">
        <f t="shared" si="614"/>
        <v>0</v>
      </c>
      <c r="DG81" s="208">
        <f t="shared" si="614"/>
        <v>0</v>
      </c>
      <c r="DH81" s="208">
        <f t="shared" si="614"/>
        <v>0</v>
      </c>
      <c r="DI81" s="208">
        <f t="shared" si="614"/>
        <v>0</v>
      </c>
      <c r="DJ81" s="208">
        <f t="shared" si="614"/>
        <v>0</v>
      </c>
      <c r="DK81" s="208">
        <f t="shared" si="614"/>
        <v>0</v>
      </c>
      <c r="DL81" s="208">
        <f t="shared" si="614"/>
        <v>0</v>
      </c>
      <c r="DM81" s="208">
        <f t="shared" si="614"/>
        <v>0</v>
      </c>
      <c r="DN81" s="208">
        <f t="shared" si="614"/>
        <v>0</v>
      </c>
      <c r="DO81" s="208">
        <f t="shared" si="614"/>
        <v>0</v>
      </c>
      <c r="DP81" s="208">
        <f t="shared" si="614"/>
        <v>0</v>
      </c>
      <c r="DQ81" s="208">
        <f t="shared" si="614"/>
        <v>0</v>
      </c>
      <c r="DR81" s="208">
        <f t="shared" si="614"/>
        <v>0</v>
      </c>
      <c r="DS81" s="208">
        <f t="shared" si="614"/>
        <v>0</v>
      </c>
      <c r="DT81" s="208">
        <f t="shared" si="614"/>
        <v>0</v>
      </c>
      <c r="DU81" s="208">
        <f t="shared" si="614"/>
        <v>0</v>
      </c>
      <c r="DV81" s="208">
        <f t="shared" si="614"/>
        <v>0</v>
      </c>
      <c r="DW81" s="208">
        <f t="shared" si="614"/>
        <v>0</v>
      </c>
      <c r="DX81" s="208">
        <f t="shared" si="614"/>
        <v>0</v>
      </c>
      <c r="DY81" s="208">
        <f t="shared" si="614"/>
        <v>0</v>
      </c>
      <c r="DZ81" s="208">
        <f t="shared" si="614"/>
        <v>0</v>
      </c>
      <c r="EA81" s="208">
        <f t="shared" si="614"/>
        <v>0</v>
      </c>
      <c r="EB81" s="208">
        <f t="shared" si="614"/>
        <v>0</v>
      </c>
      <c r="EC81" s="208">
        <f t="shared" si="614"/>
        <v>0</v>
      </c>
      <c r="ED81" s="208">
        <f t="shared" si="614"/>
        <v>0</v>
      </c>
    </row>
    <row r="82" spans="1:134" hidden="1" outlineLevel="1" x14ac:dyDescent="0.2">
      <c r="I82" s="371" t="s">
        <v>268</v>
      </c>
      <c r="J82" s="284">
        <f t="shared" ca="1" si="611"/>
        <v>0</v>
      </c>
      <c r="K82" s="343"/>
      <c r="L82" s="284">
        <f ca="1">-MAX(MIN(L79,SUM(L80:L81)),0)</f>
        <v>0</v>
      </c>
      <c r="M82" s="284">
        <f t="shared" ref="M82:BX82" ca="1" si="615">-MAX(MIN(M79,SUM(M80:M81)),0)</f>
        <v>0</v>
      </c>
      <c r="N82" s="284">
        <f t="shared" ca="1" si="615"/>
        <v>0</v>
      </c>
      <c r="O82" s="284">
        <f t="shared" ca="1" si="615"/>
        <v>0</v>
      </c>
      <c r="P82" s="284">
        <f t="shared" ca="1" si="615"/>
        <v>0</v>
      </c>
      <c r="Q82" s="284">
        <f t="shared" ca="1" si="615"/>
        <v>0</v>
      </c>
      <c r="R82" s="284">
        <f t="shared" ca="1" si="615"/>
        <v>0</v>
      </c>
      <c r="S82" s="284">
        <f t="shared" ca="1" si="615"/>
        <v>0</v>
      </c>
      <c r="T82" s="284">
        <f t="shared" ca="1" si="615"/>
        <v>0</v>
      </c>
      <c r="U82" s="284">
        <f t="shared" ca="1" si="615"/>
        <v>0</v>
      </c>
      <c r="V82" s="284">
        <f t="shared" ca="1" si="615"/>
        <v>0</v>
      </c>
      <c r="W82" s="284">
        <f t="shared" ca="1" si="615"/>
        <v>0</v>
      </c>
      <c r="X82" s="284">
        <f t="shared" ca="1" si="615"/>
        <v>0</v>
      </c>
      <c r="Y82" s="284">
        <f t="shared" ca="1" si="615"/>
        <v>0</v>
      </c>
      <c r="Z82" s="284">
        <f t="shared" ca="1" si="615"/>
        <v>0</v>
      </c>
      <c r="AA82" s="284">
        <f t="shared" ca="1" si="615"/>
        <v>0</v>
      </c>
      <c r="AB82" s="284">
        <f t="shared" ca="1" si="615"/>
        <v>0</v>
      </c>
      <c r="AC82" s="284">
        <f t="shared" ca="1" si="615"/>
        <v>0</v>
      </c>
      <c r="AD82" s="284">
        <f t="shared" ca="1" si="615"/>
        <v>0</v>
      </c>
      <c r="AE82" s="284">
        <f t="shared" ca="1" si="615"/>
        <v>0</v>
      </c>
      <c r="AF82" s="284">
        <f t="shared" ca="1" si="615"/>
        <v>0</v>
      </c>
      <c r="AG82" s="284">
        <f t="shared" ca="1" si="615"/>
        <v>0</v>
      </c>
      <c r="AH82" s="284">
        <f t="shared" ca="1" si="615"/>
        <v>0</v>
      </c>
      <c r="AI82" s="284">
        <f t="shared" ca="1" si="615"/>
        <v>0</v>
      </c>
      <c r="AJ82" s="284">
        <f t="shared" ca="1" si="615"/>
        <v>0</v>
      </c>
      <c r="AK82" s="284">
        <f t="shared" ca="1" si="615"/>
        <v>0</v>
      </c>
      <c r="AL82" s="284">
        <f t="shared" ca="1" si="615"/>
        <v>0</v>
      </c>
      <c r="AM82" s="284">
        <f t="shared" ca="1" si="615"/>
        <v>0</v>
      </c>
      <c r="AN82" s="284">
        <f t="shared" ca="1" si="615"/>
        <v>0</v>
      </c>
      <c r="AO82" s="284">
        <f t="shared" ca="1" si="615"/>
        <v>0</v>
      </c>
      <c r="AP82" s="284">
        <f t="shared" ca="1" si="615"/>
        <v>0</v>
      </c>
      <c r="AQ82" s="284">
        <f t="shared" ca="1" si="615"/>
        <v>0</v>
      </c>
      <c r="AR82" s="284">
        <f t="shared" ca="1" si="615"/>
        <v>0</v>
      </c>
      <c r="AS82" s="284">
        <f t="shared" ca="1" si="615"/>
        <v>0</v>
      </c>
      <c r="AT82" s="284">
        <f t="shared" ca="1" si="615"/>
        <v>0</v>
      </c>
      <c r="AU82" s="284">
        <f t="shared" ca="1" si="615"/>
        <v>0</v>
      </c>
      <c r="AV82" s="284">
        <f t="shared" ca="1" si="615"/>
        <v>0</v>
      </c>
      <c r="AW82" s="284">
        <f t="shared" ca="1" si="615"/>
        <v>0</v>
      </c>
      <c r="AX82" s="284">
        <f t="shared" ca="1" si="615"/>
        <v>0</v>
      </c>
      <c r="AY82" s="284">
        <f t="shared" ca="1" si="615"/>
        <v>0</v>
      </c>
      <c r="AZ82" s="284">
        <f t="shared" ca="1" si="615"/>
        <v>0</v>
      </c>
      <c r="BA82" s="284">
        <f t="shared" ca="1" si="615"/>
        <v>0</v>
      </c>
      <c r="BB82" s="284">
        <f t="shared" ca="1" si="615"/>
        <v>0</v>
      </c>
      <c r="BC82" s="284">
        <f t="shared" ca="1" si="615"/>
        <v>0</v>
      </c>
      <c r="BD82" s="284">
        <f t="shared" ca="1" si="615"/>
        <v>0</v>
      </c>
      <c r="BE82" s="284">
        <f t="shared" ca="1" si="615"/>
        <v>0</v>
      </c>
      <c r="BF82" s="284">
        <f t="shared" ca="1" si="615"/>
        <v>0</v>
      </c>
      <c r="BG82" s="284">
        <f t="shared" ca="1" si="615"/>
        <v>0</v>
      </c>
      <c r="BH82" s="284">
        <f t="shared" ca="1" si="615"/>
        <v>0</v>
      </c>
      <c r="BI82" s="284">
        <f t="shared" ca="1" si="615"/>
        <v>0</v>
      </c>
      <c r="BJ82" s="284">
        <f t="shared" ca="1" si="615"/>
        <v>0</v>
      </c>
      <c r="BK82" s="284">
        <f t="shared" ca="1" si="615"/>
        <v>0</v>
      </c>
      <c r="BL82" s="284">
        <f t="shared" ca="1" si="615"/>
        <v>0</v>
      </c>
      <c r="BM82" s="284">
        <f t="shared" ca="1" si="615"/>
        <v>0</v>
      </c>
      <c r="BN82" s="284">
        <f t="shared" ca="1" si="615"/>
        <v>0</v>
      </c>
      <c r="BO82" s="284">
        <f t="shared" ca="1" si="615"/>
        <v>0</v>
      </c>
      <c r="BP82" s="284">
        <f t="shared" ca="1" si="615"/>
        <v>0</v>
      </c>
      <c r="BQ82" s="284">
        <f t="shared" ca="1" si="615"/>
        <v>0</v>
      </c>
      <c r="BR82" s="284">
        <f t="shared" ca="1" si="615"/>
        <v>0</v>
      </c>
      <c r="BS82" s="284">
        <f t="shared" ca="1" si="615"/>
        <v>0</v>
      </c>
      <c r="BT82" s="284">
        <f t="shared" ca="1" si="615"/>
        <v>0</v>
      </c>
      <c r="BU82" s="284">
        <f t="shared" ca="1" si="615"/>
        <v>0</v>
      </c>
      <c r="BV82" s="284">
        <f t="shared" ca="1" si="615"/>
        <v>0</v>
      </c>
      <c r="BW82" s="284">
        <f t="shared" ca="1" si="615"/>
        <v>0</v>
      </c>
      <c r="BX82" s="284">
        <f t="shared" ca="1" si="615"/>
        <v>0</v>
      </c>
      <c r="BY82" s="284">
        <f t="shared" ref="BY82:CC82" ca="1" si="616">-MAX(MIN(BY79,SUM(BY80:BY81)),0)</f>
        <v>0</v>
      </c>
      <c r="BZ82" s="284">
        <f t="shared" ca="1" si="616"/>
        <v>0</v>
      </c>
      <c r="CA82" s="284">
        <f t="shared" ca="1" si="616"/>
        <v>0</v>
      </c>
      <c r="CB82" s="284">
        <f t="shared" ca="1" si="616"/>
        <v>0</v>
      </c>
      <c r="CC82" s="284">
        <f t="shared" ca="1" si="616"/>
        <v>0</v>
      </c>
      <c r="CD82" s="284">
        <f t="shared" ref="CD82:ED82" ca="1" si="617">-MAX(MIN(CD79,SUM(CD80:CD81)),0)</f>
        <v>0</v>
      </c>
      <c r="CE82" s="284">
        <f t="shared" ca="1" si="617"/>
        <v>0</v>
      </c>
      <c r="CF82" s="284">
        <f t="shared" ca="1" si="617"/>
        <v>0</v>
      </c>
      <c r="CG82" s="284">
        <f t="shared" ca="1" si="617"/>
        <v>0</v>
      </c>
      <c r="CH82" s="284">
        <f t="shared" ca="1" si="617"/>
        <v>0</v>
      </c>
      <c r="CI82" s="284">
        <f t="shared" ca="1" si="617"/>
        <v>0</v>
      </c>
      <c r="CJ82" s="284">
        <f t="shared" ca="1" si="617"/>
        <v>0</v>
      </c>
      <c r="CK82" s="284">
        <f t="shared" ca="1" si="617"/>
        <v>0</v>
      </c>
      <c r="CL82" s="284">
        <f t="shared" ca="1" si="617"/>
        <v>0</v>
      </c>
      <c r="CM82" s="284">
        <f t="shared" ca="1" si="617"/>
        <v>0</v>
      </c>
      <c r="CN82" s="284">
        <f t="shared" ca="1" si="617"/>
        <v>0</v>
      </c>
      <c r="CO82" s="284">
        <f t="shared" ca="1" si="617"/>
        <v>0</v>
      </c>
      <c r="CP82" s="284">
        <f t="shared" ca="1" si="617"/>
        <v>0</v>
      </c>
      <c r="CQ82" s="284">
        <f t="shared" ca="1" si="617"/>
        <v>0</v>
      </c>
      <c r="CR82" s="284">
        <f t="shared" ca="1" si="617"/>
        <v>0</v>
      </c>
      <c r="CS82" s="284">
        <f t="shared" ca="1" si="617"/>
        <v>0</v>
      </c>
      <c r="CT82" s="284">
        <f t="shared" ca="1" si="617"/>
        <v>0</v>
      </c>
      <c r="CU82" s="284">
        <f t="shared" ca="1" si="617"/>
        <v>0</v>
      </c>
      <c r="CV82" s="284">
        <f t="shared" ca="1" si="617"/>
        <v>0</v>
      </c>
      <c r="CW82" s="284">
        <f t="shared" ca="1" si="617"/>
        <v>0</v>
      </c>
      <c r="CX82" s="284">
        <f t="shared" ca="1" si="617"/>
        <v>0</v>
      </c>
      <c r="CY82" s="284">
        <f t="shared" ca="1" si="617"/>
        <v>0</v>
      </c>
      <c r="CZ82" s="284">
        <f t="shared" ca="1" si="617"/>
        <v>0</v>
      </c>
      <c r="DA82" s="284">
        <f t="shared" ca="1" si="617"/>
        <v>0</v>
      </c>
      <c r="DB82" s="284">
        <f t="shared" ca="1" si="617"/>
        <v>0</v>
      </c>
      <c r="DC82" s="284">
        <f t="shared" ca="1" si="617"/>
        <v>0</v>
      </c>
      <c r="DD82" s="284">
        <f t="shared" ca="1" si="617"/>
        <v>0</v>
      </c>
      <c r="DE82" s="284">
        <f t="shared" ca="1" si="617"/>
        <v>0</v>
      </c>
      <c r="DF82" s="284">
        <f t="shared" ca="1" si="617"/>
        <v>0</v>
      </c>
      <c r="DG82" s="284">
        <f t="shared" ca="1" si="617"/>
        <v>0</v>
      </c>
      <c r="DH82" s="284">
        <f t="shared" ca="1" si="617"/>
        <v>0</v>
      </c>
      <c r="DI82" s="284">
        <f t="shared" ca="1" si="617"/>
        <v>0</v>
      </c>
      <c r="DJ82" s="284">
        <f t="shared" ca="1" si="617"/>
        <v>0</v>
      </c>
      <c r="DK82" s="284">
        <f t="shared" ca="1" si="617"/>
        <v>0</v>
      </c>
      <c r="DL82" s="284">
        <f t="shared" ca="1" si="617"/>
        <v>0</v>
      </c>
      <c r="DM82" s="284">
        <f t="shared" ca="1" si="617"/>
        <v>0</v>
      </c>
      <c r="DN82" s="284">
        <f t="shared" ca="1" si="617"/>
        <v>0</v>
      </c>
      <c r="DO82" s="284">
        <f t="shared" ca="1" si="617"/>
        <v>0</v>
      </c>
      <c r="DP82" s="284">
        <f t="shared" ca="1" si="617"/>
        <v>0</v>
      </c>
      <c r="DQ82" s="284">
        <f t="shared" ca="1" si="617"/>
        <v>0</v>
      </c>
      <c r="DR82" s="284">
        <f t="shared" ca="1" si="617"/>
        <v>0</v>
      </c>
      <c r="DS82" s="284">
        <f t="shared" ca="1" si="617"/>
        <v>0</v>
      </c>
      <c r="DT82" s="284">
        <f t="shared" ca="1" si="617"/>
        <v>0</v>
      </c>
      <c r="DU82" s="284">
        <f t="shared" ca="1" si="617"/>
        <v>0</v>
      </c>
      <c r="DV82" s="284">
        <f t="shared" ca="1" si="617"/>
        <v>0</v>
      </c>
      <c r="DW82" s="284">
        <f t="shared" ca="1" si="617"/>
        <v>0</v>
      </c>
      <c r="DX82" s="284">
        <f t="shared" ca="1" si="617"/>
        <v>0</v>
      </c>
      <c r="DY82" s="284">
        <f t="shared" ca="1" si="617"/>
        <v>0</v>
      </c>
      <c r="DZ82" s="284">
        <f t="shared" ca="1" si="617"/>
        <v>0</v>
      </c>
      <c r="EA82" s="284">
        <f t="shared" ca="1" si="617"/>
        <v>0</v>
      </c>
      <c r="EB82" s="284">
        <f t="shared" ca="1" si="617"/>
        <v>0</v>
      </c>
      <c r="EC82" s="284">
        <f t="shared" ca="1" si="617"/>
        <v>0</v>
      </c>
      <c r="ED82" s="284">
        <f t="shared" ca="1" si="617"/>
        <v>0</v>
      </c>
    </row>
    <row r="83" spans="1:134" hidden="1" outlineLevel="1" x14ac:dyDescent="0.2">
      <c r="I83" s="372" t="s">
        <v>272</v>
      </c>
      <c r="J83" s="342">
        <f ca="1">SUM(J80:J82)</f>
        <v>0</v>
      </c>
      <c r="L83" s="342">
        <f ca="1">SUM(L80:L82)</f>
        <v>0</v>
      </c>
      <c r="M83" s="342">
        <f ca="1">SUM(M80:M82)</f>
        <v>0</v>
      </c>
      <c r="N83" s="342">
        <f t="shared" ref="N83:BY83" ca="1" si="618">SUM(N80:N82)</f>
        <v>0</v>
      </c>
      <c r="O83" s="342">
        <f t="shared" ca="1" si="618"/>
        <v>0</v>
      </c>
      <c r="P83" s="342">
        <f t="shared" ca="1" si="618"/>
        <v>0</v>
      </c>
      <c r="Q83" s="342">
        <f t="shared" ca="1" si="618"/>
        <v>0</v>
      </c>
      <c r="R83" s="342">
        <f t="shared" ca="1" si="618"/>
        <v>0</v>
      </c>
      <c r="S83" s="342">
        <f t="shared" ca="1" si="618"/>
        <v>0</v>
      </c>
      <c r="T83" s="342">
        <f t="shared" ca="1" si="618"/>
        <v>0</v>
      </c>
      <c r="U83" s="342">
        <f t="shared" ca="1" si="618"/>
        <v>0</v>
      </c>
      <c r="V83" s="342">
        <f t="shared" ca="1" si="618"/>
        <v>0</v>
      </c>
      <c r="W83" s="342">
        <f t="shared" ca="1" si="618"/>
        <v>0</v>
      </c>
      <c r="X83" s="342">
        <f t="shared" ca="1" si="618"/>
        <v>0</v>
      </c>
      <c r="Y83" s="342">
        <f t="shared" ca="1" si="618"/>
        <v>0</v>
      </c>
      <c r="Z83" s="342">
        <f t="shared" ca="1" si="618"/>
        <v>0</v>
      </c>
      <c r="AA83" s="342">
        <f t="shared" ca="1" si="618"/>
        <v>0</v>
      </c>
      <c r="AB83" s="342">
        <f t="shared" ca="1" si="618"/>
        <v>0</v>
      </c>
      <c r="AC83" s="342">
        <f t="shared" ca="1" si="618"/>
        <v>0</v>
      </c>
      <c r="AD83" s="342">
        <f t="shared" ca="1" si="618"/>
        <v>0</v>
      </c>
      <c r="AE83" s="342">
        <f t="shared" ca="1" si="618"/>
        <v>0</v>
      </c>
      <c r="AF83" s="342">
        <f t="shared" ca="1" si="618"/>
        <v>0</v>
      </c>
      <c r="AG83" s="342">
        <f t="shared" ca="1" si="618"/>
        <v>0</v>
      </c>
      <c r="AH83" s="342">
        <f t="shared" ca="1" si="618"/>
        <v>0</v>
      </c>
      <c r="AI83" s="342">
        <f t="shared" ca="1" si="618"/>
        <v>0</v>
      </c>
      <c r="AJ83" s="342">
        <f t="shared" ca="1" si="618"/>
        <v>0</v>
      </c>
      <c r="AK83" s="342">
        <f t="shared" ca="1" si="618"/>
        <v>0</v>
      </c>
      <c r="AL83" s="342">
        <f t="shared" ca="1" si="618"/>
        <v>0</v>
      </c>
      <c r="AM83" s="342">
        <f t="shared" ca="1" si="618"/>
        <v>0</v>
      </c>
      <c r="AN83" s="342">
        <f t="shared" ca="1" si="618"/>
        <v>0</v>
      </c>
      <c r="AO83" s="342">
        <f t="shared" ca="1" si="618"/>
        <v>0</v>
      </c>
      <c r="AP83" s="342">
        <f t="shared" ca="1" si="618"/>
        <v>0</v>
      </c>
      <c r="AQ83" s="342">
        <f t="shared" ca="1" si="618"/>
        <v>0</v>
      </c>
      <c r="AR83" s="342">
        <f t="shared" ca="1" si="618"/>
        <v>0</v>
      </c>
      <c r="AS83" s="342">
        <f t="shared" ca="1" si="618"/>
        <v>0</v>
      </c>
      <c r="AT83" s="342">
        <f t="shared" ca="1" si="618"/>
        <v>0</v>
      </c>
      <c r="AU83" s="342">
        <f t="shared" ca="1" si="618"/>
        <v>0</v>
      </c>
      <c r="AV83" s="342">
        <f t="shared" ca="1" si="618"/>
        <v>0</v>
      </c>
      <c r="AW83" s="342">
        <f t="shared" ca="1" si="618"/>
        <v>0</v>
      </c>
      <c r="AX83" s="342">
        <f t="shared" ca="1" si="618"/>
        <v>0</v>
      </c>
      <c r="AY83" s="342">
        <f t="shared" ca="1" si="618"/>
        <v>0</v>
      </c>
      <c r="AZ83" s="342">
        <f t="shared" ca="1" si="618"/>
        <v>0</v>
      </c>
      <c r="BA83" s="342">
        <f t="shared" ca="1" si="618"/>
        <v>0</v>
      </c>
      <c r="BB83" s="342">
        <f t="shared" ca="1" si="618"/>
        <v>0</v>
      </c>
      <c r="BC83" s="342">
        <f t="shared" ca="1" si="618"/>
        <v>0</v>
      </c>
      <c r="BD83" s="342">
        <f t="shared" ca="1" si="618"/>
        <v>0</v>
      </c>
      <c r="BE83" s="342">
        <f t="shared" ca="1" si="618"/>
        <v>0</v>
      </c>
      <c r="BF83" s="342">
        <f t="shared" ca="1" si="618"/>
        <v>0</v>
      </c>
      <c r="BG83" s="342">
        <f t="shared" ca="1" si="618"/>
        <v>0</v>
      </c>
      <c r="BH83" s="342">
        <f t="shared" ca="1" si="618"/>
        <v>0</v>
      </c>
      <c r="BI83" s="342">
        <f t="shared" ca="1" si="618"/>
        <v>0</v>
      </c>
      <c r="BJ83" s="342">
        <f t="shared" ca="1" si="618"/>
        <v>0</v>
      </c>
      <c r="BK83" s="342">
        <f t="shared" ca="1" si="618"/>
        <v>0</v>
      </c>
      <c r="BL83" s="342">
        <f t="shared" ca="1" si="618"/>
        <v>0</v>
      </c>
      <c r="BM83" s="342">
        <f t="shared" ca="1" si="618"/>
        <v>0</v>
      </c>
      <c r="BN83" s="342">
        <f t="shared" ca="1" si="618"/>
        <v>0</v>
      </c>
      <c r="BO83" s="342">
        <f t="shared" ca="1" si="618"/>
        <v>0</v>
      </c>
      <c r="BP83" s="342">
        <f t="shared" ca="1" si="618"/>
        <v>0</v>
      </c>
      <c r="BQ83" s="342">
        <f t="shared" ca="1" si="618"/>
        <v>0</v>
      </c>
      <c r="BR83" s="342">
        <f t="shared" ca="1" si="618"/>
        <v>0</v>
      </c>
      <c r="BS83" s="342">
        <f t="shared" ca="1" si="618"/>
        <v>0</v>
      </c>
      <c r="BT83" s="342">
        <f t="shared" ca="1" si="618"/>
        <v>0</v>
      </c>
      <c r="BU83" s="342">
        <f t="shared" ca="1" si="618"/>
        <v>0</v>
      </c>
      <c r="BV83" s="342">
        <f t="shared" ca="1" si="618"/>
        <v>0</v>
      </c>
      <c r="BW83" s="342">
        <f t="shared" ca="1" si="618"/>
        <v>0</v>
      </c>
      <c r="BX83" s="342">
        <f t="shared" ca="1" si="618"/>
        <v>0</v>
      </c>
      <c r="BY83" s="342">
        <f t="shared" ca="1" si="618"/>
        <v>0</v>
      </c>
      <c r="BZ83" s="342">
        <f t="shared" ref="BZ83:CC83" ca="1" si="619">SUM(BZ80:BZ82)</f>
        <v>0</v>
      </c>
      <c r="CA83" s="342">
        <f t="shared" ca="1" si="619"/>
        <v>0</v>
      </c>
      <c r="CB83" s="342">
        <f t="shared" ca="1" si="619"/>
        <v>0</v>
      </c>
      <c r="CC83" s="342">
        <f t="shared" ca="1" si="619"/>
        <v>0</v>
      </c>
      <c r="CD83" s="342">
        <f t="shared" ref="CD83:ED83" ca="1" si="620">SUM(CD80:CD82)</f>
        <v>0</v>
      </c>
      <c r="CE83" s="342">
        <f t="shared" ca="1" si="620"/>
        <v>0</v>
      </c>
      <c r="CF83" s="342">
        <f t="shared" ca="1" si="620"/>
        <v>0</v>
      </c>
      <c r="CG83" s="342">
        <f t="shared" ca="1" si="620"/>
        <v>0</v>
      </c>
      <c r="CH83" s="342">
        <f t="shared" ca="1" si="620"/>
        <v>0</v>
      </c>
      <c r="CI83" s="342">
        <f t="shared" ca="1" si="620"/>
        <v>0</v>
      </c>
      <c r="CJ83" s="342">
        <f t="shared" ca="1" si="620"/>
        <v>0</v>
      </c>
      <c r="CK83" s="342">
        <f t="shared" ca="1" si="620"/>
        <v>0</v>
      </c>
      <c r="CL83" s="342">
        <f t="shared" ca="1" si="620"/>
        <v>0</v>
      </c>
      <c r="CM83" s="342">
        <f t="shared" ca="1" si="620"/>
        <v>0</v>
      </c>
      <c r="CN83" s="342">
        <f t="shared" ca="1" si="620"/>
        <v>0</v>
      </c>
      <c r="CO83" s="342">
        <f t="shared" ca="1" si="620"/>
        <v>0</v>
      </c>
      <c r="CP83" s="342">
        <f t="shared" ca="1" si="620"/>
        <v>0</v>
      </c>
      <c r="CQ83" s="342">
        <f t="shared" ca="1" si="620"/>
        <v>0</v>
      </c>
      <c r="CR83" s="342">
        <f t="shared" ca="1" si="620"/>
        <v>0</v>
      </c>
      <c r="CS83" s="342">
        <f t="shared" ca="1" si="620"/>
        <v>0</v>
      </c>
      <c r="CT83" s="342">
        <f t="shared" ca="1" si="620"/>
        <v>0</v>
      </c>
      <c r="CU83" s="342">
        <f t="shared" ca="1" si="620"/>
        <v>0</v>
      </c>
      <c r="CV83" s="342">
        <f t="shared" ca="1" si="620"/>
        <v>0</v>
      </c>
      <c r="CW83" s="342">
        <f t="shared" ca="1" si="620"/>
        <v>0</v>
      </c>
      <c r="CX83" s="342">
        <f t="shared" ca="1" si="620"/>
        <v>0</v>
      </c>
      <c r="CY83" s="342">
        <f t="shared" ca="1" si="620"/>
        <v>0</v>
      </c>
      <c r="CZ83" s="342">
        <f t="shared" ca="1" si="620"/>
        <v>0</v>
      </c>
      <c r="DA83" s="342">
        <f t="shared" ca="1" si="620"/>
        <v>0</v>
      </c>
      <c r="DB83" s="342">
        <f t="shared" ca="1" si="620"/>
        <v>0</v>
      </c>
      <c r="DC83" s="342">
        <f t="shared" ca="1" si="620"/>
        <v>0</v>
      </c>
      <c r="DD83" s="342">
        <f t="shared" ca="1" si="620"/>
        <v>0</v>
      </c>
      <c r="DE83" s="342">
        <f t="shared" ca="1" si="620"/>
        <v>0</v>
      </c>
      <c r="DF83" s="342">
        <f t="shared" ca="1" si="620"/>
        <v>0</v>
      </c>
      <c r="DG83" s="342">
        <f t="shared" ca="1" si="620"/>
        <v>0</v>
      </c>
      <c r="DH83" s="342">
        <f t="shared" ca="1" si="620"/>
        <v>0</v>
      </c>
      <c r="DI83" s="342">
        <f t="shared" ca="1" si="620"/>
        <v>0</v>
      </c>
      <c r="DJ83" s="342">
        <f t="shared" ca="1" si="620"/>
        <v>0</v>
      </c>
      <c r="DK83" s="342">
        <f t="shared" ca="1" si="620"/>
        <v>0</v>
      </c>
      <c r="DL83" s="342">
        <f t="shared" ca="1" si="620"/>
        <v>0</v>
      </c>
      <c r="DM83" s="342">
        <f t="shared" ca="1" si="620"/>
        <v>0</v>
      </c>
      <c r="DN83" s="342">
        <f t="shared" ca="1" si="620"/>
        <v>0</v>
      </c>
      <c r="DO83" s="342">
        <f t="shared" ca="1" si="620"/>
        <v>0</v>
      </c>
      <c r="DP83" s="342">
        <f t="shared" ca="1" si="620"/>
        <v>0</v>
      </c>
      <c r="DQ83" s="342">
        <f t="shared" ca="1" si="620"/>
        <v>0</v>
      </c>
      <c r="DR83" s="342">
        <f t="shared" ca="1" si="620"/>
        <v>0</v>
      </c>
      <c r="DS83" s="342">
        <f t="shared" ca="1" si="620"/>
        <v>0</v>
      </c>
      <c r="DT83" s="342">
        <f t="shared" ca="1" si="620"/>
        <v>0</v>
      </c>
      <c r="DU83" s="342">
        <f t="shared" ca="1" si="620"/>
        <v>0</v>
      </c>
      <c r="DV83" s="342">
        <f t="shared" ca="1" si="620"/>
        <v>0</v>
      </c>
      <c r="DW83" s="342">
        <f t="shared" ca="1" si="620"/>
        <v>0</v>
      </c>
      <c r="DX83" s="342">
        <f t="shared" ca="1" si="620"/>
        <v>0</v>
      </c>
      <c r="DY83" s="342">
        <f t="shared" ca="1" si="620"/>
        <v>0</v>
      </c>
      <c r="DZ83" s="342">
        <f t="shared" ca="1" si="620"/>
        <v>0</v>
      </c>
      <c r="EA83" s="342">
        <f t="shared" ca="1" si="620"/>
        <v>0</v>
      </c>
      <c r="EB83" s="342">
        <f t="shared" ca="1" si="620"/>
        <v>0</v>
      </c>
      <c r="EC83" s="342">
        <f t="shared" ca="1" si="620"/>
        <v>0</v>
      </c>
      <c r="ED83" s="342">
        <f t="shared" ca="1" si="620"/>
        <v>0</v>
      </c>
    </row>
    <row r="84" spans="1:134" hidden="1" outlineLevel="1" x14ac:dyDescent="0.2"/>
    <row r="85" spans="1:134" hidden="1" outlineLevel="1" x14ac:dyDescent="0.2">
      <c r="I85" s="238" t="s">
        <v>273</v>
      </c>
      <c r="J85" s="343"/>
      <c r="K85" s="343"/>
      <c r="L85" s="284">
        <f ca="1">L79+L82</f>
        <v>665164.18125000002</v>
      </c>
      <c r="M85" s="284">
        <f t="shared" ref="M85:BX85" ca="1" si="621">M79+M82</f>
        <v>637886.40347222239</v>
      </c>
      <c r="N85" s="284">
        <f t="shared" ca="1" si="621"/>
        <v>665164.18125000002</v>
      </c>
      <c r="O85" s="284">
        <f t="shared" ca="1" si="621"/>
        <v>637886.40347222239</v>
      </c>
      <c r="P85" s="284">
        <f t="shared" ca="1" si="621"/>
        <v>637886.40347222239</v>
      </c>
      <c r="Q85" s="284">
        <f t="shared" ca="1" si="621"/>
        <v>665164.18125000002</v>
      </c>
      <c r="R85" s="284">
        <f t="shared" ca="1" si="621"/>
        <v>637886.40347222239</v>
      </c>
      <c r="S85" s="284">
        <f t="shared" ca="1" si="621"/>
        <v>665164.18125000002</v>
      </c>
      <c r="T85" s="284">
        <f t="shared" ca="1" si="621"/>
        <v>637886.40347222239</v>
      </c>
      <c r="U85" s="284">
        <f t="shared" ca="1" si="621"/>
        <v>637886.40347222239</v>
      </c>
      <c r="V85" s="284">
        <f t="shared" ca="1" si="621"/>
        <v>719719.73680555553</v>
      </c>
      <c r="W85" s="284">
        <f t="shared" ca="1" si="621"/>
        <v>637886.40347222239</v>
      </c>
      <c r="X85" s="284">
        <f t="shared" ca="1" si="621"/>
        <v>650450.14791666658</v>
      </c>
      <c r="Y85" s="284">
        <f t="shared" ca="1" si="621"/>
        <v>623172.37013888895</v>
      </c>
      <c r="Z85" s="284">
        <f t="shared" ca="1" si="621"/>
        <v>650450.14791666658</v>
      </c>
      <c r="AA85" s="284">
        <f t="shared" ca="1" si="621"/>
        <v>623172.37013888895</v>
      </c>
      <c r="AB85" s="284">
        <f t="shared" ca="1" si="621"/>
        <v>623172.37013888895</v>
      </c>
      <c r="AC85" s="284">
        <f t="shared" ca="1" si="621"/>
        <v>650450.14791666658</v>
      </c>
      <c r="AD85" s="284">
        <f t="shared" ca="1" si="621"/>
        <v>623172.37013888895</v>
      </c>
      <c r="AE85" s="284">
        <f t="shared" ca="1" si="621"/>
        <v>650450.14791666658</v>
      </c>
      <c r="AF85" s="284">
        <f t="shared" ca="1" si="621"/>
        <v>623172.37013888895</v>
      </c>
      <c r="AG85" s="284">
        <f t="shared" ca="1" si="621"/>
        <v>623172.37013888895</v>
      </c>
      <c r="AH85" s="284">
        <f t="shared" ca="1" si="621"/>
        <v>677727.92569444445</v>
      </c>
      <c r="AI85" s="284">
        <f t="shared" ca="1" si="621"/>
        <v>623172.37013888895</v>
      </c>
      <c r="AJ85" s="284">
        <f t="shared" ca="1" si="621"/>
        <v>649667.13541666663</v>
      </c>
      <c r="AK85" s="284">
        <f t="shared" ca="1" si="621"/>
        <v>622389.35763888899</v>
      </c>
      <c r="AL85" s="284">
        <f t="shared" ca="1" si="621"/>
        <v>649667.13541666663</v>
      </c>
      <c r="AM85" s="284">
        <f t="shared" ca="1" si="621"/>
        <v>622389.35763888899</v>
      </c>
      <c r="AN85" s="284">
        <f t="shared" ca="1" si="621"/>
        <v>622389.35763888899</v>
      </c>
      <c r="AO85" s="284">
        <f t="shared" ca="1" si="621"/>
        <v>649667.13541666663</v>
      </c>
      <c r="AP85" s="284">
        <f t="shared" ca="1" si="621"/>
        <v>622389.35763888899</v>
      </c>
      <c r="AQ85" s="284">
        <f t="shared" ca="1" si="621"/>
        <v>649667.13541666663</v>
      </c>
      <c r="AR85" s="284">
        <f t="shared" ca="1" si="621"/>
        <v>622389.35763888899</v>
      </c>
      <c r="AS85" s="284">
        <f t="shared" ca="1" si="621"/>
        <v>622389.35763888899</v>
      </c>
      <c r="AT85" s="284">
        <f t="shared" ca="1" si="621"/>
        <v>704222.69097222213</v>
      </c>
      <c r="AU85" s="284">
        <f t="shared" ca="1" si="621"/>
        <v>622389.35763888899</v>
      </c>
      <c r="AV85" s="284">
        <f t="shared" ca="1" si="621"/>
        <v>650407.48958333314</v>
      </c>
      <c r="AW85" s="284">
        <f t="shared" ca="1" si="621"/>
        <v>623129.7118055555</v>
      </c>
      <c r="AX85" s="284">
        <f t="shared" ca="1" si="621"/>
        <v>650407.48958333314</v>
      </c>
      <c r="AY85" s="284">
        <f t="shared" ca="1" si="621"/>
        <v>623129.7118055555</v>
      </c>
      <c r="AZ85" s="284">
        <f t="shared" ca="1" si="621"/>
        <v>623129.7118055555</v>
      </c>
      <c r="BA85" s="284">
        <f t="shared" ca="1" si="621"/>
        <v>650407.48958333314</v>
      </c>
      <c r="BB85" s="284">
        <f t="shared" ca="1" si="621"/>
        <v>623129.7118055555</v>
      </c>
      <c r="BC85" s="284">
        <f t="shared" ca="1" si="621"/>
        <v>650407.48958333314</v>
      </c>
      <c r="BD85" s="284">
        <f t="shared" ca="1" si="621"/>
        <v>623129.7118055555</v>
      </c>
      <c r="BE85" s="284">
        <f t="shared" ca="1" si="621"/>
        <v>623129.7118055555</v>
      </c>
      <c r="BF85" s="284">
        <f t="shared" ca="1" si="621"/>
        <v>704963.04513888864</v>
      </c>
      <c r="BG85" s="284">
        <f t="shared" ca="1" si="621"/>
        <v>623129.7118055555</v>
      </c>
      <c r="BH85" s="284">
        <f t="shared" ca="1" si="621"/>
        <v>659744.18333333323</v>
      </c>
      <c r="BI85" s="284">
        <f t="shared" ca="1" si="621"/>
        <v>632466.4055555556</v>
      </c>
      <c r="BJ85" s="284">
        <f t="shared" ca="1" si="621"/>
        <v>659744.18333333323</v>
      </c>
      <c r="BK85" s="284">
        <f t="shared" ca="1" si="621"/>
        <v>632466.4055555556</v>
      </c>
      <c r="BL85" s="284">
        <f t="shared" ca="1" si="621"/>
        <v>632466.4055555556</v>
      </c>
      <c r="BM85" s="284">
        <f t="shared" ca="1" si="621"/>
        <v>659744.18333333323</v>
      </c>
      <c r="BN85" s="284">
        <f t="shared" ca="1" si="621"/>
        <v>632466.4055555556</v>
      </c>
      <c r="BO85" s="284">
        <f t="shared" ca="1" si="621"/>
        <v>659744.18333333323</v>
      </c>
      <c r="BP85" s="284">
        <f t="shared" ca="1" si="621"/>
        <v>632466.4055555556</v>
      </c>
      <c r="BQ85" s="284">
        <f t="shared" ca="1" si="621"/>
        <v>632466.4055555556</v>
      </c>
      <c r="BR85" s="284">
        <f t="shared" ca="1" si="621"/>
        <v>714299.73888888874</v>
      </c>
      <c r="BS85" s="284">
        <f t="shared" ca="1" si="621"/>
        <v>632466.4055555556</v>
      </c>
      <c r="BT85" s="284">
        <f t="shared" ca="1" si="621"/>
        <v>703352.29166666663</v>
      </c>
      <c r="BU85" s="284">
        <f t="shared" ca="1" si="621"/>
        <v>676074.51388888899</v>
      </c>
      <c r="BV85" s="284">
        <f t="shared" ca="1" si="621"/>
        <v>703352.29166666663</v>
      </c>
      <c r="BW85" s="284">
        <f t="shared" ca="1" si="621"/>
        <v>676074.51388888899</v>
      </c>
      <c r="BX85" s="284">
        <f t="shared" ca="1" si="621"/>
        <v>676074.51388888899</v>
      </c>
      <c r="BY85" s="284">
        <f t="shared" ref="BY85:CC85" ca="1" si="622">BY79+BY82</f>
        <v>703352.29166666663</v>
      </c>
      <c r="BZ85" s="284">
        <f t="shared" ca="1" si="622"/>
        <v>676074.51388888899</v>
      </c>
      <c r="CA85" s="284">
        <f t="shared" ca="1" si="622"/>
        <v>703352.29166666663</v>
      </c>
      <c r="CB85" s="284">
        <f t="shared" ca="1" si="622"/>
        <v>676074.51388888899</v>
      </c>
      <c r="CC85" s="284">
        <f t="shared" ca="1" si="622"/>
        <v>676074.51388888899</v>
      </c>
      <c r="CD85" s="284">
        <f t="shared" ref="CD85:ED85" ca="1" si="623">CD79+CD82</f>
        <v>730630.0694444445</v>
      </c>
      <c r="CE85" s="284">
        <f t="shared" ca="1" si="623"/>
        <v>676074.51388888899</v>
      </c>
      <c r="CF85" s="284">
        <f t="shared" ca="1" si="623"/>
        <v>747197.62291666667</v>
      </c>
      <c r="CG85" s="284">
        <f t="shared" ca="1" si="623"/>
        <v>719919.84513888904</v>
      </c>
      <c r="CH85" s="284">
        <f t="shared" ca="1" si="623"/>
        <v>747197.62291666667</v>
      </c>
      <c r="CI85" s="284">
        <f t="shared" ca="1" si="623"/>
        <v>719919.84513888904</v>
      </c>
      <c r="CJ85" s="284">
        <f t="shared" ca="1" si="623"/>
        <v>719919.84513888904</v>
      </c>
      <c r="CK85" s="284">
        <f t="shared" ca="1" si="623"/>
        <v>747197.62291666667</v>
      </c>
      <c r="CL85" s="284">
        <f t="shared" ca="1" si="623"/>
        <v>719919.84513888904</v>
      </c>
      <c r="CM85" s="284">
        <f t="shared" ca="1" si="623"/>
        <v>747197.62291666667</v>
      </c>
      <c r="CN85" s="284">
        <f t="shared" ca="1" si="623"/>
        <v>719919.84513888904</v>
      </c>
      <c r="CO85" s="284">
        <f t="shared" ca="1" si="623"/>
        <v>719919.84513888904</v>
      </c>
      <c r="CP85" s="284">
        <f t="shared" ca="1" si="623"/>
        <v>801753.17847222241</v>
      </c>
      <c r="CQ85" s="284">
        <f t="shared" ca="1" si="623"/>
        <v>719919.84513888904</v>
      </c>
      <c r="CR85" s="284">
        <f t="shared" ca="1" si="623"/>
        <v>792359.34791666653</v>
      </c>
      <c r="CS85" s="284">
        <f t="shared" ca="1" si="623"/>
        <v>765081.5701388889</v>
      </c>
      <c r="CT85" s="284">
        <f t="shared" ca="1" si="623"/>
        <v>792359.34791666653</v>
      </c>
      <c r="CU85" s="284">
        <f t="shared" ca="1" si="623"/>
        <v>765081.5701388889</v>
      </c>
      <c r="CV85" s="284">
        <f t="shared" ca="1" si="623"/>
        <v>765081.5701388889</v>
      </c>
      <c r="CW85" s="284">
        <f t="shared" ca="1" si="623"/>
        <v>792359.34791666653</v>
      </c>
      <c r="CX85" s="284">
        <f t="shared" ca="1" si="623"/>
        <v>765081.5701388889</v>
      </c>
      <c r="CY85" s="284">
        <f t="shared" ca="1" si="623"/>
        <v>792359.34791666653</v>
      </c>
      <c r="CZ85" s="284">
        <f t="shared" ca="1" si="623"/>
        <v>765081.5701388889</v>
      </c>
      <c r="DA85" s="284">
        <f t="shared" ca="1" si="623"/>
        <v>765081.5701388889</v>
      </c>
      <c r="DB85" s="284">
        <f t="shared" ca="1" si="623"/>
        <v>846914.90347222204</v>
      </c>
      <c r="DC85" s="284">
        <f t="shared" ca="1" si="623"/>
        <v>765081.5701388889</v>
      </c>
      <c r="DD85" s="284">
        <f t="shared" ca="1" si="623"/>
        <v>838875.73333333305</v>
      </c>
      <c r="DE85" s="284">
        <f t="shared" ca="1" si="623"/>
        <v>811597.95555555541</v>
      </c>
      <c r="DF85" s="284">
        <f t="shared" ca="1" si="623"/>
        <v>838875.73333333305</v>
      </c>
      <c r="DG85" s="284">
        <f t="shared" ca="1" si="623"/>
        <v>811597.95555555541</v>
      </c>
      <c r="DH85" s="284">
        <f t="shared" ca="1" si="623"/>
        <v>811597.95555555541</v>
      </c>
      <c r="DI85" s="284">
        <f t="shared" ca="1" si="623"/>
        <v>838875.73333333305</v>
      </c>
      <c r="DJ85" s="284">
        <f t="shared" ca="1" si="623"/>
        <v>811597.95555555541</v>
      </c>
      <c r="DK85" s="284">
        <f t="shared" ca="1" si="623"/>
        <v>838875.73333333305</v>
      </c>
      <c r="DL85" s="284">
        <f t="shared" ca="1" si="623"/>
        <v>811597.95555555541</v>
      </c>
      <c r="DM85" s="284">
        <f t="shared" ca="1" si="623"/>
        <v>811597.95555555541</v>
      </c>
      <c r="DN85" s="284">
        <f t="shared" ca="1" si="623"/>
        <v>893431.28888888843</v>
      </c>
      <c r="DO85" s="284">
        <f t="shared" ca="1" si="623"/>
        <v>811597.95555555541</v>
      </c>
      <c r="DP85" s="284">
        <f t="shared" ca="1" si="623"/>
        <v>888737.50416666642</v>
      </c>
      <c r="DQ85" s="284">
        <f t="shared" ca="1" si="623"/>
        <v>861459.7263888889</v>
      </c>
      <c r="DR85" s="284">
        <f t="shared" ca="1" si="623"/>
        <v>888737.50416666642</v>
      </c>
      <c r="DS85" s="284">
        <f t="shared" ca="1" si="623"/>
        <v>861459.7263888889</v>
      </c>
      <c r="DT85" s="284">
        <f t="shared" ca="1" si="623"/>
        <v>861459.7263888889</v>
      </c>
      <c r="DU85" s="284">
        <f t="shared" ca="1" si="623"/>
        <v>888737.50416666642</v>
      </c>
      <c r="DV85" s="284">
        <f t="shared" ca="1" si="623"/>
        <v>861459.7263888889</v>
      </c>
      <c r="DW85" s="284">
        <f t="shared" ca="1" si="623"/>
        <v>888737.50416666642</v>
      </c>
      <c r="DX85" s="284">
        <f t="shared" ca="1" si="623"/>
        <v>861459.7263888889</v>
      </c>
      <c r="DY85" s="284">
        <f t="shared" ca="1" si="623"/>
        <v>861459.7263888889</v>
      </c>
      <c r="DZ85" s="284">
        <f t="shared" ca="1" si="623"/>
        <v>916015.2819444444</v>
      </c>
      <c r="EA85" s="284">
        <f t="shared" ca="1" si="623"/>
        <v>861459.7263888889</v>
      </c>
      <c r="EB85" s="284">
        <f t="shared" ca="1" si="623"/>
        <v>0</v>
      </c>
      <c r="EC85" s="284">
        <f t="shared" ca="1" si="623"/>
        <v>0</v>
      </c>
      <c r="ED85" s="284">
        <f t="shared" ca="1" si="623"/>
        <v>0</v>
      </c>
    </row>
    <row r="86" spans="1:134" hidden="1" outlineLevel="1" x14ac:dyDescent="0.2">
      <c r="I86" s="370" t="s">
        <v>274</v>
      </c>
      <c r="J86" s="342">
        <f>L86</f>
        <v>0</v>
      </c>
      <c r="L86" s="342">
        <v>0</v>
      </c>
      <c r="M86" s="342">
        <f ca="1">L89</f>
        <v>0</v>
      </c>
      <c r="N86" s="342">
        <f t="shared" ref="N86:BY86" ca="1" si="624">M89</f>
        <v>0</v>
      </c>
      <c r="O86" s="342">
        <f t="shared" ca="1" si="624"/>
        <v>0</v>
      </c>
      <c r="P86" s="342">
        <f t="shared" ca="1" si="624"/>
        <v>0</v>
      </c>
      <c r="Q86" s="342">
        <f t="shared" ca="1" si="624"/>
        <v>0</v>
      </c>
      <c r="R86" s="342">
        <f t="shared" ca="1" si="624"/>
        <v>0</v>
      </c>
      <c r="S86" s="342">
        <f t="shared" ca="1" si="624"/>
        <v>0</v>
      </c>
      <c r="T86" s="342">
        <f t="shared" ca="1" si="624"/>
        <v>0</v>
      </c>
      <c r="U86" s="342">
        <f t="shared" ca="1" si="624"/>
        <v>0</v>
      </c>
      <c r="V86" s="342">
        <f t="shared" ca="1" si="624"/>
        <v>0</v>
      </c>
      <c r="W86" s="342">
        <f t="shared" ca="1" si="624"/>
        <v>0</v>
      </c>
      <c r="X86" s="342">
        <f t="shared" ca="1" si="624"/>
        <v>0</v>
      </c>
      <c r="Y86" s="342">
        <f t="shared" ca="1" si="624"/>
        <v>0</v>
      </c>
      <c r="Z86" s="342">
        <f t="shared" ca="1" si="624"/>
        <v>0</v>
      </c>
      <c r="AA86" s="342">
        <f t="shared" ca="1" si="624"/>
        <v>0</v>
      </c>
      <c r="AB86" s="342">
        <f t="shared" ca="1" si="624"/>
        <v>0</v>
      </c>
      <c r="AC86" s="342">
        <f t="shared" ca="1" si="624"/>
        <v>0</v>
      </c>
      <c r="AD86" s="342">
        <f t="shared" ca="1" si="624"/>
        <v>0</v>
      </c>
      <c r="AE86" s="342">
        <f t="shared" ca="1" si="624"/>
        <v>0</v>
      </c>
      <c r="AF86" s="342">
        <f t="shared" ca="1" si="624"/>
        <v>0</v>
      </c>
      <c r="AG86" s="342">
        <f t="shared" ca="1" si="624"/>
        <v>0</v>
      </c>
      <c r="AH86" s="342">
        <f t="shared" ca="1" si="624"/>
        <v>0</v>
      </c>
      <c r="AI86" s="342">
        <f t="shared" ca="1" si="624"/>
        <v>0</v>
      </c>
      <c r="AJ86" s="342">
        <f t="shared" ca="1" si="624"/>
        <v>0</v>
      </c>
      <c r="AK86" s="342">
        <f t="shared" ca="1" si="624"/>
        <v>0</v>
      </c>
      <c r="AL86" s="342">
        <f t="shared" ca="1" si="624"/>
        <v>0</v>
      </c>
      <c r="AM86" s="342">
        <f t="shared" ca="1" si="624"/>
        <v>0</v>
      </c>
      <c r="AN86" s="342">
        <f t="shared" ca="1" si="624"/>
        <v>0</v>
      </c>
      <c r="AO86" s="342">
        <f t="shared" ca="1" si="624"/>
        <v>0</v>
      </c>
      <c r="AP86" s="342">
        <f t="shared" ca="1" si="624"/>
        <v>0</v>
      </c>
      <c r="AQ86" s="342">
        <f t="shared" ca="1" si="624"/>
        <v>0</v>
      </c>
      <c r="AR86" s="342">
        <f t="shared" ca="1" si="624"/>
        <v>0</v>
      </c>
      <c r="AS86" s="342">
        <f t="shared" ca="1" si="624"/>
        <v>0</v>
      </c>
      <c r="AT86" s="342">
        <f t="shared" ca="1" si="624"/>
        <v>0</v>
      </c>
      <c r="AU86" s="342">
        <f t="shared" ca="1" si="624"/>
        <v>0</v>
      </c>
      <c r="AV86" s="342">
        <f t="shared" ca="1" si="624"/>
        <v>0</v>
      </c>
      <c r="AW86" s="342">
        <f t="shared" ca="1" si="624"/>
        <v>0</v>
      </c>
      <c r="AX86" s="342">
        <f t="shared" ca="1" si="624"/>
        <v>0</v>
      </c>
      <c r="AY86" s="342">
        <f t="shared" ca="1" si="624"/>
        <v>0</v>
      </c>
      <c r="AZ86" s="342">
        <f t="shared" ca="1" si="624"/>
        <v>0</v>
      </c>
      <c r="BA86" s="342">
        <f t="shared" ca="1" si="624"/>
        <v>0</v>
      </c>
      <c r="BB86" s="342">
        <f t="shared" ca="1" si="624"/>
        <v>0</v>
      </c>
      <c r="BC86" s="342">
        <f t="shared" ca="1" si="624"/>
        <v>0</v>
      </c>
      <c r="BD86" s="342">
        <f t="shared" ca="1" si="624"/>
        <v>0</v>
      </c>
      <c r="BE86" s="342">
        <f t="shared" ca="1" si="624"/>
        <v>0</v>
      </c>
      <c r="BF86" s="342">
        <f t="shared" ca="1" si="624"/>
        <v>0</v>
      </c>
      <c r="BG86" s="342">
        <f t="shared" ca="1" si="624"/>
        <v>0</v>
      </c>
      <c r="BH86" s="342">
        <f t="shared" ca="1" si="624"/>
        <v>0</v>
      </c>
      <c r="BI86" s="342">
        <f t="shared" ca="1" si="624"/>
        <v>0</v>
      </c>
      <c r="BJ86" s="342">
        <f t="shared" ca="1" si="624"/>
        <v>0</v>
      </c>
      <c r="BK86" s="342">
        <f t="shared" ca="1" si="624"/>
        <v>0</v>
      </c>
      <c r="BL86" s="342">
        <f t="shared" ca="1" si="624"/>
        <v>0</v>
      </c>
      <c r="BM86" s="342">
        <f t="shared" ca="1" si="624"/>
        <v>0</v>
      </c>
      <c r="BN86" s="342">
        <f t="shared" ca="1" si="624"/>
        <v>0</v>
      </c>
      <c r="BO86" s="342">
        <f t="shared" ca="1" si="624"/>
        <v>0</v>
      </c>
      <c r="BP86" s="342">
        <f t="shared" ca="1" si="624"/>
        <v>0</v>
      </c>
      <c r="BQ86" s="342">
        <f t="shared" ca="1" si="624"/>
        <v>0</v>
      </c>
      <c r="BR86" s="342">
        <f t="shared" ca="1" si="624"/>
        <v>0</v>
      </c>
      <c r="BS86" s="342">
        <f t="shared" ca="1" si="624"/>
        <v>0</v>
      </c>
      <c r="BT86" s="342">
        <f t="shared" ca="1" si="624"/>
        <v>0</v>
      </c>
      <c r="BU86" s="342">
        <f t="shared" ca="1" si="624"/>
        <v>0</v>
      </c>
      <c r="BV86" s="342">
        <f t="shared" ca="1" si="624"/>
        <v>0</v>
      </c>
      <c r="BW86" s="342">
        <f t="shared" ca="1" si="624"/>
        <v>0</v>
      </c>
      <c r="BX86" s="342">
        <f t="shared" ca="1" si="624"/>
        <v>0</v>
      </c>
      <c r="BY86" s="342">
        <f t="shared" ca="1" si="624"/>
        <v>0</v>
      </c>
      <c r="BZ86" s="342">
        <f t="shared" ref="BZ86:CC86" ca="1" si="625">BY89</f>
        <v>0</v>
      </c>
      <c r="CA86" s="342">
        <f t="shared" ca="1" si="625"/>
        <v>0</v>
      </c>
      <c r="CB86" s="342">
        <f t="shared" ca="1" si="625"/>
        <v>0</v>
      </c>
      <c r="CC86" s="342">
        <f t="shared" ca="1" si="625"/>
        <v>0</v>
      </c>
      <c r="CD86" s="342">
        <f t="shared" ref="CD86" ca="1" si="626">CC89</f>
        <v>0</v>
      </c>
      <c r="CE86" s="342">
        <f t="shared" ref="CE86" ca="1" si="627">CD89</f>
        <v>0</v>
      </c>
      <c r="CF86" s="342">
        <f t="shared" ref="CF86" ca="1" si="628">CE89</f>
        <v>0</v>
      </c>
      <c r="CG86" s="342">
        <f t="shared" ref="CG86" ca="1" si="629">CF89</f>
        <v>0</v>
      </c>
      <c r="CH86" s="342">
        <f t="shared" ref="CH86" ca="1" si="630">CG89</f>
        <v>0</v>
      </c>
      <c r="CI86" s="342">
        <f t="shared" ref="CI86" ca="1" si="631">CH89</f>
        <v>0</v>
      </c>
      <c r="CJ86" s="342">
        <f t="shared" ref="CJ86" ca="1" si="632">CI89</f>
        <v>0</v>
      </c>
      <c r="CK86" s="342">
        <f t="shared" ref="CK86" ca="1" si="633">CJ89</f>
        <v>0</v>
      </c>
      <c r="CL86" s="342">
        <f t="shared" ref="CL86" ca="1" si="634">CK89</f>
        <v>0</v>
      </c>
      <c r="CM86" s="342">
        <f t="shared" ref="CM86" ca="1" si="635">CL89</f>
        <v>0</v>
      </c>
      <c r="CN86" s="342">
        <f t="shared" ref="CN86" ca="1" si="636">CM89</f>
        <v>0</v>
      </c>
      <c r="CO86" s="342">
        <f t="shared" ref="CO86" ca="1" si="637">CN89</f>
        <v>0</v>
      </c>
      <c r="CP86" s="342">
        <f t="shared" ref="CP86" ca="1" si="638">CO89</f>
        <v>0</v>
      </c>
      <c r="CQ86" s="342">
        <f t="shared" ref="CQ86" ca="1" si="639">CP89</f>
        <v>0</v>
      </c>
      <c r="CR86" s="342">
        <f t="shared" ref="CR86" ca="1" si="640">CQ89</f>
        <v>0</v>
      </c>
      <c r="CS86" s="342">
        <f t="shared" ref="CS86" ca="1" si="641">CR89</f>
        <v>0</v>
      </c>
      <c r="CT86" s="342">
        <f t="shared" ref="CT86" ca="1" si="642">CS89</f>
        <v>0</v>
      </c>
      <c r="CU86" s="342">
        <f t="shared" ref="CU86" ca="1" si="643">CT89</f>
        <v>0</v>
      </c>
      <c r="CV86" s="342">
        <f t="shared" ref="CV86" ca="1" si="644">CU89</f>
        <v>0</v>
      </c>
      <c r="CW86" s="342">
        <f t="shared" ref="CW86" ca="1" si="645">CV89</f>
        <v>0</v>
      </c>
      <c r="CX86" s="342">
        <f t="shared" ref="CX86" ca="1" si="646">CW89</f>
        <v>0</v>
      </c>
      <c r="CY86" s="342">
        <f t="shared" ref="CY86" ca="1" si="647">CX89</f>
        <v>0</v>
      </c>
      <c r="CZ86" s="342">
        <f t="shared" ref="CZ86" ca="1" si="648">CY89</f>
        <v>0</v>
      </c>
      <c r="DA86" s="342">
        <f t="shared" ref="DA86" ca="1" si="649">CZ89</f>
        <v>0</v>
      </c>
      <c r="DB86" s="342">
        <f t="shared" ref="DB86" ca="1" si="650">DA89</f>
        <v>0</v>
      </c>
      <c r="DC86" s="342">
        <f t="shared" ref="DC86" ca="1" si="651">DB89</f>
        <v>0</v>
      </c>
      <c r="DD86" s="342">
        <f t="shared" ref="DD86" ca="1" si="652">DC89</f>
        <v>0</v>
      </c>
      <c r="DE86" s="342">
        <f t="shared" ref="DE86" ca="1" si="653">DD89</f>
        <v>0</v>
      </c>
      <c r="DF86" s="342">
        <f t="shared" ref="DF86" ca="1" si="654">DE89</f>
        <v>0</v>
      </c>
      <c r="DG86" s="342">
        <f t="shared" ref="DG86" ca="1" si="655">DF89</f>
        <v>0</v>
      </c>
      <c r="DH86" s="342">
        <f t="shared" ref="DH86" ca="1" si="656">DG89</f>
        <v>0</v>
      </c>
      <c r="DI86" s="342">
        <f t="shared" ref="DI86" ca="1" si="657">DH89</f>
        <v>0</v>
      </c>
      <c r="DJ86" s="342">
        <f t="shared" ref="DJ86" ca="1" si="658">DI89</f>
        <v>0</v>
      </c>
      <c r="DK86" s="342">
        <f t="shared" ref="DK86" ca="1" si="659">DJ89</f>
        <v>0</v>
      </c>
      <c r="DL86" s="342">
        <f t="shared" ref="DL86" ca="1" si="660">DK89</f>
        <v>0</v>
      </c>
      <c r="DM86" s="342">
        <f t="shared" ref="DM86" ca="1" si="661">DL89</f>
        <v>0</v>
      </c>
      <c r="DN86" s="342">
        <f t="shared" ref="DN86" ca="1" si="662">DM89</f>
        <v>0</v>
      </c>
      <c r="DO86" s="342">
        <f t="shared" ref="DO86" ca="1" si="663">DN89</f>
        <v>0</v>
      </c>
      <c r="DP86" s="342">
        <f t="shared" ref="DP86" ca="1" si="664">DO89</f>
        <v>0</v>
      </c>
      <c r="DQ86" s="342">
        <f t="shared" ref="DQ86" ca="1" si="665">DP89</f>
        <v>0</v>
      </c>
      <c r="DR86" s="342">
        <f t="shared" ref="DR86" ca="1" si="666">DQ89</f>
        <v>0</v>
      </c>
      <c r="DS86" s="342">
        <f t="shared" ref="DS86" ca="1" si="667">DR89</f>
        <v>0</v>
      </c>
      <c r="DT86" s="342">
        <f t="shared" ref="DT86" ca="1" si="668">DS89</f>
        <v>0</v>
      </c>
      <c r="DU86" s="342">
        <f t="shared" ref="DU86" ca="1" si="669">DT89</f>
        <v>0</v>
      </c>
      <c r="DV86" s="342">
        <f t="shared" ref="DV86" ca="1" si="670">DU89</f>
        <v>0</v>
      </c>
      <c r="DW86" s="342">
        <f t="shared" ref="DW86" ca="1" si="671">DV89</f>
        <v>0</v>
      </c>
      <c r="DX86" s="342">
        <f t="shared" ref="DX86" ca="1" si="672">DW89</f>
        <v>0</v>
      </c>
      <c r="DY86" s="342">
        <f t="shared" ref="DY86" ca="1" si="673">DX89</f>
        <v>0</v>
      </c>
      <c r="DZ86" s="342">
        <f t="shared" ref="DZ86" ca="1" si="674">DY89</f>
        <v>0</v>
      </c>
      <c r="EA86" s="342">
        <f t="shared" ref="EA86" ca="1" si="675">DZ89</f>
        <v>0</v>
      </c>
      <c r="EB86" s="342">
        <f t="shared" ref="EB86" ca="1" si="676">EA89</f>
        <v>0</v>
      </c>
      <c r="EC86" s="342">
        <f t="shared" ref="EC86" ca="1" si="677">EB89</f>
        <v>0</v>
      </c>
      <c r="ED86" s="342">
        <f t="shared" ref="ED86" ca="1" si="678">EC89</f>
        <v>0</v>
      </c>
    </row>
    <row r="87" spans="1:134" hidden="1" outlineLevel="1" x14ac:dyDescent="0.2">
      <c r="E87" s="316" t="s">
        <v>275</v>
      </c>
      <c r="F87" s="368"/>
      <c r="G87" s="342"/>
      <c r="I87" s="370" t="s">
        <v>271</v>
      </c>
      <c r="J87" s="342">
        <f t="shared" ref="J87:J88" si="679">SUM(K87:AY87)</f>
        <v>0</v>
      </c>
      <c r="L87" s="208">
        <f>$G87</f>
        <v>0</v>
      </c>
      <c r="M87" s="208">
        <f t="shared" ref="M87:BX87" si="680">$G87</f>
        <v>0</v>
      </c>
      <c r="N87" s="208">
        <f t="shared" si="680"/>
        <v>0</v>
      </c>
      <c r="O87" s="208">
        <f t="shared" si="680"/>
        <v>0</v>
      </c>
      <c r="P87" s="208">
        <f t="shared" si="680"/>
        <v>0</v>
      </c>
      <c r="Q87" s="208">
        <f t="shared" si="680"/>
        <v>0</v>
      </c>
      <c r="R87" s="208">
        <f t="shared" si="680"/>
        <v>0</v>
      </c>
      <c r="S87" s="208">
        <f t="shared" si="680"/>
        <v>0</v>
      </c>
      <c r="T87" s="208">
        <f t="shared" si="680"/>
        <v>0</v>
      </c>
      <c r="U87" s="208">
        <f t="shared" si="680"/>
        <v>0</v>
      </c>
      <c r="V87" s="208">
        <f t="shared" si="680"/>
        <v>0</v>
      </c>
      <c r="W87" s="208">
        <f t="shared" si="680"/>
        <v>0</v>
      </c>
      <c r="X87" s="208">
        <f t="shared" si="680"/>
        <v>0</v>
      </c>
      <c r="Y87" s="208">
        <f t="shared" si="680"/>
        <v>0</v>
      </c>
      <c r="Z87" s="208">
        <f t="shared" si="680"/>
        <v>0</v>
      </c>
      <c r="AA87" s="208">
        <f t="shared" si="680"/>
        <v>0</v>
      </c>
      <c r="AB87" s="208">
        <f t="shared" si="680"/>
        <v>0</v>
      </c>
      <c r="AC87" s="208">
        <f t="shared" si="680"/>
        <v>0</v>
      </c>
      <c r="AD87" s="208">
        <f t="shared" si="680"/>
        <v>0</v>
      </c>
      <c r="AE87" s="208">
        <f t="shared" si="680"/>
        <v>0</v>
      </c>
      <c r="AF87" s="208">
        <f t="shared" si="680"/>
        <v>0</v>
      </c>
      <c r="AG87" s="208">
        <f t="shared" si="680"/>
        <v>0</v>
      </c>
      <c r="AH87" s="208">
        <f t="shared" si="680"/>
        <v>0</v>
      </c>
      <c r="AI87" s="208">
        <f t="shared" si="680"/>
        <v>0</v>
      </c>
      <c r="AJ87" s="208">
        <f t="shared" si="680"/>
        <v>0</v>
      </c>
      <c r="AK87" s="208">
        <f t="shared" si="680"/>
        <v>0</v>
      </c>
      <c r="AL87" s="208">
        <f t="shared" si="680"/>
        <v>0</v>
      </c>
      <c r="AM87" s="208">
        <f t="shared" si="680"/>
        <v>0</v>
      </c>
      <c r="AN87" s="208">
        <f t="shared" si="680"/>
        <v>0</v>
      </c>
      <c r="AO87" s="208">
        <f t="shared" si="680"/>
        <v>0</v>
      </c>
      <c r="AP87" s="208">
        <f t="shared" si="680"/>
        <v>0</v>
      </c>
      <c r="AQ87" s="208">
        <f t="shared" si="680"/>
        <v>0</v>
      </c>
      <c r="AR87" s="208">
        <f t="shared" si="680"/>
        <v>0</v>
      </c>
      <c r="AS87" s="208">
        <f t="shared" si="680"/>
        <v>0</v>
      </c>
      <c r="AT87" s="208">
        <f t="shared" si="680"/>
        <v>0</v>
      </c>
      <c r="AU87" s="208">
        <f t="shared" si="680"/>
        <v>0</v>
      </c>
      <c r="AV87" s="208">
        <f t="shared" si="680"/>
        <v>0</v>
      </c>
      <c r="AW87" s="208">
        <f t="shared" si="680"/>
        <v>0</v>
      </c>
      <c r="AX87" s="208">
        <f t="shared" si="680"/>
        <v>0</v>
      </c>
      <c r="AY87" s="208">
        <f t="shared" si="680"/>
        <v>0</v>
      </c>
      <c r="AZ87" s="208">
        <f t="shared" si="680"/>
        <v>0</v>
      </c>
      <c r="BA87" s="208">
        <f t="shared" si="680"/>
        <v>0</v>
      </c>
      <c r="BB87" s="208">
        <f t="shared" si="680"/>
        <v>0</v>
      </c>
      <c r="BC87" s="208">
        <f t="shared" si="680"/>
        <v>0</v>
      </c>
      <c r="BD87" s="208">
        <f t="shared" si="680"/>
        <v>0</v>
      </c>
      <c r="BE87" s="208">
        <f t="shared" si="680"/>
        <v>0</v>
      </c>
      <c r="BF87" s="208">
        <f t="shared" si="680"/>
        <v>0</v>
      </c>
      <c r="BG87" s="208">
        <f t="shared" si="680"/>
        <v>0</v>
      </c>
      <c r="BH87" s="208">
        <f t="shared" si="680"/>
        <v>0</v>
      </c>
      <c r="BI87" s="208">
        <f t="shared" si="680"/>
        <v>0</v>
      </c>
      <c r="BJ87" s="208">
        <f t="shared" si="680"/>
        <v>0</v>
      </c>
      <c r="BK87" s="208">
        <f t="shared" si="680"/>
        <v>0</v>
      </c>
      <c r="BL87" s="208">
        <f t="shared" si="680"/>
        <v>0</v>
      </c>
      <c r="BM87" s="208">
        <f t="shared" si="680"/>
        <v>0</v>
      </c>
      <c r="BN87" s="208">
        <f t="shared" si="680"/>
        <v>0</v>
      </c>
      <c r="BO87" s="208">
        <f t="shared" si="680"/>
        <v>0</v>
      </c>
      <c r="BP87" s="208">
        <f t="shared" si="680"/>
        <v>0</v>
      </c>
      <c r="BQ87" s="208">
        <f t="shared" si="680"/>
        <v>0</v>
      </c>
      <c r="BR87" s="208">
        <f t="shared" si="680"/>
        <v>0</v>
      </c>
      <c r="BS87" s="208">
        <f t="shared" si="680"/>
        <v>0</v>
      </c>
      <c r="BT87" s="208">
        <f t="shared" si="680"/>
        <v>0</v>
      </c>
      <c r="BU87" s="208">
        <f t="shared" si="680"/>
        <v>0</v>
      </c>
      <c r="BV87" s="208">
        <f t="shared" si="680"/>
        <v>0</v>
      </c>
      <c r="BW87" s="208">
        <f t="shared" si="680"/>
        <v>0</v>
      </c>
      <c r="BX87" s="208">
        <f t="shared" si="680"/>
        <v>0</v>
      </c>
      <c r="BY87" s="208">
        <f t="shared" ref="BY87:ED87" si="681">$G87</f>
        <v>0</v>
      </c>
      <c r="BZ87" s="208">
        <f t="shared" si="681"/>
        <v>0</v>
      </c>
      <c r="CA87" s="208">
        <f t="shared" si="681"/>
        <v>0</v>
      </c>
      <c r="CB87" s="208">
        <f t="shared" si="681"/>
        <v>0</v>
      </c>
      <c r="CC87" s="208">
        <f t="shared" si="681"/>
        <v>0</v>
      </c>
      <c r="CD87" s="208">
        <f t="shared" si="681"/>
        <v>0</v>
      </c>
      <c r="CE87" s="208">
        <f t="shared" si="681"/>
        <v>0</v>
      </c>
      <c r="CF87" s="208">
        <f t="shared" si="681"/>
        <v>0</v>
      </c>
      <c r="CG87" s="208">
        <f t="shared" si="681"/>
        <v>0</v>
      </c>
      <c r="CH87" s="208">
        <f t="shared" si="681"/>
        <v>0</v>
      </c>
      <c r="CI87" s="208">
        <f t="shared" si="681"/>
        <v>0</v>
      </c>
      <c r="CJ87" s="208">
        <f t="shared" si="681"/>
        <v>0</v>
      </c>
      <c r="CK87" s="208">
        <f t="shared" si="681"/>
        <v>0</v>
      </c>
      <c r="CL87" s="208">
        <f t="shared" si="681"/>
        <v>0</v>
      </c>
      <c r="CM87" s="208">
        <f t="shared" si="681"/>
        <v>0</v>
      </c>
      <c r="CN87" s="208">
        <f t="shared" si="681"/>
        <v>0</v>
      </c>
      <c r="CO87" s="208">
        <f t="shared" si="681"/>
        <v>0</v>
      </c>
      <c r="CP87" s="208">
        <f t="shared" si="681"/>
        <v>0</v>
      </c>
      <c r="CQ87" s="208">
        <f t="shared" si="681"/>
        <v>0</v>
      </c>
      <c r="CR87" s="208">
        <f t="shared" si="681"/>
        <v>0</v>
      </c>
      <c r="CS87" s="208">
        <f t="shared" si="681"/>
        <v>0</v>
      </c>
      <c r="CT87" s="208">
        <f t="shared" si="681"/>
        <v>0</v>
      </c>
      <c r="CU87" s="208">
        <f t="shared" si="681"/>
        <v>0</v>
      </c>
      <c r="CV87" s="208">
        <f t="shared" si="681"/>
        <v>0</v>
      </c>
      <c r="CW87" s="208">
        <f t="shared" si="681"/>
        <v>0</v>
      </c>
      <c r="CX87" s="208">
        <f t="shared" si="681"/>
        <v>0</v>
      </c>
      <c r="CY87" s="208">
        <f t="shared" si="681"/>
        <v>0</v>
      </c>
      <c r="CZ87" s="208">
        <f t="shared" si="681"/>
        <v>0</v>
      </c>
      <c r="DA87" s="208">
        <f t="shared" si="681"/>
        <v>0</v>
      </c>
      <c r="DB87" s="208">
        <f t="shared" si="681"/>
        <v>0</v>
      </c>
      <c r="DC87" s="208">
        <f t="shared" si="681"/>
        <v>0</v>
      </c>
      <c r="DD87" s="208">
        <f t="shared" si="681"/>
        <v>0</v>
      </c>
      <c r="DE87" s="208">
        <f t="shared" si="681"/>
        <v>0</v>
      </c>
      <c r="DF87" s="208">
        <f t="shared" si="681"/>
        <v>0</v>
      </c>
      <c r="DG87" s="208">
        <f t="shared" si="681"/>
        <v>0</v>
      </c>
      <c r="DH87" s="208">
        <f t="shared" si="681"/>
        <v>0</v>
      </c>
      <c r="DI87" s="208">
        <f t="shared" si="681"/>
        <v>0</v>
      </c>
      <c r="DJ87" s="208">
        <f t="shared" si="681"/>
        <v>0</v>
      </c>
      <c r="DK87" s="208">
        <f t="shared" si="681"/>
        <v>0</v>
      </c>
      <c r="DL87" s="208">
        <f t="shared" si="681"/>
        <v>0</v>
      </c>
      <c r="DM87" s="208">
        <f t="shared" si="681"/>
        <v>0</v>
      </c>
      <c r="DN87" s="208">
        <f t="shared" si="681"/>
        <v>0</v>
      </c>
      <c r="DO87" s="208">
        <f t="shared" si="681"/>
        <v>0</v>
      </c>
      <c r="DP87" s="208">
        <f t="shared" si="681"/>
        <v>0</v>
      </c>
      <c r="DQ87" s="208">
        <f t="shared" si="681"/>
        <v>0</v>
      </c>
      <c r="DR87" s="208">
        <f t="shared" si="681"/>
        <v>0</v>
      </c>
      <c r="DS87" s="208">
        <f t="shared" si="681"/>
        <v>0</v>
      </c>
      <c r="DT87" s="208">
        <f t="shared" si="681"/>
        <v>0</v>
      </c>
      <c r="DU87" s="208">
        <f t="shared" si="681"/>
        <v>0</v>
      </c>
      <c r="DV87" s="208">
        <f t="shared" si="681"/>
        <v>0</v>
      </c>
      <c r="DW87" s="208">
        <f t="shared" si="681"/>
        <v>0</v>
      </c>
      <c r="DX87" s="208">
        <f t="shared" si="681"/>
        <v>0</v>
      </c>
      <c r="DY87" s="208">
        <f t="shared" si="681"/>
        <v>0</v>
      </c>
      <c r="DZ87" s="208">
        <f t="shared" si="681"/>
        <v>0</v>
      </c>
      <c r="EA87" s="208">
        <f t="shared" si="681"/>
        <v>0</v>
      </c>
      <c r="EB87" s="208">
        <f t="shared" si="681"/>
        <v>0</v>
      </c>
      <c r="EC87" s="208">
        <f t="shared" si="681"/>
        <v>0</v>
      </c>
      <c r="ED87" s="208">
        <f t="shared" si="681"/>
        <v>0</v>
      </c>
    </row>
    <row r="88" spans="1:134" hidden="1" outlineLevel="1" x14ac:dyDescent="0.2">
      <c r="I88" s="371" t="s">
        <v>276</v>
      </c>
      <c r="J88" s="284">
        <f t="shared" ca="1" si="679"/>
        <v>0</v>
      </c>
      <c r="K88" s="343"/>
      <c r="L88" s="284">
        <f ca="1">-MAX(MIN(L85,SUM(L86:L87)),0)</f>
        <v>0</v>
      </c>
      <c r="M88" s="284">
        <f t="shared" ref="M88:BX88" ca="1" si="682">-MAX(MIN(M85,SUM(M86:M87)),0)</f>
        <v>0</v>
      </c>
      <c r="N88" s="284">
        <f t="shared" ca="1" si="682"/>
        <v>0</v>
      </c>
      <c r="O88" s="284">
        <f t="shared" ca="1" si="682"/>
        <v>0</v>
      </c>
      <c r="P88" s="284">
        <f t="shared" ca="1" si="682"/>
        <v>0</v>
      </c>
      <c r="Q88" s="284">
        <f t="shared" ca="1" si="682"/>
        <v>0</v>
      </c>
      <c r="R88" s="284">
        <f t="shared" ca="1" si="682"/>
        <v>0</v>
      </c>
      <c r="S88" s="284">
        <f t="shared" ca="1" si="682"/>
        <v>0</v>
      </c>
      <c r="T88" s="284">
        <f t="shared" ca="1" si="682"/>
        <v>0</v>
      </c>
      <c r="U88" s="284">
        <f t="shared" ca="1" si="682"/>
        <v>0</v>
      </c>
      <c r="V88" s="284">
        <f t="shared" ca="1" si="682"/>
        <v>0</v>
      </c>
      <c r="W88" s="284">
        <f t="shared" ca="1" si="682"/>
        <v>0</v>
      </c>
      <c r="X88" s="284">
        <f t="shared" ca="1" si="682"/>
        <v>0</v>
      </c>
      <c r="Y88" s="284">
        <f t="shared" ca="1" si="682"/>
        <v>0</v>
      </c>
      <c r="Z88" s="284">
        <f t="shared" ca="1" si="682"/>
        <v>0</v>
      </c>
      <c r="AA88" s="284">
        <f t="shared" ca="1" si="682"/>
        <v>0</v>
      </c>
      <c r="AB88" s="284">
        <f t="shared" ca="1" si="682"/>
        <v>0</v>
      </c>
      <c r="AC88" s="284">
        <f t="shared" ca="1" si="682"/>
        <v>0</v>
      </c>
      <c r="AD88" s="284">
        <f t="shared" ca="1" si="682"/>
        <v>0</v>
      </c>
      <c r="AE88" s="284">
        <f t="shared" ca="1" si="682"/>
        <v>0</v>
      </c>
      <c r="AF88" s="284">
        <f t="shared" ca="1" si="682"/>
        <v>0</v>
      </c>
      <c r="AG88" s="284">
        <f t="shared" ca="1" si="682"/>
        <v>0</v>
      </c>
      <c r="AH88" s="284">
        <f t="shared" ca="1" si="682"/>
        <v>0</v>
      </c>
      <c r="AI88" s="284">
        <f t="shared" ca="1" si="682"/>
        <v>0</v>
      </c>
      <c r="AJ88" s="284">
        <f t="shared" ca="1" si="682"/>
        <v>0</v>
      </c>
      <c r="AK88" s="284">
        <f t="shared" ca="1" si="682"/>
        <v>0</v>
      </c>
      <c r="AL88" s="284">
        <f t="shared" ca="1" si="682"/>
        <v>0</v>
      </c>
      <c r="AM88" s="284">
        <f t="shared" ca="1" si="682"/>
        <v>0</v>
      </c>
      <c r="AN88" s="284">
        <f t="shared" ca="1" si="682"/>
        <v>0</v>
      </c>
      <c r="AO88" s="284">
        <f t="shared" ca="1" si="682"/>
        <v>0</v>
      </c>
      <c r="AP88" s="284">
        <f t="shared" ca="1" si="682"/>
        <v>0</v>
      </c>
      <c r="AQ88" s="284">
        <f t="shared" ca="1" si="682"/>
        <v>0</v>
      </c>
      <c r="AR88" s="284">
        <f t="shared" ca="1" si="682"/>
        <v>0</v>
      </c>
      <c r="AS88" s="284">
        <f t="shared" ca="1" si="682"/>
        <v>0</v>
      </c>
      <c r="AT88" s="284">
        <f t="shared" ca="1" si="682"/>
        <v>0</v>
      </c>
      <c r="AU88" s="284">
        <f t="shared" ca="1" si="682"/>
        <v>0</v>
      </c>
      <c r="AV88" s="284">
        <f t="shared" ca="1" si="682"/>
        <v>0</v>
      </c>
      <c r="AW88" s="284">
        <f t="shared" ca="1" si="682"/>
        <v>0</v>
      </c>
      <c r="AX88" s="284">
        <f t="shared" ca="1" si="682"/>
        <v>0</v>
      </c>
      <c r="AY88" s="284">
        <f t="shared" ca="1" si="682"/>
        <v>0</v>
      </c>
      <c r="AZ88" s="284">
        <f t="shared" ca="1" si="682"/>
        <v>0</v>
      </c>
      <c r="BA88" s="284">
        <f t="shared" ca="1" si="682"/>
        <v>0</v>
      </c>
      <c r="BB88" s="284">
        <f t="shared" ca="1" si="682"/>
        <v>0</v>
      </c>
      <c r="BC88" s="284">
        <f t="shared" ca="1" si="682"/>
        <v>0</v>
      </c>
      <c r="BD88" s="284">
        <f t="shared" ca="1" si="682"/>
        <v>0</v>
      </c>
      <c r="BE88" s="284">
        <f t="shared" ca="1" si="682"/>
        <v>0</v>
      </c>
      <c r="BF88" s="284">
        <f t="shared" ca="1" si="682"/>
        <v>0</v>
      </c>
      <c r="BG88" s="284">
        <f t="shared" ca="1" si="682"/>
        <v>0</v>
      </c>
      <c r="BH88" s="284">
        <f t="shared" ca="1" si="682"/>
        <v>0</v>
      </c>
      <c r="BI88" s="284">
        <f t="shared" ca="1" si="682"/>
        <v>0</v>
      </c>
      <c r="BJ88" s="284">
        <f t="shared" ca="1" si="682"/>
        <v>0</v>
      </c>
      <c r="BK88" s="284">
        <f t="shared" ca="1" si="682"/>
        <v>0</v>
      </c>
      <c r="BL88" s="284">
        <f t="shared" ca="1" si="682"/>
        <v>0</v>
      </c>
      <c r="BM88" s="284">
        <f t="shared" ca="1" si="682"/>
        <v>0</v>
      </c>
      <c r="BN88" s="284">
        <f t="shared" ca="1" si="682"/>
        <v>0</v>
      </c>
      <c r="BO88" s="284">
        <f t="shared" ca="1" si="682"/>
        <v>0</v>
      </c>
      <c r="BP88" s="284">
        <f t="shared" ca="1" si="682"/>
        <v>0</v>
      </c>
      <c r="BQ88" s="284">
        <f t="shared" ca="1" si="682"/>
        <v>0</v>
      </c>
      <c r="BR88" s="284">
        <f t="shared" ca="1" si="682"/>
        <v>0</v>
      </c>
      <c r="BS88" s="284">
        <f t="shared" ca="1" si="682"/>
        <v>0</v>
      </c>
      <c r="BT88" s="284">
        <f t="shared" ca="1" si="682"/>
        <v>0</v>
      </c>
      <c r="BU88" s="284">
        <f t="shared" ca="1" si="682"/>
        <v>0</v>
      </c>
      <c r="BV88" s="284">
        <f t="shared" ca="1" si="682"/>
        <v>0</v>
      </c>
      <c r="BW88" s="284">
        <f t="shared" ca="1" si="682"/>
        <v>0</v>
      </c>
      <c r="BX88" s="284">
        <f t="shared" ca="1" si="682"/>
        <v>0</v>
      </c>
      <c r="BY88" s="284">
        <f t="shared" ref="BY88:CC88" ca="1" si="683">-MAX(MIN(BY85,SUM(BY86:BY87)),0)</f>
        <v>0</v>
      </c>
      <c r="BZ88" s="284">
        <f t="shared" ca="1" si="683"/>
        <v>0</v>
      </c>
      <c r="CA88" s="284">
        <f t="shared" ca="1" si="683"/>
        <v>0</v>
      </c>
      <c r="CB88" s="284">
        <f t="shared" ca="1" si="683"/>
        <v>0</v>
      </c>
      <c r="CC88" s="284">
        <f t="shared" ca="1" si="683"/>
        <v>0</v>
      </c>
      <c r="CD88" s="284">
        <f t="shared" ref="CD88:ED88" ca="1" si="684">-MAX(MIN(CD85,SUM(CD86:CD87)),0)</f>
        <v>0</v>
      </c>
      <c r="CE88" s="284">
        <f t="shared" ca="1" si="684"/>
        <v>0</v>
      </c>
      <c r="CF88" s="284">
        <f t="shared" ca="1" si="684"/>
        <v>0</v>
      </c>
      <c r="CG88" s="284">
        <f t="shared" ca="1" si="684"/>
        <v>0</v>
      </c>
      <c r="CH88" s="284">
        <f t="shared" ca="1" si="684"/>
        <v>0</v>
      </c>
      <c r="CI88" s="284">
        <f t="shared" ca="1" si="684"/>
        <v>0</v>
      </c>
      <c r="CJ88" s="284">
        <f t="shared" ca="1" si="684"/>
        <v>0</v>
      </c>
      <c r="CK88" s="284">
        <f t="shared" ca="1" si="684"/>
        <v>0</v>
      </c>
      <c r="CL88" s="284">
        <f t="shared" ca="1" si="684"/>
        <v>0</v>
      </c>
      <c r="CM88" s="284">
        <f t="shared" ca="1" si="684"/>
        <v>0</v>
      </c>
      <c r="CN88" s="284">
        <f t="shared" ca="1" si="684"/>
        <v>0</v>
      </c>
      <c r="CO88" s="284">
        <f t="shared" ca="1" si="684"/>
        <v>0</v>
      </c>
      <c r="CP88" s="284">
        <f t="shared" ca="1" si="684"/>
        <v>0</v>
      </c>
      <c r="CQ88" s="284">
        <f t="shared" ca="1" si="684"/>
        <v>0</v>
      </c>
      <c r="CR88" s="284">
        <f t="shared" ca="1" si="684"/>
        <v>0</v>
      </c>
      <c r="CS88" s="284">
        <f t="shared" ca="1" si="684"/>
        <v>0</v>
      </c>
      <c r="CT88" s="284">
        <f t="shared" ca="1" si="684"/>
        <v>0</v>
      </c>
      <c r="CU88" s="284">
        <f t="shared" ca="1" si="684"/>
        <v>0</v>
      </c>
      <c r="CV88" s="284">
        <f t="shared" ca="1" si="684"/>
        <v>0</v>
      </c>
      <c r="CW88" s="284">
        <f t="shared" ca="1" si="684"/>
        <v>0</v>
      </c>
      <c r="CX88" s="284">
        <f t="shared" ca="1" si="684"/>
        <v>0</v>
      </c>
      <c r="CY88" s="284">
        <f t="shared" ca="1" si="684"/>
        <v>0</v>
      </c>
      <c r="CZ88" s="284">
        <f t="shared" ca="1" si="684"/>
        <v>0</v>
      </c>
      <c r="DA88" s="284">
        <f t="shared" ca="1" si="684"/>
        <v>0</v>
      </c>
      <c r="DB88" s="284">
        <f t="shared" ca="1" si="684"/>
        <v>0</v>
      </c>
      <c r="DC88" s="284">
        <f t="shared" ca="1" si="684"/>
        <v>0</v>
      </c>
      <c r="DD88" s="284">
        <f t="shared" ca="1" si="684"/>
        <v>0</v>
      </c>
      <c r="DE88" s="284">
        <f t="shared" ca="1" si="684"/>
        <v>0</v>
      </c>
      <c r="DF88" s="284">
        <f t="shared" ca="1" si="684"/>
        <v>0</v>
      </c>
      <c r="DG88" s="284">
        <f t="shared" ca="1" si="684"/>
        <v>0</v>
      </c>
      <c r="DH88" s="284">
        <f t="shared" ca="1" si="684"/>
        <v>0</v>
      </c>
      <c r="DI88" s="284">
        <f t="shared" ca="1" si="684"/>
        <v>0</v>
      </c>
      <c r="DJ88" s="284">
        <f t="shared" ca="1" si="684"/>
        <v>0</v>
      </c>
      <c r="DK88" s="284">
        <f t="shared" ca="1" si="684"/>
        <v>0</v>
      </c>
      <c r="DL88" s="284">
        <f t="shared" ca="1" si="684"/>
        <v>0</v>
      </c>
      <c r="DM88" s="284">
        <f t="shared" ca="1" si="684"/>
        <v>0</v>
      </c>
      <c r="DN88" s="284">
        <f t="shared" ca="1" si="684"/>
        <v>0</v>
      </c>
      <c r="DO88" s="284">
        <f t="shared" ca="1" si="684"/>
        <v>0</v>
      </c>
      <c r="DP88" s="284">
        <f t="shared" ca="1" si="684"/>
        <v>0</v>
      </c>
      <c r="DQ88" s="284">
        <f t="shared" ca="1" si="684"/>
        <v>0</v>
      </c>
      <c r="DR88" s="284">
        <f t="shared" ca="1" si="684"/>
        <v>0</v>
      </c>
      <c r="DS88" s="284">
        <f t="shared" ca="1" si="684"/>
        <v>0</v>
      </c>
      <c r="DT88" s="284">
        <f t="shared" ca="1" si="684"/>
        <v>0</v>
      </c>
      <c r="DU88" s="284">
        <f t="shared" ca="1" si="684"/>
        <v>0</v>
      </c>
      <c r="DV88" s="284">
        <f t="shared" ca="1" si="684"/>
        <v>0</v>
      </c>
      <c r="DW88" s="284">
        <f t="shared" ca="1" si="684"/>
        <v>0</v>
      </c>
      <c r="DX88" s="284">
        <f t="shared" ca="1" si="684"/>
        <v>0</v>
      </c>
      <c r="DY88" s="284">
        <f t="shared" ca="1" si="684"/>
        <v>0</v>
      </c>
      <c r="DZ88" s="284">
        <f t="shared" ca="1" si="684"/>
        <v>0</v>
      </c>
      <c r="EA88" s="284">
        <f t="shared" ca="1" si="684"/>
        <v>0</v>
      </c>
      <c r="EB88" s="284">
        <f t="shared" ca="1" si="684"/>
        <v>0</v>
      </c>
      <c r="EC88" s="284">
        <f t="shared" ca="1" si="684"/>
        <v>0</v>
      </c>
      <c r="ED88" s="284">
        <f t="shared" ca="1" si="684"/>
        <v>0</v>
      </c>
    </row>
    <row r="89" spans="1:134" hidden="1" outlineLevel="1" x14ac:dyDescent="0.2">
      <c r="I89" s="372" t="s">
        <v>272</v>
      </c>
      <c r="J89" s="342">
        <f ca="1">SUM(J86:J88)</f>
        <v>0</v>
      </c>
      <c r="L89" s="342">
        <f ca="1">SUM(L86:L88)</f>
        <v>0</v>
      </c>
      <c r="M89" s="342">
        <f ca="1">SUM(M86:M88)</f>
        <v>0</v>
      </c>
      <c r="N89" s="342">
        <f t="shared" ref="N89:BY89" ca="1" si="685">SUM(N86:N88)</f>
        <v>0</v>
      </c>
      <c r="O89" s="342">
        <f t="shared" ca="1" si="685"/>
        <v>0</v>
      </c>
      <c r="P89" s="342">
        <f t="shared" ca="1" si="685"/>
        <v>0</v>
      </c>
      <c r="Q89" s="342">
        <f t="shared" ca="1" si="685"/>
        <v>0</v>
      </c>
      <c r="R89" s="342">
        <f t="shared" ca="1" si="685"/>
        <v>0</v>
      </c>
      <c r="S89" s="342">
        <f t="shared" ca="1" si="685"/>
        <v>0</v>
      </c>
      <c r="T89" s="342">
        <f t="shared" ca="1" si="685"/>
        <v>0</v>
      </c>
      <c r="U89" s="342">
        <f t="shared" ca="1" si="685"/>
        <v>0</v>
      </c>
      <c r="V89" s="342">
        <f t="shared" ca="1" si="685"/>
        <v>0</v>
      </c>
      <c r="W89" s="342">
        <f t="shared" ca="1" si="685"/>
        <v>0</v>
      </c>
      <c r="X89" s="342">
        <f t="shared" ca="1" si="685"/>
        <v>0</v>
      </c>
      <c r="Y89" s="342">
        <f t="shared" ca="1" si="685"/>
        <v>0</v>
      </c>
      <c r="Z89" s="342">
        <f t="shared" ca="1" si="685"/>
        <v>0</v>
      </c>
      <c r="AA89" s="342">
        <f t="shared" ca="1" si="685"/>
        <v>0</v>
      </c>
      <c r="AB89" s="342">
        <f t="shared" ca="1" si="685"/>
        <v>0</v>
      </c>
      <c r="AC89" s="342">
        <f t="shared" ca="1" si="685"/>
        <v>0</v>
      </c>
      <c r="AD89" s="342">
        <f t="shared" ca="1" si="685"/>
        <v>0</v>
      </c>
      <c r="AE89" s="342">
        <f t="shared" ca="1" si="685"/>
        <v>0</v>
      </c>
      <c r="AF89" s="342">
        <f t="shared" ca="1" si="685"/>
        <v>0</v>
      </c>
      <c r="AG89" s="342">
        <f t="shared" ca="1" si="685"/>
        <v>0</v>
      </c>
      <c r="AH89" s="342">
        <f t="shared" ca="1" si="685"/>
        <v>0</v>
      </c>
      <c r="AI89" s="342">
        <f t="shared" ca="1" si="685"/>
        <v>0</v>
      </c>
      <c r="AJ89" s="342">
        <f t="shared" ca="1" si="685"/>
        <v>0</v>
      </c>
      <c r="AK89" s="342">
        <f t="shared" ca="1" si="685"/>
        <v>0</v>
      </c>
      <c r="AL89" s="342">
        <f t="shared" ca="1" si="685"/>
        <v>0</v>
      </c>
      <c r="AM89" s="342">
        <f t="shared" ca="1" si="685"/>
        <v>0</v>
      </c>
      <c r="AN89" s="342">
        <f t="shared" ca="1" si="685"/>
        <v>0</v>
      </c>
      <c r="AO89" s="342">
        <f t="shared" ca="1" si="685"/>
        <v>0</v>
      </c>
      <c r="AP89" s="342">
        <f t="shared" ca="1" si="685"/>
        <v>0</v>
      </c>
      <c r="AQ89" s="342">
        <f t="shared" ca="1" si="685"/>
        <v>0</v>
      </c>
      <c r="AR89" s="342">
        <f t="shared" ca="1" si="685"/>
        <v>0</v>
      </c>
      <c r="AS89" s="342">
        <f t="shared" ca="1" si="685"/>
        <v>0</v>
      </c>
      <c r="AT89" s="342">
        <f t="shared" ca="1" si="685"/>
        <v>0</v>
      </c>
      <c r="AU89" s="342">
        <f t="shared" ca="1" si="685"/>
        <v>0</v>
      </c>
      <c r="AV89" s="342">
        <f t="shared" ca="1" si="685"/>
        <v>0</v>
      </c>
      <c r="AW89" s="342">
        <f t="shared" ca="1" si="685"/>
        <v>0</v>
      </c>
      <c r="AX89" s="342">
        <f t="shared" ca="1" si="685"/>
        <v>0</v>
      </c>
      <c r="AY89" s="342">
        <f t="shared" ca="1" si="685"/>
        <v>0</v>
      </c>
      <c r="AZ89" s="342">
        <f t="shared" ca="1" si="685"/>
        <v>0</v>
      </c>
      <c r="BA89" s="342">
        <f t="shared" ca="1" si="685"/>
        <v>0</v>
      </c>
      <c r="BB89" s="342">
        <f t="shared" ca="1" si="685"/>
        <v>0</v>
      </c>
      <c r="BC89" s="342">
        <f t="shared" ca="1" si="685"/>
        <v>0</v>
      </c>
      <c r="BD89" s="342">
        <f t="shared" ca="1" si="685"/>
        <v>0</v>
      </c>
      <c r="BE89" s="342">
        <f t="shared" ca="1" si="685"/>
        <v>0</v>
      </c>
      <c r="BF89" s="342">
        <f t="shared" ca="1" si="685"/>
        <v>0</v>
      </c>
      <c r="BG89" s="342">
        <f t="shared" ca="1" si="685"/>
        <v>0</v>
      </c>
      <c r="BH89" s="342">
        <f t="shared" ca="1" si="685"/>
        <v>0</v>
      </c>
      <c r="BI89" s="342">
        <f t="shared" ca="1" si="685"/>
        <v>0</v>
      </c>
      <c r="BJ89" s="342">
        <f t="shared" ca="1" si="685"/>
        <v>0</v>
      </c>
      <c r="BK89" s="342">
        <f t="shared" ca="1" si="685"/>
        <v>0</v>
      </c>
      <c r="BL89" s="342">
        <f t="shared" ca="1" si="685"/>
        <v>0</v>
      </c>
      <c r="BM89" s="342">
        <f t="shared" ca="1" si="685"/>
        <v>0</v>
      </c>
      <c r="BN89" s="342">
        <f t="shared" ca="1" si="685"/>
        <v>0</v>
      </c>
      <c r="BO89" s="342">
        <f t="shared" ca="1" si="685"/>
        <v>0</v>
      </c>
      <c r="BP89" s="342">
        <f t="shared" ca="1" si="685"/>
        <v>0</v>
      </c>
      <c r="BQ89" s="342">
        <f t="shared" ca="1" si="685"/>
        <v>0</v>
      </c>
      <c r="BR89" s="342">
        <f t="shared" ca="1" si="685"/>
        <v>0</v>
      </c>
      <c r="BS89" s="342">
        <f t="shared" ca="1" si="685"/>
        <v>0</v>
      </c>
      <c r="BT89" s="342">
        <f t="shared" ca="1" si="685"/>
        <v>0</v>
      </c>
      <c r="BU89" s="342">
        <f t="shared" ca="1" si="685"/>
        <v>0</v>
      </c>
      <c r="BV89" s="342">
        <f t="shared" ca="1" si="685"/>
        <v>0</v>
      </c>
      <c r="BW89" s="342">
        <f t="shared" ca="1" si="685"/>
        <v>0</v>
      </c>
      <c r="BX89" s="342">
        <f t="shared" ca="1" si="685"/>
        <v>0</v>
      </c>
      <c r="BY89" s="342">
        <f t="shared" ca="1" si="685"/>
        <v>0</v>
      </c>
      <c r="BZ89" s="342">
        <f t="shared" ref="BZ89:CC89" ca="1" si="686">SUM(BZ86:BZ88)</f>
        <v>0</v>
      </c>
      <c r="CA89" s="342">
        <f t="shared" ca="1" si="686"/>
        <v>0</v>
      </c>
      <c r="CB89" s="342">
        <f t="shared" ca="1" si="686"/>
        <v>0</v>
      </c>
      <c r="CC89" s="342">
        <f t="shared" ca="1" si="686"/>
        <v>0</v>
      </c>
      <c r="CD89" s="342">
        <f t="shared" ref="CD89:ED89" ca="1" si="687">SUM(CD86:CD88)</f>
        <v>0</v>
      </c>
      <c r="CE89" s="342">
        <f t="shared" ca="1" si="687"/>
        <v>0</v>
      </c>
      <c r="CF89" s="342">
        <f t="shared" ca="1" si="687"/>
        <v>0</v>
      </c>
      <c r="CG89" s="342">
        <f t="shared" ca="1" si="687"/>
        <v>0</v>
      </c>
      <c r="CH89" s="342">
        <f t="shared" ca="1" si="687"/>
        <v>0</v>
      </c>
      <c r="CI89" s="342">
        <f t="shared" ca="1" si="687"/>
        <v>0</v>
      </c>
      <c r="CJ89" s="342">
        <f t="shared" ca="1" si="687"/>
        <v>0</v>
      </c>
      <c r="CK89" s="342">
        <f t="shared" ca="1" si="687"/>
        <v>0</v>
      </c>
      <c r="CL89" s="342">
        <f t="shared" ca="1" si="687"/>
        <v>0</v>
      </c>
      <c r="CM89" s="342">
        <f t="shared" ca="1" si="687"/>
        <v>0</v>
      </c>
      <c r="CN89" s="342">
        <f t="shared" ca="1" si="687"/>
        <v>0</v>
      </c>
      <c r="CO89" s="342">
        <f t="shared" ca="1" si="687"/>
        <v>0</v>
      </c>
      <c r="CP89" s="342">
        <f t="shared" ca="1" si="687"/>
        <v>0</v>
      </c>
      <c r="CQ89" s="342">
        <f t="shared" ca="1" si="687"/>
        <v>0</v>
      </c>
      <c r="CR89" s="342">
        <f t="shared" ca="1" si="687"/>
        <v>0</v>
      </c>
      <c r="CS89" s="342">
        <f t="shared" ca="1" si="687"/>
        <v>0</v>
      </c>
      <c r="CT89" s="342">
        <f t="shared" ca="1" si="687"/>
        <v>0</v>
      </c>
      <c r="CU89" s="342">
        <f t="shared" ca="1" si="687"/>
        <v>0</v>
      </c>
      <c r="CV89" s="342">
        <f t="shared" ca="1" si="687"/>
        <v>0</v>
      </c>
      <c r="CW89" s="342">
        <f t="shared" ca="1" si="687"/>
        <v>0</v>
      </c>
      <c r="CX89" s="342">
        <f t="shared" ca="1" si="687"/>
        <v>0</v>
      </c>
      <c r="CY89" s="342">
        <f t="shared" ca="1" si="687"/>
        <v>0</v>
      </c>
      <c r="CZ89" s="342">
        <f t="shared" ca="1" si="687"/>
        <v>0</v>
      </c>
      <c r="DA89" s="342">
        <f t="shared" ca="1" si="687"/>
        <v>0</v>
      </c>
      <c r="DB89" s="342">
        <f t="shared" ca="1" si="687"/>
        <v>0</v>
      </c>
      <c r="DC89" s="342">
        <f t="shared" ca="1" si="687"/>
        <v>0</v>
      </c>
      <c r="DD89" s="342">
        <f t="shared" ca="1" si="687"/>
        <v>0</v>
      </c>
      <c r="DE89" s="342">
        <f t="shared" ca="1" si="687"/>
        <v>0</v>
      </c>
      <c r="DF89" s="342">
        <f t="shared" ca="1" si="687"/>
        <v>0</v>
      </c>
      <c r="DG89" s="342">
        <f t="shared" ca="1" si="687"/>
        <v>0</v>
      </c>
      <c r="DH89" s="342">
        <f t="shared" ca="1" si="687"/>
        <v>0</v>
      </c>
      <c r="DI89" s="342">
        <f t="shared" ca="1" si="687"/>
        <v>0</v>
      </c>
      <c r="DJ89" s="342">
        <f t="shared" ca="1" si="687"/>
        <v>0</v>
      </c>
      <c r="DK89" s="342">
        <f t="shared" ca="1" si="687"/>
        <v>0</v>
      </c>
      <c r="DL89" s="342">
        <f t="shared" ca="1" si="687"/>
        <v>0</v>
      </c>
      <c r="DM89" s="342">
        <f t="shared" ca="1" si="687"/>
        <v>0</v>
      </c>
      <c r="DN89" s="342">
        <f t="shared" ca="1" si="687"/>
        <v>0</v>
      </c>
      <c r="DO89" s="342">
        <f t="shared" ca="1" si="687"/>
        <v>0</v>
      </c>
      <c r="DP89" s="342">
        <f t="shared" ca="1" si="687"/>
        <v>0</v>
      </c>
      <c r="DQ89" s="342">
        <f t="shared" ca="1" si="687"/>
        <v>0</v>
      </c>
      <c r="DR89" s="342">
        <f t="shared" ca="1" si="687"/>
        <v>0</v>
      </c>
      <c r="DS89" s="342">
        <f t="shared" ca="1" si="687"/>
        <v>0</v>
      </c>
      <c r="DT89" s="342">
        <f t="shared" ca="1" si="687"/>
        <v>0</v>
      </c>
      <c r="DU89" s="342">
        <f t="shared" ca="1" si="687"/>
        <v>0</v>
      </c>
      <c r="DV89" s="342">
        <f t="shared" ca="1" si="687"/>
        <v>0</v>
      </c>
      <c r="DW89" s="342">
        <f t="shared" ca="1" si="687"/>
        <v>0</v>
      </c>
      <c r="DX89" s="342">
        <f t="shared" ca="1" si="687"/>
        <v>0</v>
      </c>
      <c r="DY89" s="342">
        <f t="shared" ca="1" si="687"/>
        <v>0</v>
      </c>
      <c r="DZ89" s="342">
        <f t="shared" ca="1" si="687"/>
        <v>0</v>
      </c>
      <c r="EA89" s="342">
        <f t="shared" ca="1" si="687"/>
        <v>0</v>
      </c>
      <c r="EB89" s="342">
        <f t="shared" ca="1" si="687"/>
        <v>0</v>
      </c>
      <c r="EC89" s="342">
        <f t="shared" ca="1" si="687"/>
        <v>0</v>
      </c>
      <c r="ED89" s="342">
        <f t="shared" ca="1" si="687"/>
        <v>0</v>
      </c>
    </row>
    <row r="90" spans="1:134" hidden="1" outlineLevel="1" x14ac:dyDescent="0.2"/>
    <row r="91" spans="1:134" outlineLevel="1" x14ac:dyDescent="0.2"/>
    <row r="92" spans="1:134" outlineLevel="1" x14ac:dyDescent="0.2"/>
    <row r="94" spans="1:134" x14ac:dyDescent="0.2">
      <c r="B94" s="337" t="s">
        <v>174</v>
      </c>
      <c r="C94" s="337"/>
      <c r="J94" s="338">
        <v>1</v>
      </c>
    </row>
    <row r="95" spans="1:134" hidden="1" outlineLevel="1" x14ac:dyDescent="0.2">
      <c r="I95" s="370" t="s">
        <v>277</v>
      </c>
      <c r="J95" s="373">
        <f>SUM(L95:ED95)</f>
        <v>3653</v>
      </c>
      <c r="L95" s="366">
        <f>L54</f>
        <v>30</v>
      </c>
      <c r="M95" s="316">
        <f t="shared" ref="M95:AR95" si="688">(M$12-L$12)*M$9</f>
        <v>31</v>
      </c>
      <c r="N95" s="316">
        <f t="shared" si="688"/>
        <v>30</v>
      </c>
      <c r="O95" s="316">
        <f t="shared" si="688"/>
        <v>31</v>
      </c>
      <c r="P95" s="316">
        <f t="shared" si="688"/>
        <v>31</v>
      </c>
      <c r="Q95" s="316">
        <f t="shared" si="688"/>
        <v>30</v>
      </c>
      <c r="R95" s="316">
        <f t="shared" si="688"/>
        <v>31</v>
      </c>
      <c r="S95" s="316">
        <f t="shared" si="688"/>
        <v>30</v>
      </c>
      <c r="T95" s="316">
        <f t="shared" si="688"/>
        <v>31</v>
      </c>
      <c r="U95" s="316">
        <f t="shared" si="688"/>
        <v>31</v>
      </c>
      <c r="V95" s="316">
        <f t="shared" si="688"/>
        <v>28</v>
      </c>
      <c r="W95" s="316">
        <f t="shared" si="688"/>
        <v>31</v>
      </c>
      <c r="X95" s="316">
        <f t="shared" si="688"/>
        <v>30</v>
      </c>
      <c r="Y95" s="316">
        <f t="shared" si="688"/>
        <v>31</v>
      </c>
      <c r="Z95" s="316">
        <f t="shared" si="688"/>
        <v>30</v>
      </c>
      <c r="AA95" s="316">
        <f t="shared" si="688"/>
        <v>31</v>
      </c>
      <c r="AB95" s="316">
        <f t="shared" si="688"/>
        <v>31</v>
      </c>
      <c r="AC95" s="316">
        <f t="shared" si="688"/>
        <v>30</v>
      </c>
      <c r="AD95" s="316">
        <f t="shared" si="688"/>
        <v>31</v>
      </c>
      <c r="AE95" s="316">
        <f t="shared" si="688"/>
        <v>30</v>
      </c>
      <c r="AF95" s="316">
        <f t="shared" si="688"/>
        <v>31</v>
      </c>
      <c r="AG95" s="316">
        <f t="shared" si="688"/>
        <v>31</v>
      </c>
      <c r="AH95" s="316">
        <f t="shared" si="688"/>
        <v>29</v>
      </c>
      <c r="AI95" s="316">
        <f t="shared" si="688"/>
        <v>31</v>
      </c>
      <c r="AJ95" s="316">
        <f t="shared" si="688"/>
        <v>30</v>
      </c>
      <c r="AK95" s="316">
        <f t="shared" si="688"/>
        <v>31</v>
      </c>
      <c r="AL95" s="316">
        <f t="shared" si="688"/>
        <v>30</v>
      </c>
      <c r="AM95" s="316">
        <f t="shared" si="688"/>
        <v>31</v>
      </c>
      <c r="AN95" s="316">
        <f t="shared" si="688"/>
        <v>31</v>
      </c>
      <c r="AO95" s="316">
        <f t="shared" si="688"/>
        <v>30</v>
      </c>
      <c r="AP95" s="316">
        <f t="shared" si="688"/>
        <v>31</v>
      </c>
      <c r="AQ95" s="316">
        <f t="shared" si="688"/>
        <v>30</v>
      </c>
      <c r="AR95" s="316">
        <f t="shared" si="688"/>
        <v>31</v>
      </c>
      <c r="AS95" s="316">
        <f t="shared" ref="AS95:BX95" si="689">(AS$12-AR$12)*AS$9</f>
        <v>31</v>
      </c>
      <c r="AT95" s="316">
        <f t="shared" si="689"/>
        <v>28</v>
      </c>
      <c r="AU95" s="316">
        <f t="shared" si="689"/>
        <v>31</v>
      </c>
      <c r="AV95" s="316">
        <f t="shared" si="689"/>
        <v>30</v>
      </c>
      <c r="AW95" s="316">
        <f t="shared" si="689"/>
        <v>31</v>
      </c>
      <c r="AX95" s="316">
        <f t="shared" si="689"/>
        <v>30</v>
      </c>
      <c r="AY95" s="316">
        <f t="shared" si="689"/>
        <v>31</v>
      </c>
      <c r="AZ95" s="316">
        <f t="shared" si="689"/>
        <v>31</v>
      </c>
      <c r="BA95" s="316">
        <f t="shared" si="689"/>
        <v>30</v>
      </c>
      <c r="BB95" s="316">
        <f t="shared" si="689"/>
        <v>31</v>
      </c>
      <c r="BC95" s="316">
        <f t="shared" si="689"/>
        <v>30</v>
      </c>
      <c r="BD95" s="316">
        <f t="shared" si="689"/>
        <v>31</v>
      </c>
      <c r="BE95" s="316">
        <f t="shared" si="689"/>
        <v>31</v>
      </c>
      <c r="BF95" s="316">
        <f t="shared" si="689"/>
        <v>28</v>
      </c>
      <c r="BG95" s="316">
        <f t="shared" si="689"/>
        <v>31</v>
      </c>
      <c r="BH95" s="316">
        <f t="shared" si="689"/>
        <v>30</v>
      </c>
      <c r="BI95" s="316">
        <f t="shared" si="689"/>
        <v>31</v>
      </c>
      <c r="BJ95" s="316">
        <f t="shared" si="689"/>
        <v>30</v>
      </c>
      <c r="BK95" s="316">
        <f t="shared" si="689"/>
        <v>31</v>
      </c>
      <c r="BL95" s="316">
        <f t="shared" si="689"/>
        <v>31</v>
      </c>
      <c r="BM95" s="316">
        <f t="shared" si="689"/>
        <v>30</v>
      </c>
      <c r="BN95" s="316">
        <f t="shared" si="689"/>
        <v>31</v>
      </c>
      <c r="BO95" s="316">
        <f t="shared" si="689"/>
        <v>30</v>
      </c>
      <c r="BP95" s="316">
        <f t="shared" si="689"/>
        <v>31</v>
      </c>
      <c r="BQ95" s="316">
        <f t="shared" si="689"/>
        <v>31</v>
      </c>
      <c r="BR95" s="316">
        <f t="shared" si="689"/>
        <v>28</v>
      </c>
      <c r="BS95" s="316">
        <f t="shared" si="689"/>
        <v>31</v>
      </c>
      <c r="BT95" s="316">
        <f t="shared" si="689"/>
        <v>30</v>
      </c>
      <c r="BU95" s="316">
        <f t="shared" si="689"/>
        <v>31</v>
      </c>
      <c r="BV95" s="316">
        <f t="shared" si="689"/>
        <v>30</v>
      </c>
      <c r="BW95" s="316">
        <f t="shared" si="689"/>
        <v>31</v>
      </c>
      <c r="BX95" s="316">
        <f t="shared" si="689"/>
        <v>31</v>
      </c>
      <c r="BY95" s="316">
        <f t="shared" ref="BY95:CC95" si="690">(BY$12-BX$12)*BY$9</f>
        <v>30</v>
      </c>
      <c r="BZ95" s="316">
        <f t="shared" si="690"/>
        <v>31</v>
      </c>
      <c r="CA95" s="316">
        <f t="shared" si="690"/>
        <v>30</v>
      </c>
      <c r="CB95" s="316">
        <f t="shared" si="690"/>
        <v>31</v>
      </c>
      <c r="CC95" s="316">
        <f t="shared" si="690"/>
        <v>31</v>
      </c>
      <c r="CD95" s="316">
        <f t="shared" ref="CD95" si="691">(CD$12-CC$12)*CD$9</f>
        <v>29</v>
      </c>
      <c r="CE95" s="316">
        <f t="shared" ref="CE95" si="692">(CE$12-CD$12)*CE$9</f>
        <v>31</v>
      </c>
      <c r="CF95" s="316">
        <f t="shared" ref="CF95" si="693">(CF$12-CE$12)*CF$9</f>
        <v>30</v>
      </c>
      <c r="CG95" s="316">
        <f t="shared" ref="CG95" si="694">(CG$12-CF$12)*CG$9</f>
        <v>31</v>
      </c>
      <c r="CH95" s="316">
        <f t="shared" ref="CH95" si="695">(CH$12-CG$12)*CH$9</f>
        <v>30</v>
      </c>
      <c r="CI95" s="316">
        <f t="shared" ref="CI95" si="696">(CI$12-CH$12)*CI$9</f>
        <v>31</v>
      </c>
      <c r="CJ95" s="316">
        <f t="shared" ref="CJ95" si="697">(CJ$12-CI$12)*CJ$9</f>
        <v>31</v>
      </c>
      <c r="CK95" s="316">
        <f t="shared" ref="CK95" si="698">(CK$12-CJ$12)*CK$9</f>
        <v>30</v>
      </c>
      <c r="CL95" s="316">
        <f t="shared" ref="CL95" si="699">(CL$12-CK$12)*CL$9</f>
        <v>31</v>
      </c>
      <c r="CM95" s="316">
        <f t="shared" ref="CM95" si="700">(CM$12-CL$12)*CM$9</f>
        <v>30</v>
      </c>
      <c r="CN95" s="316">
        <f t="shared" ref="CN95" si="701">(CN$12-CM$12)*CN$9</f>
        <v>31</v>
      </c>
      <c r="CO95" s="316">
        <f t="shared" ref="CO95" si="702">(CO$12-CN$12)*CO$9</f>
        <v>31</v>
      </c>
      <c r="CP95" s="316">
        <f t="shared" ref="CP95" si="703">(CP$12-CO$12)*CP$9</f>
        <v>28</v>
      </c>
      <c r="CQ95" s="316">
        <f t="shared" ref="CQ95" si="704">(CQ$12-CP$12)*CQ$9</f>
        <v>31</v>
      </c>
      <c r="CR95" s="316">
        <f t="shared" ref="CR95" si="705">(CR$12-CQ$12)*CR$9</f>
        <v>30</v>
      </c>
      <c r="CS95" s="316">
        <f t="shared" ref="CS95" si="706">(CS$12-CR$12)*CS$9</f>
        <v>31</v>
      </c>
      <c r="CT95" s="316">
        <f t="shared" ref="CT95" si="707">(CT$12-CS$12)*CT$9</f>
        <v>30</v>
      </c>
      <c r="CU95" s="316">
        <f t="shared" ref="CU95" si="708">(CU$12-CT$12)*CU$9</f>
        <v>31</v>
      </c>
      <c r="CV95" s="316">
        <f t="shared" ref="CV95" si="709">(CV$12-CU$12)*CV$9</f>
        <v>31</v>
      </c>
      <c r="CW95" s="316">
        <f t="shared" ref="CW95" si="710">(CW$12-CV$12)*CW$9</f>
        <v>30</v>
      </c>
      <c r="CX95" s="316">
        <f t="shared" ref="CX95" si="711">(CX$12-CW$12)*CX$9</f>
        <v>31</v>
      </c>
      <c r="CY95" s="316">
        <f t="shared" ref="CY95" si="712">(CY$12-CX$12)*CY$9</f>
        <v>30</v>
      </c>
      <c r="CZ95" s="316">
        <f t="shared" ref="CZ95" si="713">(CZ$12-CY$12)*CZ$9</f>
        <v>31</v>
      </c>
      <c r="DA95" s="316">
        <f t="shared" ref="DA95" si="714">(DA$12-CZ$12)*DA$9</f>
        <v>31</v>
      </c>
      <c r="DB95" s="316">
        <f t="shared" ref="DB95" si="715">(DB$12-DA$12)*DB$9</f>
        <v>28</v>
      </c>
      <c r="DC95" s="316">
        <f t="shared" ref="DC95" si="716">(DC$12-DB$12)*DC$9</f>
        <v>31</v>
      </c>
      <c r="DD95" s="316">
        <f t="shared" ref="DD95" si="717">(DD$12-DC$12)*DD$9</f>
        <v>30</v>
      </c>
      <c r="DE95" s="316">
        <f t="shared" ref="DE95" si="718">(DE$12-DD$12)*DE$9</f>
        <v>31</v>
      </c>
      <c r="DF95" s="316">
        <f t="shared" ref="DF95" si="719">(DF$12-DE$12)*DF$9</f>
        <v>30</v>
      </c>
      <c r="DG95" s="316">
        <f t="shared" ref="DG95" si="720">(DG$12-DF$12)*DG$9</f>
        <v>31</v>
      </c>
      <c r="DH95" s="316">
        <f t="shared" ref="DH95" si="721">(DH$12-DG$12)*DH$9</f>
        <v>31</v>
      </c>
      <c r="DI95" s="316">
        <f t="shared" ref="DI95" si="722">(DI$12-DH$12)*DI$9</f>
        <v>30</v>
      </c>
      <c r="DJ95" s="316">
        <f t="shared" ref="DJ95" si="723">(DJ$12-DI$12)*DJ$9</f>
        <v>31</v>
      </c>
      <c r="DK95" s="316">
        <f t="shared" ref="DK95" si="724">(DK$12-DJ$12)*DK$9</f>
        <v>30</v>
      </c>
      <c r="DL95" s="316">
        <f t="shared" ref="DL95" si="725">(DL$12-DK$12)*DL$9</f>
        <v>31</v>
      </c>
      <c r="DM95" s="316">
        <f t="shared" ref="DM95" si="726">(DM$12-DL$12)*DM$9</f>
        <v>31</v>
      </c>
      <c r="DN95" s="316">
        <f t="shared" ref="DN95" si="727">(DN$12-DM$12)*DN$9</f>
        <v>28</v>
      </c>
      <c r="DO95" s="316">
        <f t="shared" ref="DO95" si="728">(DO$12-DN$12)*DO$9</f>
        <v>31</v>
      </c>
      <c r="DP95" s="316">
        <f t="shared" ref="DP95" si="729">(DP$12-DO$12)*DP$9</f>
        <v>30</v>
      </c>
      <c r="DQ95" s="316">
        <f t="shared" ref="DQ95" si="730">(DQ$12-DP$12)*DQ$9</f>
        <v>31</v>
      </c>
      <c r="DR95" s="316">
        <f t="shared" ref="DR95" si="731">(DR$12-DQ$12)*DR$9</f>
        <v>30</v>
      </c>
      <c r="DS95" s="316">
        <f t="shared" ref="DS95" si="732">(DS$12-DR$12)*DS$9</f>
        <v>31</v>
      </c>
      <c r="DT95" s="316">
        <f t="shared" ref="DT95" si="733">(DT$12-DS$12)*DT$9</f>
        <v>31</v>
      </c>
      <c r="DU95" s="316">
        <f t="shared" ref="DU95" si="734">(DU$12-DT$12)*DU$9</f>
        <v>30</v>
      </c>
      <c r="DV95" s="316">
        <f t="shared" ref="DV95" si="735">(DV$12-DU$12)*DV$9</f>
        <v>31</v>
      </c>
      <c r="DW95" s="316">
        <f t="shared" ref="DW95" si="736">(DW$12-DV$12)*DW$9</f>
        <v>30</v>
      </c>
      <c r="DX95" s="316">
        <f t="shared" ref="DX95" si="737">(DX$12-DW$12)*DX$9</f>
        <v>31</v>
      </c>
      <c r="DY95" s="316">
        <f t="shared" ref="DY95" si="738">(DY$12-DX$12)*DY$9</f>
        <v>31</v>
      </c>
      <c r="DZ95" s="316">
        <f t="shared" ref="DZ95" si="739">(DZ$12-DY$12)*DZ$9</f>
        <v>29</v>
      </c>
      <c r="EA95" s="316">
        <f t="shared" ref="EA95" si="740">(EA$12-DZ$12)*EA$9</f>
        <v>31</v>
      </c>
      <c r="EB95" s="316">
        <f t="shared" ref="EB95" si="741">(EB$12-EA$12)*EB$9</f>
        <v>0</v>
      </c>
      <c r="EC95" s="316">
        <f t="shared" ref="EC95" si="742">(EC$12-EB$12)*EC$9</f>
        <v>0</v>
      </c>
      <c r="ED95" s="316">
        <f t="shared" ref="ED95" si="743">(ED$12-EC$12)*ED$9</f>
        <v>0</v>
      </c>
    </row>
    <row r="96" spans="1:134" collapsed="1" x14ac:dyDescent="0.2">
      <c r="A96" s="316">
        <f>ROW()</f>
        <v>96</v>
      </c>
      <c r="C96" s="374" t="s">
        <v>278</v>
      </c>
      <c r="D96" s="374"/>
      <c r="E96" s="374"/>
      <c r="F96" s="374"/>
      <c r="G96" s="374"/>
      <c r="H96" s="374"/>
      <c r="I96" s="374"/>
      <c r="J96" s="358">
        <f t="shared" ref="J96:J97" ca="1" si="744">SUM(K96:ED96)</f>
        <v>30629288.805555489</v>
      </c>
      <c r="K96" s="374"/>
      <c r="L96" s="375">
        <f ca="1">SUM(L97:L98)</f>
        <v>251540.83333333331</v>
      </c>
      <c r="M96" s="375">
        <f t="shared" ref="M96:BX96" ca="1" si="745">SUM(M97:M98)</f>
        <v>259925.52777777778</v>
      </c>
      <c r="N96" s="375">
        <f t="shared" ca="1" si="745"/>
        <v>251540.83333333331</v>
      </c>
      <c r="O96" s="375">
        <f t="shared" ca="1" si="745"/>
        <v>259925.52777777778</v>
      </c>
      <c r="P96" s="375">
        <f t="shared" ca="1" si="745"/>
        <v>259925.52777777778</v>
      </c>
      <c r="Q96" s="375">
        <f t="shared" ca="1" si="745"/>
        <v>251540.83333333331</v>
      </c>
      <c r="R96" s="375">
        <f t="shared" ca="1" si="745"/>
        <v>259925.52777777778</v>
      </c>
      <c r="S96" s="375">
        <f t="shared" ca="1" si="745"/>
        <v>251540.83333333331</v>
      </c>
      <c r="T96" s="375">
        <f t="shared" ca="1" si="745"/>
        <v>259925.52777777778</v>
      </c>
      <c r="U96" s="375">
        <f t="shared" ca="1" si="745"/>
        <v>259925.52777777778</v>
      </c>
      <c r="V96" s="375">
        <f t="shared" ca="1" si="745"/>
        <v>234771.44444444444</v>
      </c>
      <c r="W96" s="375">
        <f t="shared" ca="1" si="745"/>
        <v>259925.52777777778</v>
      </c>
      <c r="X96" s="375">
        <f t="shared" ca="1" si="745"/>
        <v>251540.83333333331</v>
      </c>
      <c r="Y96" s="375">
        <f t="shared" ca="1" si="745"/>
        <v>259925.52777777778</v>
      </c>
      <c r="Z96" s="375">
        <f t="shared" ca="1" si="745"/>
        <v>251540.83333333331</v>
      </c>
      <c r="AA96" s="375">
        <f t="shared" ca="1" si="745"/>
        <v>259925.52777777778</v>
      </c>
      <c r="AB96" s="375">
        <f t="shared" ca="1" si="745"/>
        <v>259925.52777777778</v>
      </c>
      <c r="AC96" s="375">
        <f t="shared" ca="1" si="745"/>
        <v>251540.83333333331</v>
      </c>
      <c r="AD96" s="375">
        <f t="shared" ca="1" si="745"/>
        <v>259925.52777777778</v>
      </c>
      <c r="AE96" s="375">
        <f t="shared" ca="1" si="745"/>
        <v>251540.83333333331</v>
      </c>
      <c r="AF96" s="375">
        <f t="shared" ca="1" si="745"/>
        <v>259925.52777777778</v>
      </c>
      <c r="AG96" s="375">
        <f t="shared" ca="1" si="745"/>
        <v>259925.52777777778</v>
      </c>
      <c r="AH96" s="375">
        <f t="shared" ca="1" si="745"/>
        <v>243156.13888888891</v>
      </c>
      <c r="AI96" s="375">
        <f t="shared" ca="1" si="745"/>
        <v>259925.52777777778</v>
      </c>
      <c r="AJ96" s="375">
        <f t="shared" ca="1" si="745"/>
        <v>251540.83333333331</v>
      </c>
      <c r="AK96" s="375">
        <f t="shared" ca="1" si="745"/>
        <v>259925.52777777778</v>
      </c>
      <c r="AL96" s="375">
        <f t="shared" ca="1" si="745"/>
        <v>251540.83333333331</v>
      </c>
      <c r="AM96" s="375">
        <f t="shared" ca="1" si="745"/>
        <v>259925.52777777778</v>
      </c>
      <c r="AN96" s="375">
        <f t="shared" ca="1" si="745"/>
        <v>259925.52777777778</v>
      </c>
      <c r="AO96" s="375">
        <f t="shared" ca="1" si="745"/>
        <v>251540.83333333331</v>
      </c>
      <c r="AP96" s="375">
        <f t="shared" ca="1" si="745"/>
        <v>259925.52777777778</v>
      </c>
      <c r="AQ96" s="375">
        <f t="shared" ca="1" si="745"/>
        <v>251540.83333333331</v>
      </c>
      <c r="AR96" s="375">
        <f t="shared" ca="1" si="745"/>
        <v>259925.52777777778</v>
      </c>
      <c r="AS96" s="375">
        <f t="shared" ca="1" si="745"/>
        <v>259925.52777777778</v>
      </c>
      <c r="AT96" s="375">
        <f t="shared" ca="1" si="745"/>
        <v>234771.44444444444</v>
      </c>
      <c r="AU96" s="375">
        <f t="shared" ca="1" si="745"/>
        <v>259925.52777777778</v>
      </c>
      <c r="AV96" s="375">
        <f t="shared" ca="1" si="745"/>
        <v>251540.83333333331</v>
      </c>
      <c r="AW96" s="375">
        <f t="shared" ca="1" si="745"/>
        <v>259925.52777777778</v>
      </c>
      <c r="AX96" s="375">
        <f t="shared" ca="1" si="745"/>
        <v>251540.83333333331</v>
      </c>
      <c r="AY96" s="375">
        <f t="shared" ca="1" si="745"/>
        <v>259925.52777777778</v>
      </c>
      <c r="AZ96" s="375">
        <f t="shared" ca="1" si="745"/>
        <v>259925.52777777778</v>
      </c>
      <c r="BA96" s="375">
        <f t="shared" ca="1" si="745"/>
        <v>251540.83333333331</v>
      </c>
      <c r="BB96" s="375">
        <f t="shared" ca="1" si="745"/>
        <v>259925.52777777778</v>
      </c>
      <c r="BC96" s="375">
        <f t="shared" ca="1" si="745"/>
        <v>251540.83333333331</v>
      </c>
      <c r="BD96" s="375">
        <f t="shared" ca="1" si="745"/>
        <v>259925.52777777778</v>
      </c>
      <c r="BE96" s="375">
        <f t="shared" ca="1" si="745"/>
        <v>259925.52777777778</v>
      </c>
      <c r="BF96" s="375">
        <f t="shared" ca="1" si="745"/>
        <v>234771.44444444444</v>
      </c>
      <c r="BG96" s="375">
        <f t="shared" ca="1" si="745"/>
        <v>259925.52777777778</v>
      </c>
      <c r="BH96" s="375">
        <f t="shared" ca="1" si="745"/>
        <v>251540.83333333331</v>
      </c>
      <c r="BI96" s="375">
        <f t="shared" ca="1" si="745"/>
        <v>259925.52777777778</v>
      </c>
      <c r="BJ96" s="375">
        <f t="shared" ca="1" si="745"/>
        <v>251540.83333333331</v>
      </c>
      <c r="BK96" s="375">
        <f t="shared" ca="1" si="745"/>
        <v>259925.52777777778</v>
      </c>
      <c r="BL96" s="375">
        <f t="shared" ca="1" si="745"/>
        <v>259925.52777777778</v>
      </c>
      <c r="BM96" s="375">
        <f t="shared" ca="1" si="745"/>
        <v>251540.83333333331</v>
      </c>
      <c r="BN96" s="375">
        <f t="shared" ca="1" si="745"/>
        <v>259925.52777777778</v>
      </c>
      <c r="BO96" s="375">
        <f t="shared" ca="1" si="745"/>
        <v>251540.83333333331</v>
      </c>
      <c r="BP96" s="375">
        <f t="shared" ca="1" si="745"/>
        <v>259925.52777777778</v>
      </c>
      <c r="BQ96" s="375">
        <f t="shared" ca="1" si="745"/>
        <v>259925.52777777778</v>
      </c>
      <c r="BR96" s="375">
        <f t="shared" ca="1" si="745"/>
        <v>234771.44444444444</v>
      </c>
      <c r="BS96" s="375">
        <f t="shared" ca="1" si="745"/>
        <v>259925.52777777778</v>
      </c>
      <c r="BT96" s="375">
        <f t="shared" ca="1" si="745"/>
        <v>251540.83333333331</v>
      </c>
      <c r="BU96" s="375">
        <f t="shared" ca="1" si="745"/>
        <v>259925.52777777778</v>
      </c>
      <c r="BV96" s="375">
        <f t="shared" ca="1" si="745"/>
        <v>251540.83333333331</v>
      </c>
      <c r="BW96" s="375">
        <f t="shared" ca="1" si="745"/>
        <v>259925.52777777778</v>
      </c>
      <c r="BX96" s="375">
        <f t="shared" ca="1" si="745"/>
        <v>259925.52777777778</v>
      </c>
      <c r="BY96" s="375">
        <f t="shared" ref="BY96:CC96" ca="1" si="746">SUM(BY97:BY98)</f>
        <v>251540.83333333331</v>
      </c>
      <c r="BZ96" s="375">
        <f t="shared" ca="1" si="746"/>
        <v>259925.52777777778</v>
      </c>
      <c r="CA96" s="375">
        <f t="shared" ca="1" si="746"/>
        <v>251540.83333333331</v>
      </c>
      <c r="CB96" s="375">
        <f t="shared" ca="1" si="746"/>
        <v>259925.52777777778</v>
      </c>
      <c r="CC96" s="375">
        <f t="shared" ca="1" si="746"/>
        <v>259925.52777777778</v>
      </c>
      <c r="CD96" s="375">
        <f t="shared" ref="CD96:ED96" ca="1" si="747">SUM(CD97:CD98)</f>
        <v>243156.13888888891</v>
      </c>
      <c r="CE96" s="375">
        <f t="shared" ca="1" si="747"/>
        <v>259925.52777777778</v>
      </c>
      <c r="CF96" s="375">
        <f t="shared" ca="1" si="747"/>
        <v>251540.83333333331</v>
      </c>
      <c r="CG96" s="375">
        <f t="shared" ca="1" si="747"/>
        <v>259925.52777777778</v>
      </c>
      <c r="CH96" s="375">
        <f t="shared" ca="1" si="747"/>
        <v>251540.83333333331</v>
      </c>
      <c r="CI96" s="375">
        <f t="shared" ca="1" si="747"/>
        <v>259925.52777777778</v>
      </c>
      <c r="CJ96" s="375">
        <f t="shared" ca="1" si="747"/>
        <v>259925.52777777778</v>
      </c>
      <c r="CK96" s="375">
        <f t="shared" ca="1" si="747"/>
        <v>251540.83333333331</v>
      </c>
      <c r="CL96" s="375">
        <f t="shared" ca="1" si="747"/>
        <v>259925.52777777778</v>
      </c>
      <c r="CM96" s="375">
        <f t="shared" ca="1" si="747"/>
        <v>251540.83333333331</v>
      </c>
      <c r="CN96" s="375">
        <f t="shared" ca="1" si="747"/>
        <v>259925.52777777778</v>
      </c>
      <c r="CO96" s="375">
        <f t="shared" ca="1" si="747"/>
        <v>259925.52777777778</v>
      </c>
      <c r="CP96" s="375">
        <f t="shared" ca="1" si="747"/>
        <v>234771.44444444444</v>
      </c>
      <c r="CQ96" s="375">
        <f t="shared" ca="1" si="747"/>
        <v>259925.52777777778</v>
      </c>
      <c r="CR96" s="375">
        <f t="shared" ca="1" si="747"/>
        <v>251540.83333333331</v>
      </c>
      <c r="CS96" s="375">
        <f t="shared" ca="1" si="747"/>
        <v>259925.52777777778</v>
      </c>
      <c r="CT96" s="375">
        <f t="shared" ca="1" si="747"/>
        <v>251540.83333333331</v>
      </c>
      <c r="CU96" s="375">
        <f t="shared" ca="1" si="747"/>
        <v>259925.52777777778</v>
      </c>
      <c r="CV96" s="375">
        <f t="shared" ca="1" si="747"/>
        <v>259925.52777777778</v>
      </c>
      <c r="CW96" s="375">
        <f t="shared" ca="1" si="747"/>
        <v>251540.83333333331</v>
      </c>
      <c r="CX96" s="375">
        <f t="shared" ca="1" si="747"/>
        <v>259925.52777777778</v>
      </c>
      <c r="CY96" s="375">
        <f t="shared" ca="1" si="747"/>
        <v>251540.83333333331</v>
      </c>
      <c r="CZ96" s="375">
        <f t="shared" ca="1" si="747"/>
        <v>259925.52777777778</v>
      </c>
      <c r="DA96" s="375">
        <f t="shared" ca="1" si="747"/>
        <v>259925.52777777778</v>
      </c>
      <c r="DB96" s="375">
        <f t="shared" ca="1" si="747"/>
        <v>234771.44444444444</v>
      </c>
      <c r="DC96" s="375">
        <f t="shared" ca="1" si="747"/>
        <v>259925.52777777778</v>
      </c>
      <c r="DD96" s="375">
        <f t="shared" ca="1" si="747"/>
        <v>251540.83333333331</v>
      </c>
      <c r="DE96" s="375">
        <f t="shared" ca="1" si="747"/>
        <v>259925.52777777778</v>
      </c>
      <c r="DF96" s="375">
        <f t="shared" ca="1" si="747"/>
        <v>251540.83333333331</v>
      </c>
      <c r="DG96" s="375">
        <f t="shared" ca="1" si="747"/>
        <v>259925.52777777778</v>
      </c>
      <c r="DH96" s="375">
        <f t="shared" ca="1" si="747"/>
        <v>259925.52777777778</v>
      </c>
      <c r="DI96" s="375">
        <f t="shared" ca="1" si="747"/>
        <v>251540.83333333331</v>
      </c>
      <c r="DJ96" s="375">
        <f t="shared" ca="1" si="747"/>
        <v>259925.52777777778</v>
      </c>
      <c r="DK96" s="375">
        <f t="shared" ca="1" si="747"/>
        <v>251540.83333333331</v>
      </c>
      <c r="DL96" s="375">
        <f t="shared" ca="1" si="747"/>
        <v>259925.52777777778</v>
      </c>
      <c r="DM96" s="375">
        <f t="shared" ca="1" si="747"/>
        <v>259925.52777777778</v>
      </c>
      <c r="DN96" s="375">
        <f t="shared" ca="1" si="747"/>
        <v>234771.44444444444</v>
      </c>
      <c r="DO96" s="375">
        <f t="shared" ca="1" si="747"/>
        <v>259925.52777777778</v>
      </c>
      <c r="DP96" s="375">
        <f t="shared" ca="1" si="747"/>
        <v>251540.83333333331</v>
      </c>
      <c r="DQ96" s="375">
        <f t="shared" ca="1" si="747"/>
        <v>259925.52777777778</v>
      </c>
      <c r="DR96" s="375">
        <f t="shared" ca="1" si="747"/>
        <v>251540.83333333331</v>
      </c>
      <c r="DS96" s="375">
        <f t="shared" ca="1" si="747"/>
        <v>259925.52777777778</v>
      </c>
      <c r="DT96" s="375">
        <f t="shared" ca="1" si="747"/>
        <v>259925.52777777778</v>
      </c>
      <c r="DU96" s="375">
        <f t="shared" ca="1" si="747"/>
        <v>251540.83333333331</v>
      </c>
      <c r="DV96" s="375">
        <f t="shared" ca="1" si="747"/>
        <v>259925.52777777778</v>
      </c>
      <c r="DW96" s="375">
        <f t="shared" ca="1" si="747"/>
        <v>251540.83333333331</v>
      </c>
      <c r="DX96" s="375">
        <f t="shared" ca="1" si="747"/>
        <v>259925.52777777778</v>
      </c>
      <c r="DY96" s="375">
        <f t="shared" ca="1" si="747"/>
        <v>259925.52777777778</v>
      </c>
      <c r="DZ96" s="375">
        <f t="shared" ca="1" si="747"/>
        <v>243156.13888888891</v>
      </c>
      <c r="EA96" s="375">
        <f t="shared" ca="1" si="747"/>
        <v>259925.52777777778</v>
      </c>
      <c r="EB96" s="375">
        <f t="shared" ca="1" si="747"/>
        <v>0</v>
      </c>
      <c r="EC96" s="375">
        <f t="shared" ca="1" si="747"/>
        <v>0</v>
      </c>
      <c r="ED96" s="375">
        <f t="shared" ca="1" si="747"/>
        <v>0</v>
      </c>
    </row>
    <row r="97" spans="1:134" x14ac:dyDescent="0.2">
      <c r="A97" s="316">
        <f>ROW()</f>
        <v>97</v>
      </c>
      <c r="C97" s="355" t="s">
        <v>204</v>
      </c>
      <c r="D97" s="352"/>
      <c r="E97" s="352"/>
      <c r="F97" s="376">
        <f>G100</f>
        <v>60400000</v>
      </c>
      <c r="G97" s="376">
        <f>$E$57</f>
        <v>60400000</v>
      </c>
      <c r="I97" s="377">
        <f>F97/G97</f>
        <v>1</v>
      </c>
      <c r="J97" s="279">
        <f t="shared" ca="1" si="744"/>
        <v>30644611.111111145</v>
      </c>
      <c r="K97" s="352"/>
      <c r="L97" s="279">
        <f ca="1">$I97*L27</f>
        <v>251666.66666666666</v>
      </c>
      <c r="M97" s="279">
        <f t="shared" ref="M97:BX97" ca="1" si="748">$I97*M27</f>
        <v>260055.55555555556</v>
      </c>
      <c r="N97" s="279">
        <f t="shared" ca="1" si="748"/>
        <v>251666.66666666666</v>
      </c>
      <c r="O97" s="279">
        <f t="shared" ca="1" si="748"/>
        <v>260055.55555555556</v>
      </c>
      <c r="P97" s="279">
        <f t="shared" ca="1" si="748"/>
        <v>260055.55555555556</v>
      </c>
      <c r="Q97" s="279">
        <f t="shared" ca="1" si="748"/>
        <v>251666.66666666666</v>
      </c>
      <c r="R97" s="279">
        <f t="shared" ca="1" si="748"/>
        <v>260055.55555555556</v>
      </c>
      <c r="S97" s="279">
        <f t="shared" ca="1" si="748"/>
        <v>251666.66666666666</v>
      </c>
      <c r="T97" s="279">
        <f t="shared" ca="1" si="748"/>
        <v>260055.55555555556</v>
      </c>
      <c r="U97" s="279">
        <f t="shared" ca="1" si="748"/>
        <v>260055.55555555556</v>
      </c>
      <c r="V97" s="279">
        <f t="shared" ca="1" si="748"/>
        <v>234888.88888888888</v>
      </c>
      <c r="W97" s="279">
        <f t="shared" ca="1" si="748"/>
        <v>260055.55555555556</v>
      </c>
      <c r="X97" s="279">
        <f t="shared" ca="1" si="748"/>
        <v>251666.66666666666</v>
      </c>
      <c r="Y97" s="279">
        <f t="shared" ca="1" si="748"/>
        <v>260055.55555555556</v>
      </c>
      <c r="Z97" s="279">
        <f t="shared" ca="1" si="748"/>
        <v>251666.66666666666</v>
      </c>
      <c r="AA97" s="279">
        <f t="shared" ca="1" si="748"/>
        <v>260055.55555555556</v>
      </c>
      <c r="AB97" s="279">
        <f t="shared" ca="1" si="748"/>
        <v>260055.55555555556</v>
      </c>
      <c r="AC97" s="279">
        <f t="shared" ca="1" si="748"/>
        <v>251666.66666666666</v>
      </c>
      <c r="AD97" s="279">
        <f t="shared" ca="1" si="748"/>
        <v>260055.55555555556</v>
      </c>
      <c r="AE97" s="279">
        <f t="shared" ca="1" si="748"/>
        <v>251666.66666666666</v>
      </c>
      <c r="AF97" s="279">
        <f t="shared" ca="1" si="748"/>
        <v>260055.55555555556</v>
      </c>
      <c r="AG97" s="279">
        <f t="shared" ca="1" si="748"/>
        <v>260055.55555555556</v>
      </c>
      <c r="AH97" s="279">
        <f t="shared" ca="1" si="748"/>
        <v>243277.77777777778</v>
      </c>
      <c r="AI97" s="279">
        <f t="shared" ca="1" si="748"/>
        <v>260055.55555555556</v>
      </c>
      <c r="AJ97" s="279">
        <f t="shared" ca="1" si="748"/>
        <v>251666.66666666666</v>
      </c>
      <c r="AK97" s="279">
        <f t="shared" ca="1" si="748"/>
        <v>260055.55555555556</v>
      </c>
      <c r="AL97" s="279">
        <f t="shared" ca="1" si="748"/>
        <v>251666.66666666666</v>
      </c>
      <c r="AM97" s="279">
        <f t="shared" ca="1" si="748"/>
        <v>260055.55555555556</v>
      </c>
      <c r="AN97" s="279">
        <f t="shared" ca="1" si="748"/>
        <v>260055.55555555556</v>
      </c>
      <c r="AO97" s="279">
        <f t="shared" ca="1" si="748"/>
        <v>251666.66666666666</v>
      </c>
      <c r="AP97" s="279">
        <f t="shared" ca="1" si="748"/>
        <v>260055.55555555556</v>
      </c>
      <c r="AQ97" s="279">
        <f t="shared" ca="1" si="748"/>
        <v>251666.66666666666</v>
      </c>
      <c r="AR97" s="279">
        <f t="shared" ca="1" si="748"/>
        <v>260055.55555555556</v>
      </c>
      <c r="AS97" s="279">
        <f t="shared" ca="1" si="748"/>
        <v>260055.55555555556</v>
      </c>
      <c r="AT97" s="279">
        <f t="shared" ca="1" si="748"/>
        <v>234888.88888888888</v>
      </c>
      <c r="AU97" s="279">
        <f t="shared" ca="1" si="748"/>
        <v>260055.55555555556</v>
      </c>
      <c r="AV97" s="279">
        <f t="shared" ca="1" si="748"/>
        <v>251666.66666666666</v>
      </c>
      <c r="AW97" s="279">
        <f t="shared" ca="1" si="748"/>
        <v>260055.55555555556</v>
      </c>
      <c r="AX97" s="279">
        <f t="shared" ca="1" si="748"/>
        <v>251666.66666666666</v>
      </c>
      <c r="AY97" s="279">
        <f t="shared" ca="1" si="748"/>
        <v>260055.55555555556</v>
      </c>
      <c r="AZ97" s="279">
        <f t="shared" ca="1" si="748"/>
        <v>260055.55555555556</v>
      </c>
      <c r="BA97" s="279">
        <f t="shared" ca="1" si="748"/>
        <v>251666.66666666666</v>
      </c>
      <c r="BB97" s="279">
        <f t="shared" ca="1" si="748"/>
        <v>260055.55555555556</v>
      </c>
      <c r="BC97" s="279">
        <f t="shared" ca="1" si="748"/>
        <v>251666.66666666666</v>
      </c>
      <c r="BD97" s="279">
        <f t="shared" ca="1" si="748"/>
        <v>260055.55555555556</v>
      </c>
      <c r="BE97" s="279">
        <f t="shared" ca="1" si="748"/>
        <v>260055.55555555556</v>
      </c>
      <c r="BF97" s="279">
        <f t="shared" ca="1" si="748"/>
        <v>234888.88888888888</v>
      </c>
      <c r="BG97" s="279">
        <f t="shared" ca="1" si="748"/>
        <v>260055.55555555556</v>
      </c>
      <c r="BH97" s="279">
        <f t="shared" ca="1" si="748"/>
        <v>251666.66666666666</v>
      </c>
      <c r="BI97" s="279">
        <f t="shared" ca="1" si="748"/>
        <v>260055.55555555556</v>
      </c>
      <c r="BJ97" s="279">
        <f t="shared" ca="1" si="748"/>
        <v>251666.66666666666</v>
      </c>
      <c r="BK97" s="279">
        <f t="shared" ca="1" si="748"/>
        <v>260055.55555555556</v>
      </c>
      <c r="BL97" s="279">
        <f t="shared" ca="1" si="748"/>
        <v>260055.55555555556</v>
      </c>
      <c r="BM97" s="279">
        <f t="shared" ca="1" si="748"/>
        <v>251666.66666666666</v>
      </c>
      <c r="BN97" s="279">
        <f t="shared" ca="1" si="748"/>
        <v>260055.55555555556</v>
      </c>
      <c r="BO97" s="279">
        <f t="shared" ca="1" si="748"/>
        <v>251666.66666666666</v>
      </c>
      <c r="BP97" s="279">
        <f t="shared" ca="1" si="748"/>
        <v>260055.55555555556</v>
      </c>
      <c r="BQ97" s="279">
        <f t="shared" ca="1" si="748"/>
        <v>260055.55555555556</v>
      </c>
      <c r="BR97" s="279">
        <f t="shared" ca="1" si="748"/>
        <v>234888.88888888888</v>
      </c>
      <c r="BS97" s="279">
        <f t="shared" ca="1" si="748"/>
        <v>260055.55555555556</v>
      </c>
      <c r="BT97" s="279">
        <f t="shared" ca="1" si="748"/>
        <v>251666.66666666666</v>
      </c>
      <c r="BU97" s="279">
        <f t="shared" ca="1" si="748"/>
        <v>260055.55555555556</v>
      </c>
      <c r="BV97" s="279">
        <f t="shared" ca="1" si="748"/>
        <v>251666.66666666666</v>
      </c>
      <c r="BW97" s="279">
        <f t="shared" ca="1" si="748"/>
        <v>260055.55555555556</v>
      </c>
      <c r="BX97" s="279">
        <f t="shared" ca="1" si="748"/>
        <v>260055.55555555556</v>
      </c>
      <c r="BY97" s="279">
        <f t="shared" ref="BY97:ED97" ca="1" si="749">$I97*BY27</f>
        <v>251666.66666666666</v>
      </c>
      <c r="BZ97" s="279">
        <f t="shared" ca="1" si="749"/>
        <v>260055.55555555556</v>
      </c>
      <c r="CA97" s="279">
        <f t="shared" ca="1" si="749"/>
        <v>251666.66666666666</v>
      </c>
      <c r="CB97" s="279">
        <f t="shared" ca="1" si="749"/>
        <v>260055.55555555556</v>
      </c>
      <c r="CC97" s="279">
        <f t="shared" ca="1" si="749"/>
        <v>260055.55555555556</v>
      </c>
      <c r="CD97" s="279">
        <f t="shared" ca="1" si="749"/>
        <v>243277.77777777778</v>
      </c>
      <c r="CE97" s="279">
        <f t="shared" ca="1" si="749"/>
        <v>260055.55555555556</v>
      </c>
      <c r="CF97" s="279">
        <f t="shared" ca="1" si="749"/>
        <v>251666.66666666666</v>
      </c>
      <c r="CG97" s="279">
        <f t="shared" ca="1" si="749"/>
        <v>260055.55555555556</v>
      </c>
      <c r="CH97" s="279">
        <f t="shared" ca="1" si="749"/>
        <v>251666.66666666666</v>
      </c>
      <c r="CI97" s="279">
        <f t="shared" ca="1" si="749"/>
        <v>260055.55555555556</v>
      </c>
      <c r="CJ97" s="279">
        <f t="shared" ca="1" si="749"/>
        <v>260055.55555555556</v>
      </c>
      <c r="CK97" s="279">
        <f t="shared" ca="1" si="749"/>
        <v>251666.66666666666</v>
      </c>
      <c r="CL97" s="279">
        <f t="shared" ca="1" si="749"/>
        <v>260055.55555555556</v>
      </c>
      <c r="CM97" s="279">
        <f t="shared" ca="1" si="749"/>
        <v>251666.66666666666</v>
      </c>
      <c r="CN97" s="279">
        <f t="shared" ca="1" si="749"/>
        <v>260055.55555555556</v>
      </c>
      <c r="CO97" s="279">
        <f t="shared" ca="1" si="749"/>
        <v>260055.55555555556</v>
      </c>
      <c r="CP97" s="279">
        <f t="shared" ca="1" si="749"/>
        <v>234888.88888888888</v>
      </c>
      <c r="CQ97" s="279">
        <f t="shared" ca="1" si="749"/>
        <v>260055.55555555556</v>
      </c>
      <c r="CR97" s="279">
        <f t="shared" ca="1" si="749"/>
        <v>251666.66666666666</v>
      </c>
      <c r="CS97" s="279">
        <f t="shared" ca="1" si="749"/>
        <v>260055.55555555556</v>
      </c>
      <c r="CT97" s="279">
        <f t="shared" ca="1" si="749"/>
        <v>251666.66666666666</v>
      </c>
      <c r="CU97" s="279">
        <f t="shared" ca="1" si="749"/>
        <v>260055.55555555556</v>
      </c>
      <c r="CV97" s="279">
        <f t="shared" ca="1" si="749"/>
        <v>260055.55555555556</v>
      </c>
      <c r="CW97" s="279">
        <f t="shared" ca="1" si="749"/>
        <v>251666.66666666666</v>
      </c>
      <c r="CX97" s="279">
        <f t="shared" ca="1" si="749"/>
        <v>260055.55555555556</v>
      </c>
      <c r="CY97" s="279">
        <f t="shared" ca="1" si="749"/>
        <v>251666.66666666666</v>
      </c>
      <c r="CZ97" s="279">
        <f t="shared" ca="1" si="749"/>
        <v>260055.55555555556</v>
      </c>
      <c r="DA97" s="279">
        <f t="shared" ca="1" si="749"/>
        <v>260055.55555555556</v>
      </c>
      <c r="DB97" s="279">
        <f t="shared" ca="1" si="749"/>
        <v>234888.88888888888</v>
      </c>
      <c r="DC97" s="279">
        <f t="shared" ca="1" si="749"/>
        <v>260055.55555555556</v>
      </c>
      <c r="DD97" s="279">
        <f t="shared" ca="1" si="749"/>
        <v>251666.66666666666</v>
      </c>
      <c r="DE97" s="279">
        <f t="shared" ca="1" si="749"/>
        <v>260055.55555555556</v>
      </c>
      <c r="DF97" s="279">
        <f t="shared" ca="1" si="749"/>
        <v>251666.66666666666</v>
      </c>
      <c r="DG97" s="279">
        <f t="shared" ca="1" si="749"/>
        <v>260055.55555555556</v>
      </c>
      <c r="DH97" s="279">
        <f t="shared" ca="1" si="749"/>
        <v>260055.55555555556</v>
      </c>
      <c r="DI97" s="279">
        <f t="shared" ca="1" si="749"/>
        <v>251666.66666666666</v>
      </c>
      <c r="DJ97" s="279">
        <f t="shared" ca="1" si="749"/>
        <v>260055.55555555556</v>
      </c>
      <c r="DK97" s="279">
        <f t="shared" ca="1" si="749"/>
        <v>251666.66666666666</v>
      </c>
      <c r="DL97" s="279">
        <f t="shared" ca="1" si="749"/>
        <v>260055.55555555556</v>
      </c>
      <c r="DM97" s="279">
        <f t="shared" ca="1" si="749"/>
        <v>260055.55555555556</v>
      </c>
      <c r="DN97" s="279">
        <f t="shared" ca="1" si="749"/>
        <v>234888.88888888888</v>
      </c>
      <c r="DO97" s="279">
        <f t="shared" ca="1" si="749"/>
        <v>260055.55555555556</v>
      </c>
      <c r="DP97" s="279">
        <f t="shared" ca="1" si="749"/>
        <v>251666.66666666666</v>
      </c>
      <c r="DQ97" s="279">
        <f t="shared" ca="1" si="749"/>
        <v>260055.55555555556</v>
      </c>
      <c r="DR97" s="279">
        <f t="shared" ca="1" si="749"/>
        <v>251666.66666666666</v>
      </c>
      <c r="DS97" s="279">
        <f t="shared" ca="1" si="749"/>
        <v>260055.55555555556</v>
      </c>
      <c r="DT97" s="279">
        <f t="shared" ca="1" si="749"/>
        <v>260055.55555555556</v>
      </c>
      <c r="DU97" s="279">
        <f t="shared" ca="1" si="749"/>
        <v>251666.66666666666</v>
      </c>
      <c r="DV97" s="279">
        <f t="shared" ca="1" si="749"/>
        <v>260055.55555555556</v>
      </c>
      <c r="DW97" s="279">
        <f t="shared" ca="1" si="749"/>
        <v>251666.66666666666</v>
      </c>
      <c r="DX97" s="279">
        <f t="shared" ca="1" si="749"/>
        <v>260055.55555555556</v>
      </c>
      <c r="DY97" s="279">
        <f t="shared" ca="1" si="749"/>
        <v>260055.55555555556</v>
      </c>
      <c r="DZ97" s="279">
        <f t="shared" ca="1" si="749"/>
        <v>243277.77777777778</v>
      </c>
      <c r="EA97" s="279">
        <f t="shared" ca="1" si="749"/>
        <v>260055.55555555556</v>
      </c>
      <c r="EB97" s="279">
        <f t="shared" ca="1" si="749"/>
        <v>0</v>
      </c>
      <c r="EC97" s="279">
        <f t="shared" ca="1" si="749"/>
        <v>0</v>
      </c>
      <c r="ED97" s="279">
        <f t="shared" ca="1" si="749"/>
        <v>0</v>
      </c>
    </row>
    <row r="98" spans="1:134" x14ac:dyDescent="0.2">
      <c r="A98" s="316">
        <f>ROW()</f>
        <v>98</v>
      </c>
      <c r="C98" s="350" t="s">
        <v>184</v>
      </c>
      <c r="D98" s="343"/>
      <c r="E98" s="371" t="s">
        <v>216</v>
      </c>
      <c r="F98" s="354">
        <f>'A&amp;R'!$N$57</f>
        <v>1510</v>
      </c>
      <c r="G98" s="343" t="str">
        <f>'A&amp;R'!$P$59</f>
        <v>Act/360</v>
      </c>
      <c r="H98" s="343"/>
      <c r="I98" s="343"/>
      <c r="J98" s="284">
        <f t="shared" ref="J98:J101" si="750">SUM(K98:ED98)</f>
        <v>-15322.305555555546</v>
      </c>
      <c r="K98" s="343"/>
      <c r="L98" s="284">
        <f t="shared" ref="L98:BW98" si="751">-$F98*L95/360</f>
        <v>-125.83333333333333</v>
      </c>
      <c r="M98" s="284">
        <f t="shared" si="751"/>
        <v>-130.02777777777777</v>
      </c>
      <c r="N98" s="284">
        <f t="shared" si="751"/>
        <v>-125.83333333333333</v>
      </c>
      <c r="O98" s="284">
        <f t="shared" si="751"/>
        <v>-130.02777777777777</v>
      </c>
      <c r="P98" s="284">
        <f t="shared" si="751"/>
        <v>-130.02777777777777</v>
      </c>
      <c r="Q98" s="284">
        <f t="shared" si="751"/>
        <v>-125.83333333333333</v>
      </c>
      <c r="R98" s="284">
        <f t="shared" si="751"/>
        <v>-130.02777777777777</v>
      </c>
      <c r="S98" s="284">
        <f t="shared" si="751"/>
        <v>-125.83333333333333</v>
      </c>
      <c r="T98" s="284">
        <f t="shared" si="751"/>
        <v>-130.02777777777777</v>
      </c>
      <c r="U98" s="284">
        <f t="shared" si="751"/>
        <v>-130.02777777777777</v>
      </c>
      <c r="V98" s="284">
        <f t="shared" si="751"/>
        <v>-117.44444444444444</v>
      </c>
      <c r="W98" s="284">
        <f t="shared" si="751"/>
        <v>-130.02777777777777</v>
      </c>
      <c r="X98" s="284">
        <f t="shared" si="751"/>
        <v>-125.83333333333333</v>
      </c>
      <c r="Y98" s="284">
        <f t="shared" si="751"/>
        <v>-130.02777777777777</v>
      </c>
      <c r="Z98" s="284">
        <f t="shared" si="751"/>
        <v>-125.83333333333333</v>
      </c>
      <c r="AA98" s="284">
        <f t="shared" si="751"/>
        <v>-130.02777777777777</v>
      </c>
      <c r="AB98" s="284">
        <f t="shared" si="751"/>
        <v>-130.02777777777777</v>
      </c>
      <c r="AC98" s="284">
        <f t="shared" si="751"/>
        <v>-125.83333333333333</v>
      </c>
      <c r="AD98" s="284">
        <f t="shared" si="751"/>
        <v>-130.02777777777777</v>
      </c>
      <c r="AE98" s="284">
        <f t="shared" si="751"/>
        <v>-125.83333333333333</v>
      </c>
      <c r="AF98" s="284">
        <f t="shared" si="751"/>
        <v>-130.02777777777777</v>
      </c>
      <c r="AG98" s="284">
        <f t="shared" si="751"/>
        <v>-130.02777777777777</v>
      </c>
      <c r="AH98" s="284">
        <f t="shared" si="751"/>
        <v>-121.63888888888889</v>
      </c>
      <c r="AI98" s="284">
        <f t="shared" si="751"/>
        <v>-130.02777777777777</v>
      </c>
      <c r="AJ98" s="284">
        <f t="shared" si="751"/>
        <v>-125.83333333333333</v>
      </c>
      <c r="AK98" s="284">
        <f t="shared" si="751"/>
        <v>-130.02777777777777</v>
      </c>
      <c r="AL98" s="284">
        <f t="shared" si="751"/>
        <v>-125.83333333333333</v>
      </c>
      <c r="AM98" s="284">
        <f t="shared" si="751"/>
        <v>-130.02777777777777</v>
      </c>
      <c r="AN98" s="284">
        <f t="shared" si="751"/>
        <v>-130.02777777777777</v>
      </c>
      <c r="AO98" s="284">
        <f t="shared" si="751"/>
        <v>-125.83333333333333</v>
      </c>
      <c r="AP98" s="284">
        <f t="shared" si="751"/>
        <v>-130.02777777777777</v>
      </c>
      <c r="AQ98" s="284">
        <f t="shared" si="751"/>
        <v>-125.83333333333333</v>
      </c>
      <c r="AR98" s="284">
        <f t="shared" si="751"/>
        <v>-130.02777777777777</v>
      </c>
      <c r="AS98" s="284">
        <f t="shared" si="751"/>
        <v>-130.02777777777777</v>
      </c>
      <c r="AT98" s="284">
        <f t="shared" si="751"/>
        <v>-117.44444444444444</v>
      </c>
      <c r="AU98" s="284">
        <f t="shared" si="751"/>
        <v>-130.02777777777777</v>
      </c>
      <c r="AV98" s="284">
        <f t="shared" si="751"/>
        <v>-125.83333333333333</v>
      </c>
      <c r="AW98" s="284">
        <f t="shared" si="751"/>
        <v>-130.02777777777777</v>
      </c>
      <c r="AX98" s="284">
        <f t="shared" si="751"/>
        <v>-125.83333333333333</v>
      </c>
      <c r="AY98" s="284">
        <f t="shared" si="751"/>
        <v>-130.02777777777777</v>
      </c>
      <c r="AZ98" s="284">
        <f t="shared" si="751"/>
        <v>-130.02777777777777</v>
      </c>
      <c r="BA98" s="284">
        <f t="shared" si="751"/>
        <v>-125.83333333333333</v>
      </c>
      <c r="BB98" s="284">
        <f t="shared" si="751"/>
        <v>-130.02777777777777</v>
      </c>
      <c r="BC98" s="284">
        <f t="shared" si="751"/>
        <v>-125.83333333333333</v>
      </c>
      <c r="BD98" s="284">
        <f t="shared" si="751"/>
        <v>-130.02777777777777</v>
      </c>
      <c r="BE98" s="284">
        <f t="shared" si="751"/>
        <v>-130.02777777777777</v>
      </c>
      <c r="BF98" s="284">
        <f t="shared" si="751"/>
        <v>-117.44444444444444</v>
      </c>
      <c r="BG98" s="284">
        <f t="shared" si="751"/>
        <v>-130.02777777777777</v>
      </c>
      <c r="BH98" s="284">
        <f t="shared" si="751"/>
        <v>-125.83333333333333</v>
      </c>
      <c r="BI98" s="284">
        <f t="shared" si="751"/>
        <v>-130.02777777777777</v>
      </c>
      <c r="BJ98" s="284">
        <f t="shared" si="751"/>
        <v>-125.83333333333333</v>
      </c>
      <c r="BK98" s="284">
        <f t="shared" si="751"/>
        <v>-130.02777777777777</v>
      </c>
      <c r="BL98" s="284">
        <f t="shared" si="751"/>
        <v>-130.02777777777777</v>
      </c>
      <c r="BM98" s="284">
        <f t="shared" si="751"/>
        <v>-125.83333333333333</v>
      </c>
      <c r="BN98" s="284">
        <f t="shared" si="751"/>
        <v>-130.02777777777777</v>
      </c>
      <c r="BO98" s="284">
        <f t="shared" si="751"/>
        <v>-125.83333333333333</v>
      </c>
      <c r="BP98" s="284">
        <f t="shared" si="751"/>
        <v>-130.02777777777777</v>
      </c>
      <c r="BQ98" s="284">
        <f t="shared" si="751"/>
        <v>-130.02777777777777</v>
      </c>
      <c r="BR98" s="284">
        <f t="shared" si="751"/>
        <v>-117.44444444444444</v>
      </c>
      <c r="BS98" s="284">
        <f t="shared" si="751"/>
        <v>-130.02777777777777</v>
      </c>
      <c r="BT98" s="284">
        <f t="shared" si="751"/>
        <v>-125.83333333333333</v>
      </c>
      <c r="BU98" s="284">
        <f t="shared" si="751"/>
        <v>-130.02777777777777</v>
      </c>
      <c r="BV98" s="284">
        <f t="shared" si="751"/>
        <v>-125.83333333333333</v>
      </c>
      <c r="BW98" s="284">
        <f t="shared" si="751"/>
        <v>-130.02777777777777</v>
      </c>
      <c r="BX98" s="284">
        <f t="shared" ref="BX98:CC98" si="752">-$F98*BX95/360</f>
        <v>-130.02777777777777</v>
      </c>
      <c r="BY98" s="284">
        <f t="shared" si="752"/>
        <v>-125.83333333333333</v>
      </c>
      <c r="BZ98" s="284">
        <f t="shared" si="752"/>
        <v>-130.02777777777777</v>
      </c>
      <c r="CA98" s="284">
        <f t="shared" si="752"/>
        <v>-125.83333333333333</v>
      </c>
      <c r="CB98" s="284">
        <f t="shared" si="752"/>
        <v>-130.02777777777777</v>
      </c>
      <c r="CC98" s="284">
        <f t="shared" si="752"/>
        <v>-130.02777777777777</v>
      </c>
      <c r="CD98" s="284">
        <f t="shared" ref="CD98:ED98" si="753">-$F98*CD95/360</f>
        <v>-121.63888888888889</v>
      </c>
      <c r="CE98" s="284">
        <f t="shared" si="753"/>
        <v>-130.02777777777777</v>
      </c>
      <c r="CF98" s="284">
        <f t="shared" si="753"/>
        <v>-125.83333333333333</v>
      </c>
      <c r="CG98" s="284">
        <f t="shared" si="753"/>
        <v>-130.02777777777777</v>
      </c>
      <c r="CH98" s="284">
        <f t="shared" si="753"/>
        <v>-125.83333333333333</v>
      </c>
      <c r="CI98" s="284">
        <f t="shared" si="753"/>
        <v>-130.02777777777777</v>
      </c>
      <c r="CJ98" s="284">
        <f t="shared" si="753"/>
        <v>-130.02777777777777</v>
      </c>
      <c r="CK98" s="284">
        <f t="shared" si="753"/>
        <v>-125.83333333333333</v>
      </c>
      <c r="CL98" s="284">
        <f t="shared" si="753"/>
        <v>-130.02777777777777</v>
      </c>
      <c r="CM98" s="284">
        <f t="shared" si="753"/>
        <v>-125.83333333333333</v>
      </c>
      <c r="CN98" s="284">
        <f t="shared" si="753"/>
        <v>-130.02777777777777</v>
      </c>
      <c r="CO98" s="284">
        <f t="shared" si="753"/>
        <v>-130.02777777777777</v>
      </c>
      <c r="CP98" s="284">
        <f t="shared" si="753"/>
        <v>-117.44444444444444</v>
      </c>
      <c r="CQ98" s="284">
        <f t="shared" si="753"/>
        <v>-130.02777777777777</v>
      </c>
      <c r="CR98" s="284">
        <f t="shared" si="753"/>
        <v>-125.83333333333333</v>
      </c>
      <c r="CS98" s="284">
        <f t="shared" si="753"/>
        <v>-130.02777777777777</v>
      </c>
      <c r="CT98" s="284">
        <f t="shared" si="753"/>
        <v>-125.83333333333333</v>
      </c>
      <c r="CU98" s="284">
        <f t="shared" si="753"/>
        <v>-130.02777777777777</v>
      </c>
      <c r="CV98" s="284">
        <f t="shared" si="753"/>
        <v>-130.02777777777777</v>
      </c>
      <c r="CW98" s="284">
        <f t="shared" si="753"/>
        <v>-125.83333333333333</v>
      </c>
      <c r="CX98" s="284">
        <f t="shared" si="753"/>
        <v>-130.02777777777777</v>
      </c>
      <c r="CY98" s="284">
        <f t="shared" si="753"/>
        <v>-125.83333333333333</v>
      </c>
      <c r="CZ98" s="284">
        <f t="shared" si="753"/>
        <v>-130.02777777777777</v>
      </c>
      <c r="DA98" s="284">
        <f t="shared" si="753"/>
        <v>-130.02777777777777</v>
      </c>
      <c r="DB98" s="284">
        <f t="shared" si="753"/>
        <v>-117.44444444444444</v>
      </c>
      <c r="DC98" s="284">
        <f t="shared" si="753"/>
        <v>-130.02777777777777</v>
      </c>
      <c r="DD98" s="284">
        <f t="shared" si="753"/>
        <v>-125.83333333333333</v>
      </c>
      <c r="DE98" s="284">
        <f t="shared" si="753"/>
        <v>-130.02777777777777</v>
      </c>
      <c r="DF98" s="284">
        <f t="shared" si="753"/>
        <v>-125.83333333333333</v>
      </c>
      <c r="DG98" s="284">
        <f t="shared" si="753"/>
        <v>-130.02777777777777</v>
      </c>
      <c r="DH98" s="284">
        <f t="shared" si="753"/>
        <v>-130.02777777777777</v>
      </c>
      <c r="DI98" s="284">
        <f t="shared" si="753"/>
        <v>-125.83333333333333</v>
      </c>
      <c r="DJ98" s="284">
        <f t="shared" si="753"/>
        <v>-130.02777777777777</v>
      </c>
      <c r="DK98" s="284">
        <f t="shared" si="753"/>
        <v>-125.83333333333333</v>
      </c>
      <c r="DL98" s="284">
        <f t="shared" si="753"/>
        <v>-130.02777777777777</v>
      </c>
      <c r="DM98" s="284">
        <f t="shared" si="753"/>
        <v>-130.02777777777777</v>
      </c>
      <c r="DN98" s="284">
        <f t="shared" si="753"/>
        <v>-117.44444444444444</v>
      </c>
      <c r="DO98" s="284">
        <f t="shared" si="753"/>
        <v>-130.02777777777777</v>
      </c>
      <c r="DP98" s="284">
        <f t="shared" si="753"/>
        <v>-125.83333333333333</v>
      </c>
      <c r="DQ98" s="284">
        <f t="shared" si="753"/>
        <v>-130.02777777777777</v>
      </c>
      <c r="DR98" s="284">
        <f t="shared" si="753"/>
        <v>-125.83333333333333</v>
      </c>
      <c r="DS98" s="284">
        <f t="shared" si="753"/>
        <v>-130.02777777777777</v>
      </c>
      <c r="DT98" s="284">
        <f t="shared" si="753"/>
        <v>-130.02777777777777</v>
      </c>
      <c r="DU98" s="284">
        <f t="shared" si="753"/>
        <v>-125.83333333333333</v>
      </c>
      <c r="DV98" s="284">
        <f t="shared" si="753"/>
        <v>-130.02777777777777</v>
      </c>
      <c r="DW98" s="284">
        <f t="shared" si="753"/>
        <v>-125.83333333333333</v>
      </c>
      <c r="DX98" s="284">
        <f t="shared" si="753"/>
        <v>-130.02777777777777</v>
      </c>
      <c r="DY98" s="284">
        <f t="shared" si="753"/>
        <v>-130.02777777777777</v>
      </c>
      <c r="DZ98" s="284">
        <f t="shared" si="753"/>
        <v>-121.63888888888889</v>
      </c>
      <c r="EA98" s="284">
        <f t="shared" si="753"/>
        <v>-130.02777777777777</v>
      </c>
      <c r="EB98" s="284">
        <f t="shared" si="753"/>
        <v>0</v>
      </c>
      <c r="EC98" s="284">
        <f t="shared" si="753"/>
        <v>0</v>
      </c>
      <c r="ED98" s="284">
        <f t="shared" si="753"/>
        <v>0</v>
      </c>
    </row>
    <row r="99" spans="1:134" x14ac:dyDescent="0.2">
      <c r="A99" s="316">
        <f>ROW()</f>
        <v>99</v>
      </c>
      <c r="C99" s="347" t="s">
        <v>210</v>
      </c>
      <c r="G99" s="368">
        <f>'A&amp;R'!$G$57</f>
        <v>60601232.666666664</v>
      </c>
      <c r="J99" s="342">
        <f t="shared" si="750"/>
        <v>-60601232.666666664</v>
      </c>
      <c r="K99" s="141">
        <f>-G99</f>
        <v>-60601232.666666664</v>
      </c>
      <c r="L99" s="347"/>
      <c r="M99" s="347"/>
      <c r="N99" s="347"/>
      <c r="O99" s="347"/>
      <c r="P99" s="347"/>
      <c r="Q99" s="347"/>
      <c r="R99" s="347"/>
      <c r="S99" s="347"/>
      <c r="T99" s="347"/>
      <c r="U99" s="347"/>
      <c r="V99" s="347"/>
      <c r="W99" s="347"/>
      <c r="X99" s="347"/>
      <c r="Y99" s="347"/>
      <c r="Z99" s="347"/>
      <c r="AA99" s="347"/>
      <c r="AB99" s="347"/>
      <c r="AC99" s="347"/>
      <c r="AD99" s="347"/>
      <c r="AE99" s="347"/>
      <c r="AF99" s="347"/>
      <c r="AG99" s="347"/>
      <c r="AH99" s="347"/>
      <c r="AI99" s="347"/>
      <c r="AJ99" s="347"/>
      <c r="AK99" s="347"/>
      <c r="AL99" s="347"/>
      <c r="AM99" s="347"/>
      <c r="AN99" s="347"/>
      <c r="AO99" s="347"/>
      <c r="AP99" s="347"/>
      <c r="AQ99" s="347"/>
      <c r="AR99" s="347"/>
      <c r="AS99" s="347"/>
      <c r="AT99" s="347"/>
      <c r="AU99" s="347"/>
      <c r="AV99" s="347"/>
      <c r="AW99" s="347"/>
      <c r="AX99" s="347"/>
      <c r="AY99" s="347"/>
      <c r="AZ99" s="347"/>
      <c r="BA99" s="347"/>
      <c r="BB99" s="347"/>
      <c r="BC99" s="347"/>
      <c r="BD99" s="347"/>
      <c r="BE99" s="347"/>
      <c r="BF99" s="347"/>
      <c r="BG99" s="347"/>
      <c r="BH99" s="347"/>
      <c r="BI99" s="347"/>
      <c r="BJ99" s="347"/>
      <c r="BK99" s="347"/>
      <c r="BL99" s="347"/>
      <c r="BM99" s="347"/>
      <c r="BN99" s="347"/>
      <c r="BO99" s="347"/>
      <c r="BP99" s="347"/>
      <c r="BQ99" s="347"/>
      <c r="BR99" s="347"/>
      <c r="BS99" s="347"/>
      <c r="BT99" s="347"/>
      <c r="BU99" s="347"/>
      <c r="BV99" s="347"/>
      <c r="BW99" s="347"/>
      <c r="BX99" s="347"/>
      <c r="BY99" s="347"/>
      <c r="BZ99" s="347"/>
      <c r="CA99" s="347"/>
      <c r="CB99" s="347"/>
      <c r="CC99" s="347"/>
      <c r="CD99" s="347"/>
      <c r="CE99" s="347"/>
      <c r="CF99" s="347"/>
      <c r="CG99" s="347"/>
      <c r="CH99" s="347"/>
      <c r="CI99" s="347"/>
      <c r="CJ99" s="347"/>
      <c r="CK99" s="347"/>
      <c r="CL99" s="347"/>
      <c r="CM99" s="347"/>
      <c r="CN99" s="347"/>
      <c r="CO99" s="347"/>
      <c r="CP99" s="347"/>
      <c r="CQ99" s="347"/>
      <c r="CR99" s="347"/>
      <c r="CS99" s="347"/>
      <c r="CT99" s="347"/>
      <c r="CU99" s="347"/>
      <c r="CV99" s="347"/>
      <c r="CW99" s="347"/>
      <c r="CX99" s="347"/>
      <c r="CY99" s="347"/>
      <c r="CZ99" s="347"/>
      <c r="DA99" s="347"/>
      <c r="DB99" s="347"/>
      <c r="DC99" s="347"/>
      <c r="DD99" s="347"/>
      <c r="DE99" s="347"/>
      <c r="DF99" s="347"/>
      <c r="DG99" s="347"/>
      <c r="DH99" s="347"/>
      <c r="DI99" s="347"/>
      <c r="DJ99" s="347"/>
      <c r="DK99" s="347"/>
      <c r="DL99" s="347"/>
      <c r="DM99" s="347"/>
      <c r="DN99" s="347"/>
      <c r="DO99" s="347"/>
      <c r="DP99" s="347"/>
      <c r="DQ99" s="347"/>
      <c r="DR99" s="347"/>
      <c r="DS99" s="347"/>
      <c r="DT99" s="347"/>
      <c r="DU99" s="347"/>
      <c r="DV99" s="347"/>
      <c r="DW99" s="347"/>
      <c r="DX99" s="347"/>
      <c r="DY99" s="347"/>
      <c r="DZ99" s="347"/>
      <c r="EA99" s="347"/>
      <c r="EB99" s="347"/>
      <c r="EC99" s="347"/>
      <c r="ED99" s="347"/>
    </row>
    <row r="100" spans="1:134" x14ac:dyDescent="0.2">
      <c r="A100" s="316">
        <f>ROW()</f>
        <v>100</v>
      </c>
      <c r="C100" s="378" t="s">
        <v>212</v>
      </c>
      <c r="D100" s="343"/>
      <c r="E100" s="343"/>
      <c r="F100" s="379">
        <f>'A&amp;R'!$H$33</f>
        <v>46849</v>
      </c>
      <c r="G100" s="354">
        <f>'A&amp;R'!$G$52</f>
        <v>60400000</v>
      </c>
      <c r="H100" s="284">
        <f>G99-G100</f>
        <v>201232.66666666418</v>
      </c>
      <c r="I100" s="343"/>
      <c r="J100" s="284">
        <f t="shared" si="750"/>
        <v>60400000</v>
      </c>
      <c r="K100" s="378"/>
      <c r="L100" s="195">
        <f>($F100=L$12)*$G100</f>
        <v>0</v>
      </c>
      <c r="M100" s="195">
        <f t="shared" ref="M100:BX100" si="754">($F100=M$12)*$G100</f>
        <v>0</v>
      </c>
      <c r="N100" s="195">
        <f t="shared" si="754"/>
        <v>0</v>
      </c>
      <c r="O100" s="195">
        <f t="shared" si="754"/>
        <v>0</v>
      </c>
      <c r="P100" s="195">
        <f t="shared" si="754"/>
        <v>0</v>
      </c>
      <c r="Q100" s="195">
        <f t="shared" si="754"/>
        <v>0</v>
      </c>
      <c r="R100" s="195">
        <f t="shared" si="754"/>
        <v>0</v>
      </c>
      <c r="S100" s="195">
        <f t="shared" si="754"/>
        <v>0</v>
      </c>
      <c r="T100" s="195">
        <f t="shared" si="754"/>
        <v>0</v>
      </c>
      <c r="U100" s="195">
        <f t="shared" si="754"/>
        <v>0</v>
      </c>
      <c r="V100" s="195">
        <f t="shared" si="754"/>
        <v>0</v>
      </c>
      <c r="W100" s="195">
        <f t="shared" si="754"/>
        <v>0</v>
      </c>
      <c r="X100" s="195">
        <f t="shared" si="754"/>
        <v>0</v>
      </c>
      <c r="Y100" s="195">
        <f t="shared" si="754"/>
        <v>0</v>
      </c>
      <c r="Z100" s="195">
        <f t="shared" si="754"/>
        <v>0</v>
      </c>
      <c r="AA100" s="195">
        <f t="shared" si="754"/>
        <v>0</v>
      </c>
      <c r="AB100" s="195">
        <f t="shared" si="754"/>
        <v>0</v>
      </c>
      <c r="AC100" s="195">
        <f t="shared" si="754"/>
        <v>0</v>
      </c>
      <c r="AD100" s="195">
        <f t="shared" si="754"/>
        <v>0</v>
      </c>
      <c r="AE100" s="195">
        <f t="shared" si="754"/>
        <v>0</v>
      </c>
      <c r="AF100" s="195">
        <f t="shared" si="754"/>
        <v>0</v>
      </c>
      <c r="AG100" s="195">
        <f t="shared" si="754"/>
        <v>0</v>
      </c>
      <c r="AH100" s="195">
        <f t="shared" si="754"/>
        <v>0</v>
      </c>
      <c r="AI100" s="195">
        <f t="shared" si="754"/>
        <v>0</v>
      </c>
      <c r="AJ100" s="195">
        <f t="shared" si="754"/>
        <v>0</v>
      </c>
      <c r="AK100" s="195">
        <f t="shared" si="754"/>
        <v>0</v>
      </c>
      <c r="AL100" s="195">
        <f t="shared" si="754"/>
        <v>0</v>
      </c>
      <c r="AM100" s="195">
        <f t="shared" si="754"/>
        <v>0</v>
      </c>
      <c r="AN100" s="195">
        <f t="shared" si="754"/>
        <v>0</v>
      </c>
      <c r="AO100" s="195">
        <f t="shared" si="754"/>
        <v>0</v>
      </c>
      <c r="AP100" s="195">
        <f t="shared" si="754"/>
        <v>0</v>
      </c>
      <c r="AQ100" s="195">
        <f t="shared" si="754"/>
        <v>0</v>
      </c>
      <c r="AR100" s="195">
        <f t="shared" si="754"/>
        <v>0</v>
      </c>
      <c r="AS100" s="195">
        <f t="shared" si="754"/>
        <v>0</v>
      </c>
      <c r="AT100" s="195">
        <f t="shared" si="754"/>
        <v>0</v>
      </c>
      <c r="AU100" s="195">
        <f t="shared" si="754"/>
        <v>0</v>
      </c>
      <c r="AV100" s="195">
        <f t="shared" si="754"/>
        <v>0</v>
      </c>
      <c r="AW100" s="195">
        <f t="shared" si="754"/>
        <v>0</v>
      </c>
      <c r="AX100" s="195">
        <f t="shared" si="754"/>
        <v>0</v>
      </c>
      <c r="AY100" s="195">
        <f t="shared" si="754"/>
        <v>0</v>
      </c>
      <c r="AZ100" s="195">
        <f t="shared" si="754"/>
        <v>0</v>
      </c>
      <c r="BA100" s="195">
        <f t="shared" si="754"/>
        <v>0</v>
      </c>
      <c r="BB100" s="195">
        <f t="shared" si="754"/>
        <v>0</v>
      </c>
      <c r="BC100" s="195">
        <f t="shared" si="754"/>
        <v>0</v>
      </c>
      <c r="BD100" s="195">
        <f t="shared" si="754"/>
        <v>0</v>
      </c>
      <c r="BE100" s="195">
        <f t="shared" si="754"/>
        <v>0</v>
      </c>
      <c r="BF100" s="195">
        <f t="shared" si="754"/>
        <v>0</v>
      </c>
      <c r="BG100" s="195">
        <f t="shared" si="754"/>
        <v>0</v>
      </c>
      <c r="BH100" s="195">
        <f t="shared" si="754"/>
        <v>0</v>
      </c>
      <c r="BI100" s="195">
        <f t="shared" si="754"/>
        <v>0</v>
      </c>
      <c r="BJ100" s="195">
        <f t="shared" si="754"/>
        <v>0</v>
      </c>
      <c r="BK100" s="195">
        <f t="shared" si="754"/>
        <v>0</v>
      </c>
      <c r="BL100" s="195">
        <f t="shared" si="754"/>
        <v>0</v>
      </c>
      <c r="BM100" s="195">
        <f t="shared" si="754"/>
        <v>0</v>
      </c>
      <c r="BN100" s="195">
        <f t="shared" si="754"/>
        <v>0</v>
      </c>
      <c r="BO100" s="195">
        <f t="shared" si="754"/>
        <v>0</v>
      </c>
      <c r="BP100" s="195">
        <f t="shared" si="754"/>
        <v>0</v>
      </c>
      <c r="BQ100" s="195">
        <f t="shared" si="754"/>
        <v>0</v>
      </c>
      <c r="BR100" s="195">
        <f t="shared" si="754"/>
        <v>0</v>
      </c>
      <c r="BS100" s="195">
        <f>($F100=BS$12)*$G100</f>
        <v>0</v>
      </c>
      <c r="BT100" s="195">
        <f t="shared" si="754"/>
        <v>0</v>
      </c>
      <c r="BU100" s="195">
        <f t="shared" si="754"/>
        <v>0</v>
      </c>
      <c r="BV100" s="195">
        <f t="shared" si="754"/>
        <v>0</v>
      </c>
      <c r="BW100" s="195">
        <f t="shared" si="754"/>
        <v>0</v>
      </c>
      <c r="BX100" s="195">
        <f t="shared" si="754"/>
        <v>0</v>
      </c>
      <c r="BY100" s="195">
        <f t="shared" ref="BY100:ED100" si="755">($F100=BY$12)*$G100</f>
        <v>0</v>
      </c>
      <c r="BZ100" s="195">
        <f t="shared" si="755"/>
        <v>0</v>
      </c>
      <c r="CA100" s="195">
        <f t="shared" si="755"/>
        <v>0</v>
      </c>
      <c r="CB100" s="195">
        <f t="shared" si="755"/>
        <v>0</v>
      </c>
      <c r="CC100" s="195">
        <f t="shared" si="755"/>
        <v>0</v>
      </c>
      <c r="CD100" s="195">
        <f t="shared" si="755"/>
        <v>0</v>
      </c>
      <c r="CE100" s="195">
        <f t="shared" si="755"/>
        <v>0</v>
      </c>
      <c r="CF100" s="195">
        <f t="shared" si="755"/>
        <v>0</v>
      </c>
      <c r="CG100" s="195">
        <f t="shared" si="755"/>
        <v>0</v>
      </c>
      <c r="CH100" s="195">
        <f t="shared" si="755"/>
        <v>0</v>
      </c>
      <c r="CI100" s="195">
        <f t="shared" si="755"/>
        <v>0</v>
      </c>
      <c r="CJ100" s="195">
        <f t="shared" si="755"/>
        <v>0</v>
      </c>
      <c r="CK100" s="195">
        <f t="shared" si="755"/>
        <v>0</v>
      </c>
      <c r="CL100" s="195">
        <f t="shared" si="755"/>
        <v>0</v>
      </c>
      <c r="CM100" s="195">
        <f t="shared" si="755"/>
        <v>0</v>
      </c>
      <c r="CN100" s="195">
        <f t="shared" si="755"/>
        <v>0</v>
      </c>
      <c r="CO100" s="195">
        <f t="shared" si="755"/>
        <v>0</v>
      </c>
      <c r="CP100" s="195">
        <f t="shared" si="755"/>
        <v>0</v>
      </c>
      <c r="CQ100" s="195">
        <f t="shared" si="755"/>
        <v>0</v>
      </c>
      <c r="CR100" s="195">
        <f t="shared" si="755"/>
        <v>0</v>
      </c>
      <c r="CS100" s="195">
        <f t="shared" si="755"/>
        <v>0</v>
      </c>
      <c r="CT100" s="195">
        <f t="shared" si="755"/>
        <v>0</v>
      </c>
      <c r="CU100" s="195">
        <f t="shared" si="755"/>
        <v>0</v>
      </c>
      <c r="CV100" s="195">
        <f t="shared" si="755"/>
        <v>0</v>
      </c>
      <c r="CW100" s="195">
        <f t="shared" si="755"/>
        <v>0</v>
      </c>
      <c r="CX100" s="195">
        <f t="shared" si="755"/>
        <v>0</v>
      </c>
      <c r="CY100" s="195">
        <f t="shared" si="755"/>
        <v>0</v>
      </c>
      <c r="CZ100" s="195">
        <f t="shared" si="755"/>
        <v>0</v>
      </c>
      <c r="DA100" s="195">
        <f t="shared" si="755"/>
        <v>0</v>
      </c>
      <c r="DB100" s="195">
        <f t="shared" si="755"/>
        <v>0</v>
      </c>
      <c r="DC100" s="195">
        <f t="shared" si="755"/>
        <v>0</v>
      </c>
      <c r="DD100" s="195">
        <f t="shared" si="755"/>
        <v>0</v>
      </c>
      <c r="DE100" s="195">
        <f t="shared" si="755"/>
        <v>0</v>
      </c>
      <c r="DF100" s="195">
        <f t="shared" si="755"/>
        <v>0</v>
      </c>
      <c r="DG100" s="195">
        <f t="shared" si="755"/>
        <v>0</v>
      </c>
      <c r="DH100" s="195">
        <f t="shared" si="755"/>
        <v>0</v>
      </c>
      <c r="DI100" s="195">
        <f t="shared" si="755"/>
        <v>0</v>
      </c>
      <c r="DJ100" s="195">
        <f t="shared" si="755"/>
        <v>0</v>
      </c>
      <c r="DK100" s="195">
        <f t="shared" si="755"/>
        <v>0</v>
      </c>
      <c r="DL100" s="195">
        <f t="shared" si="755"/>
        <v>0</v>
      </c>
      <c r="DM100" s="195">
        <f t="shared" si="755"/>
        <v>0</v>
      </c>
      <c r="DN100" s="195">
        <f t="shared" si="755"/>
        <v>0</v>
      </c>
      <c r="DO100" s="195">
        <f t="shared" si="755"/>
        <v>0</v>
      </c>
      <c r="DP100" s="195">
        <f t="shared" si="755"/>
        <v>0</v>
      </c>
      <c r="DQ100" s="195">
        <f t="shared" si="755"/>
        <v>0</v>
      </c>
      <c r="DR100" s="195">
        <f t="shared" si="755"/>
        <v>0</v>
      </c>
      <c r="DS100" s="195">
        <f t="shared" si="755"/>
        <v>0</v>
      </c>
      <c r="DT100" s="195">
        <f t="shared" si="755"/>
        <v>0</v>
      </c>
      <c r="DU100" s="195">
        <f t="shared" si="755"/>
        <v>0</v>
      </c>
      <c r="DV100" s="195">
        <f t="shared" si="755"/>
        <v>0</v>
      </c>
      <c r="DW100" s="195">
        <f t="shared" si="755"/>
        <v>0</v>
      </c>
      <c r="DX100" s="195">
        <f t="shared" si="755"/>
        <v>0</v>
      </c>
      <c r="DY100" s="195">
        <f t="shared" si="755"/>
        <v>0</v>
      </c>
      <c r="DZ100" s="195">
        <f t="shared" si="755"/>
        <v>0</v>
      </c>
      <c r="EA100" s="195">
        <f t="shared" si="755"/>
        <v>60400000</v>
      </c>
      <c r="EB100" s="195">
        <f t="shared" si="755"/>
        <v>0</v>
      </c>
      <c r="EC100" s="195">
        <f t="shared" si="755"/>
        <v>0</v>
      </c>
      <c r="ED100" s="195">
        <f t="shared" si="755"/>
        <v>0</v>
      </c>
    </row>
    <row r="101" spans="1:134" x14ac:dyDescent="0.2">
      <c r="A101" s="316">
        <f>ROW()</f>
        <v>101</v>
      </c>
      <c r="C101" s="380" t="s">
        <v>189</v>
      </c>
      <c r="J101" s="381">
        <f t="shared" ca="1" si="750"/>
        <v>30428056.138888877</v>
      </c>
      <c r="K101" s="381">
        <f t="shared" ref="K101:BV101" si="756">SUM(K96,K99:K100)</f>
        <v>-60601232.666666664</v>
      </c>
      <c r="L101" s="381">
        <f t="shared" ca="1" si="756"/>
        <v>251540.83333333331</v>
      </c>
      <c r="M101" s="381">
        <f t="shared" ca="1" si="756"/>
        <v>259925.52777777778</v>
      </c>
      <c r="N101" s="381">
        <f t="shared" ca="1" si="756"/>
        <v>251540.83333333331</v>
      </c>
      <c r="O101" s="381">
        <f t="shared" ca="1" si="756"/>
        <v>259925.52777777778</v>
      </c>
      <c r="P101" s="381">
        <f t="shared" ca="1" si="756"/>
        <v>259925.52777777778</v>
      </c>
      <c r="Q101" s="381">
        <f t="shared" ca="1" si="756"/>
        <v>251540.83333333331</v>
      </c>
      <c r="R101" s="381">
        <f t="shared" ca="1" si="756"/>
        <v>259925.52777777778</v>
      </c>
      <c r="S101" s="381">
        <f t="shared" ca="1" si="756"/>
        <v>251540.83333333331</v>
      </c>
      <c r="T101" s="381">
        <f t="shared" ca="1" si="756"/>
        <v>259925.52777777778</v>
      </c>
      <c r="U101" s="381">
        <f t="shared" ca="1" si="756"/>
        <v>259925.52777777778</v>
      </c>
      <c r="V101" s="381">
        <f t="shared" ca="1" si="756"/>
        <v>234771.44444444444</v>
      </c>
      <c r="W101" s="381">
        <f t="shared" ca="1" si="756"/>
        <v>259925.52777777778</v>
      </c>
      <c r="X101" s="381">
        <f t="shared" ca="1" si="756"/>
        <v>251540.83333333331</v>
      </c>
      <c r="Y101" s="381">
        <f t="shared" ca="1" si="756"/>
        <v>259925.52777777778</v>
      </c>
      <c r="Z101" s="381">
        <f t="shared" ca="1" si="756"/>
        <v>251540.83333333331</v>
      </c>
      <c r="AA101" s="381">
        <f t="shared" ca="1" si="756"/>
        <v>259925.52777777778</v>
      </c>
      <c r="AB101" s="381">
        <f t="shared" ca="1" si="756"/>
        <v>259925.52777777778</v>
      </c>
      <c r="AC101" s="381">
        <f t="shared" ca="1" si="756"/>
        <v>251540.83333333331</v>
      </c>
      <c r="AD101" s="381">
        <f t="shared" ca="1" si="756"/>
        <v>259925.52777777778</v>
      </c>
      <c r="AE101" s="381">
        <f t="shared" ca="1" si="756"/>
        <v>251540.83333333331</v>
      </c>
      <c r="AF101" s="381">
        <f t="shared" ca="1" si="756"/>
        <v>259925.52777777778</v>
      </c>
      <c r="AG101" s="381">
        <f t="shared" ca="1" si="756"/>
        <v>259925.52777777778</v>
      </c>
      <c r="AH101" s="381">
        <f t="shared" ca="1" si="756"/>
        <v>243156.13888888891</v>
      </c>
      <c r="AI101" s="381">
        <f t="shared" ca="1" si="756"/>
        <v>259925.52777777778</v>
      </c>
      <c r="AJ101" s="381">
        <f t="shared" ca="1" si="756"/>
        <v>251540.83333333331</v>
      </c>
      <c r="AK101" s="381">
        <f t="shared" ca="1" si="756"/>
        <v>259925.52777777778</v>
      </c>
      <c r="AL101" s="381">
        <f t="shared" ca="1" si="756"/>
        <v>251540.83333333331</v>
      </c>
      <c r="AM101" s="381">
        <f t="shared" ca="1" si="756"/>
        <v>259925.52777777778</v>
      </c>
      <c r="AN101" s="381">
        <f t="shared" ca="1" si="756"/>
        <v>259925.52777777778</v>
      </c>
      <c r="AO101" s="381">
        <f t="shared" ca="1" si="756"/>
        <v>251540.83333333331</v>
      </c>
      <c r="AP101" s="381">
        <f t="shared" ca="1" si="756"/>
        <v>259925.52777777778</v>
      </c>
      <c r="AQ101" s="381">
        <f t="shared" ca="1" si="756"/>
        <v>251540.83333333331</v>
      </c>
      <c r="AR101" s="381">
        <f t="shared" ca="1" si="756"/>
        <v>259925.52777777778</v>
      </c>
      <c r="AS101" s="381">
        <f t="shared" ca="1" si="756"/>
        <v>259925.52777777778</v>
      </c>
      <c r="AT101" s="381">
        <f t="shared" ca="1" si="756"/>
        <v>234771.44444444444</v>
      </c>
      <c r="AU101" s="381">
        <f t="shared" ca="1" si="756"/>
        <v>259925.52777777778</v>
      </c>
      <c r="AV101" s="381">
        <f t="shared" ca="1" si="756"/>
        <v>251540.83333333331</v>
      </c>
      <c r="AW101" s="381">
        <f t="shared" ca="1" si="756"/>
        <v>259925.52777777778</v>
      </c>
      <c r="AX101" s="381">
        <f t="shared" ca="1" si="756"/>
        <v>251540.83333333331</v>
      </c>
      <c r="AY101" s="381">
        <f t="shared" ca="1" si="756"/>
        <v>259925.52777777778</v>
      </c>
      <c r="AZ101" s="381">
        <f t="shared" ca="1" si="756"/>
        <v>259925.52777777778</v>
      </c>
      <c r="BA101" s="381">
        <f t="shared" ca="1" si="756"/>
        <v>251540.83333333331</v>
      </c>
      <c r="BB101" s="381">
        <f t="shared" ca="1" si="756"/>
        <v>259925.52777777778</v>
      </c>
      <c r="BC101" s="381">
        <f t="shared" ca="1" si="756"/>
        <v>251540.83333333331</v>
      </c>
      <c r="BD101" s="381">
        <f t="shared" ca="1" si="756"/>
        <v>259925.52777777778</v>
      </c>
      <c r="BE101" s="381">
        <f t="shared" ca="1" si="756"/>
        <v>259925.52777777778</v>
      </c>
      <c r="BF101" s="381">
        <f t="shared" ca="1" si="756"/>
        <v>234771.44444444444</v>
      </c>
      <c r="BG101" s="381">
        <f t="shared" ca="1" si="756"/>
        <v>259925.52777777778</v>
      </c>
      <c r="BH101" s="381">
        <f t="shared" ca="1" si="756"/>
        <v>251540.83333333331</v>
      </c>
      <c r="BI101" s="381">
        <f t="shared" ca="1" si="756"/>
        <v>259925.52777777778</v>
      </c>
      <c r="BJ101" s="381">
        <f t="shared" ca="1" si="756"/>
        <v>251540.83333333331</v>
      </c>
      <c r="BK101" s="381">
        <f t="shared" ca="1" si="756"/>
        <v>259925.52777777778</v>
      </c>
      <c r="BL101" s="381">
        <f t="shared" ca="1" si="756"/>
        <v>259925.52777777778</v>
      </c>
      <c r="BM101" s="381">
        <f t="shared" ca="1" si="756"/>
        <v>251540.83333333331</v>
      </c>
      <c r="BN101" s="381">
        <f t="shared" ca="1" si="756"/>
        <v>259925.52777777778</v>
      </c>
      <c r="BO101" s="381">
        <f t="shared" ca="1" si="756"/>
        <v>251540.83333333331</v>
      </c>
      <c r="BP101" s="381">
        <f t="shared" ca="1" si="756"/>
        <v>259925.52777777778</v>
      </c>
      <c r="BQ101" s="381">
        <f t="shared" ca="1" si="756"/>
        <v>259925.52777777778</v>
      </c>
      <c r="BR101" s="381">
        <f t="shared" ca="1" si="756"/>
        <v>234771.44444444444</v>
      </c>
      <c r="BS101" s="381">
        <f t="shared" ca="1" si="756"/>
        <v>259925.52777777778</v>
      </c>
      <c r="BT101" s="381">
        <f t="shared" ca="1" si="756"/>
        <v>251540.83333333331</v>
      </c>
      <c r="BU101" s="381">
        <f t="shared" ca="1" si="756"/>
        <v>259925.52777777778</v>
      </c>
      <c r="BV101" s="381">
        <f t="shared" ca="1" si="756"/>
        <v>251540.83333333331</v>
      </c>
      <c r="BW101" s="381">
        <f t="shared" ref="BW101:CC101" ca="1" si="757">SUM(BW96,BW99:BW100)</f>
        <v>259925.52777777778</v>
      </c>
      <c r="BX101" s="381">
        <f t="shared" ca="1" si="757"/>
        <v>259925.52777777778</v>
      </c>
      <c r="BY101" s="381">
        <f t="shared" ca="1" si="757"/>
        <v>251540.83333333331</v>
      </c>
      <c r="BZ101" s="381">
        <f t="shared" ca="1" si="757"/>
        <v>259925.52777777778</v>
      </c>
      <c r="CA101" s="381">
        <f t="shared" ca="1" si="757"/>
        <v>251540.83333333331</v>
      </c>
      <c r="CB101" s="381">
        <f t="shared" ca="1" si="757"/>
        <v>259925.52777777778</v>
      </c>
      <c r="CC101" s="381">
        <f t="shared" ca="1" si="757"/>
        <v>259925.52777777778</v>
      </c>
      <c r="CD101" s="381">
        <f t="shared" ref="CD101:ED101" ca="1" si="758">SUM(CD96,CD99:CD100)</f>
        <v>243156.13888888891</v>
      </c>
      <c r="CE101" s="381">
        <f t="shared" ca="1" si="758"/>
        <v>259925.52777777778</v>
      </c>
      <c r="CF101" s="381">
        <f t="shared" ca="1" si="758"/>
        <v>251540.83333333331</v>
      </c>
      <c r="CG101" s="381">
        <f t="shared" ca="1" si="758"/>
        <v>259925.52777777778</v>
      </c>
      <c r="CH101" s="381">
        <f t="shared" ca="1" si="758"/>
        <v>251540.83333333331</v>
      </c>
      <c r="CI101" s="381">
        <f t="shared" ca="1" si="758"/>
        <v>259925.52777777778</v>
      </c>
      <c r="CJ101" s="381">
        <f t="shared" ca="1" si="758"/>
        <v>259925.52777777778</v>
      </c>
      <c r="CK101" s="381">
        <f t="shared" ca="1" si="758"/>
        <v>251540.83333333331</v>
      </c>
      <c r="CL101" s="381">
        <f t="shared" ca="1" si="758"/>
        <v>259925.52777777778</v>
      </c>
      <c r="CM101" s="381">
        <f t="shared" ca="1" si="758"/>
        <v>251540.83333333331</v>
      </c>
      <c r="CN101" s="381">
        <f t="shared" ca="1" si="758"/>
        <v>259925.52777777778</v>
      </c>
      <c r="CO101" s="381">
        <f t="shared" ca="1" si="758"/>
        <v>259925.52777777778</v>
      </c>
      <c r="CP101" s="381">
        <f t="shared" ca="1" si="758"/>
        <v>234771.44444444444</v>
      </c>
      <c r="CQ101" s="381">
        <f t="shared" ca="1" si="758"/>
        <v>259925.52777777778</v>
      </c>
      <c r="CR101" s="381">
        <f t="shared" ca="1" si="758"/>
        <v>251540.83333333331</v>
      </c>
      <c r="CS101" s="381">
        <f t="shared" ca="1" si="758"/>
        <v>259925.52777777778</v>
      </c>
      <c r="CT101" s="381">
        <f t="shared" ca="1" si="758"/>
        <v>251540.83333333331</v>
      </c>
      <c r="CU101" s="381">
        <f t="shared" ca="1" si="758"/>
        <v>259925.52777777778</v>
      </c>
      <c r="CV101" s="381">
        <f t="shared" ca="1" si="758"/>
        <v>259925.52777777778</v>
      </c>
      <c r="CW101" s="381">
        <f t="shared" ca="1" si="758"/>
        <v>251540.83333333331</v>
      </c>
      <c r="CX101" s="381">
        <f t="shared" ca="1" si="758"/>
        <v>259925.52777777778</v>
      </c>
      <c r="CY101" s="381">
        <f t="shared" ca="1" si="758"/>
        <v>251540.83333333331</v>
      </c>
      <c r="CZ101" s="381">
        <f t="shared" ca="1" si="758"/>
        <v>259925.52777777778</v>
      </c>
      <c r="DA101" s="381">
        <f t="shared" ca="1" si="758"/>
        <v>259925.52777777778</v>
      </c>
      <c r="DB101" s="381">
        <f t="shared" ca="1" si="758"/>
        <v>234771.44444444444</v>
      </c>
      <c r="DC101" s="381">
        <f t="shared" ca="1" si="758"/>
        <v>259925.52777777778</v>
      </c>
      <c r="DD101" s="381">
        <f t="shared" ca="1" si="758"/>
        <v>251540.83333333331</v>
      </c>
      <c r="DE101" s="381">
        <f t="shared" ca="1" si="758"/>
        <v>259925.52777777778</v>
      </c>
      <c r="DF101" s="381">
        <f t="shared" ca="1" si="758"/>
        <v>251540.83333333331</v>
      </c>
      <c r="DG101" s="381">
        <f t="shared" ca="1" si="758"/>
        <v>259925.52777777778</v>
      </c>
      <c r="DH101" s="381">
        <f t="shared" ca="1" si="758"/>
        <v>259925.52777777778</v>
      </c>
      <c r="DI101" s="381">
        <f t="shared" ca="1" si="758"/>
        <v>251540.83333333331</v>
      </c>
      <c r="DJ101" s="381">
        <f t="shared" ca="1" si="758"/>
        <v>259925.52777777778</v>
      </c>
      <c r="DK101" s="381">
        <f t="shared" ca="1" si="758"/>
        <v>251540.83333333331</v>
      </c>
      <c r="DL101" s="381">
        <f t="shared" ca="1" si="758"/>
        <v>259925.52777777778</v>
      </c>
      <c r="DM101" s="381">
        <f t="shared" ca="1" si="758"/>
        <v>259925.52777777778</v>
      </c>
      <c r="DN101" s="381">
        <f t="shared" ca="1" si="758"/>
        <v>234771.44444444444</v>
      </c>
      <c r="DO101" s="381">
        <f t="shared" ca="1" si="758"/>
        <v>259925.52777777778</v>
      </c>
      <c r="DP101" s="381">
        <f t="shared" ca="1" si="758"/>
        <v>251540.83333333331</v>
      </c>
      <c r="DQ101" s="381">
        <f t="shared" ca="1" si="758"/>
        <v>259925.52777777778</v>
      </c>
      <c r="DR101" s="381">
        <f t="shared" ca="1" si="758"/>
        <v>251540.83333333331</v>
      </c>
      <c r="DS101" s="381">
        <f t="shared" ca="1" si="758"/>
        <v>259925.52777777778</v>
      </c>
      <c r="DT101" s="381">
        <f t="shared" ca="1" si="758"/>
        <v>259925.52777777778</v>
      </c>
      <c r="DU101" s="381">
        <f t="shared" ca="1" si="758"/>
        <v>251540.83333333331</v>
      </c>
      <c r="DV101" s="381">
        <f t="shared" ca="1" si="758"/>
        <v>259925.52777777778</v>
      </c>
      <c r="DW101" s="381">
        <f t="shared" ca="1" si="758"/>
        <v>251540.83333333331</v>
      </c>
      <c r="DX101" s="381">
        <f t="shared" ca="1" si="758"/>
        <v>259925.52777777778</v>
      </c>
      <c r="DY101" s="381">
        <f t="shared" ca="1" si="758"/>
        <v>259925.52777777778</v>
      </c>
      <c r="DZ101" s="381">
        <f t="shared" ca="1" si="758"/>
        <v>243156.13888888891</v>
      </c>
      <c r="EA101" s="381">
        <f t="shared" ca="1" si="758"/>
        <v>60659925.527777776</v>
      </c>
      <c r="EB101" s="381">
        <f t="shared" ca="1" si="758"/>
        <v>0</v>
      </c>
      <c r="EC101" s="381">
        <f t="shared" ca="1" si="758"/>
        <v>0</v>
      </c>
      <c r="ED101" s="381">
        <f t="shared" ca="1" si="758"/>
        <v>0</v>
      </c>
    </row>
    <row r="102" spans="1:134" x14ac:dyDescent="0.2">
      <c r="C102" s="380"/>
      <c r="I102" s="370"/>
      <c r="L102" s="382"/>
      <c r="M102" s="382"/>
      <c r="N102" s="382"/>
      <c r="O102" s="382"/>
      <c r="P102" s="382"/>
      <c r="Q102" s="382"/>
      <c r="R102" s="382"/>
      <c r="S102" s="382"/>
      <c r="T102" s="382"/>
      <c r="U102" s="382"/>
      <c r="V102" s="382"/>
      <c r="W102" s="382"/>
      <c r="X102" s="382"/>
      <c r="Y102" s="382"/>
      <c r="Z102" s="382"/>
      <c r="AA102" s="382"/>
      <c r="AB102" s="382"/>
      <c r="AC102" s="382"/>
      <c r="AD102" s="382"/>
      <c r="AE102" s="382"/>
      <c r="AF102" s="382"/>
      <c r="AG102" s="382"/>
      <c r="AH102" s="382"/>
      <c r="AI102" s="382"/>
      <c r="AJ102" s="382"/>
      <c r="AK102" s="382"/>
      <c r="AL102" s="382"/>
      <c r="AM102" s="382"/>
      <c r="AN102" s="382"/>
      <c r="AO102" s="382"/>
      <c r="AP102" s="382"/>
      <c r="AQ102" s="382"/>
      <c r="AR102" s="382"/>
      <c r="AS102" s="382"/>
      <c r="AT102" s="382"/>
      <c r="AU102" s="382"/>
      <c r="AV102" s="382"/>
      <c r="AW102" s="382"/>
      <c r="AX102" s="382"/>
      <c r="AY102" s="382"/>
      <c r="AZ102" s="382"/>
      <c r="BA102" s="382"/>
      <c r="BB102" s="382"/>
      <c r="BC102" s="382"/>
      <c r="BD102" s="382"/>
      <c r="BE102" s="382"/>
      <c r="BF102" s="382"/>
      <c r="BG102" s="382"/>
      <c r="BH102" s="382"/>
      <c r="BI102" s="382"/>
      <c r="BJ102" s="382"/>
      <c r="BK102" s="382"/>
      <c r="BL102" s="382"/>
      <c r="BM102" s="382"/>
      <c r="BN102" s="382"/>
      <c r="BO102" s="382"/>
      <c r="BP102" s="382"/>
      <c r="BQ102" s="382"/>
      <c r="BR102" s="382"/>
      <c r="BS102" s="382"/>
      <c r="BT102" s="382"/>
      <c r="BU102" s="382"/>
      <c r="BV102" s="382"/>
      <c r="BW102" s="382"/>
      <c r="BX102" s="382"/>
      <c r="BY102" s="382"/>
      <c r="BZ102" s="382"/>
      <c r="CA102" s="382"/>
      <c r="CB102" s="382"/>
      <c r="CC102" s="382"/>
      <c r="CD102" s="382"/>
      <c r="CE102" s="382"/>
      <c r="CF102" s="382"/>
      <c r="CG102" s="382"/>
      <c r="CH102" s="382"/>
      <c r="CI102" s="382"/>
      <c r="CJ102" s="382"/>
      <c r="CK102" s="382"/>
      <c r="CL102" s="382"/>
      <c r="CM102" s="382"/>
      <c r="CN102" s="382"/>
      <c r="CO102" s="382"/>
      <c r="CP102" s="382"/>
      <c r="CQ102" s="382"/>
      <c r="CR102" s="382"/>
      <c r="CS102" s="382"/>
      <c r="CT102" s="382"/>
      <c r="CU102" s="382"/>
      <c r="CV102" s="382"/>
      <c r="CW102" s="382"/>
      <c r="CX102" s="382"/>
      <c r="CY102" s="382"/>
      <c r="CZ102" s="382"/>
      <c r="DA102" s="382"/>
      <c r="DB102" s="382"/>
      <c r="DC102" s="382"/>
      <c r="DD102" s="382"/>
      <c r="DE102" s="382"/>
      <c r="DF102" s="382"/>
      <c r="DG102" s="382"/>
      <c r="DH102" s="382"/>
      <c r="DI102" s="382"/>
      <c r="DJ102" s="382"/>
      <c r="DK102" s="382"/>
      <c r="DL102" s="382"/>
      <c r="DM102" s="382"/>
      <c r="DN102" s="382"/>
      <c r="DO102" s="382"/>
      <c r="DP102" s="382"/>
      <c r="DQ102" s="382"/>
      <c r="DR102" s="382"/>
      <c r="DS102" s="382"/>
      <c r="DT102" s="382"/>
      <c r="DU102" s="382"/>
      <c r="DV102" s="382"/>
      <c r="DW102" s="382"/>
      <c r="DX102" s="382"/>
      <c r="DY102" s="382"/>
      <c r="DZ102" s="382"/>
      <c r="EA102" s="382"/>
      <c r="EB102" s="382"/>
      <c r="EC102" s="382"/>
      <c r="ED102" s="382"/>
    </row>
    <row r="103" spans="1:134" ht="12" x14ac:dyDescent="0.2">
      <c r="C103" s="380"/>
      <c r="I103" s="370" t="s">
        <v>279</v>
      </c>
      <c r="J103" s="383">
        <f ca="1">XIRR(K101:ED101,K$12:ED$12)</f>
        <v>5.1862147450447094E-2</v>
      </c>
      <c r="K103" s="381"/>
      <c r="L103" s="381"/>
      <c r="M103" s="381"/>
      <c r="N103" s="381"/>
      <c r="O103" s="381"/>
      <c r="P103" s="381"/>
      <c r="Q103" s="381"/>
      <c r="R103" s="381"/>
      <c r="S103" s="381"/>
      <c r="T103" s="381"/>
      <c r="U103" s="381"/>
      <c r="V103" s="381"/>
      <c r="W103" s="381"/>
      <c r="X103" s="381"/>
      <c r="Y103" s="381"/>
      <c r="Z103" s="381"/>
      <c r="AA103" s="381"/>
      <c r="AB103" s="381"/>
      <c r="AC103" s="381"/>
      <c r="AD103" s="381"/>
      <c r="AE103" s="381"/>
      <c r="AF103" s="381"/>
      <c r="AG103" s="381"/>
      <c r="AH103" s="381"/>
      <c r="AI103" s="381"/>
      <c r="AJ103" s="381"/>
      <c r="AK103" s="381"/>
      <c r="AL103" s="381"/>
      <c r="AM103" s="381"/>
      <c r="AN103" s="381"/>
      <c r="AO103" s="381"/>
      <c r="AP103" s="381"/>
      <c r="AQ103" s="381"/>
      <c r="AR103" s="381"/>
      <c r="AS103" s="381"/>
      <c r="AT103" s="381"/>
      <c r="AU103" s="381"/>
      <c r="AV103" s="381"/>
      <c r="AW103" s="381"/>
      <c r="AX103" s="381"/>
      <c r="AY103" s="381"/>
      <c r="AZ103" s="381"/>
      <c r="BA103" s="381"/>
      <c r="BB103" s="381"/>
      <c r="BC103" s="381"/>
      <c r="BD103" s="381"/>
      <c r="BE103" s="381"/>
      <c r="BF103" s="381"/>
      <c r="BG103" s="381"/>
      <c r="BH103" s="381"/>
      <c r="BI103" s="381"/>
      <c r="BJ103" s="381"/>
      <c r="BK103" s="381"/>
      <c r="BL103" s="381"/>
      <c r="BM103" s="381"/>
      <c r="BN103" s="381"/>
      <c r="BO103" s="381"/>
      <c r="BP103" s="381"/>
      <c r="BQ103" s="381"/>
      <c r="BR103" s="381"/>
      <c r="BS103" s="381"/>
      <c r="BT103" s="381"/>
      <c r="BU103" s="381"/>
      <c r="BV103" s="381"/>
      <c r="BW103" s="381"/>
      <c r="BX103" s="381"/>
      <c r="BY103" s="381"/>
      <c r="BZ103" s="381"/>
      <c r="CA103" s="381"/>
      <c r="CB103" s="381"/>
      <c r="CC103" s="381"/>
      <c r="CD103" s="381"/>
      <c r="CE103" s="381"/>
      <c r="CF103" s="381"/>
      <c r="CG103" s="381"/>
      <c r="CH103" s="381"/>
      <c r="CI103" s="381"/>
      <c r="CJ103" s="381"/>
      <c r="CK103" s="381"/>
      <c r="CL103" s="381"/>
      <c r="CM103" s="381"/>
      <c r="CN103" s="381"/>
      <c r="CO103" s="381"/>
      <c r="CP103" s="381"/>
      <c r="CQ103" s="381"/>
      <c r="CR103" s="381"/>
      <c r="CS103" s="381"/>
      <c r="CT103" s="381"/>
      <c r="CU103" s="381"/>
      <c r="CV103" s="381"/>
      <c r="CW103" s="381"/>
      <c r="CX103" s="381"/>
      <c r="CY103" s="381"/>
      <c r="CZ103" s="381"/>
      <c r="DA103" s="381"/>
      <c r="DB103" s="381"/>
      <c r="DC103" s="381"/>
      <c r="DD103" s="381"/>
      <c r="DE103" s="381"/>
      <c r="DF103" s="381"/>
      <c r="DG103" s="381"/>
      <c r="DH103" s="381"/>
      <c r="DI103" s="381"/>
      <c r="DJ103" s="381"/>
      <c r="DK103" s="381"/>
      <c r="DL103" s="381"/>
      <c r="DM103" s="381"/>
      <c r="DN103" s="381"/>
      <c r="DO103" s="381"/>
      <c r="DP103" s="381"/>
      <c r="DQ103" s="381"/>
      <c r="DR103" s="381"/>
      <c r="DS103" s="381"/>
      <c r="DT103" s="381"/>
      <c r="DU103" s="381"/>
      <c r="DV103" s="381"/>
      <c r="DW103" s="381"/>
      <c r="DX103" s="381"/>
      <c r="DY103" s="381"/>
      <c r="DZ103" s="381"/>
      <c r="EA103" s="381"/>
      <c r="EB103" s="381"/>
      <c r="EC103" s="381"/>
      <c r="ED103" s="381"/>
    </row>
    <row r="105" spans="1:134" x14ac:dyDescent="0.2">
      <c r="B105" s="337" t="s">
        <v>198</v>
      </c>
      <c r="C105" s="384"/>
      <c r="D105" s="384"/>
      <c r="E105" s="385"/>
      <c r="F105" s="386" t="s">
        <v>280</v>
      </c>
      <c r="G105" s="387">
        <f>'A&amp;R'!$H$10</f>
        <v>1100</v>
      </c>
      <c r="H105" s="388">
        <f>G105/J105</f>
        <v>1.1000000000000001</v>
      </c>
      <c r="I105" s="385"/>
      <c r="J105" s="389">
        <v>1000</v>
      </c>
      <c r="L105" s="385"/>
      <c r="M105" s="385"/>
      <c r="N105" s="385"/>
      <c r="O105" s="385"/>
      <c r="P105" s="385"/>
      <c r="Q105" s="385"/>
      <c r="R105" s="385"/>
    </row>
    <row r="106" spans="1:134" outlineLevel="1" x14ac:dyDescent="0.2">
      <c r="C106" s="385"/>
      <c r="D106" s="385"/>
      <c r="E106" s="385"/>
      <c r="F106" s="385"/>
      <c r="G106" s="385"/>
      <c r="H106" s="385"/>
      <c r="I106" s="386" t="s">
        <v>277</v>
      </c>
      <c r="J106" s="373">
        <f>SUM(L106:ED106)</f>
        <v>3653</v>
      </c>
      <c r="K106" s="385"/>
      <c r="L106" s="390">
        <f t="shared" ref="L106:BX106" si="759">(L$14-K$14)*L$9</f>
        <v>31</v>
      </c>
      <c r="M106" s="385">
        <f t="shared" si="759"/>
        <v>30</v>
      </c>
      <c r="N106" s="385">
        <f t="shared" si="759"/>
        <v>31</v>
      </c>
      <c r="O106" s="385">
        <f t="shared" si="759"/>
        <v>31</v>
      </c>
      <c r="P106" s="385">
        <f t="shared" si="759"/>
        <v>30</v>
      </c>
      <c r="Q106" s="385">
        <f t="shared" si="759"/>
        <v>31</v>
      </c>
      <c r="R106" s="385">
        <f t="shared" si="759"/>
        <v>30</v>
      </c>
      <c r="S106" s="385">
        <f t="shared" si="759"/>
        <v>31</v>
      </c>
      <c r="T106" s="385">
        <f t="shared" si="759"/>
        <v>31</v>
      </c>
      <c r="U106" s="385">
        <f t="shared" si="759"/>
        <v>28</v>
      </c>
      <c r="V106" s="385">
        <f t="shared" si="759"/>
        <v>31</v>
      </c>
      <c r="W106" s="385">
        <f t="shared" si="759"/>
        <v>30</v>
      </c>
      <c r="X106" s="385">
        <f t="shared" si="759"/>
        <v>31</v>
      </c>
      <c r="Y106" s="385">
        <f t="shared" si="759"/>
        <v>30</v>
      </c>
      <c r="Z106" s="385">
        <f t="shared" si="759"/>
        <v>31</v>
      </c>
      <c r="AA106" s="385">
        <f t="shared" si="759"/>
        <v>31</v>
      </c>
      <c r="AB106" s="385">
        <f t="shared" si="759"/>
        <v>30</v>
      </c>
      <c r="AC106" s="385">
        <f t="shared" si="759"/>
        <v>31</v>
      </c>
      <c r="AD106" s="385">
        <f t="shared" si="759"/>
        <v>30</v>
      </c>
      <c r="AE106" s="385">
        <f t="shared" si="759"/>
        <v>31</v>
      </c>
      <c r="AF106" s="385">
        <f t="shared" si="759"/>
        <v>31</v>
      </c>
      <c r="AG106" s="385">
        <f t="shared" si="759"/>
        <v>29</v>
      </c>
      <c r="AH106" s="385">
        <f t="shared" si="759"/>
        <v>31</v>
      </c>
      <c r="AI106" s="385">
        <f t="shared" si="759"/>
        <v>30</v>
      </c>
      <c r="AJ106" s="385">
        <f t="shared" si="759"/>
        <v>31</v>
      </c>
      <c r="AK106" s="385">
        <f t="shared" si="759"/>
        <v>30</v>
      </c>
      <c r="AL106" s="385">
        <f t="shared" si="759"/>
        <v>31</v>
      </c>
      <c r="AM106" s="385">
        <f t="shared" si="759"/>
        <v>31</v>
      </c>
      <c r="AN106" s="385">
        <f t="shared" si="759"/>
        <v>30</v>
      </c>
      <c r="AO106" s="385">
        <f t="shared" si="759"/>
        <v>31</v>
      </c>
      <c r="AP106" s="385">
        <f t="shared" si="759"/>
        <v>30</v>
      </c>
      <c r="AQ106" s="385">
        <f t="shared" si="759"/>
        <v>31</v>
      </c>
      <c r="AR106" s="385">
        <f t="shared" si="759"/>
        <v>31</v>
      </c>
      <c r="AS106" s="385">
        <f t="shared" si="759"/>
        <v>28</v>
      </c>
      <c r="AT106" s="385">
        <f t="shared" si="759"/>
        <v>31</v>
      </c>
      <c r="AU106" s="385">
        <f t="shared" si="759"/>
        <v>30</v>
      </c>
      <c r="AV106" s="385">
        <f t="shared" si="759"/>
        <v>31</v>
      </c>
      <c r="AW106" s="385">
        <f t="shared" si="759"/>
        <v>30</v>
      </c>
      <c r="AX106" s="385">
        <f t="shared" si="759"/>
        <v>31</v>
      </c>
      <c r="AY106" s="385">
        <f t="shared" si="759"/>
        <v>31</v>
      </c>
      <c r="AZ106" s="385">
        <f t="shared" si="759"/>
        <v>30</v>
      </c>
      <c r="BA106" s="385">
        <f t="shared" si="759"/>
        <v>31</v>
      </c>
      <c r="BB106" s="385">
        <f t="shared" si="759"/>
        <v>30</v>
      </c>
      <c r="BC106" s="385">
        <f t="shared" si="759"/>
        <v>31</v>
      </c>
      <c r="BD106" s="385">
        <f t="shared" si="759"/>
        <v>31</v>
      </c>
      <c r="BE106" s="385">
        <f t="shared" si="759"/>
        <v>28</v>
      </c>
      <c r="BF106" s="385">
        <f t="shared" si="759"/>
        <v>31</v>
      </c>
      <c r="BG106" s="385">
        <f t="shared" si="759"/>
        <v>30</v>
      </c>
      <c r="BH106" s="385">
        <f t="shared" si="759"/>
        <v>31</v>
      </c>
      <c r="BI106" s="385">
        <f t="shared" si="759"/>
        <v>30</v>
      </c>
      <c r="BJ106" s="385">
        <f t="shared" si="759"/>
        <v>31</v>
      </c>
      <c r="BK106" s="385">
        <f t="shared" si="759"/>
        <v>31</v>
      </c>
      <c r="BL106" s="385">
        <f t="shared" si="759"/>
        <v>30</v>
      </c>
      <c r="BM106" s="385">
        <f t="shared" si="759"/>
        <v>31</v>
      </c>
      <c r="BN106" s="385">
        <f t="shared" si="759"/>
        <v>30</v>
      </c>
      <c r="BO106" s="385">
        <f t="shared" si="759"/>
        <v>31</v>
      </c>
      <c r="BP106" s="385">
        <f t="shared" si="759"/>
        <v>31</v>
      </c>
      <c r="BQ106" s="385">
        <f t="shared" si="759"/>
        <v>28</v>
      </c>
      <c r="BR106" s="385">
        <f t="shared" si="759"/>
        <v>31</v>
      </c>
      <c r="BS106" s="385">
        <f t="shared" si="759"/>
        <v>30</v>
      </c>
      <c r="BT106" s="385">
        <f t="shared" si="759"/>
        <v>31</v>
      </c>
      <c r="BU106" s="385">
        <f t="shared" si="759"/>
        <v>30</v>
      </c>
      <c r="BV106" s="385">
        <f t="shared" si="759"/>
        <v>31</v>
      </c>
      <c r="BW106" s="385">
        <f t="shared" si="759"/>
        <v>31</v>
      </c>
      <c r="BX106" s="385">
        <f t="shared" si="759"/>
        <v>30</v>
      </c>
      <c r="BY106" s="385">
        <f t="shared" ref="BY106:CC106" si="760">(BY$14-BX$14)*BY$9</f>
        <v>31</v>
      </c>
      <c r="BZ106" s="385">
        <f t="shared" si="760"/>
        <v>30</v>
      </c>
      <c r="CA106" s="385">
        <f t="shared" si="760"/>
        <v>31</v>
      </c>
      <c r="CB106" s="385">
        <f t="shared" si="760"/>
        <v>31</v>
      </c>
      <c r="CC106" s="385">
        <f t="shared" si="760"/>
        <v>29</v>
      </c>
      <c r="CD106" s="385">
        <f t="shared" ref="CD106" si="761">(CD$14-CC$14)*CD$9</f>
        <v>31</v>
      </c>
      <c r="CE106" s="385">
        <f t="shared" ref="CE106" si="762">(CE$14-CD$14)*CE$9</f>
        <v>30</v>
      </c>
      <c r="CF106" s="385">
        <f t="shared" ref="CF106" si="763">(CF$14-CE$14)*CF$9</f>
        <v>31</v>
      </c>
      <c r="CG106" s="385">
        <f t="shared" ref="CG106" si="764">(CG$14-CF$14)*CG$9</f>
        <v>30</v>
      </c>
      <c r="CH106" s="385">
        <f t="shared" ref="CH106" si="765">(CH$14-CG$14)*CH$9</f>
        <v>31</v>
      </c>
      <c r="CI106" s="385">
        <f t="shared" ref="CI106" si="766">(CI$14-CH$14)*CI$9</f>
        <v>31</v>
      </c>
      <c r="CJ106" s="385">
        <f t="shared" ref="CJ106" si="767">(CJ$14-CI$14)*CJ$9</f>
        <v>30</v>
      </c>
      <c r="CK106" s="385">
        <f t="shared" ref="CK106" si="768">(CK$14-CJ$14)*CK$9</f>
        <v>31</v>
      </c>
      <c r="CL106" s="385">
        <f t="shared" ref="CL106" si="769">(CL$14-CK$14)*CL$9</f>
        <v>30</v>
      </c>
      <c r="CM106" s="385">
        <f t="shared" ref="CM106" si="770">(CM$14-CL$14)*CM$9</f>
        <v>31</v>
      </c>
      <c r="CN106" s="385">
        <f t="shared" ref="CN106" si="771">(CN$14-CM$14)*CN$9</f>
        <v>31</v>
      </c>
      <c r="CO106" s="385">
        <f t="shared" ref="CO106" si="772">(CO$14-CN$14)*CO$9</f>
        <v>28</v>
      </c>
      <c r="CP106" s="385">
        <f t="shared" ref="CP106" si="773">(CP$14-CO$14)*CP$9</f>
        <v>31</v>
      </c>
      <c r="CQ106" s="385">
        <f t="shared" ref="CQ106" si="774">(CQ$14-CP$14)*CQ$9</f>
        <v>30</v>
      </c>
      <c r="CR106" s="385">
        <f t="shared" ref="CR106" si="775">(CR$14-CQ$14)*CR$9</f>
        <v>31</v>
      </c>
      <c r="CS106" s="385">
        <f t="shared" ref="CS106" si="776">(CS$14-CR$14)*CS$9</f>
        <v>30</v>
      </c>
      <c r="CT106" s="385">
        <f t="shared" ref="CT106" si="777">(CT$14-CS$14)*CT$9</f>
        <v>31</v>
      </c>
      <c r="CU106" s="385">
        <f t="shared" ref="CU106" si="778">(CU$14-CT$14)*CU$9</f>
        <v>31</v>
      </c>
      <c r="CV106" s="385">
        <f t="shared" ref="CV106" si="779">(CV$14-CU$14)*CV$9</f>
        <v>30</v>
      </c>
      <c r="CW106" s="385">
        <f t="shared" ref="CW106" si="780">(CW$14-CV$14)*CW$9</f>
        <v>31</v>
      </c>
      <c r="CX106" s="385">
        <f t="shared" ref="CX106" si="781">(CX$14-CW$14)*CX$9</f>
        <v>30</v>
      </c>
      <c r="CY106" s="385">
        <f t="shared" ref="CY106" si="782">(CY$14-CX$14)*CY$9</f>
        <v>31</v>
      </c>
      <c r="CZ106" s="385">
        <f t="shared" ref="CZ106" si="783">(CZ$14-CY$14)*CZ$9</f>
        <v>31</v>
      </c>
      <c r="DA106" s="385">
        <f t="shared" ref="DA106" si="784">(DA$14-CZ$14)*DA$9</f>
        <v>28</v>
      </c>
      <c r="DB106" s="385">
        <f t="shared" ref="DB106" si="785">(DB$14-DA$14)*DB$9</f>
        <v>31</v>
      </c>
      <c r="DC106" s="385">
        <f t="shared" ref="DC106" si="786">(DC$14-DB$14)*DC$9</f>
        <v>30</v>
      </c>
      <c r="DD106" s="385">
        <f t="shared" ref="DD106" si="787">(DD$14-DC$14)*DD$9</f>
        <v>31</v>
      </c>
      <c r="DE106" s="385">
        <f t="shared" ref="DE106" si="788">(DE$14-DD$14)*DE$9</f>
        <v>30</v>
      </c>
      <c r="DF106" s="385">
        <f t="shared" ref="DF106" si="789">(DF$14-DE$14)*DF$9</f>
        <v>31</v>
      </c>
      <c r="DG106" s="385">
        <f t="shared" ref="DG106" si="790">(DG$14-DF$14)*DG$9</f>
        <v>31</v>
      </c>
      <c r="DH106" s="385">
        <f t="shared" ref="DH106" si="791">(DH$14-DG$14)*DH$9</f>
        <v>30</v>
      </c>
      <c r="DI106" s="385">
        <f t="shared" ref="DI106" si="792">(DI$14-DH$14)*DI$9</f>
        <v>31</v>
      </c>
      <c r="DJ106" s="385">
        <f t="shared" ref="DJ106" si="793">(DJ$14-DI$14)*DJ$9</f>
        <v>30</v>
      </c>
      <c r="DK106" s="385">
        <f t="shared" ref="DK106" si="794">(DK$14-DJ$14)*DK$9</f>
        <v>31</v>
      </c>
      <c r="DL106" s="385">
        <f t="shared" ref="DL106" si="795">(DL$14-DK$14)*DL$9</f>
        <v>31</v>
      </c>
      <c r="DM106" s="385">
        <f t="shared" ref="DM106" si="796">(DM$14-DL$14)*DM$9</f>
        <v>28</v>
      </c>
      <c r="DN106" s="385">
        <f t="shared" ref="DN106" si="797">(DN$14-DM$14)*DN$9</f>
        <v>31</v>
      </c>
      <c r="DO106" s="385">
        <f t="shared" ref="DO106" si="798">(DO$14-DN$14)*DO$9</f>
        <v>30</v>
      </c>
      <c r="DP106" s="385">
        <f t="shared" ref="DP106" si="799">(DP$14-DO$14)*DP$9</f>
        <v>31</v>
      </c>
      <c r="DQ106" s="385">
        <f t="shared" ref="DQ106" si="800">(DQ$14-DP$14)*DQ$9</f>
        <v>30</v>
      </c>
      <c r="DR106" s="385">
        <f t="shared" ref="DR106" si="801">(DR$14-DQ$14)*DR$9</f>
        <v>31</v>
      </c>
      <c r="DS106" s="385">
        <f t="shared" ref="DS106" si="802">(DS$14-DR$14)*DS$9</f>
        <v>31</v>
      </c>
      <c r="DT106" s="385">
        <f t="shared" ref="DT106" si="803">(DT$14-DS$14)*DT$9</f>
        <v>30</v>
      </c>
      <c r="DU106" s="385">
        <f t="shared" ref="DU106" si="804">(DU$14-DT$14)*DU$9</f>
        <v>31</v>
      </c>
      <c r="DV106" s="385">
        <f t="shared" ref="DV106" si="805">(DV$14-DU$14)*DV$9</f>
        <v>30</v>
      </c>
      <c r="DW106" s="385">
        <f t="shared" ref="DW106" si="806">(DW$14-DV$14)*DW$9</f>
        <v>31</v>
      </c>
      <c r="DX106" s="385">
        <f t="shared" ref="DX106" si="807">(DX$14-DW$14)*DX$9</f>
        <v>31</v>
      </c>
      <c r="DY106" s="385">
        <f t="shared" ref="DY106" si="808">(DY$14-DX$14)*DY$9</f>
        <v>29</v>
      </c>
      <c r="DZ106" s="385">
        <f t="shared" ref="DZ106" si="809">(DZ$14-DY$14)*DZ$9</f>
        <v>31</v>
      </c>
      <c r="EA106" s="385">
        <f t="shared" ref="EA106" si="810">(EA$14-DZ$14)*EA$9</f>
        <v>30</v>
      </c>
      <c r="EB106" s="385">
        <f t="shared" ref="EB106" si="811">(EB$14-EA$14)*EB$9</f>
        <v>0</v>
      </c>
      <c r="EC106" s="385">
        <f t="shared" ref="EC106" si="812">(EC$14-EB$14)*EC$9</f>
        <v>0</v>
      </c>
      <c r="ED106" s="385">
        <f t="shared" ref="ED106" si="813">(ED$14-EC$14)*ED$9</f>
        <v>0</v>
      </c>
    </row>
    <row r="107" spans="1:134" x14ac:dyDescent="0.2">
      <c r="A107" s="316">
        <f>ROW()</f>
        <v>107</v>
      </c>
      <c r="C107" s="391" t="s">
        <v>281</v>
      </c>
      <c r="D107" s="391"/>
      <c r="E107" s="391"/>
      <c r="F107" s="391"/>
      <c r="G107" s="391"/>
      <c r="H107" s="391"/>
      <c r="I107" s="391"/>
      <c r="J107" s="392">
        <f t="shared" ref="J107:J124" ca="1" si="814">SUM(K107:ED107)</f>
        <v>32686541.782001503</v>
      </c>
      <c r="K107" s="391"/>
      <c r="L107" s="393">
        <f ca="1">SUM(L108,L109,L115)</f>
        <v>276694.91666666669</v>
      </c>
      <c r="M107" s="393">
        <f t="shared" ref="M107:BX107" ca="1" si="815">SUM(M108,M109,M115)</f>
        <v>285918.08055555559</v>
      </c>
      <c r="N107" s="393">
        <f t="shared" ca="1" si="815"/>
        <v>251367.19063926942</v>
      </c>
      <c r="O107" s="393">
        <f t="shared" ca="1" si="815"/>
        <v>285918.08055555559</v>
      </c>
      <c r="P107" s="393">
        <f t="shared" ca="1" si="815"/>
        <v>285918.08055555559</v>
      </c>
      <c r="Q107" s="393">
        <f t="shared" ca="1" si="815"/>
        <v>251367.19063926942</v>
      </c>
      <c r="R107" s="393">
        <f t="shared" ca="1" si="815"/>
        <v>285918.08055555559</v>
      </c>
      <c r="S107" s="393">
        <f t="shared" ca="1" si="815"/>
        <v>276694.91666666669</v>
      </c>
      <c r="T107" s="393">
        <f t="shared" ca="1" si="815"/>
        <v>260590.35452815832</v>
      </c>
      <c r="U107" s="393">
        <f t="shared" ca="1" si="815"/>
        <v>285918.08055555559</v>
      </c>
      <c r="V107" s="393">
        <f t="shared" ca="1" si="815"/>
        <v>258248.58888888892</v>
      </c>
      <c r="W107" s="393">
        <f t="shared" ca="1" si="815"/>
        <v>261416.25863774738</v>
      </c>
      <c r="X107" s="393">
        <f t="shared" ca="1" si="815"/>
        <v>276694.91666666669</v>
      </c>
      <c r="Y107" s="393">
        <f t="shared" ca="1" si="815"/>
        <v>285918.08055555559</v>
      </c>
      <c r="Z107" s="393">
        <f t="shared" ca="1" si="815"/>
        <v>251367.19063926942</v>
      </c>
      <c r="AA107" s="393">
        <f t="shared" ca="1" si="815"/>
        <v>285918.08055555559</v>
      </c>
      <c r="AB107" s="393">
        <f t="shared" ca="1" si="815"/>
        <v>285918.08055555559</v>
      </c>
      <c r="AC107" s="393">
        <f t="shared" ca="1" si="815"/>
        <v>251367.19063926942</v>
      </c>
      <c r="AD107" s="393">
        <f t="shared" ca="1" si="815"/>
        <v>285918.08055555559</v>
      </c>
      <c r="AE107" s="393">
        <f t="shared" ca="1" si="815"/>
        <v>276694.91666666669</v>
      </c>
      <c r="AF107" s="393">
        <f t="shared" ca="1" si="815"/>
        <v>260590.35452815832</v>
      </c>
      <c r="AG107" s="393">
        <f t="shared" ca="1" si="815"/>
        <v>285918.08055555559</v>
      </c>
      <c r="AH107" s="393">
        <f t="shared" ca="1" si="815"/>
        <v>267471.75277777785</v>
      </c>
      <c r="AI107" s="393">
        <f t="shared" ca="1" si="815"/>
        <v>261140.95726788434</v>
      </c>
      <c r="AJ107" s="393">
        <f t="shared" ca="1" si="815"/>
        <v>276694.91666666669</v>
      </c>
      <c r="AK107" s="393">
        <f t="shared" ca="1" si="815"/>
        <v>285918.08055555559</v>
      </c>
      <c r="AL107" s="393">
        <f t="shared" ca="1" si="815"/>
        <v>251367.19063926942</v>
      </c>
      <c r="AM107" s="393">
        <f t="shared" ca="1" si="815"/>
        <v>285918.08055555559</v>
      </c>
      <c r="AN107" s="393">
        <f t="shared" ca="1" si="815"/>
        <v>285918.08055555559</v>
      </c>
      <c r="AO107" s="393">
        <f t="shared" ca="1" si="815"/>
        <v>251367.19063926942</v>
      </c>
      <c r="AP107" s="393">
        <f t="shared" ca="1" si="815"/>
        <v>285918.08055555559</v>
      </c>
      <c r="AQ107" s="393">
        <f t="shared" ca="1" si="815"/>
        <v>276694.91666666669</v>
      </c>
      <c r="AR107" s="393">
        <f t="shared" ca="1" si="815"/>
        <v>260590.35452815832</v>
      </c>
      <c r="AS107" s="393">
        <f t="shared" ca="1" si="815"/>
        <v>285918.08055555559</v>
      </c>
      <c r="AT107" s="393">
        <f t="shared" ca="1" si="815"/>
        <v>258248.58888888892</v>
      </c>
      <c r="AU107" s="393">
        <f t="shared" ca="1" si="815"/>
        <v>261416.25863774738</v>
      </c>
      <c r="AV107" s="393">
        <f t="shared" ca="1" si="815"/>
        <v>276694.91666666669</v>
      </c>
      <c r="AW107" s="393">
        <f t="shared" ca="1" si="815"/>
        <v>285918.08055555559</v>
      </c>
      <c r="AX107" s="393">
        <f t="shared" ca="1" si="815"/>
        <v>251367.19063926942</v>
      </c>
      <c r="AY107" s="393">
        <f t="shared" ca="1" si="815"/>
        <v>285918.08055555559</v>
      </c>
      <c r="AZ107" s="393">
        <f t="shared" ca="1" si="815"/>
        <v>285918.08055555559</v>
      </c>
      <c r="BA107" s="393">
        <f t="shared" ca="1" si="815"/>
        <v>251367.19063926942</v>
      </c>
      <c r="BB107" s="393">
        <f t="shared" ca="1" si="815"/>
        <v>285918.08055555559</v>
      </c>
      <c r="BC107" s="393">
        <f t="shared" ca="1" si="815"/>
        <v>276694.91666666669</v>
      </c>
      <c r="BD107" s="393">
        <f t="shared" ca="1" si="815"/>
        <v>260590.35452815832</v>
      </c>
      <c r="BE107" s="393">
        <f t="shared" ca="1" si="815"/>
        <v>285918.08055555559</v>
      </c>
      <c r="BF107" s="393">
        <f t="shared" ca="1" si="815"/>
        <v>258248.58888888892</v>
      </c>
      <c r="BG107" s="393">
        <f t="shared" ca="1" si="815"/>
        <v>261416.25863774738</v>
      </c>
      <c r="BH107" s="393">
        <f t="shared" ca="1" si="815"/>
        <v>276694.91666666669</v>
      </c>
      <c r="BI107" s="393">
        <f t="shared" ca="1" si="815"/>
        <v>285918.08055555559</v>
      </c>
      <c r="BJ107" s="393">
        <f t="shared" ca="1" si="815"/>
        <v>251367.19063926942</v>
      </c>
      <c r="BK107" s="393">
        <f t="shared" ca="1" si="815"/>
        <v>285918.08055555559</v>
      </c>
      <c r="BL107" s="393">
        <f t="shared" ca="1" si="815"/>
        <v>285918.08055555559</v>
      </c>
      <c r="BM107" s="393">
        <f t="shared" ca="1" si="815"/>
        <v>251367.19063926942</v>
      </c>
      <c r="BN107" s="393">
        <f t="shared" ca="1" si="815"/>
        <v>285918.08055555559</v>
      </c>
      <c r="BO107" s="393">
        <f t="shared" ca="1" si="815"/>
        <v>276694.91666666669</v>
      </c>
      <c r="BP107" s="393">
        <f t="shared" ca="1" si="815"/>
        <v>260590.35452815832</v>
      </c>
      <c r="BQ107" s="393">
        <f t="shared" ca="1" si="815"/>
        <v>285918.08055555559</v>
      </c>
      <c r="BR107" s="393">
        <f t="shared" ca="1" si="815"/>
        <v>258248.58888888892</v>
      </c>
      <c r="BS107" s="393">
        <f t="shared" ca="1" si="815"/>
        <v>261416.25863774738</v>
      </c>
      <c r="BT107" s="393">
        <f t="shared" ca="1" si="815"/>
        <v>276694.91666666669</v>
      </c>
      <c r="BU107" s="393">
        <f t="shared" ca="1" si="815"/>
        <v>285918.08055555559</v>
      </c>
      <c r="BV107" s="393">
        <f t="shared" ca="1" si="815"/>
        <v>251367.19063926942</v>
      </c>
      <c r="BW107" s="393">
        <f t="shared" ca="1" si="815"/>
        <v>285918.08055555559</v>
      </c>
      <c r="BX107" s="393">
        <f t="shared" ca="1" si="815"/>
        <v>285918.08055555559</v>
      </c>
      <c r="BY107" s="393">
        <f t="shared" ref="BY107:CC107" ca="1" si="816">SUM(BY108,BY109,BY115)</f>
        <v>251367.19063926942</v>
      </c>
      <c r="BZ107" s="393">
        <f t="shared" ca="1" si="816"/>
        <v>285918.08055555559</v>
      </c>
      <c r="CA107" s="393">
        <f t="shared" ca="1" si="816"/>
        <v>276694.91666666669</v>
      </c>
      <c r="CB107" s="393">
        <f t="shared" ca="1" si="816"/>
        <v>260590.35452815832</v>
      </c>
      <c r="CC107" s="393">
        <f t="shared" ca="1" si="816"/>
        <v>285918.08055555559</v>
      </c>
      <c r="CD107" s="393">
        <f t="shared" ref="CD107:ED107" ca="1" si="817">SUM(CD108,CD109,CD115)</f>
        <v>267471.75277777785</v>
      </c>
      <c r="CE107" s="393">
        <f t="shared" ca="1" si="817"/>
        <v>261140.95726788434</v>
      </c>
      <c r="CF107" s="393">
        <f t="shared" ca="1" si="817"/>
        <v>276694.91666666669</v>
      </c>
      <c r="CG107" s="393">
        <f t="shared" ca="1" si="817"/>
        <v>285918.08055555559</v>
      </c>
      <c r="CH107" s="393">
        <f t="shared" ca="1" si="817"/>
        <v>251367.19063926942</v>
      </c>
      <c r="CI107" s="393">
        <f t="shared" ca="1" si="817"/>
        <v>285918.08055555559</v>
      </c>
      <c r="CJ107" s="393">
        <f t="shared" ca="1" si="817"/>
        <v>285918.08055555559</v>
      </c>
      <c r="CK107" s="393">
        <f t="shared" ca="1" si="817"/>
        <v>251367.19063926942</v>
      </c>
      <c r="CL107" s="393">
        <f t="shared" ca="1" si="817"/>
        <v>285918.08055555559</v>
      </c>
      <c r="CM107" s="393">
        <f t="shared" ca="1" si="817"/>
        <v>276694.91666666669</v>
      </c>
      <c r="CN107" s="393">
        <f t="shared" ca="1" si="817"/>
        <v>260590.35452815832</v>
      </c>
      <c r="CO107" s="393">
        <f t="shared" ca="1" si="817"/>
        <v>285918.08055555559</v>
      </c>
      <c r="CP107" s="393">
        <f t="shared" ca="1" si="817"/>
        <v>258248.58888888892</v>
      </c>
      <c r="CQ107" s="393">
        <f t="shared" ca="1" si="817"/>
        <v>261416.25863774738</v>
      </c>
      <c r="CR107" s="393">
        <f t="shared" ca="1" si="817"/>
        <v>276694.91666666669</v>
      </c>
      <c r="CS107" s="393">
        <f t="shared" ca="1" si="817"/>
        <v>285918.08055555559</v>
      </c>
      <c r="CT107" s="393">
        <f t="shared" ca="1" si="817"/>
        <v>251367.19063926942</v>
      </c>
      <c r="CU107" s="393">
        <f t="shared" ca="1" si="817"/>
        <v>285918.08055555559</v>
      </c>
      <c r="CV107" s="393">
        <f t="shared" ca="1" si="817"/>
        <v>285918.08055555559</v>
      </c>
      <c r="CW107" s="393">
        <f t="shared" ca="1" si="817"/>
        <v>251367.19063926942</v>
      </c>
      <c r="CX107" s="393">
        <f t="shared" ca="1" si="817"/>
        <v>285918.08055555559</v>
      </c>
      <c r="CY107" s="393">
        <f t="shared" ca="1" si="817"/>
        <v>276694.91666666669</v>
      </c>
      <c r="CZ107" s="393">
        <f t="shared" ca="1" si="817"/>
        <v>260590.35452815832</v>
      </c>
      <c r="DA107" s="393">
        <f t="shared" ca="1" si="817"/>
        <v>285918.08055555559</v>
      </c>
      <c r="DB107" s="393">
        <f t="shared" ca="1" si="817"/>
        <v>258248.58888888892</v>
      </c>
      <c r="DC107" s="393">
        <f t="shared" ca="1" si="817"/>
        <v>261416.25863774738</v>
      </c>
      <c r="DD107" s="393">
        <f t="shared" ca="1" si="817"/>
        <v>276694.91666666669</v>
      </c>
      <c r="DE107" s="393">
        <f t="shared" ca="1" si="817"/>
        <v>285918.08055555559</v>
      </c>
      <c r="DF107" s="393">
        <f t="shared" ca="1" si="817"/>
        <v>251367.19063926942</v>
      </c>
      <c r="DG107" s="393">
        <f t="shared" ca="1" si="817"/>
        <v>285918.08055555559</v>
      </c>
      <c r="DH107" s="393">
        <f t="shared" ca="1" si="817"/>
        <v>285918.08055555559</v>
      </c>
      <c r="DI107" s="393">
        <f t="shared" ca="1" si="817"/>
        <v>251367.19063926942</v>
      </c>
      <c r="DJ107" s="393">
        <f t="shared" ca="1" si="817"/>
        <v>285918.08055555559</v>
      </c>
      <c r="DK107" s="393">
        <f t="shared" ca="1" si="817"/>
        <v>276694.91666666669</v>
      </c>
      <c r="DL107" s="393">
        <f t="shared" ca="1" si="817"/>
        <v>260590.35452815832</v>
      </c>
      <c r="DM107" s="393">
        <f t="shared" ca="1" si="817"/>
        <v>285918.08055555559</v>
      </c>
      <c r="DN107" s="393">
        <f t="shared" ca="1" si="817"/>
        <v>258248.58888888892</v>
      </c>
      <c r="DO107" s="393">
        <f t="shared" ca="1" si="817"/>
        <v>261416.25863774738</v>
      </c>
      <c r="DP107" s="393">
        <f t="shared" ca="1" si="817"/>
        <v>276694.91666666669</v>
      </c>
      <c r="DQ107" s="393">
        <f t="shared" ca="1" si="817"/>
        <v>285918.08055555559</v>
      </c>
      <c r="DR107" s="393">
        <f t="shared" ca="1" si="817"/>
        <v>251367.19063926942</v>
      </c>
      <c r="DS107" s="393">
        <f t="shared" ca="1" si="817"/>
        <v>285918.08055555559</v>
      </c>
      <c r="DT107" s="393">
        <f t="shared" ca="1" si="817"/>
        <v>285918.08055555559</v>
      </c>
      <c r="DU107" s="393">
        <f t="shared" ca="1" si="817"/>
        <v>251367.19063926942</v>
      </c>
      <c r="DV107" s="393">
        <f t="shared" ca="1" si="817"/>
        <v>285918.08055555559</v>
      </c>
      <c r="DW107" s="393">
        <f t="shared" ca="1" si="817"/>
        <v>276694.91666666669</v>
      </c>
      <c r="DX107" s="393">
        <f t="shared" ca="1" si="817"/>
        <v>260590.35452815832</v>
      </c>
      <c r="DY107" s="393">
        <f t="shared" ca="1" si="817"/>
        <v>285918.08055555559</v>
      </c>
      <c r="DZ107" s="393">
        <f t="shared" ca="1" si="817"/>
        <v>267471.75277777785</v>
      </c>
      <c r="EA107" s="393">
        <f t="shared" ca="1" si="817"/>
        <v>261140.95726788434</v>
      </c>
      <c r="EB107" s="393">
        <f t="shared" ca="1" si="817"/>
        <v>0</v>
      </c>
      <c r="EC107" s="393">
        <f t="shared" ca="1" si="817"/>
        <v>0</v>
      </c>
      <c r="ED107" s="393">
        <f t="shared" ca="1" si="817"/>
        <v>0</v>
      </c>
    </row>
    <row r="108" spans="1:134" x14ac:dyDescent="0.2">
      <c r="A108" s="316">
        <f>ROW()</f>
        <v>108</v>
      </c>
      <c r="C108" s="394" t="s">
        <v>282</v>
      </c>
      <c r="D108" s="395"/>
      <c r="E108" s="396"/>
      <c r="F108" s="396"/>
      <c r="G108" s="395"/>
      <c r="H108" s="395"/>
      <c r="I108" s="397"/>
      <c r="J108" s="373">
        <f t="shared" ca="1" si="814"/>
        <v>33692217.6861111</v>
      </c>
      <c r="K108" s="396"/>
      <c r="L108" s="373">
        <f ca="1">L96*$H$105</f>
        <v>276694.91666666669</v>
      </c>
      <c r="M108" s="373">
        <f t="shared" ref="M108:BX108" ca="1" si="818">M96*$H$105</f>
        <v>285918.08055555559</v>
      </c>
      <c r="N108" s="373">
        <f t="shared" ca="1" si="818"/>
        <v>276694.91666666669</v>
      </c>
      <c r="O108" s="373">
        <f t="shared" ca="1" si="818"/>
        <v>285918.08055555559</v>
      </c>
      <c r="P108" s="373">
        <f t="shared" ca="1" si="818"/>
        <v>285918.08055555559</v>
      </c>
      <c r="Q108" s="373">
        <f t="shared" ca="1" si="818"/>
        <v>276694.91666666669</v>
      </c>
      <c r="R108" s="373">
        <f t="shared" ca="1" si="818"/>
        <v>285918.08055555559</v>
      </c>
      <c r="S108" s="373">
        <f t="shared" ca="1" si="818"/>
        <v>276694.91666666669</v>
      </c>
      <c r="T108" s="373">
        <f t="shared" ca="1" si="818"/>
        <v>285918.08055555559</v>
      </c>
      <c r="U108" s="373">
        <f t="shared" ca="1" si="818"/>
        <v>285918.08055555559</v>
      </c>
      <c r="V108" s="373">
        <f t="shared" ca="1" si="818"/>
        <v>258248.58888888892</v>
      </c>
      <c r="W108" s="373">
        <f t="shared" ca="1" si="818"/>
        <v>285918.08055555559</v>
      </c>
      <c r="X108" s="373">
        <f t="shared" ca="1" si="818"/>
        <v>276694.91666666669</v>
      </c>
      <c r="Y108" s="373">
        <f t="shared" ca="1" si="818"/>
        <v>285918.08055555559</v>
      </c>
      <c r="Z108" s="373">
        <f t="shared" ca="1" si="818"/>
        <v>276694.91666666669</v>
      </c>
      <c r="AA108" s="373">
        <f t="shared" ca="1" si="818"/>
        <v>285918.08055555559</v>
      </c>
      <c r="AB108" s="373">
        <f t="shared" ca="1" si="818"/>
        <v>285918.08055555559</v>
      </c>
      <c r="AC108" s="373">
        <f t="shared" ca="1" si="818"/>
        <v>276694.91666666669</v>
      </c>
      <c r="AD108" s="373">
        <f t="shared" ca="1" si="818"/>
        <v>285918.08055555559</v>
      </c>
      <c r="AE108" s="373">
        <f t="shared" ca="1" si="818"/>
        <v>276694.91666666669</v>
      </c>
      <c r="AF108" s="373">
        <f t="shared" ca="1" si="818"/>
        <v>285918.08055555559</v>
      </c>
      <c r="AG108" s="373">
        <f t="shared" ca="1" si="818"/>
        <v>285918.08055555559</v>
      </c>
      <c r="AH108" s="373">
        <f t="shared" ca="1" si="818"/>
        <v>267471.75277777785</v>
      </c>
      <c r="AI108" s="373">
        <f t="shared" ca="1" si="818"/>
        <v>285918.08055555559</v>
      </c>
      <c r="AJ108" s="373">
        <f t="shared" ca="1" si="818"/>
        <v>276694.91666666669</v>
      </c>
      <c r="AK108" s="373">
        <f t="shared" ca="1" si="818"/>
        <v>285918.08055555559</v>
      </c>
      <c r="AL108" s="373">
        <f t="shared" ca="1" si="818"/>
        <v>276694.91666666669</v>
      </c>
      <c r="AM108" s="373">
        <f t="shared" ca="1" si="818"/>
        <v>285918.08055555559</v>
      </c>
      <c r="AN108" s="373">
        <f t="shared" ca="1" si="818"/>
        <v>285918.08055555559</v>
      </c>
      <c r="AO108" s="373">
        <f t="shared" ca="1" si="818"/>
        <v>276694.91666666669</v>
      </c>
      <c r="AP108" s="373">
        <f t="shared" ca="1" si="818"/>
        <v>285918.08055555559</v>
      </c>
      <c r="AQ108" s="373">
        <f t="shared" ca="1" si="818"/>
        <v>276694.91666666669</v>
      </c>
      <c r="AR108" s="373">
        <f t="shared" ca="1" si="818"/>
        <v>285918.08055555559</v>
      </c>
      <c r="AS108" s="373">
        <f t="shared" ca="1" si="818"/>
        <v>285918.08055555559</v>
      </c>
      <c r="AT108" s="373">
        <f t="shared" ca="1" si="818"/>
        <v>258248.58888888892</v>
      </c>
      <c r="AU108" s="373">
        <f t="shared" ca="1" si="818"/>
        <v>285918.08055555559</v>
      </c>
      <c r="AV108" s="373">
        <f t="shared" ca="1" si="818"/>
        <v>276694.91666666669</v>
      </c>
      <c r="AW108" s="373">
        <f t="shared" ca="1" si="818"/>
        <v>285918.08055555559</v>
      </c>
      <c r="AX108" s="373">
        <f t="shared" ca="1" si="818"/>
        <v>276694.91666666669</v>
      </c>
      <c r="AY108" s="373">
        <f t="shared" ca="1" si="818"/>
        <v>285918.08055555559</v>
      </c>
      <c r="AZ108" s="373">
        <f t="shared" ca="1" si="818"/>
        <v>285918.08055555559</v>
      </c>
      <c r="BA108" s="373">
        <f t="shared" ca="1" si="818"/>
        <v>276694.91666666669</v>
      </c>
      <c r="BB108" s="373">
        <f t="shared" ca="1" si="818"/>
        <v>285918.08055555559</v>
      </c>
      <c r="BC108" s="373">
        <f t="shared" ca="1" si="818"/>
        <v>276694.91666666669</v>
      </c>
      <c r="BD108" s="373">
        <f t="shared" ca="1" si="818"/>
        <v>285918.08055555559</v>
      </c>
      <c r="BE108" s="373">
        <f t="shared" ca="1" si="818"/>
        <v>285918.08055555559</v>
      </c>
      <c r="BF108" s="373">
        <f t="shared" ca="1" si="818"/>
        <v>258248.58888888892</v>
      </c>
      <c r="BG108" s="373">
        <f t="shared" ca="1" si="818"/>
        <v>285918.08055555559</v>
      </c>
      <c r="BH108" s="373">
        <f t="shared" ca="1" si="818"/>
        <v>276694.91666666669</v>
      </c>
      <c r="BI108" s="373">
        <f t="shared" ca="1" si="818"/>
        <v>285918.08055555559</v>
      </c>
      <c r="BJ108" s="373">
        <f t="shared" ca="1" si="818"/>
        <v>276694.91666666669</v>
      </c>
      <c r="BK108" s="373">
        <f t="shared" ca="1" si="818"/>
        <v>285918.08055555559</v>
      </c>
      <c r="BL108" s="373">
        <f t="shared" ca="1" si="818"/>
        <v>285918.08055555559</v>
      </c>
      <c r="BM108" s="373">
        <f t="shared" ca="1" si="818"/>
        <v>276694.91666666669</v>
      </c>
      <c r="BN108" s="373">
        <f t="shared" ca="1" si="818"/>
        <v>285918.08055555559</v>
      </c>
      <c r="BO108" s="373">
        <f t="shared" ca="1" si="818"/>
        <v>276694.91666666669</v>
      </c>
      <c r="BP108" s="373">
        <f t="shared" ca="1" si="818"/>
        <v>285918.08055555559</v>
      </c>
      <c r="BQ108" s="373">
        <f t="shared" ca="1" si="818"/>
        <v>285918.08055555559</v>
      </c>
      <c r="BR108" s="373">
        <f t="shared" ca="1" si="818"/>
        <v>258248.58888888892</v>
      </c>
      <c r="BS108" s="373">
        <f t="shared" ca="1" si="818"/>
        <v>285918.08055555559</v>
      </c>
      <c r="BT108" s="373">
        <f t="shared" ca="1" si="818"/>
        <v>276694.91666666669</v>
      </c>
      <c r="BU108" s="373">
        <f t="shared" ca="1" si="818"/>
        <v>285918.08055555559</v>
      </c>
      <c r="BV108" s="373">
        <f t="shared" ca="1" si="818"/>
        <v>276694.91666666669</v>
      </c>
      <c r="BW108" s="373">
        <f t="shared" ca="1" si="818"/>
        <v>285918.08055555559</v>
      </c>
      <c r="BX108" s="373">
        <f t="shared" ca="1" si="818"/>
        <v>285918.08055555559</v>
      </c>
      <c r="BY108" s="373">
        <f t="shared" ref="BY108:CC108" ca="1" si="819">BY96*$H$105</f>
        <v>276694.91666666669</v>
      </c>
      <c r="BZ108" s="373">
        <f t="shared" ca="1" si="819"/>
        <v>285918.08055555559</v>
      </c>
      <c r="CA108" s="373">
        <f t="shared" ca="1" si="819"/>
        <v>276694.91666666669</v>
      </c>
      <c r="CB108" s="373">
        <f t="shared" ca="1" si="819"/>
        <v>285918.08055555559</v>
      </c>
      <c r="CC108" s="373">
        <f t="shared" ca="1" si="819"/>
        <v>285918.08055555559</v>
      </c>
      <c r="CD108" s="373">
        <f t="shared" ref="CD108:ED108" ca="1" si="820">CD96*$H$105</f>
        <v>267471.75277777785</v>
      </c>
      <c r="CE108" s="373">
        <f t="shared" ca="1" si="820"/>
        <v>285918.08055555559</v>
      </c>
      <c r="CF108" s="373">
        <f t="shared" ca="1" si="820"/>
        <v>276694.91666666669</v>
      </c>
      <c r="CG108" s="373">
        <f t="shared" ca="1" si="820"/>
        <v>285918.08055555559</v>
      </c>
      <c r="CH108" s="373">
        <f t="shared" ca="1" si="820"/>
        <v>276694.91666666669</v>
      </c>
      <c r="CI108" s="373">
        <f t="shared" ca="1" si="820"/>
        <v>285918.08055555559</v>
      </c>
      <c r="CJ108" s="373">
        <f t="shared" ca="1" si="820"/>
        <v>285918.08055555559</v>
      </c>
      <c r="CK108" s="373">
        <f t="shared" ca="1" si="820"/>
        <v>276694.91666666669</v>
      </c>
      <c r="CL108" s="373">
        <f t="shared" ca="1" si="820"/>
        <v>285918.08055555559</v>
      </c>
      <c r="CM108" s="373">
        <f t="shared" ca="1" si="820"/>
        <v>276694.91666666669</v>
      </c>
      <c r="CN108" s="373">
        <f t="shared" ca="1" si="820"/>
        <v>285918.08055555559</v>
      </c>
      <c r="CO108" s="373">
        <f t="shared" ca="1" si="820"/>
        <v>285918.08055555559</v>
      </c>
      <c r="CP108" s="373">
        <f t="shared" ca="1" si="820"/>
        <v>258248.58888888892</v>
      </c>
      <c r="CQ108" s="373">
        <f t="shared" ca="1" si="820"/>
        <v>285918.08055555559</v>
      </c>
      <c r="CR108" s="373">
        <f t="shared" ca="1" si="820"/>
        <v>276694.91666666669</v>
      </c>
      <c r="CS108" s="373">
        <f t="shared" ca="1" si="820"/>
        <v>285918.08055555559</v>
      </c>
      <c r="CT108" s="373">
        <f t="shared" ca="1" si="820"/>
        <v>276694.91666666669</v>
      </c>
      <c r="CU108" s="373">
        <f t="shared" ca="1" si="820"/>
        <v>285918.08055555559</v>
      </c>
      <c r="CV108" s="373">
        <f t="shared" ca="1" si="820"/>
        <v>285918.08055555559</v>
      </c>
      <c r="CW108" s="373">
        <f t="shared" ca="1" si="820"/>
        <v>276694.91666666669</v>
      </c>
      <c r="CX108" s="373">
        <f t="shared" ca="1" si="820"/>
        <v>285918.08055555559</v>
      </c>
      <c r="CY108" s="373">
        <f t="shared" ca="1" si="820"/>
        <v>276694.91666666669</v>
      </c>
      <c r="CZ108" s="373">
        <f t="shared" ca="1" si="820"/>
        <v>285918.08055555559</v>
      </c>
      <c r="DA108" s="373">
        <f t="shared" ca="1" si="820"/>
        <v>285918.08055555559</v>
      </c>
      <c r="DB108" s="373">
        <f t="shared" ca="1" si="820"/>
        <v>258248.58888888892</v>
      </c>
      <c r="DC108" s="373">
        <f t="shared" ca="1" si="820"/>
        <v>285918.08055555559</v>
      </c>
      <c r="DD108" s="373">
        <f t="shared" ca="1" si="820"/>
        <v>276694.91666666669</v>
      </c>
      <c r="DE108" s="373">
        <f t="shared" ca="1" si="820"/>
        <v>285918.08055555559</v>
      </c>
      <c r="DF108" s="373">
        <f t="shared" ca="1" si="820"/>
        <v>276694.91666666669</v>
      </c>
      <c r="DG108" s="373">
        <f t="shared" ca="1" si="820"/>
        <v>285918.08055555559</v>
      </c>
      <c r="DH108" s="373">
        <f t="shared" ca="1" si="820"/>
        <v>285918.08055555559</v>
      </c>
      <c r="DI108" s="373">
        <f t="shared" ca="1" si="820"/>
        <v>276694.91666666669</v>
      </c>
      <c r="DJ108" s="373">
        <f t="shared" ca="1" si="820"/>
        <v>285918.08055555559</v>
      </c>
      <c r="DK108" s="373">
        <f t="shared" ca="1" si="820"/>
        <v>276694.91666666669</v>
      </c>
      <c r="DL108" s="373">
        <f t="shared" ca="1" si="820"/>
        <v>285918.08055555559</v>
      </c>
      <c r="DM108" s="373">
        <f t="shared" ca="1" si="820"/>
        <v>285918.08055555559</v>
      </c>
      <c r="DN108" s="373">
        <f t="shared" ca="1" si="820"/>
        <v>258248.58888888892</v>
      </c>
      <c r="DO108" s="373">
        <f t="shared" ca="1" si="820"/>
        <v>285918.08055555559</v>
      </c>
      <c r="DP108" s="373">
        <f t="shared" ca="1" si="820"/>
        <v>276694.91666666669</v>
      </c>
      <c r="DQ108" s="373">
        <f t="shared" ca="1" si="820"/>
        <v>285918.08055555559</v>
      </c>
      <c r="DR108" s="373">
        <f t="shared" ca="1" si="820"/>
        <v>276694.91666666669</v>
      </c>
      <c r="DS108" s="373">
        <f t="shared" ca="1" si="820"/>
        <v>285918.08055555559</v>
      </c>
      <c r="DT108" s="373">
        <f t="shared" ca="1" si="820"/>
        <v>285918.08055555559</v>
      </c>
      <c r="DU108" s="373">
        <f t="shared" ca="1" si="820"/>
        <v>276694.91666666669</v>
      </c>
      <c r="DV108" s="373">
        <f t="shared" ca="1" si="820"/>
        <v>285918.08055555559</v>
      </c>
      <c r="DW108" s="373">
        <f t="shared" ca="1" si="820"/>
        <v>276694.91666666669</v>
      </c>
      <c r="DX108" s="373">
        <f t="shared" ca="1" si="820"/>
        <v>285918.08055555559</v>
      </c>
      <c r="DY108" s="373">
        <f t="shared" ca="1" si="820"/>
        <v>285918.08055555559</v>
      </c>
      <c r="DZ108" s="373">
        <f t="shared" ca="1" si="820"/>
        <v>267471.75277777785</v>
      </c>
      <c r="EA108" s="373">
        <f t="shared" ca="1" si="820"/>
        <v>285918.08055555559</v>
      </c>
      <c r="EB108" s="373">
        <f t="shared" ca="1" si="820"/>
        <v>0</v>
      </c>
      <c r="EC108" s="373">
        <f t="shared" ca="1" si="820"/>
        <v>0</v>
      </c>
      <c r="ED108" s="373">
        <f t="shared" ca="1" si="820"/>
        <v>0</v>
      </c>
    </row>
    <row r="109" spans="1:134" x14ac:dyDescent="0.2">
      <c r="A109" s="316">
        <f>ROW()</f>
        <v>109</v>
      </c>
      <c r="C109" s="394" t="s">
        <v>206</v>
      </c>
      <c r="D109" s="385"/>
      <c r="E109" s="396"/>
      <c r="F109" s="385"/>
      <c r="G109" s="385"/>
      <c r="H109" s="385"/>
      <c r="I109" s="397"/>
      <c r="J109" s="373">
        <f t="shared" si="814"/>
        <v>-1005675.9041095888</v>
      </c>
      <c r="K109" s="396"/>
      <c r="L109" s="373">
        <f>L113</f>
        <v>0</v>
      </c>
      <c r="M109" s="373">
        <f t="shared" ref="M109:BW109" si="821">M113</f>
        <v>0</v>
      </c>
      <c r="N109" s="373">
        <f t="shared" si="821"/>
        <v>-25327.726027397264</v>
      </c>
      <c r="O109" s="373">
        <f t="shared" si="821"/>
        <v>0</v>
      </c>
      <c r="P109" s="373">
        <f t="shared" si="821"/>
        <v>0</v>
      </c>
      <c r="Q109" s="373">
        <f t="shared" si="821"/>
        <v>-25327.726027397264</v>
      </c>
      <c r="R109" s="373">
        <f t="shared" si="821"/>
        <v>0</v>
      </c>
      <c r="S109" s="373">
        <f t="shared" si="821"/>
        <v>0</v>
      </c>
      <c r="T109" s="373">
        <f t="shared" si="821"/>
        <v>-25327.726027397264</v>
      </c>
      <c r="U109" s="373">
        <f t="shared" si="821"/>
        <v>0</v>
      </c>
      <c r="V109" s="373">
        <f t="shared" si="821"/>
        <v>0</v>
      </c>
      <c r="W109" s="373">
        <f t="shared" si="821"/>
        <v>-24501.821917808222</v>
      </c>
      <c r="X109" s="373">
        <f t="shared" si="821"/>
        <v>0</v>
      </c>
      <c r="Y109" s="373">
        <f t="shared" si="821"/>
        <v>0</v>
      </c>
      <c r="Z109" s="373">
        <f t="shared" si="821"/>
        <v>-25327.726027397264</v>
      </c>
      <c r="AA109" s="373">
        <f t="shared" si="821"/>
        <v>0</v>
      </c>
      <c r="AB109" s="373">
        <f t="shared" si="821"/>
        <v>0</v>
      </c>
      <c r="AC109" s="373">
        <f t="shared" si="821"/>
        <v>-25327.726027397264</v>
      </c>
      <c r="AD109" s="373">
        <f t="shared" si="821"/>
        <v>0</v>
      </c>
      <c r="AE109" s="373">
        <f t="shared" si="821"/>
        <v>0</v>
      </c>
      <c r="AF109" s="373">
        <f t="shared" si="821"/>
        <v>-25327.726027397264</v>
      </c>
      <c r="AG109" s="373">
        <f t="shared" si="821"/>
        <v>0</v>
      </c>
      <c r="AH109" s="373">
        <f t="shared" si="821"/>
        <v>0</v>
      </c>
      <c r="AI109" s="373">
        <f t="shared" si="821"/>
        <v>-24777.123287671238</v>
      </c>
      <c r="AJ109" s="373">
        <f t="shared" si="821"/>
        <v>0</v>
      </c>
      <c r="AK109" s="373">
        <f t="shared" si="821"/>
        <v>0</v>
      </c>
      <c r="AL109" s="373">
        <f t="shared" si="821"/>
        <v>-25327.726027397264</v>
      </c>
      <c r="AM109" s="373">
        <f t="shared" si="821"/>
        <v>0</v>
      </c>
      <c r="AN109" s="373">
        <f t="shared" si="821"/>
        <v>0</v>
      </c>
      <c r="AO109" s="373">
        <f t="shared" si="821"/>
        <v>-25327.726027397264</v>
      </c>
      <c r="AP109" s="373">
        <f t="shared" si="821"/>
        <v>0</v>
      </c>
      <c r="AQ109" s="373">
        <f t="shared" si="821"/>
        <v>0</v>
      </c>
      <c r="AR109" s="373">
        <f t="shared" si="821"/>
        <v>-25327.726027397264</v>
      </c>
      <c r="AS109" s="373">
        <f t="shared" si="821"/>
        <v>0</v>
      </c>
      <c r="AT109" s="373">
        <f t="shared" si="821"/>
        <v>0</v>
      </c>
      <c r="AU109" s="373">
        <f t="shared" si="821"/>
        <v>-24501.821917808222</v>
      </c>
      <c r="AV109" s="373">
        <f t="shared" si="821"/>
        <v>0</v>
      </c>
      <c r="AW109" s="373">
        <f t="shared" si="821"/>
        <v>0</v>
      </c>
      <c r="AX109" s="373">
        <f t="shared" si="821"/>
        <v>-25327.726027397264</v>
      </c>
      <c r="AY109" s="373">
        <f t="shared" si="821"/>
        <v>0</v>
      </c>
      <c r="AZ109" s="373">
        <f t="shared" si="821"/>
        <v>0</v>
      </c>
      <c r="BA109" s="373">
        <f t="shared" si="821"/>
        <v>-25327.726027397264</v>
      </c>
      <c r="BB109" s="373">
        <f t="shared" si="821"/>
        <v>0</v>
      </c>
      <c r="BC109" s="373">
        <f t="shared" si="821"/>
        <v>0</v>
      </c>
      <c r="BD109" s="373">
        <f t="shared" si="821"/>
        <v>-25327.726027397264</v>
      </c>
      <c r="BE109" s="373">
        <f t="shared" si="821"/>
        <v>0</v>
      </c>
      <c r="BF109" s="373">
        <f t="shared" si="821"/>
        <v>0</v>
      </c>
      <c r="BG109" s="373">
        <f t="shared" si="821"/>
        <v>-24501.821917808222</v>
      </c>
      <c r="BH109" s="373">
        <f t="shared" si="821"/>
        <v>0</v>
      </c>
      <c r="BI109" s="373">
        <f t="shared" si="821"/>
        <v>0</v>
      </c>
      <c r="BJ109" s="373">
        <f t="shared" si="821"/>
        <v>-25327.726027397264</v>
      </c>
      <c r="BK109" s="373">
        <f t="shared" si="821"/>
        <v>0</v>
      </c>
      <c r="BL109" s="373">
        <f t="shared" si="821"/>
        <v>0</v>
      </c>
      <c r="BM109" s="373">
        <f t="shared" si="821"/>
        <v>-25327.726027397264</v>
      </c>
      <c r="BN109" s="373">
        <f t="shared" si="821"/>
        <v>0</v>
      </c>
      <c r="BO109" s="373">
        <f t="shared" si="821"/>
        <v>0</v>
      </c>
      <c r="BP109" s="373">
        <f t="shared" si="821"/>
        <v>-25327.726027397264</v>
      </c>
      <c r="BQ109" s="373">
        <f t="shared" si="821"/>
        <v>0</v>
      </c>
      <c r="BR109" s="373">
        <f t="shared" si="821"/>
        <v>0</v>
      </c>
      <c r="BS109" s="373">
        <f t="shared" si="821"/>
        <v>-24501.821917808222</v>
      </c>
      <c r="BT109" s="373">
        <f t="shared" si="821"/>
        <v>0</v>
      </c>
      <c r="BU109" s="373">
        <f t="shared" si="821"/>
        <v>0</v>
      </c>
      <c r="BV109" s="373">
        <f t="shared" si="821"/>
        <v>-25327.726027397264</v>
      </c>
      <c r="BW109" s="373">
        <f t="shared" si="821"/>
        <v>0</v>
      </c>
      <c r="BX109" s="373">
        <f t="shared" ref="BX109:CC109" si="822">BX113</f>
        <v>0</v>
      </c>
      <c r="BY109" s="373">
        <f t="shared" si="822"/>
        <v>-25327.726027397264</v>
      </c>
      <c r="BZ109" s="373">
        <f t="shared" si="822"/>
        <v>0</v>
      </c>
      <c r="CA109" s="373">
        <f t="shared" si="822"/>
        <v>0</v>
      </c>
      <c r="CB109" s="373">
        <f t="shared" si="822"/>
        <v>-25327.726027397264</v>
      </c>
      <c r="CC109" s="373">
        <f t="shared" si="822"/>
        <v>0</v>
      </c>
      <c r="CD109" s="373">
        <f t="shared" ref="CD109:ED109" si="823">CD113</f>
        <v>0</v>
      </c>
      <c r="CE109" s="373">
        <f t="shared" si="823"/>
        <v>-24777.123287671238</v>
      </c>
      <c r="CF109" s="373">
        <f t="shared" si="823"/>
        <v>0</v>
      </c>
      <c r="CG109" s="373">
        <f t="shared" si="823"/>
        <v>0</v>
      </c>
      <c r="CH109" s="373">
        <f t="shared" si="823"/>
        <v>-25327.726027397264</v>
      </c>
      <c r="CI109" s="373">
        <f t="shared" si="823"/>
        <v>0</v>
      </c>
      <c r="CJ109" s="373">
        <f t="shared" si="823"/>
        <v>0</v>
      </c>
      <c r="CK109" s="373">
        <f t="shared" si="823"/>
        <v>-25327.726027397264</v>
      </c>
      <c r="CL109" s="373">
        <f t="shared" si="823"/>
        <v>0</v>
      </c>
      <c r="CM109" s="373">
        <f t="shared" si="823"/>
        <v>0</v>
      </c>
      <c r="CN109" s="373">
        <f t="shared" si="823"/>
        <v>-25327.726027397264</v>
      </c>
      <c r="CO109" s="373">
        <f t="shared" si="823"/>
        <v>0</v>
      </c>
      <c r="CP109" s="373">
        <f t="shared" si="823"/>
        <v>0</v>
      </c>
      <c r="CQ109" s="373">
        <f t="shared" si="823"/>
        <v>-24501.821917808222</v>
      </c>
      <c r="CR109" s="373">
        <f t="shared" si="823"/>
        <v>0</v>
      </c>
      <c r="CS109" s="373">
        <f t="shared" si="823"/>
        <v>0</v>
      </c>
      <c r="CT109" s="373">
        <f t="shared" si="823"/>
        <v>-25327.726027397264</v>
      </c>
      <c r="CU109" s="373">
        <f t="shared" si="823"/>
        <v>0</v>
      </c>
      <c r="CV109" s="373">
        <f t="shared" si="823"/>
        <v>0</v>
      </c>
      <c r="CW109" s="373">
        <f t="shared" si="823"/>
        <v>-25327.726027397264</v>
      </c>
      <c r="CX109" s="373">
        <f t="shared" si="823"/>
        <v>0</v>
      </c>
      <c r="CY109" s="373">
        <f t="shared" si="823"/>
        <v>0</v>
      </c>
      <c r="CZ109" s="373">
        <f t="shared" si="823"/>
        <v>-25327.726027397264</v>
      </c>
      <c r="DA109" s="373">
        <f t="shared" si="823"/>
        <v>0</v>
      </c>
      <c r="DB109" s="373">
        <f t="shared" si="823"/>
        <v>0</v>
      </c>
      <c r="DC109" s="373">
        <f t="shared" si="823"/>
        <v>-24501.821917808222</v>
      </c>
      <c r="DD109" s="373">
        <f t="shared" si="823"/>
        <v>0</v>
      </c>
      <c r="DE109" s="373">
        <f t="shared" si="823"/>
        <v>0</v>
      </c>
      <c r="DF109" s="373">
        <f t="shared" si="823"/>
        <v>-25327.726027397264</v>
      </c>
      <c r="DG109" s="373">
        <f t="shared" si="823"/>
        <v>0</v>
      </c>
      <c r="DH109" s="373">
        <f t="shared" si="823"/>
        <v>0</v>
      </c>
      <c r="DI109" s="373">
        <f t="shared" si="823"/>
        <v>-25327.726027397264</v>
      </c>
      <c r="DJ109" s="373">
        <f t="shared" si="823"/>
        <v>0</v>
      </c>
      <c r="DK109" s="373">
        <f t="shared" si="823"/>
        <v>0</v>
      </c>
      <c r="DL109" s="373">
        <f t="shared" si="823"/>
        <v>-25327.726027397264</v>
      </c>
      <c r="DM109" s="373">
        <f t="shared" si="823"/>
        <v>0</v>
      </c>
      <c r="DN109" s="373">
        <f t="shared" si="823"/>
        <v>0</v>
      </c>
      <c r="DO109" s="373">
        <f t="shared" si="823"/>
        <v>-24501.821917808222</v>
      </c>
      <c r="DP109" s="373">
        <f t="shared" si="823"/>
        <v>0</v>
      </c>
      <c r="DQ109" s="373">
        <f t="shared" si="823"/>
        <v>0</v>
      </c>
      <c r="DR109" s="373">
        <f t="shared" si="823"/>
        <v>-25327.726027397264</v>
      </c>
      <c r="DS109" s="373">
        <f t="shared" si="823"/>
        <v>0</v>
      </c>
      <c r="DT109" s="373">
        <f t="shared" si="823"/>
        <v>0</v>
      </c>
      <c r="DU109" s="373">
        <f t="shared" si="823"/>
        <v>-25327.726027397264</v>
      </c>
      <c r="DV109" s="373">
        <f t="shared" si="823"/>
        <v>0</v>
      </c>
      <c r="DW109" s="373">
        <f t="shared" si="823"/>
        <v>0</v>
      </c>
      <c r="DX109" s="373">
        <f t="shared" si="823"/>
        <v>-25327.726027397264</v>
      </c>
      <c r="DY109" s="373">
        <f t="shared" si="823"/>
        <v>0</v>
      </c>
      <c r="DZ109" s="373">
        <f t="shared" si="823"/>
        <v>0</v>
      </c>
      <c r="EA109" s="373">
        <f t="shared" si="823"/>
        <v>-24777.123287671238</v>
      </c>
      <c r="EB109" s="373">
        <f t="shared" si="823"/>
        <v>0</v>
      </c>
      <c r="EC109" s="373">
        <f t="shared" si="823"/>
        <v>0</v>
      </c>
      <c r="ED109" s="373">
        <f t="shared" si="823"/>
        <v>0</v>
      </c>
    </row>
    <row r="110" spans="1:134" hidden="1" outlineLevel="1" x14ac:dyDescent="0.2">
      <c r="A110" s="316">
        <f>ROW()</f>
        <v>110</v>
      </c>
      <c r="C110" s="394"/>
      <c r="D110" s="385"/>
      <c r="E110" s="385"/>
      <c r="F110" s="385"/>
      <c r="G110" s="385"/>
      <c r="H110" s="385"/>
      <c r="I110" s="398"/>
      <c r="J110" s="399">
        <f t="shared" si="814"/>
        <v>0</v>
      </c>
      <c r="K110" s="399"/>
      <c r="L110" s="399"/>
      <c r="M110" s="399"/>
      <c r="N110" s="399"/>
      <c r="O110" s="399"/>
      <c r="P110" s="399"/>
      <c r="Q110" s="399"/>
      <c r="R110" s="399"/>
      <c r="S110" s="399"/>
      <c r="T110" s="399"/>
      <c r="U110" s="399"/>
      <c r="V110" s="399"/>
      <c r="W110" s="399"/>
      <c r="X110" s="399"/>
      <c r="Y110" s="399"/>
      <c r="Z110" s="399"/>
      <c r="AA110" s="399"/>
      <c r="AB110" s="399"/>
      <c r="AC110" s="399"/>
      <c r="AD110" s="399"/>
      <c r="AE110" s="399"/>
      <c r="AF110" s="399"/>
      <c r="AG110" s="399"/>
      <c r="AH110" s="399"/>
      <c r="AI110" s="399"/>
      <c r="AJ110" s="399"/>
      <c r="AK110" s="399"/>
      <c r="AL110" s="399"/>
      <c r="AM110" s="399"/>
      <c r="AN110" s="399"/>
      <c r="AO110" s="399"/>
      <c r="AP110" s="399"/>
      <c r="AQ110" s="399"/>
      <c r="AR110" s="399"/>
      <c r="AS110" s="399"/>
      <c r="AT110" s="399"/>
      <c r="AU110" s="399"/>
      <c r="AV110" s="399"/>
      <c r="AW110" s="399"/>
      <c r="AX110" s="399"/>
      <c r="AY110" s="399"/>
      <c r="AZ110" s="399"/>
      <c r="BA110" s="399"/>
      <c r="BB110" s="399"/>
      <c r="BC110" s="399"/>
      <c r="BD110" s="399"/>
      <c r="BE110" s="399"/>
      <c r="BF110" s="399"/>
      <c r="BG110" s="399"/>
      <c r="BH110" s="399"/>
      <c r="BI110" s="399"/>
      <c r="BJ110" s="399"/>
      <c r="BK110" s="399"/>
      <c r="BL110" s="399"/>
      <c r="BM110" s="399"/>
      <c r="BN110" s="399"/>
      <c r="BO110" s="399"/>
      <c r="BP110" s="399"/>
      <c r="BQ110" s="399"/>
      <c r="BR110" s="399"/>
      <c r="BS110" s="399"/>
      <c r="BT110" s="399"/>
      <c r="BU110" s="399"/>
      <c r="BV110" s="399"/>
      <c r="BW110" s="399"/>
      <c r="BX110" s="399"/>
      <c r="BY110" s="399"/>
      <c r="BZ110" s="399"/>
      <c r="CA110" s="399"/>
      <c r="CB110" s="399"/>
      <c r="CC110" s="399"/>
      <c r="CD110" s="399"/>
      <c r="CE110" s="399"/>
      <c r="CF110" s="399"/>
      <c r="CG110" s="399"/>
      <c r="CH110" s="399"/>
      <c r="CI110" s="399"/>
      <c r="CJ110" s="399"/>
      <c r="CK110" s="399"/>
      <c r="CL110" s="399"/>
      <c r="CM110" s="399"/>
      <c r="CN110" s="399"/>
      <c r="CO110" s="399"/>
      <c r="CP110" s="399"/>
      <c r="CQ110" s="399"/>
      <c r="CR110" s="399"/>
      <c r="CS110" s="399"/>
      <c r="CT110" s="399"/>
      <c r="CU110" s="399"/>
      <c r="CV110" s="399"/>
      <c r="CW110" s="399"/>
      <c r="CX110" s="399"/>
      <c r="CY110" s="399"/>
      <c r="CZ110" s="399"/>
      <c r="DA110" s="399"/>
      <c r="DB110" s="399"/>
      <c r="DC110" s="399"/>
      <c r="DD110" s="399"/>
      <c r="DE110" s="399"/>
      <c r="DF110" s="399"/>
      <c r="DG110" s="399"/>
      <c r="DH110" s="399"/>
      <c r="DI110" s="399"/>
      <c r="DJ110" s="399"/>
      <c r="DK110" s="399"/>
      <c r="DL110" s="399"/>
      <c r="DM110" s="399"/>
      <c r="DN110" s="399"/>
      <c r="DO110" s="399"/>
      <c r="DP110" s="399"/>
      <c r="DQ110" s="399"/>
      <c r="DR110" s="399"/>
      <c r="DS110" s="399"/>
      <c r="DT110" s="399"/>
      <c r="DU110" s="399"/>
      <c r="DV110" s="399"/>
      <c r="DW110" s="399"/>
      <c r="DX110" s="399"/>
      <c r="DY110" s="399"/>
      <c r="DZ110" s="399"/>
      <c r="EA110" s="399"/>
      <c r="EB110" s="399"/>
      <c r="EC110" s="399"/>
      <c r="ED110" s="399"/>
    </row>
    <row r="111" spans="1:134" hidden="1" outlineLevel="1" x14ac:dyDescent="0.2">
      <c r="A111" s="316">
        <f>ROW()</f>
        <v>111</v>
      </c>
      <c r="C111" s="394"/>
      <c r="D111" s="385"/>
      <c r="E111" s="385"/>
      <c r="F111" s="385"/>
      <c r="G111" s="385"/>
      <c r="H111" s="385"/>
      <c r="I111" s="386" t="s">
        <v>266</v>
      </c>
      <c r="J111" s="400">
        <f t="shared" si="814"/>
        <v>998242.76712328859</v>
      </c>
      <c r="K111" s="385"/>
      <c r="L111" s="401">
        <v>0</v>
      </c>
      <c r="M111" s="400">
        <f>L114</f>
        <v>8534.3424657534251</v>
      </c>
      <c r="N111" s="400">
        <f t="shared" ref="N111:BY111" si="824">M114</f>
        <v>16793.383561643837</v>
      </c>
      <c r="O111" s="400">
        <f t="shared" si="824"/>
        <v>0</v>
      </c>
      <c r="P111" s="400">
        <f t="shared" si="824"/>
        <v>8534.3424657534251</v>
      </c>
      <c r="Q111" s="400">
        <f t="shared" si="824"/>
        <v>16793.383561643837</v>
      </c>
      <c r="R111" s="400">
        <f t="shared" si="824"/>
        <v>0</v>
      </c>
      <c r="S111" s="400">
        <f t="shared" si="824"/>
        <v>8259.0410958904122</v>
      </c>
      <c r="T111" s="400">
        <f t="shared" si="824"/>
        <v>16793.383561643837</v>
      </c>
      <c r="U111" s="400">
        <f t="shared" si="824"/>
        <v>0</v>
      </c>
      <c r="V111" s="400">
        <f t="shared" si="824"/>
        <v>7708.4383561643845</v>
      </c>
      <c r="W111" s="400">
        <f t="shared" si="824"/>
        <v>16242.78082191781</v>
      </c>
      <c r="X111" s="400">
        <f t="shared" si="824"/>
        <v>0</v>
      </c>
      <c r="Y111" s="400">
        <f t="shared" si="824"/>
        <v>8534.3424657534251</v>
      </c>
      <c r="Z111" s="400">
        <f t="shared" si="824"/>
        <v>16793.383561643837</v>
      </c>
      <c r="AA111" s="400">
        <f t="shared" si="824"/>
        <v>0</v>
      </c>
      <c r="AB111" s="400">
        <f t="shared" si="824"/>
        <v>8534.3424657534251</v>
      </c>
      <c r="AC111" s="400">
        <f t="shared" si="824"/>
        <v>16793.383561643837</v>
      </c>
      <c r="AD111" s="400">
        <f t="shared" si="824"/>
        <v>0</v>
      </c>
      <c r="AE111" s="400">
        <f t="shared" si="824"/>
        <v>8259.0410958904122</v>
      </c>
      <c r="AF111" s="400">
        <f t="shared" si="824"/>
        <v>16793.383561643837</v>
      </c>
      <c r="AG111" s="400">
        <f t="shared" si="824"/>
        <v>0</v>
      </c>
      <c r="AH111" s="400">
        <f t="shared" si="824"/>
        <v>7983.7397260273983</v>
      </c>
      <c r="AI111" s="400">
        <f t="shared" si="824"/>
        <v>16518.082191780824</v>
      </c>
      <c r="AJ111" s="400">
        <f t="shared" si="824"/>
        <v>0</v>
      </c>
      <c r="AK111" s="400">
        <f t="shared" si="824"/>
        <v>8534.3424657534251</v>
      </c>
      <c r="AL111" s="400">
        <f t="shared" si="824"/>
        <v>16793.383561643837</v>
      </c>
      <c r="AM111" s="400">
        <f t="shared" si="824"/>
        <v>0</v>
      </c>
      <c r="AN111" s="400">
        <f t="shared" si="824"/>
        <v>8534.3424657534251</v>
      </c>
      <c r="AO111" s="400">
        <f t="shared" si="824"/>
        <v>16793.383561643837</v>
      </c>
      <c r="AP111" s="400">
        <f t="shared" si="824"/>
        <v>0</v>
      </c>
      <c r="AQ111" s="400">
        <f t="shared" si="824"/>
        <v>8259.0410958904122</v>
      </c>
      <c r="AR111" s="400">
        <f t="shared" si="824"/>
        <v>16793.383561643837</v>
      </c>
      <c r="AS111" s="400">
        <f t="shared" si="824"/>
        <v>0</v>
      </c>
      <c r="AT111" s="400">
        <f t="shared" si="824"/>
        <v>7708.4383561643845</v>
      </c>
      <c r="AU111" s="400">
        <f t="shared" si="824"/>
        <v>16242.78082191781</v>
      </c>
      <c r="AV111" s="400">
        <f t="shared" si="824"/>
        <v>0</v>
      </c>
      <c r="AW111" s="400">
        <f t="shared" si="824"/>
        <v>8534.3424657534251</v>
      </c>
      <c r="AX111" s="400">
        <f t="shared" si="824"/>
        <v>16793.383561643837</v>
      </c>
      <c r="AY111" s="400">
        <f t="shared" si="824"/>
        <v>0</v>
      </c>
      <c r="AZ111" s="400">
        <f t="shared" si="824"/>
        <v>8534.3424657534251</v>
      </c>
      <c r="BA111" s="400">
        <f t="shared" si="824"/>
        <v>16793.383561643837</v>
      </c>
      <c r="BB111" s="400">
        <f t="shared" si="824"/>
        <v>0</v>
      </c>
      <c r="BC111" s="400">
        <f t="shared" si="824"/>
        <v>8259.0410958904122</v>
      </c>
      <c r="BD111" s="400">
        <f t="shared" si="824"/>
        <v>16793.383561643837</v>
      </c>
      <c r="BE111" s="400">
        <f t="shared" si="824"/>
        <v>0</v>
      </c>
      <c r="BF111" s="400">
        <f t="shared" si="824"/>
        <v>7708.4383561643845</v>
      </c>
      <c r="BG111" s="400">
        <f t="shared" si="824"/>
        <v>16242.78082191781</v>
      </c>
      <c r="BH111" s="400">
        <f t="shared" si="824"/>
        <v>0</v>
      </c>
      <c r="BI111" s="400">
        <f t="shared" si="824"/>
        <v>8534.3424657534251</v>
      </c>
      <c r="BJ111" s="400">
        <f t="shared" si="824"/>
        <v>16793.383561643837</v>
      </c>
      <c r="BK111" s="400">
        <f t="shared" si="824"/>
        <v>0</v>
      </c>
      <c r="BL111" s="400">
        <f t="shared" si="824"/>
        <v>8534.3424657534251</v>
      </c>
      <c r="BM111" s="400">
        <f t="shared" si="824"/>
        <v>16793.383561643837</v>
      </c>
      <c r="BN111" s="400">
        <f t="shared" si="824"/>
        <v>0</v>
      </c>
      <c r="BO111" s="400">
        <f t="shared" si="824"/>
        <v>8259.0410958904122</v>
      </c>
      <c r="BP111" s="400">
        <f t="shared" si="824"/>
        <v>16793.383561643837</v>
      </c>
      <c r="BQ111" s="400">
        <f t="shared" si="824"/>
        <v>0</v>
      </c>
      <c r="BR111" s="400">
        <f t="shared" si="824"/>
        <v>7708.4383561643845</v>
      </c>
      <c r="BS111" s="400">
        <f t="shared" si="824"/>
        <v>16242.78082191781</v>
      </c>
      <c r="BT111" s="400">
        <f t="shared" si="824"/>
        <v>0</v>
      </c>
      <c r="BU111" s="400">
        <f t="shared" si="824"/>
        <v>8534.3424657534251</v>
      </c>
      <c r="BV111" s="400">
        <f t="shared" si="824"/>
        <v>16793.383561643837</v>
      </c>
      <c r="BW111" s="400">
        <f t="shared" si="824"/>
        <v>0</v>
      </c>
      <c r="BX111" s="400">
        <f t="shared" si="824"/>
        <v>8534.3424657534251</v>
      </c>
      <c r="BY111" s="400">
        <f t="shared" si="824"/>
        <v>16793.383561643837</v>
      </c>
      <c r="BZ111" s="400">
        <f t="shared" ref="BZ111:CC111" si="825">BY114</f>
        <v>0</v>
      </c>
      <c r="CA111" s="400">
        <f t="shared" si="825"/>
        <v>8259.0410958904122</v>
      </c>
      <c r="CB111" s="400">
        <f t="shared" si="825"/>
        <v>16793.383561643837</v>
      </c>
      <c r="CC111" s="400">
        <f t="shared" si="825"/>
        <v>0</v>
      </c>
      <c r="CD111" s="400">
        <f t="shared" ref="CD111" si="826">CC114</f>
        <v>7983.7397260273983</v>
      </c>
      <c r="CE111" s="400">
        <f t="shared" ref="CE111" si="827">CD114</f>
        <v>16518.082191780824</v>
      </c>
      <c r="CF111" s="400">
        <f t="shared" ref="CF111" si="828">CE114</f>
        <v>0</v>
      </c>
      <c r="CG111" s="400">
        <f t="shared" ref="CG111" si="829">CF114</f>
        <v>8534.3424657534251</v>
      </c>
      <c r="CH111" s="400">
        <f t="shared" ref="CH111" si="830">CG114</f>
        <v>16793.383561643837</v>
      </c>
      <c r="CI111" s="400">
        <f t="shared" ref="CI111" si="831">CH114</f>
        <v>0</v>
      </c>
      <c r="CJ111" s="400">
        <f t="shared" ref="CJ111" si="832">CI114</f>
        <v>8534.3424657534251</v>
      </c>
      <c r="CK111" s="400">
        <f t="shared" ref="CK111" si="833">CJ114</f>
        <v>16793.383561643837</v>
      </c>
      <c r="CL111" s="400">
        <f t="shared" ref="CL111" si="834">CK114</f>
        <v>0</v>
      </c>
      <c r="CM111" s="400">
        <f t="shared" ref="CM111" si="835">CL114</f>
        <v>8259.0410958904122</v>
      </c>
      <c r="CN111" s="400">
        <f t="shared" ref="CN111" si="836">CM114</f>
        <v>16793.383561643837</v>
      </c>
      <c r="CO111" s="400">
        <f t="shared" ref="CO111" si="837">CN114</f>
        <v>0</v>
      </c>
      <c r="CP111" s="400">
        <f t="shared" ref="CP111" si="838">CO114</f>
        <v>7708.4383561643845</v>
      </c>
      <c r="CQ111" s="400">
        <f t="shared" ref="CQ111" si="839">CP114</f>
        <v>16242.78082191781</v>
      </c>
      <c r="CR111" s="400">
        <f t="shared" ref="CR111" si="840">CQ114</f>
        <v>0</v>
      </c>
      <c r="CS111" s="400">
        <f t="shared" ref="CS111" si="841">CR114</f>
        <v>8534.3424657534251</v>
      </c>
      <c r="CT111" s="400">
        <f t="shared" ref="CT111" si="842">CS114</f>
        <v>16793.383561643837</v>
      </c>
      <c r="CU111" s="400">
        <f t="shared" ref="CU111" si="843">CT114</f>
        <v>0</v>
      </c>
      <c r="CV111" s="400">
        <f t="shared" ref="CV111" si="844">CU114</f>
        <v>8534.3424657534251</v>
      </c>
      <c r="CW111" s="400">
        <f t="shared" ref="CW111" si="845">CV114</f>
        <v>16793.383561643837</v>
      </c>
      <c r="CX111" s="400">
        <f t="shared" ref="CX111" si="846">CW114</f>
        <v>0</v>
      </c>
      <c r="CY111" s="400">
        <f t="shared" ref="CY111" si="847">CX114</f>
        <v>8259.0410958904122</v>
      </c>
      <c r="CZ111" s="400">
        <f t="shared" ref="CZ111" si="848">CY114</f>
        <v>16793.383561643837</v>
      </c>
      <c r="DA111" s="400">
        <f t="shared" ref="DA111" si="849">CZ114</f>
        <v>0</v>
      </c>
      <c r="DB111" s="400">
        <f t="shared" ref="DB111" si="850">DA114</f>
        <v>7708.4383561643845</v>
      </c>
      <c r="DC111" s="400">
        <f t="shared" ref="DC111" si="851">DB114</f>
        <v>16242.78082191781</v>
      </c>
      <c r="DD111" s="400">
        <f t="shared" ref="DD111" si="852">DC114</f>
        <v>0</v>
      </c>
      <c r="DE111" s="400">
        <f t="shared" ref="DE111" si="853">DD114</f>
        <v>8534.3424657534251</v>
      </c>
      <c r="DF111" s="400">
        <f t="shared" ref="DF111" si="854">DE114</f>
        <v>16793.383561643837</v>
      </c>
      <c r="DG111" s="400">
        <f t="shared" ref="DG111" si="855">DF114</f>
        <v>0</v>
      </c>
      <c r="DH111" s="400">
        <f t="shared" ref="DH111" si="856">DG114</f>
        <v>8534.3424657534251</v>
      </c>
      <c r="DI111" s="400">
        <f t="shared" ref="DI111" si="857">DH114</f>
        <v>16793.383561643837</v>
      </c>
      <c r="DJ111" s="400">
        <f t="shared" ref="DJ111" si="858">DI114</f>
        <v>0</v>
      </c>
      <c r="DK111" s="400">
        <f t="shared" ref="DK111" si="859">DJ114</f>
        <v>8259.0410958904122</v>
      </c>
      <c r="DL111" s="400">
        <f t="shared" ref="DL111" si="860">DK114</f>
        <v>16793.383561643837</v>
      </c>
      <c r="DM111" s="400">
        <f t="shared" ref="DM111" si="861">DL114</f>
        <v>0</v>
      </c>
      <c r="DN111" s="400">
        <f t="shared" ref="DN111" si="862">DM114</f>
        <v>7708.4383561643845</v>
      </c>
      <c r="DO111" s="400">
        <f t="shared" ref="DO111" si="863">DN114</f>
        <v>16242.78082191781</v>
      </c>
      <c r="DP111" s="400">
        <f t="shared" ref="DP111" si="864">DO114</f>
        <v>0</v>
      </c>
      <c r="DQ111" s="400">
        <f t="shared" ref="DQ111" si="865">DP114</f>
        <v>8534.3424657534251</v>
      </c>
      <c r="DR111" s="400">
        <f t="shared" ref="DR111" si="866">DQ114</f>
        <v>16793.383561643837</v>
      </c>
      <c r="DS111" s="400">
        <f t="shared" ref="DS111" si="867">DR114</f>
        <v>0</v>
      </c>
      <c r="DT111" s="400">
        <f t="shared" ref="DT111" si="868">DS114</f>
        <v>8534.3424657534251</v>
      </c>
      <c r="DU111" s="400">
        <f t="shared" ref="DU111" si="869">DT114</f>
        <v>16793.383561643837</v>
      </c>
      <c r="DV111" s="400">
        <f t="shared" ref="DV111" si="870">DU114</f>
        <v>0</v>
      </c>
      <c r="DW111" s="400">
        <f t="shared" ref="DW111" si="871">DV114</f>
        <v>8259.0410958904122</v>
      </c>
      <c r="DX111" s="400">
        <f t="shared" ref="DX111" si="872">DW114</f>
        <v>16793.383561643837</v>
      </c>
      <c r="DY111" s="400">
        <f t="shared" ref="DY111" si="873">DX114</f>
        <v>0</v>
      </c>
      <c r="DZ111" s="400">
        <f t="shared" ref="DZ111" si="874">DY114</f>
        <v>7983.7397260273983</v>
      </c>
      <c r="EA111" s="400">
        <f t="shared" ref="EA111" si="875">DZ114</f>
        <v>16518.082191780824</v>
      </c>
      <c r="EB111" s="400">
        <f t="shared" ref="EB111" si="876">EA114</f>
        <v>0</v>
      </c>
      <c r="EC111" s="400">
        <f t="shared" ref="EC111" si="877">EB114</f>
        <v>0</v>
      </c>
      <c r="ED111" s="400">
        <f t="shared" ref="ED111" si="878">EC114</f>
        <v>0</v>
      </c>
    </row>
    <row r="112" spans="1:134" hidden="1" outlineLevel="1" x14ac:dyDescent="0.2">
      <c r="A112" s="316">
        <f>ROW()</f>
        <v>112</v>
      </c>
      <c r="C112" s="394"/>
      <c r="D112" s="400"/>
      <c r="E112" s="402" t="s">
        <v>216</v>
      </c>
      <c r="F112" s="403">
        <f>'A&amp;R'!$N$61*H105</f>
        <v>100485.00000000001</v>
      </c>
      <c r="G112" s="400" t="str">
        <f>'A&amp;R'!$P$62</f>
        <v>Act/365</v>
      </c>
      <c r="H112" s="404"/>
      <c r="I112" s="386" t="s">
        <v>267</v>
      </c>
      <c r="J112" s="400">
        <f t="shared" si="814"/>
        <v>1005675.9041095902</v>
      </c>
      <c r="K112" s="385"/>
      <c r="L112" s="373">
        <f>$F112*L$106/365</f>
        <v>8534.3424657534251</v>
      </c>
      <c r="M112" s="373">
        <f t="shared" ref="M112:BX112" si="879">$F112*M$106/365</f>
        <v>8259.0410958904122</v>
      </c>
      <c r="N112" s="373">
        <f t="shared" si="879"/>
        <v>8534.3424657534251</v>
      </c>
      <c r="O112" s="373">
        <f t="shared" si="879"/>
        <v>8534.3424657534251</v>
      </c>
      <c r="P112" s="373">
        <f t="shared" si="879"/>
        <v>8259.0410958904122</v>
      </c>
      <c r="Q112" s="373">
        <f t="shared" si="879"/>
        <v>8534.3424657534251</v>
      </c>
      <c r="R112" s="373">
        <f t="shared" si="879"/>
        <v>8259.0410958904122</v>
      </c>
      <c r="S112" s="373">
        <f t="shared" si="879"/>
        <v>8534.3424657534251</v>
      </c>
      <c r="T112" s="373">
        <f t="shared" si="879"/>
        <v>8534.3424657534251</v>
      </c>
      <c r="U112" s="373">
        <f t="shared" si="879"/>
        <v>7708.4383561643845</v>
      </c>
      <c r="V112" s="373">
        <f t="shared" si="879"/>
        <v>8534.3424657534251</v>
      </c>
      <c r="W112" s="373">
        <f t="shared" si="879"/>
        <v>8259.0410958904122</v>
      </c>
      <c r="X112" s="373">
        <f t="shared" si="879"/>
        <v>8534.3424657534251</v>
      </c>
      <c r="Y112" s="373">
        <f t="shared" si="879"/>
        <v>8259.0410958904122</v>
      </c>
      <c r="Z112" s="373">
        <f t="shared" si="879"/>
        <v>8534.3424657534251</v>
      </c>
      <c r="AA112" s="373">
        <f t="shared" si="879"/>
        <v>8534.3424657534251</v>
      </c>
      <c r="AB112" s="373">
        <f t="shared" si="879"/>
        <v>8259.0410958904122</v>
      </c>
      <c r="AC112" s="373">
        <f t="shared" si="879"/>
        <v>8534.3424657534251</v>
      </c>
      <c r="AD112" s="373">
        <f t="shared" si="879"/>
        <v>8259.0410958904122</v>
      </c>
      <c r="AE112" s="373">
        <f t="shared" si="879"/>
        <v>8534.3424657534251</v>
      </c>
      <c r="AF112" s="373">
        <f t="shared" si="879"/>
        <v>8534.3424657534251</v>
      </c>
      <c r="AG112" s="373">
        <f t="shared" si="879"/>
        <v>7983.7397260273983</v>
      </c>
      <c r="AH112" s="373">
        <f t="shared" si="879"/>
        <v>8534.3424657534251</v>
      </c>
      <c r="AI112" s="373">
        <f t="shared" si="879"/>
        <v>8259.0410958904122</v>
      </c>
      <c r="AJ112" s="373">
        <f t="shared" si="879"/>
        <v>8534.3424657534251</v>
      </c>
      <c r="AK112" s="373">
        <f t="shared" si="879"/>
        <v>8259.0410958904122</v>
      </c>
      <c r="AL112" s="373">
        <f t="shared" si="879"/>
        <v>8534.3424657534251</v>
      </c>
      <c r="AM112" s="373">
        <f t="shared" si="879"/>
        <v>8534.3424657534251</v>
      </c>
      <c r="AN112" s="373">
        <f t="shared" si="879"/>
        <v>8259.0410958904122</v>
      </c>
      <c r="AO112" s="373">
        <f t="shared" si="879"/>
        <v>8534.3424657534251</v>
      </c>
      <c r="AP112" s="373">
        <f t="shared" si="879"/>
        <v>8259.0410958904122</v>
      </c>
      <c r="AQ112" s="373">
        <f t="shared" si="879"/>
        <v>8534.3424657534251</v>
      </c>
      <c r="AR112" s="373">
        <f t="shared" si="879"/>
        <v>8534.3424657534251</v>
      </c>
      <c r="AS112" s="373">
        <f t="shared" si="879"/>
        <v>7708.4383561643845</v>
      </c>
      <c r="AT112" s="373">
        <f t="shared" si="879"/>
        <v>8534.3424657534251</v>
      </c>
      <c r="AU112" s="373">
        <f t="shared" si="879"/>
        <v>8259.0410958904122</v>
      </c>
      <c r="AV112" s="373">
        <f t="shared" si="879"/>
        <v>8534.3424657534251</v>
      </c>
      <c r="AW112" s="373">
        <f t="shared" si="879"/>
        <v>8259.0410958904122</v>
      </c>
      <c r="AX112" s="373">
        <f t="shared" si="879"/>
        <v>8534.3424657534251</v>
      </c>
      <c r="AY112" s="373">
        <f t="shared" si="879"/>
        <v>8534.3424657534251</v>
      </c>
      <c r="AZ112" s="373">
        <f t="shared" si="879"/>
        <v>8259.0410958904122</v>
      </c>
      <c r="BA112" s="373">
        <f t="shared" si="879"/>
        <v>8534.3424657534251</v>
      </c>
      <c r="BB112" s="373">
        <f t="shared" si="879"/>
        <v>8259.0410958904122</v>
      </c>
      <c r="BC112" s="373">
        <f t="shared" si="879"/>
        <v>8534.3424657534251</v>
      </c>
      <c r="BD112" s="373">
        <f t="shared" si="879"/>
        <v>8534.3424657534251</v>
      </c>
      <c r="BE112" s="373">
        <f t="shared" si="879"/>
        <v>7708.4383561643845</v>
      </c>
      <c r="BF112" s="373">
        <f t="shared" si="879"/>
        <v>8534.3424657534251</v>
      </c>
      <c r="BG112" s="373">
        <f t="shared" si="879"/>
        <v>8259.0410958904122</v>
      </c>
      <c r="BH112" s="373">
        <f t="shared" si="879"/>
        <v>8534.3424657534251</v>
      </c>
      <c r="BI112" s="373">
        <f t="shared" si="879"/>
        <v>8259.0410958904122</v>
      </c>
      <c r="BJ112" s="373">
        <f t="shared" si="879"/>
        <v>8534.3424657534251</v>
      </c>
      <c r="BK112" s="373">
        <f t="shared" si="879"/>
        <v>8534.3424657534251</v>
      </c>
      <c r="BL112" s="373">
        <f t="shared" si="879"/>
        <v>8259.0410958904122</v>
      </c>
      <c r="BM112" s="373">
        <f t="shared" si="879"/>
        <v>8534.3424657534251</v>
      </c>
      <c r="BN112" s="373">
        <f t="shared" si="879"/>
        <v>8259.0410958904122</v>
      </c>
      <c r="BO112" s="373">
        <f t="shared" si="879"/>
        <v>8534.3424657534251</v>
      </c>
      <c r="BP112" s="373">
        <f t="shared" si="879"/>
        <v>8534.3424657534251</v>
      </c>
      <c r="BQ112" s="373">
        <f t="shared" si="879"/>
        <v>7708.4383561643845</v>
      </c>
      <c r="BR112" s="373">
        <f t="shared" si="879"/>
        <v>8534.3424657534251</v>
      </c>
      <c r="BS112" s="373">
        <f t="shared" si="879"/>
        <v>8259.0410958904122</v>
      </c>
      <c r="BT112" s="373">
        <f t="shared" si="879"/>
        <v>8534.3424657534251</v>
      </c>
      <c r="BU112" s="373">
        <f t="shared" si="879"/>
        <v>8259.0410958904122</v>
      </c>
      <c r="BV112" s="373">
        <f t="shared" si="879"/>
        <v>8534.3424657534251</v>
      </c>
      <c r="BW112" s="373">
        <f t="shared" si="879"/>
        <v>8534.3424657534251</v>
      </c>
      <c r="BX112" s="373">
        <f t="shared" si="879"/>
        <v>8259.0410958904122</v>
      </c>
      <c r="BY112" s="373">
        <f t="shared" ref="BY112:ED112" si="880">$F112*BY$106/365</f>
        <v>8534.3424657534251</v>
      </c>
      <c r="BZ112" s="373">
        <f t="shared" si="880"/>
        <v>8259.0410958904122</v>
      </c>
      <c r="CA112" s="373">
        <f t="shared" si="880"/>
        <v>8534.3424657534251</v>
      </c>
      <c r="CB112" s="373">
        <f t="shared" si="880"/>
        <v>8534.3424657534251</v>
      </c>
      <c r="CC112" s="373">
        <f t="shared" si="880"/>
        <v>7983.7397260273983</v>
      </c>
      <c r="CD112" s="373">
        <f t="shared" si="880"/>
        <v>8534.3424657534251</v>
      </c>
      <c r="CE112" s="373">
        <f t="shared" si="880"/>
        <v>8259.0410958904122</v>
      </c>
      <c r="CF112" s="373">
        <f t="shared" si="880"/>
        <v>8534.3424657534251</v>
      </c>
      <c r="CG112" s="373">
        <f t="shared" si="880"/>
        <v>8259.0410958904122</v>
      </c>
      <c r="CH112" s="373">
        <f t="shared" si="880"/>
        <v>8534.3424657534251</v>
      </c>
      <c r="CI112" s="373">
        <f t="shared" si="880"/>
        <v>8534.3424657534251</v>
      </c>
      <c r="CJ112" s="373">
        <f t="shared" si="880"/>
        <v>8259.0410958904122</v>
      </c>
      <c r="CK112" s="373">
        <f t="shared" si="880"/>
        <v>8534.3424657534251</v>
      </c>
      <c r="CL112" s="373">
        <f t="shared" si="880"/>
        <v>8259.0410958904122</v>
      </c>
      <c r="CM112" s="373">
        <f t="shared" si="880"/>
        <v>8534.3424657534251</v>
      </c>
      <c r="CN112" s="373">
        <f t="shared" si="880"/>
        <v>8534.3424657534251</v>
      </c>
      <c r="CO112" s="373">
        <f t="shared" si="880"/>
        <v>7708.4383561643845</v>
      </c>
      <c r="CP112" s="373">
        <f t="shared" si="880"/>
        <v>8534.3424657534251</v>
      </c>
      <c r="CQ112" s="373">
        <f t="shared" si="880"/>
        <v>8259.0410958904122</v>
      </c>
      <c r="CR112" s="373">
        <f t="shared" si="880"/>
        <v>8534.3424657534251</v>
      </c>
      <c r="CS112" s="373">
        <f t="shared" si="880"/>
        <v>8259.0410958904122</v>
      </c>
      <c r="CT112" s="373">
        <f t="shared" si="880"/>
        <v>8534.3424657534251</v>
      </c>
      <c r="CU112" s="373">
        <f t="shared" si="880"/>
        <v>8534.3424657534251</v>
      </c>
      <c r="CV112" s="373">
        <f t="shared" si="880"/>
        <v>8259.0410958904122</v>
      </c>
      <c r="CW112" s="373">
        <f t="shared" si="880"/>
        <v>8534.3424657534251</v>
      </c>
      <c r="CX112" s="373">
        <f t="shared" si="880"/>
        <v>8259.0410958904122</v>
      </c>
      <c r="CY112" s="373">
        <f t="shared" si="880"/>
        <v>8534.3424657534251</v>
      </c>
      <c r="CZ112" s="373">
        <f t="shared" si="880"/>
        <v>8534.3424657534251</v>
      </c>
      <c r="DA112" s="373">
        <f t="shared" si="880"/>
        <v>7708.4383561643845</v>
      </c>
      <c r="DB112" s="373">
        <f t="shared" si="880"/>
        <v>8534.3424657534251</v>
      </c>
      <c r="DC112" s="373">
        <f t="shared" si="880"/>
        <v>8259.0410958904122</v>
      </c>
      <c r="DD112" s="373">
        <f t="shared" si="880"/>
        <v>8534.3424657534251</v>
      </c>
      <c r="DE112" s="373">
        <f t="shared" si="880"/>
        <v>8259.0410958904122</v>
      </c>
      <c r="DF112" s="373">
        <f t="shared" si="880"/>
        <v>8534.3424657534251</v>
      </c>
      <c r="DG112" s="373">
        <f t="shared" si="880"/>
        <v>8534.3424657534251</v>
      </c>
      <c r="DH112" s="373">
        <f t="shared" si="880"/>
        <v>8259.0410958904122</v>
      </c>
      <c r="DI112" s="373">
        <f t="shared" si="880"/>
        <v>8534.3424657534251</v>
      </c>
      <c r="DJ112" s="373">
        <f t="shared" si="880"/>
        <v>8259.0410958904122</v>
      </c>
      <c r="DK112" s="373">
        <f t="shared" si="880"/>
        <v>8534.3424657534251</v>
      </c>
      <c r="DL112" s="373">
        <f t="shared" si="880"/>
        <v>8534.3424657534251</v>
      </c>
      <c r="DM112" s="373">
        <f t="shared" si="880"/>
        <v>7708.4383561643845</v>
      </c>
      <c r="DN112" s="373">
        <f t="shared" si="880"/>
        <v>8534.3424657534251</v>
      </c>
      <c r="DO112" s="373">
        <f t="shared" si="880"/>
        <v>8259.0410958904122</v>
      </c>
      <c r="DP112" s="373">
        <f t="shared" si="880"/>
        <v>8534.3424657534251</v>
      </c>
      <c r="DQ112" s="373">
        <f t="shared" si="880"/>
        <v>8259.0410958904122</v>
      </c>
      <c r="DR112" s="373">
        <f t="shared" si="880"/>
        <v>8534.3424657534251</v>
      </c>
      <c r="DS112" s="373">
        <f t="shared" si="880"/>
        <v>8534.3424657534251</v>
      </c>
      <c r="DT112" s="373">
        <f t="shared" si="880"/>
        <v>8259.0410958904122</v>
      </c>
      <c r="DU112" s="373">
        <f t="shared" si="880"/>
        <v>8534.3424657534251</v>
      </c>
      <c r="DV112" s="373">
        <f t="shared" si="880"/>
        <v>8259.0410958904122</v>
      </c>
      <c r="DW112" s="373">
        <f t="shared" si="880"/>
        <v>8534.3424657534251</v>
      </c>
      <c r="DX112" s="373">
        <f t="shared" si="880"/>
        <v>8534.3424657534251</v>
      </c>
      <c r="DY112" s="373">
        <f t="shared" si="880"/>
        <v>7983.7397260273983</v>
      </c>
      <c r="DZ112" s="373">
        <f t="shared" si="880"/>
        <v>8534.3424657534251</v>
      </c>
      <c r="EA112" s="373">
        <f t="shared" si="880"/>
        <v>8259.0410958904122</v>
      </c>
      <c r="EB112" s="373">
        <f t="shared" si="880"/>
        <v>0</v>
      </c>
      <c r="EC112" s="373">
        <f t="shared" si="880"/>
        <v>0</v>
      </c>
      <c r="ED112" s="373">
        <f t="shared" si="880"/>
        <v>0</v>
      </c>
    </row>
    <row r="113" spans="1:134" hidden="1" outlineLevel="1" x14ac:dyDescent="0.2">
      <c r="A113" s="316">
        <f>ROW()</f>
        <v>113</v>
      </c>
      <c r="C113" s="394"/>
      <c r="D113" s="385"/>
      <c r="E113" s="386" t="s">
        <v>283</v>
      </c>
      <c r="F113" s="405">
        <v>3</v>
      </c>
      <c r="G113" s="385"/>
      <c r="H113" s="385"/>
      <c r="I113" s="406" t="s">
        <v>268</v>
      </c>
      <c r="J113" s="407">
        <f t="shared" si="814"/>
        <v>-1005675.9041095888</v>
      </c>
      <c r="K113" s="399"/>
      <c r="L113" s="407">
        <f>IF(OR(MOD(L$8,$F113)=0,L$14=$I$6),-MAX(SUM(L111:L112)),)</f>
        <v>0</v>
      </c>
      <c r="M113" s="407">
        <f t="shared" ref="M113:BX113" si="881">IF(OR(MOD(M$8,$F113)=0,M$14=$I$6),-MAX(SUM(M111:M112)),)</f>
        <v>0</v>
      </c>
      <c r="N113" s="407">
        <f t="shared" si="881"/>
        <v>-25327.726027397264</v>
      </c>
      <c r="O113" s="407">
        <f t="shared" si="881"/>
        <v>0</v>
      </c>
      <c r="P113" s="407">
        <f t="shared" si="881"/>
        <v>0</v>
      </c>
      <c r="Q113" s="407">
        <f t="shared" si="881"/>
        <v>-25327.726027397264</v>
      </c>
      <c r="R113" s="407">
        <f t="shared" si="881"/>
        <v>0</v>
      </c>
      <c r="S113" s="407">
        <f t="shared" si="881"/>
        <v>0</v>
      </c>
      <c r="T113" s="407">
        <f t="shared" si="881"/>
        <v>-25327.726027397264</v>
      </c>
      <c r="U113" s="407">
        <f t="shared" si="881"/>
        <v>0</v>
      </c>
      <c r="V113" s="407">
        <f t="shared" si="881"/>
        <v>0</v>
      </c>
      <c r="W113" s="407">
        <f t="shared" si="881"/>
        <v>-24501.821917808222</v>
      </c>
      <c r="X113" s="407">
        <f t="shared" si="881"/>
        <v>0</v>
      </c>
      <c r="Y113" s="407">
        <f t="shared" si="881"/>
        <v>0</v>
      </c>
      <c r="Z113" s="407">
        <f t="shared" si="881"/>
        <v>-25327.726027397264</v>
      </c>
      <c r="AA113" s="407">
        <f t="shared" si="881"/>
        <v>0</v>
      </c>
      <c r="AB113" s="407">
        <f t="shared" si="881"/>
        <v>0</v>
      </c>
      <c r="AC113" s="407">
        <f t="shared" si="881"/>
        <v>-25327.726027397264</v>
      </c>
      <c r="AD113" s="407">
        <f t="shared" si="881"/>
        <v>0</v>
      </c>
      <c r="AE113" s="407">
        <f t="shared" si="881"/>
        <v>0</v>
      </c>
      <c r="AF113" s="407">
        <f t="shared" si="881"/>
        <v>-25327.726027397264</v>
      </c>
      <c r="AG113" s="407">
        <f t="shared" si="881"/>
        <v>0</v>
      </c>
      <c r="AH113" s="407">
        <f t="shared" si="881"/>
        <v>0</v>
      </c>
      <c r="AI113" s="407">
        <f t="shared" si="881"/>
        <v>-24777.123287671238</v>
      </c>
      <c r="AJ113" s="407">
        <f t="shared" si="881"/>
        <v>0</v>
      </c>
      <c r="AK113" s="407">
        <f t="shared" si="881"/>
        <v>0</v>
      </c>
      <c r="AL113" s="407">
        <f t="shared" si="881"/>
        <v>-25327.726027397264</v>
      </c>
      <c r="AM113" s="407">
        <f t="shared" si="881"/>
        <v>0</v>
      </c>
      <c r="AN113" s="407">
        <f t="shared" si="881"/>
        <v>0</v>
      </c>
      <c r="AO113" s="407">
        <f t="shared" si="881"/>
        <v>-25327.726027397264</v>
      </c>
      <c r="AP113" s="407">
        <f t="shared" si="881"/>
        <v>0</v>
      </c>
      <c r="AQ113" s="407">
        <f t="shared" si="881"/>
        <v>0</v>
      </c>
      <c r="AR113" s="407">
        <f t="shared" si="881"/>
        <v>-25327.726027397264</v>
      </c>
      <c r="AS113" s="407">
        <f t="shared" si="881"/>
        <v>0</v>
      </c>
      <c r="AT113" s="407">
        <f t="shared" si="881"/>
        <v>0</v>
      </c>
      <c r="AU113" s="407">
        <f t="shared" si="881"/>
        <v>-24501.821917808222</v>
      </c>
      <c r="AV113" s="407">
        <f t="shared" si="881"/>
        <v>0</v>
      </c>
      <c r="AW113" s="407">
        <f t="shared" si="881"/>
        <v>0</v>
      </c>
      <c r="AX113" s="407">
        <f t="shared" si="881"/>
        <v>-25327.726027397264</v>
      </c>
      <c r="AY113" s="407">
        <f t="shared" si="881"/>
        <v>0</v>
      </c>
      <c r="AZ113" s="407">
        <f t="shared" si="881"/>
        <v>0</v>
      </c>
      <c r="BA113" s="407">
        <f t="shared" si="881"/>
        <v>-25327.726027397264</v>
      </c>
      <c r="BB113" s="407">
        <f t="shared" si="881"/>
        <v>0</v>
      </c>
      <c r="BC113" s="407">
        <f t="shared" si="881"/>
        <v>0</v>
      </c>
      <c r="BD113" s="407">
        <f t="shared" si="881"/>
        <v>-25327.726027397264</v>
      </c>
      <c r="BE113" s="407">
        <f t="shared" si="881"/>
        <v>0</v>
      </c>
      <c r="BF113" s="407">
        <f t="shared" si="881"/>
        <v>0</v>
      </c>
      <c r="BG113" s="407">
        <f t="shared" si="881"/>
        <v>-24501.821917808222</v>
      </c>
      <c r="BH113" s="407">
        <f t="shared" si="881"/>
        <v>0</v>
      </c>
      <c r="BI113" s="407">
        <f t="shared" si="881"/>
        <v>0</v>
      </c>
      <c r="BJ113" s="407">
        <f t="shared" si="881"/>
        <v>-25327.726027397264</v>
      </c>
      <c r="BK113" s="407">
        <f t="shared" si="881"/>
        <v>0</v>
      </c>
      <c r="BL113" s="407">
        <f t="shared" si="881"/>
        <v>0</v>
      </c>
      <c r="BM113" s="407">
        <f t="shared" si="881"/>
        <v>-25327.726027397264</v>
      </c>
      <c r="BN113" s="407">
        <f t="shared" si="881"/>
        <v>0</v>
      </c>
      <c r="BO113" s="407">
        <f t="shared" si="881"/>
        <v>0</v>
      </c>
      <c r="BP113" s="407">
        <f t="shared" si="881"/>
        <v>-25327.726027397264</v>
      </c>
      <c r="BQ113" s="407">
        <f t="shared" si="881"/>
        <v>0</v>
      </c>
      <c r="BR113" s="407">
        <f t="shared" si="881"/>
        <v>0</v>
      </c>
      <c r="BS113" s="407">
        <f t="shared" si="881"/>
        <v>-24501.821917808222</v>
      </c>
      <c r="BT113" s="407">
        <f t="shared" si="881"/>
        <v>0</v>
      </c>
      <c r="BU113" s="407">
        <f t="shared" si="881"/>
        <v>0</v>
      </c>
      <c r="BV113" s="407">
        <f t="shared" si="881"/>
        <v>-25327.726027397264</v>
      </c>
      <c r="BW113" s="407">
        <f t="shared" si="881"/>
        <v>0</v>
      </c>
      <c r="BX113" s="407">
        <f t="shared" si="881"/>
        <v>0</v>
      </c>
      <c r="BY113" s="407">
        <f t="shared" ref="BY113:ED113" si="882">IF(OR(MOD(BY$8,$F113)=0,BY$14=$I$6),-MAX(SUM(BY111:BY112)),)</f>
        <v>-25327.726027397264</v>
      </c>
      <c r="BZ113" s="407">
        <f t="shared" si="882"/>
        <v>0</v>
      </c>
      <c r="CA113" s="407">
        <f t="shared" si="882"/>
        <v>0</v>
      </c>
      <c r="CB113" s="407">
        <f t="shared" si="882"/>
        <v>-25327.726027397264</v>
      </c>
      <c r="CC113" s="407">
        <f t="shared" si="882"/>
        <v>0</v>
      </c>
      <c r="CD113" s="407">
        <f t="shared" si="882"/>
        <v>0</v>
      </c>
      <c r="CE113" s="407">
        <f t="shared" si="882"/>
        <v>-24777.123287671238</v>
      </c>
      <c r="CF113" s="407">
        <f t="shared" si="882"/>
        <v>0</v>
      </c>
      <c r="CG113" s="407">
        <f t="shared" si="882"/>
        <v>0</v>
      </c>
      <c r="CH113" s="407">
        <f t="shared" si="882"/>
        <v>-25327.726027397264</v>
      </c>
      <c r="CI113" s="407">
        <f t="shared" si="882"/>
        <v>0</v>
      </c>
      <c r="CJ113" s="407">
        <f t="shared" si="882"/>
        <v>0</v>
      </c>
      <c r="CK113" s="407">
        <f t="shared" si="882"/>
        <v>-25327.726027397264</v>
      </c>
      <c r="CL113" s="407">
        <f t="shared" si="882"/>
        <v>0</v>
      </c>
      <c r="CM113" s="407">
        <f t="shared" si="882"/>
        <v>0</v>
      </c>
      <c r="CN113" s="407">
        <f t="shared" si="882"/>
        <v>-25327.726027397264</v>
      </c>
      <c r="CO113" s="407">
        <f t="shared" si="882"/>
        <v>0</v>
      </c>
      <c r="CP113" s="407">
        <f t="shared" si="882"/>
        <v>0</v>
      </c>
      <c r="CQ113" s="407">
        <f t="shared" si="882"/>
        <v>-24501.821917808222</v>
      </c>
      <c r="CR113" s="407">
        <f t="shared" si="882"/>
        <v>0</v>
      </c>
      <c r="CS113" s="407">
        <f t="shared" si="882"/>
        <v>0</v>
      </c>
      <c r="CT113" s="407">
        <f t="shared" si="882"/>
        <v>-25327.726027397264</v>
      </c>
      <c r="CU113" s="407">
        <f t="shared" si="882"/>
        <v>0</v>
      </c>
      <c r="CV113" s="407">
        <f t="shared" si="882"/>
        <v>0</v>
      </c>
      <c r="CW113" s="407">
        <f t="shared" si="882"/>
        <v>-25327.726027397264</v>
      </c>
      <c r="CX113" s="407">
        <f t="shared" si="882"/>
        <v>0</v>
      </c>
      <c r="CY113" s="407">
        <f t="shared" si="882"/>
        <v>0</v>
      </c>
      <c r="CZ113" s="407">
        <f t="shared" si="882"/>
        <v>-25327.726027397264</v>
      </c>
      <c r="DA113" s="407">
        <f t="shared" si="882"/>
        <v>0</v>
      </c>
      <c r="DB113" s="407">
        <f t="shared" si="882"/>
        <v>0</v>
      </c>
      <c r="DC113" s="407">
        <f t="shared" si="882"/>
        <v>-24501.821917808222</v>
      </c>
      <c r="DD113" s="407">
        <f t="shared" si="882"/>
        <v>0</v>
      </c>
      <c r="DE113" s="407">
        <f t="shared" si="882"/>
        <v>0</v>
      </c>
      <c r="DF113" s="407">
        <f t="shared" si="882"/>
        <v>-25327.726027397264</v>
      </c>
      <c r="DG113" s="407">
        <f t="shared" si="882"/>
        <v>0</v>
      </c>
      <c r="DH113" s="407">
        <f t="shared" si="882"/>
        <v>0</v>
      </c>
      <c r="DI113" s="407">
        <f t="shared" si="882"/>
        <v>-25327.726027397264</v>
      </c>
      <c r="DJ113" s="407">
        <f t="shared" si="882"/>
        <v>0</v>
      </c>
      <c r="DK113" s="407">
        <f t="shared" si="882"/>
        <v>0</v>
      </c>
      <c r="DL113" s="407">
        <f t="shared" si="882"/>
        <v>-25327.726027397264</v>
      </c>
      <c r="DM113" s="407">
        <f t="shared" si="882"/>
        <v>0</v>
      </c>
      <c r="DN113" s="407">
        <f t="shared" si="882"/>
        <v>0</v>
      </c>
      <c r="DO113" s="407">
        <f t="shared" si="882"/>
        <v>-24501.821917808222</v>
      </c>
      <c r="DP113" s="407">
        <f t="shared" si="882"/>
        <v>0</v>
      </c>
      <c r="DQ113" s="407">
        <f t="shared" si="882"/>
        <v>0</v>
      </c>
      <c r="DR113" s="407">
        <f t="shared" si="882"/>
        <v>-25327.726027397264</v>
      </c>
      <c r="DS113" s="407">
        <f t="shared" si="882"/>
        <v>0</v>
      </c>
      <c r="DT113" s="407">
        <f t="shared" si="882"/>
        <v>0</v>
      </c>
      <c r="DU113" s="407">
        <f t="shared" si="882"/>
        <v>-25327.726027397264</v>
      </c>
      <c r="DV113" s="407">
        <f t="shared" si="882"/>
        <v>0</v>
      </c>
      <c r="DW113" s="407">
        <f t="shared" si="882"/>
        <v>0</v>
      </c>
      <c r="DX113" s="407">
        <f t="shared" si="882"/>
        <v>-25327.726027397264</v>
      </c>
      <c r="DY113" s="407">
        <f t="shared" si="882"/>
        <v>0</v>
      </c>
      <c r="DZ113" s="407">
        <f t="shared" si="882"/>
        <v>0</v>
      </c>
      <c r="EA113" s="407">
        <f t="shared" si="882"/>
        <v>-24777.123287671238</v>
      </c>
      <c r="EB113" s="407">
        <f t="shared" si="882"/>
        <v>0</v>
      </c>
      <c r="EC113" s="407">
        <f t="shared" si="882"/>
        <v>0</v>
      </c>
      <c r="ED113" s="407">
        <f t="shared" si="882"/>
        <v>0</v>
      </c>
    </row>
    <row r="114" spans="1:134" hidden="1" outlineLevel="1" x14ac:dyDescent="0.2">
      <c r="A114" s="316">
        <f>ROW()</f>
        <v>114</v>
      </c>
      <c r="C114" s="394"/>
      <c r="D114" s="385"/>
      <c r="E114" s="385"/>
      <c r="F114" s="385"/>
      <c r="G114" s="385"/>
      <c r="H114" s="385"/>
      <c r="I114" s="408" t="s">
        <v>269</v>
      </c>
      <c r="J114" s="400">
        <f t="shared" si="814"/>
        <v>998242.76712328859</v>
      </c>
      <c r="K114" s="385"/>
      <c r="L114" s="400">
        <f>SUM(L111:L113)</f>
        <v>8534.3424657534251</v>
      </c>
      <c r="M114" s="400">
        <f t="shared" ref="M114:BX114" si="883">SUM(M111:M113)</f>
        <v>16793.383561643837</v>
      </c>
      <c r="N114" s="400">
        <f t="shared" si="883"/>
        <v>0</v>
      </c>
      <c r="O114" s="400">
        <f t="shared" si="883"/>
        <v>8534.3424657534251</v>
      </c>
      <c r="P114" s="400">
        <f t="shared" si="883"/>
        <v>16793.383561643837</v>
      </c>
      <c r="Q114" s="400">
        <f t="shared" si="883"/>
        <v>0</v>
      </c>
      <c r="R114" s="400">
        <f t="shared" si="883"/>
        <v>8259.0410958904122</v>
      </c>
      <c r="S114" s="400">
        <f t="shared" si="883"/>
        <v>16793.383561643837</v>
      </c>
      <c r="T114" s="400">
        <f t="shared" si="883"/>
        <v>0</v>
      </c>
      <c r="U114" s="400">
        <f t="shared" si="883"/>
        <v>7708.4383561643845</v>
      </c>
      <c r="V114" s="400">
        <f t="shared" si="883"/>
        <v>16242.78082191781</v>
      </c>
      <c r="W114" s="400">
        <f t="shared" si="883"/>
        <v>0</v>
      </c>
      <c r="X114" s="400">
        <f t="shared" si="883"/>
        <v>8534.3424657534251</v>
      </c>
      <c r="Y114" s="400">
        <f t="shared" si="883"/>
        <v>16793.383561643837</v>
      </c>
      <c r="Z114" s="400">
        <f t="shared" si="883"/>
        <v>0</v>
      </c>
      <c r="AA114" s="400">
        <f t="shared" si="883"/>
        <v>8534.3424657534251</v>
      </c>
      <c r="AB114" s="400">
        <f t="shared" si="883"/>
        <v>16793.383561643837</v>
      </c>
      <c r="AC114" s="400">
        <f t="shared" si="883"/>
        <v>0</v>
      </c>
      <c r="AD114" s="400">
        <f t="shared" si="883"/>
        <v>8259.0410958904122</v>
      </c>
      <c r="AE114" s="400">
        <f t="shared" si="883"/>
        <v>16793.383561643837</v>
      </c>
      <c r="AF114" s="400">
        <f t="shared" si="883"/>
        <v>0</v>
      </c>
      <c r="AG114" s="400">
        <f t="shared" si="883"/>
        <v>7983.7397260273983</v>
      </c>
      <c r="AH114" s="400">
        <f t="shared" si="883"/>
        <v>16518.082191780824</v>
      </c>
      <c r="AI114" s="400">
        <f t="shared" si="883"/>
        <v>0</v>
      </c>
      <c r="AJ114" s="400">
        <f t="shared" si="883"/>
        <v>8534.3424657534251</v>
      </c>
      <c r="AK114" s="400">
        <f t="shared" si="883"/>
        <v>16793.383561643837</v>
      </c>
      <c r="AL114" s="400">
        <f t="shared" si="883"/>
        <v>0</v>
      </c>
      <c r="AM114" s="400">
        <f t="shared" si="883"/>
        <v>8534.3424657534251</v>
      </c>
      <c r="AN114" s="400">
        <f t="shared" si="883"/>
        <v>16793.383561643837</v>
      </c>
      <c r="AO114" s="400">
        <f t="shared" si="883"/>
        <v>0</v>
      </c>
      <c r="AP114" s="400">
        <f t="shared" si="883"/>
        <v>8259.0410958904122</v>
      </c>
      <c r="AQ114" s="400">
        <f t="shared" si="883"/>
        <v>16793.383561643837</v>
      </c>
      <c r="AR114" s="400">
        <f t="shared" si="883"/>
        <v>0</v>
      </c>
      <c r="AS114" s="400">
        <f t="shared" si="883"/>
        <v>7708.4383561643845</v>
      </c>
      <c r="AT114" s="400">
        <f t="shared" si="883"/>
        <v>16242.78082191781</v>
      </c>
      <c r="AU114" s="400">
        <f t="shared" si="883"/>
        <v>0</v>
      </c>
      <c r="AV114" s="400">
        <f t="shared" si="883"/>
        <v>8534.3424657534251</v>
      </c>
      <c r="AW114" s="400">
        <f t="shared" si="883"/>
        <v>16793.383561643837</v>
      </c>
      <c r="AX114" s="400">
        <f t="shared" si="883"/>
        <v>0</v>
      </c>
      <c r="AY114" s="400">
        <f t="shared" si="883"/>
        <v>8534.3424657534251</v>
      </c>
      <c r="AZ114" s="400">
        <f t="shared" si="883"/>
        <v>16793.383561643837</v>
      </c>
      <c r="BA114" s="400">
        <f t="shared" si="883"/>
        <v>0</v>
      </c>
      <c r="BB114" s="400">
        <f t="shared" si="883"/>
        <v>8259.0410958904122</v>
      </c>
      <c r="BC114" s="400">
        <f t="shared" si="883"/>
        <v>16793.383561643837</v>
      </c>
      <c r="BD114" s="400">
        <f t="shared" si="883"/>
        <v>0</v>
      </c>
      <c r="BE114" s="400">
        <f t="shared" si="883"/>
        <v>7708.4383561643845</v>
      </c>
      <c r="BF114" s="400">
        <f t="shared" si="883"/>
        <v>16242.78082191781</v>
      </c>
      <c r="BG114" s="400">
        <f t="shared" si="883"/>
        <v>0</v>
      </c>
      <c r="BH114" s="400">
        <f t="shared" si="883"/>
        <v>8534.3424657534251</v>
      </c>
      <c r="BI114" s="400">
        <f t="shared" si="883"/>
        <v>16793.383561643837</v>
      </c>
      <c r="BJ114" s="400">
        <f t="shared" si="883"/>
        <v>0</v>
      </c>
      <c r="BK114" s="400">
        <f t="shared" si="883"/>
        <v>8534.3424657534251</v>
      </c>
      <c r="BL114" s="400">
        <f t="shared" si="883"/>
        <v>16793.383561643837</v>
      </c>
      <c r="BM114" s="400">
        <f t="shared" si="883"/>
        <v>0</v>
      </c>
      <c r="BN114" s="400">
        <f t="shared" si="883"/>
        <v>8259.0410958904122</v>
      </c>
      <c r="BO114" s="400">
        <f t="shared" si="883"/>
        <v>16793.383561643837</v>
      </c>
      <c r="BP114" s="400">
        <f t="shared" si="883"/>
        <v>0</v>
      </c>
      <c r="BQ114" s="400">
        <f t="shared" si="883"/>
        <v>7708.4383561643845</v>
      </c>
      <c r="BR114" s="400">
        <f t="shared" si="883"/>
        <v>16242.78082191781</v>
      </c>
      <c r="BS114" s="400">
        <f t="shared" si="883"/>
        <v>0</v>
      </c>
      <c r="BT114" s="400">
        <f t="shared" si="883"/>
        <v>8534.3424657534251</v>
      </c>
      <c r="BU114" s="400">
        <f t="shared" si="883"/>
        <v>16793.383561643837</v>
      </c>
      <c r="BV114" s="400">
        <f t="shared" si="883"/>
        <v>0</v>
      </c>
      <c r="BW114" s="400">
        <f t="shared" si="883"/>
        <v>8534.3424657534251</v>
      </c>
      <c r="BX114" s="400">
        <f t="shared" si="883"/>
        <v>16793.383561643837</v>
      </c>
      <c r="BY114" s="400">
        <f t="shared" ref="BY114:CC114" si="884">SUM(BY111:BY113)</f>
        <v>0</v>
      </c>
      <c r="BZ114" s="400">
        <f t="shared" si="884"/>
        <v>8259.0410958904122</v>
      </c>
      <c r="CA114" s="400">
        <f t="shared" si="884"/>
        <v>16793.383561643837</v>
      </c>
      <c r="CB114" s="400">
        <f t="shared" si="884"/>
        <v>0</v>
      </c>
      <c r="CC114" s="400">
        <f t="shared" si="884"/>
        <v>7983.7397260273983</v>
      </c>
      <c r="CD114" s="400">
        <f t="shared" ref="CD114:ED114" si="885">SUM(CD111:CD113)</f>
        <v>16518.082191780824</v>
      </c>
      <c r="CE114" s="400">
        <f t="shared" si="885"/>
        <v>0</v>
      </c>
      <c r="CF114" s="400">
        <f t="shared" si="885"/>
        <v>8534.3424657534251</v>
      </c>
      <c r="CG114" s="400">
        <f t="shared" si="885"/>
        <v>16793.383561643837</v>
      </c>
      <c r="CH114" s="400">
        <f t="shared" si="885"/>
        <v>0</v>
      </c>
      <c r="CI114" s="400">
        <f t="shared" si="885"/>
        <v>8534.3424657534251</v>
      </c>
      <c r="CJ114" s="400">
        <f t="shared" si="885"/>
        <v>16793.383561643837</v>
      </c>
      <c r="CK114" s="400">
        <f t="shared" si="885"/>
        <v>0</v>
      </c>
      <c r="CL114" s="400">
        <f t="shared" si="885"/>
        <v>8259.0410958904122</v>
      </c>
      <c r="CM114" s="400">
        <f t="shared" si="885"/>
        <v>16793.383561643837</v>
      </c>
      <c r="CN114" s="400">
        <f t="shared" si="885"/>
        <v>0</v>
      </c>
      <c r="CO114" s="400">
        <f t="shared" si="885"/>
        <v>7708.4383561643845</v>
      </c>
      <c r="CP114" s="400">
        <f t="shared" si="885"/>
        <v>16242.78082191781</v>
      </c>
      <c r="CQ114" s="400">
        <f t="shared" si="885"/>
        <v>0</v>
      </c>
      <c r="CR114" s="400">
        <f t="shared" si="885"/>
        <v>8534.3424657534251</v>
      </c>
      <c r="CS114" s="400">
        <f t="shared" si="885"/>
        <v>16793.383561643837</v>
      </c>
      <c r="CT114" s="400">
        <f t="shared" si="885"/>
        <v>0</v>
      </c>
      <c r="CU114" s="400">
        <f t="shared" si="885"/>
        <v>8534.3424657534251</v>
      </c>
      <c r="CV114" s="400">
        <f t="shared" si="885"/>
        <v>16793.383561643837</v>
      </c>
      <c r="CW114" s="400">
        <f t="shared" si="885"/>
        <v>0</v>
      </c>
      <c r="CX114" s="400">
        <f t="shared" si="885"/>
        <v>8259.0410958904122</v>
      </c>
      <c r="CY114" s="400">
        <f t="shared" si="885"/>
        <v>16793.383561643837</v>
      </c>
      <c r="CZ114" s="400">
        <f t="shared" si="885"/>
        <v>0</v>
      </c>
      <c r="DA114" s="400">
        <f t="shared" si="885"/>
        <v>7708.4383561643845</v>
      </c>
      <c r="DB114" s="400">
        <f t="shared" si="885"/>
        <v>16242.78082191781</v>
      </c>
      <c r="DC114" s="400">
        <f t="shared" si="885"/>
        <v>0</v>
      </c>
      <c r="DD114" s="400">
        <f t="shared" si="885"/>
        <v>8534.3424657534251</v>
      </c>
      <c r="DE114" s="400">
        <f t="shared" si="885"/>
        <v>16793.383561643837</v>
      </c>
      <c r="DF114" s="400">
        <f t="shared" si="885"/>
        <v>0</v>
      </c>
      <c r="DG114" s="400">
        <f t="shared" si="885"/>
        <v>8534.3424657534251</v>
      </c>
      <c r="DH114" s="400">
        <f t="shared" si="885"/>
        <v>16793.383561643837</v>
      </c>
      <c r="DI114" s="400">
        <f t="shared" si="885"/>
        <v>0</v>
      </c>
      <c r="DJ114" s="400">
        <f t="shared" si="885"/>
        <v>8259.0410958904122</v>
      </c>
      <c r="DK114" s="400">
        <f t="shared" si="885"/>
        <v>16793.383561643837</v>
      </c>
      <c r="DL114" s="400">
        <f t="shared" si="885"/>
        <v>0</v>
      </c>
      <c r="DM114" s="400">
        <f t="shared" si="885"/>
        <v>7708.4383561643845</v>
      </c>
      <c r="DN114" s="400">
        <f t="shared" si="885"/>
        <v>16242.78082191781</v>
      </c>
      <c r="DO114" s="400">
        <f t="shared" si="885"/>
        <v>0</v>
      </c>
      <c r="DP114" s="400">
        <f t="shared" si="885"/>
        <v>8534.3424657534251</v>
      </c>
      <c r="DQ114" s="400">
        <f t="shared" si="885"/>
        <v>16793.383561643837</v>
      </c>
      <c r="DR114" s="400">
        <f t="shared" si="885"/>
        <v>0</v>
      </c>
      <c r="DS114" s="400">
        <f t="shared" si="885"/>
        <v>8534.3424657534251</v>
      </c>
      <c r="DT114" s="400">
        <f t="shared" si="885"/>
        <v>16793.383561643837</v>
      </c>
      <c r="DU114" s="400">
        <f t="shared" si="885"/>
        <v>0</v>
      </c>
      <c r="DV114" s="400">
        <f t="shared" si="885"/>
        <v>8259.0410958904122</v>
      </c>
      <c r="DW114" s="400">
        <f t="shared" si="885"/>
        <v>16793.383561643837</v>
      </c>
      <c r="DX114" s="400">
        <f t="shared" si="885"/>
        <v>0</v>
      </c>
      <c r="DY114" s="400">
        <f t="shared" si="885"/>
        <v>7983.7397260273983</v>
      </c>
      <c r="DZ114" s="400">
        <f t="shared" si="885"/>
        <v>16518.082191780824</v>
      </c>
      <c r="EA114" s="400">
        <f t="shared" si="885"/>
        <v>0</v>
      </c>
      <c r="EB114" s="400">
        <f t="shared" si="885"/>
        <v>0</v>
      </c>
      <c r="EC114" s="400">
        <f t="shared" si="885"/>
        <v>0</v>
      </c>
      <c r="ED114" s="400">
        <f t="shared" si="885"/>
        <v>0</v>
      </c>
    </row>
    <row r="115" spans="1:134" ht="12" collapsed="1" x14ac:dyDescent="0.2">
      <c r="A115" s="316">
        <f>ROW()</f>
        <v>115</v>
      </c>
      <c r="C115" s="409" t="s">
        <v>284</v>
      </c>
      <c r="D115" s="399"/>
      <c r="E115" s="406" t="s">
        <v>216</v>
      </c>
      <c r="F115" s="410">
        <f>'A&amp;R'!$N$64*H105</f>
        <v>0</v>
      </c>
      <c r="G115" s="407" t="str">
        <f>'A&amp;R'!$P$64</f>
        <v>Act/365</v>
      </c>
      <c r="H115" s="399"/>
      <c r="I115" s="399"/>
      <c r="J115" s="407">
        <f t="shared" si="814"/>
        <v>0</v>
      </c>
      <c r="K115" s="399"/>
      <c r="L115" s="407">
        <f>-$F115*L$106/365</f>
        <v>0</v>
      </c>
      <c r="M115" s="407">
        <f t="shared" ref="M115:BX115" si="886">-$F115*M$106/365</f>
        <v>0</v>
      </c>
      <c r="N115" s="407">
        <f t="shared" si="886"/>
        <v>0</v>
      </c>
      <c r="O115" s="407">
        <f t="shared" si="886"/>
        <v>0</v>
      </c>
      <c r="P115" s="407">
        <f t="shared" si="886"/>
        <v>0</v>
      </c>
      <c r="Q115" s="407">
        <f t="shared" si="886"/>
        <v>0</v>
      </c>
      <c r="R115" s="407">
        <f t="shared" si="886"/>
        <v>0</v>
      </c>
      <c r="S115" s="407">
        <f t="shared" si="886"/>
        <v>0</v>
      </c>
      <c r="T115" s="407">
        <f t="shared" si="886"/>
        <v>0</v>
      </c>
      <c r="U115" s="407">
        <f t="shared" si="886"/>
        <v>0</v>
      </c>
      <c r="V115" s="407">
        <f t="shared" si="886"/>
        <v>0</v>
      </c>
      <c r="W115" s="407">
        <f t="shared" si="886"/>
        <v>0</v>
      </c>
      <c r="X115" s="407">
        <f t="shared" si="886"/>
        <v>0</v>
      </c>
      <c r="Y115" s="407">
        <f t="shared" si="886"/>
        <v>0</v>
      </c>
      <c r="Z115" s="407">
        <f t="shared" si="886"/>
        <v>0</v>
      </c>
      <c r="AA115" s="407">
        <f t="shared" si="886"/>
        <v>0</v>
      </c>
      <c r="AB115" s="407">
        <f t="shared" si="886"/>
        <v>0</v>
      </c>
      <c r="AC115" s="407">
        <f t="shared" si="886"/>
        <v>0</v>
      </c>
      <c r="AD115" s="407">
        <f t="shared" si="886"/>
        <v>0</v>
      </c>
      <c r="AE115" s="407">
        <f t="shared" si="886"/>
        <v>0</v>
      </c>
      <c r="AF115" s="407">
        <f t="shared" si="886"/>
        <v>0</v>
      </c>
      <c r="AG115" s="407">
        <f t="shared" si="886"/>
        <v>0</v>
      </c>
      <c r="AH115" s="407">
        <f t="shared" si="886"/>
        <v>0</v>
      </c>
      <c r="AI115" s="407">
        <f t="shared" si="886"/>
        <v>0</v>
      </c>
      <c r="AJ115" s="407">
        <f t="shared" si="886"/>
        <v>0</v>
      </c>
      <c r="AK115" s="407">
        <f t="shared" si="886"/>
        <v>0</v>
      </c>
      <c r="AL115" s="407">
        <f t="shared" si="886"/>
        <v>0</v>
      </c>
      <c r="AM115" s="407">
        <f t="shared" si="886"/>
        <v>0</v>
      </c>
      <c r="AN115" s="407">
        <f t="shared" si="886"/>
        <v>0</v>
      </c>
      <c r="AO115" s="407">
        <f t="shared" si="886"/>
        <v>0</v>
      </c>
      <c r="AP115" s="407">
        <f t="shared" si="886"/>
        <v>0</v>
      </c>
      <c r="AQ115" s="407">
        <f t="shared" si="886"/>
        <v>0</v>
      </c>
      <c r="AR115" s="407">
        <f t="shared" si="886"/>
        <v>0</v>
      </c>
      <c r="AS115" s="407">
        <f t="shared" si="886"/>
        <v>0</v>
      </c>
      <c r="AT115" s="407">
        <f t="shared" si="886"/>
        <v>0</v>
      </c>
      <c r="AU115" s="407">
        <f t="shared" si="886"/>
        <v>0</v>
      </c>
      <c r="AV115" s="407">
        <f t="shared" si="886"/>
        <v>0</v>
      </c>
      <c r="AW115" s="407">
        <f t="shared" si="886"/>
        <v>0</v>
      </c>
      <c r="AX115" s="407">
        <f t="shared" si="886"/>
        <v>0</v>
      </c>
      <c r="AY115" s="407">
        <f t="shared" si="886"/>
        <v>0</v>
      </c>
      <c r="AZ115" s="407">
        <f t="shared" si="886"/>
        <v>0</v>
      </c>
      <c r="BA115" s="407">
        <f t="shared" si="886"/>
        <v>0</v>
      </c>
      <c r="BB115" s="407">
        <f t="shared" si="886"/>
        <v>0</v>
      </c>
      <c r="BC115" s="407">
        <f t="shared" si="886"/>
        <v>0</v>
      </c>
      <c r="BD115" s="407">
        <f t="shared" si="886"/>
        <v>0</v>
      </c>
      <c r="BE115" s="407">
        <f t="shared" si="886"/>
        <v>0</v>
      </c>
      <c r="BF115" s="407">
        <f t="shared" si="886"/>
        <v>0</v>
      </c>
      <c r="BG115" s="407">
        <f t="shared" si="886"/>
        <v>0</v>
      </c>
      <c r="BH115" s="407">
        <f t="shared" si="886"/>
        <v>0</v>
      </c>
      <c r="BI115" s="407">
        <f t="shared" si="886"/>
        <v>0</v>
      </c>
      <c r="BJ115" s="407">
        <f t="shared" si="886"/>
        <v>0</v>
      </c>
      <c r="BK115" s="407">
        <f t="shared" si="886"/>
        <v>0</v>
      </c>
      <c r="BL115" s="407">
        <f t="shared" si="886"/>
        <v>0</v>
      </c>
      <c r="BM115" s="407">
        <f t="shared" si="886"/>
        <v>0</v>
      </c>
      <c r="BN115" s="407">
        <f t="shared" si="886"/>
        <v>0</v>
      </c>
      <c r="BO115" s="407">
        <f t="shared" si="886"/>
        <v>0</v>
      </c>
      <c r="BP115" s="407">
        <f t="shared" si="886"/>
        <v>0</v>
      </c>
      <c r="BQ115" s="407">
        <f t="shared" si="886"/>
        <v>0</v>
      </c>
      <c r="BR115" s="407">
        <f t="shared" si="886"/>
        <v>0</v>
      </c>
      <c r="BS115" s="407">
        <f t="shared" si="886"/>
        <v>0</v>
      </c>
      <c r="BT115" s="407">
        <f t="shared" si="886"/>
        <v>0</v>
      </c>
      <c r="BU115" s="407">
        <f t="shared" si="886"/>
        <v>0</v>
      </c>
      <c r="BV115" s="407">
        <f t="shared" si="886"/>
        <v>0</v>
      </c>
      <c r="BW115" s="407">
        <f t="shared" si="886"/>
        <v>0</v>
      </c>
      <c r="BX115" s="407">
        <f t="shared" si="886"/>
        <v>0</v>
      </c>
      <c r="BY115" s="407">
        <f t="shared" ref="BY115:ED115" si="887">-$F115*BY$106/365</f>
        <v>0</v>
      </c>
      <c r="BZ115" s="407">
        <f t="shared" si="887"/>
        <v>0</v>
      </c>
      <c r="CA115" s="407">
        <f t="shared" si="887"/>
        <v>0</v>
      </c>
      <c r="CB115" s="407">
        <f t="shared" si="887"/>
        <v>0</v>
      </c>
      <c r="CC115" s="407">
        <f t="shared" si="887"/>
        <v>0</v>
      </c>
      <c r="CD115" s="407">
        <f t="shared" si="887"/>
        <v>0</v>
      </c>
      <c r="CE115" s="407">
        <f t="shared" si="887"/>
        <v>0</v>
      </c>
      <c r="CF115" s="407">
        <f t="shared" si="887"/>
        <v>0</v>
      </c>
      <c r="CG115" s="407">
        <f t="shared" si="887"/>
        <v>0</v>
      </c>
      <c r="CH115" s="407">
        <f t="shared" si="887"/>
        <v>0</v>
      </c>
      <c r="CI115" s="407">
        <f t="shared" si="887"/>
        <v>0</v>
      </c>
      <c r="CJ115" s="407">
        <f t="shared" si="887"/>
        <v>0</v>
      </c>
      <c r="CK115" s="407">
        <f t="shared" si="887"/>
        <v>0</v>
      </c>
      <c r="CL115" s="407">
        <f t="shared" si="887"/>
        <v>0</v>
      </c>
      <c r="CM115" s="407">
        <f t="shared" si="887"/>
        <v>0</v>
      </c>
      <c r="CN115" s="407">
        <f t="shared" si="887"/>
        <v>0</v>
      </c>
      <c r="CO115" s="407">
        <f t="shared" si="887"/>
        <v>0</v>
      </c>
      <c r="CP115" s="407">
        <f t="shared" si="887"/>
        <v>0</v>
      </c>
      <c r="CQ115" s="407">
        <f t="shared" si="887"/>
        <v>0</v>
      </c>
      <c r="CR115" s="407">
        <f t="shared" si="887"/>
        <v>0</v>
      </c>
      <c r="CS115" s="407">
        <f t="shared" si="887"/>
        <v>0</v>
      </c>
      <c r="CT115" s="407">
        <f t="shared" si="887"/>
        <v>0</v>
      </c>
      <c r="CU115" s="407">
        <f t="shared" si="887"/>
        <v>0</v>
      </c>
      <c r="CV115" s="407">
        <f t="shared" si="887"/>
        <v>0</v>
      </c>
      <c r="CW115" s="407">
        <f t="shared" si="887"/>
        <v>0</v>
      </c>
      <c r="CX115" s="407">
        <f t="shared" si="887"/>
        <v>0</v>
      </c>
      <c r="CY115" s="407">
        <f t="shared" si="887"/>
        <v>0</v>
      </c>
      <c r="CZ115" s="407">
        <f t="shared" si="887"/>
        <v>0</v>
      </c>
      <c r="DA115" s="407">
        <f t="shared" si="887"/>
        <v>0</v>
      </c>
      <c r="DB115" s="407">
        <f t="shared" si="887"/>
        <v>0</v>
      </c>
      <c r="DC115" s="407">
        <f t="shared" si="887"/>
        <v>0</v>
      </c>
      <c r="DD115" s="407">
        <f t="shared" si="887"/>
        <v>0</v>
      </c>
      <c r="DE115" s="407">
        <f t="shared" si="887"/>
        <v>0</v>
      </c>
      <c r="DF115" s="407">
        <f t="shared" si="887"/>
        <v>0</v>
      </c>
      <c r="DG115" s="407">
        <f t="shared" si="887"/>
        <v>0</v>
      </c>
      <c r="DH115" s="407">
        <f t="shared" si="887"/>
        <v>0</v>
      </c>
      <c r="DI115" s="407">
        <f t="shared" si="887"/>
        <v>0</v>
      </c>
      <c r="DJ115" s="407">
        <f t="shared" si="887"/>
        <v>0</v>
      </c>
      <c r="DK115" s="407">
        <f t="shared" si="887"/>
        <v>0</v>
      </c>
      <c r="DL115" s="407">
        <f t="shared" si="887"/>
        <v>0</v>
      </c>
      <c r="DM115" s="407">
        <f t="shared" si="887"/>
        <v>0</v>
      </c>
      <c r="DN115" s="407">
        <f t="shared" si="887"/>
        <v>0</v>
      </c>
      <c r="DO115" s="407">
        <f t="shared" si="887"/>
        <v>0</v>
      </c>
      <c r="DP115" s="407">
        <f t="shared" si="887"/>
        <v>0</v>
      </c>
      <c r="DQ115" s="407">
        <f t="shared" si="887"/>
        <v>0</v>
      </c>
      <c r="DR115" s="407">
        <f t="shared" si="887"/>
        <v>0</v>
      </c>
      <c r="DS115" s="407">
        <f t="shared" si="887"/>
        <v>0</v>
      </c>
      <c r="DT115" s="407">
        <f t="shared" si="887"/>
        <v>0</v>
      </c>
      <c r="DU115" s="407">
        <f t="shared" si="887"/>
        <v>0</v>
      </c>
      <c r="DV115" s="407">
        <f t="shared" si="887"/>
        <v>0</v>
      </c>
      <c r="DW115" s="407">
        <f t="shared" si="887"/>
        <v>0</v>
      </c>
      <c r="DX115" s="407">
        <f t="shared" si="887"/>
        <v>0</v>
      </c>
      <c r="DY115" s="407">
        <f t="shared" si="887"/>
        <v>0</v>
      </c>
      <c r="DZ115" s="407">
        <f t="shared" si="887"/>
        <v>0</v>
      </c>
      <c r="EA115" s="407">
        <f t="shared" si="887"/>
        <v>0</v>
      </c>
      <c r="EB115" s="407">
        <f t="shared" si="887"/>
        <v>0</v>
      </c>
      <c r="EC115" s="407">
        <f t="shared" si="887"/>
        <v>0</v>
      </c>
      <c r="ED115" s="407">
        <f t="shared" si="887"/>
        <v>0</v>
      </c>
    </row>
    <row r="116" spans="1:134" x14ac:dyDescent="0.2">
      <c r="A116" s="316">
        <f>ROW()</f>
        <v>116</v>
      </c>
      <c r="C116" s="391" t="s">
        <v>285</v>
      </c>
      <c r="D116" s="411"/>
      <c r="E116" s="412"/>
      <c r="F116" s="413"/>
      <c r="G116" s="411"/>
      <c r="H116" s="411"/>
      <c r="I116" s="411"/>
      <c r="J116" s="413">
        <f t="shared" si="814"/>
        <v>-550000</v>
      </c>
      <c r="K116" s="413">
        <f>SUM(K117:K118)</f>
        <v>-66990000.000000007</v>
      </c>
      <c r="L116" s="413">
        <f t="shared" ref="L116:BW116" si="888">SUM(L117:L118)</f>
        <v>0</v>
      </c>
      <c r="M116" s="413">
        <f t="shared" si="888"/>
        <v>0</v>
      </c>
      <c r="N116" s="413">
        <f t="shared" si="888"/>
        <v>0</v>
      </c>
      <c r="O116" s="413">
        <f t="shared" si="888"/>
        <v>0</v>
      </c>
      <c r="P116" s="413">
        <f t="shared" si="888"/>
        <v>0</v>
      </c>
      <c r="Q116" s="413">
        <f t="shared" si="888"/>
        <v>0</v>
      </c>
      <c r="R116" s="413">
        <f t="shared" si="888"/>
        <v>0</v>
      </c>
      <c r="S116" s="413">
        <f t="shared" si="888"/>
        <v>0</v>
      </c>
      <c r="T116" s="413">
        <f t="shared" si="888"/>
        <v>0</v>
      </c>
      <c r="U116" s="413">
        <f t="shared" si="888"/>
        <v>0</v>
      </c>
      <c r="V116" s="413">
        <f t="shared" si="888"/>
        <v>0</v>
      </c>
      <c r="W116" s="413">
        <f t="shared" si="888"/>
        <v>0</v>
      </c>
      <c r="X116" s="413">
        <f t="shared" si="888"/>
        <v>0</v>
      </c>
      <c r="Y116" s="413">
        <f t="shared" si="888"/>
        <v>0</v>
      </c>
      <c r="Z116" s="413">
        <f t="shared" si="888"/>
        <v>0</v>
      </c>
      <c r="AA116" s="413">
        <f t="shared" si="888"/>
        <v>0</v>
      </c>
      <c r="AB116" s="413">
        <f t="shared" si="888"/>
        <v>0</v>
      </c>
      <c r="AC116" s="413">
        <f t="shared" si="888"/>
        <v>0</v>
      </c>
      <c r="AD116" s="413">
        <f t="shared" si="888"/>
        <v>0</v>
      </c>
      <c r="AE116" s="413">
        <f t="shared" si="888"/>
        <v>0</v>
      </c>
      <c r="AF116" s="413">
        <f t="shared" si="888"/>
        <v>0</v>
      </c>
      <c r="AG116" s="413">
        <f t="shared" si="888"/>
        <v>0</v>
      </c>
      <c r="AH116" s="413">
        <f t="shared" si="888"/>
        <v>0</v>
      </c>
      <c r="AI116" s="413">
        <f t="shared" si="888"/>
        <v>0</v>
      </c>
      <c r="AJ116" s="413">
        <f t="shared" si="888"/>
        <v>0</v>
      </c>
      <c r="AK116" s="413">
        <f t="shared" si="888"/>
        <v>0</v>
      </c>
      <c r="AL116" s="413">
        <f t="shared" si="888"/>
        <v>0</v>
      </c>
      <c r="AM116" s="413">
        <f t="shared" si="888"/>
        <v>0</v>
      </c>
      <c r="AN116" s="413">
        <f t="shared" si="888"/>
        <v>0</v>
      </c>
      <c r="AO116" s="413">
        <f t="shared" si="888"/>
        <v>0</v>
      </c>
      <c r="AP116" s="413">
        <f t="shared" si="888"/>
        <v>0</v>
      </c>
      <c r="AQ116" s="413">
        <f t="shared" si="888"/>
        <v>0</v>
      </c>
      <c r="AR116" s="413">
        <f t="shared" si="888"/>
        <v>0</v>
      </c>
      <c r="AS116" s="413">
        <f t="shared" si="888"/>
        <v>0</v>
      </c>
      <c r="AT116" s="413">
        <f t="shared" si="888"/>
        <v>0</v>
      </c>
      <c r="AU116" s="413">
        <f t="shared" si="888"/>
        <v>0</v>
      </c>
      <c r="AV116" s="413">
        <f t="shared" si="888"/>
        <v>0</v>
      </c>
      <c r="AW116" s="413">
        <f t="shared" si="888"/>
        <v>0</v>
      </c>
      <c r="AX116" s="413">
        <f t="shared" si="888"/>
        <v>0</v>
      </c>
      <c r="AY116" s="413">
        <f t="shared" si="888"/>
        <v>0</v>
      </c>
      <c r="AZ116" s="413">
        <f t="shared" si="888"/>
        <v>0</v>
      </c>
      <c r="BA116" s="413">
        <f t="shared" si="888"/>
        <v>0</v>
      </c>
      <c r="BB116" s="413">
        <f t="shared" si="888"/>
        <v>0</v>
      </c>
      <c r="BC116" s="413">
        <f t="shared" si="888"/>
        <v>0</v>
      </c>
      <c r="BD116" s="413">
        <f t="shared" si="888"/>
        <v>0</v>
      </c>
      <c r="BE116" s="413">
        <f t="shared" si="888"/>
        <v>0</v>
      </c>
      <c r="BF116" s="413">
        <f t="shared" si="888"/>
        <v>0</v>
      </c>
      <c r="BG116" s="413">
        <f t="shared" si="888"/>
        <v>0</v>
      </c>
      <c r="BH116" s="413">
        <f t="shared" si="888"/>
        <v>0</v>
      </c>
      <c r="BI116" s="413">
        <f t="shared" si="888"/>
        <v>0</v>
      </c>
      <c r="BJ116" s="413">
        <f t="shared" si="888"/>
        <v>0</v>
      </c>
      <c r="BK116" s="413">
        <f t="shared" si="888"/>
        <v>0</v>
      </c>
      <c r="BL116" s="413">
        <f t="shared" si="888"/>
        <v>0</v>
      </c>
      <c r="BM116" s="413">
        <f t="shared" si="888"/>
        <v>0</v>
      </c>
      <c r="BN116" s="413">
        <f t="shared" si="888"/>
        <v>0</v>
      </c>
      <c r="BO116" s="413">
        <f t="shared" si="888"/>
        <v>0</v>
      </c>
      <c r="BP116" s="413">
        <f t="shared" si="888"/>
        <v>0</v>
      </c>
      <c r="BQ116" s="413">
        <f t="shared" si="888"/>
        <v>0</v>
      </c>
      <c r="BR116" s="413">
        <f t="shared" si="888"/>
        <v>0</v>
      </c>
      <c r="BS116" s="413">
        <f t="shared" si="888"/>
        <v>0</v>
      </c>
      <c r="BT116" s="413">
        <f t="shared" si="888"/>
        <v>0</v>
      </c>
      <c r="BU116" s="413">
        <f t="shared" si="888"/>
        <v>0</v>
      </c>
      <c r="BV116" s="413">
        <f t="shared" si="888"/>
        <v>0</v>
      </c>
      <c r="BW116" s="413">
        <f t="shared" si="888"/>
        <v>0</v>
      </c>
      <c r="BX116" s="413">
        <f t="shared" ref="BX116:CC116" si="889">SUM(BX117:BX118)</f>
        <v>0</v>
      </c>
      <c r="BY116" s="413">
        <f t="shared" si="889"/>
        <v>0</v>
      </c>
      <c r="BZ116" s="413">
        <f t="shared" si="889"/>
        <v>0</v>
      </c>
      <c r="CA116" s="413">
        <f t="shared" si="889"/>
        <v>0</v>
      </c>
      <c r="CB116" s="413">
        <f t="shared" si="889"/>
        <v>0</v>
      </c>
      <c r="CC116" s="413">
        <f t="shared" si="889"/>
        <v>0</v>
      </c>
      <c r="CD116" s="413">
        <f t="shared" ref="CD116:ED116" si="890">SUM(CD117:CD118)</f>
        <v>0</v>
      </c>
      <c r="CE116" s="413">
        <f t="shared" si="890"/>
        <v>0</v>
      </c>
      <c r="CF116" s="413">
        <f t="shared" si="890"/>
        <v>0</v>
      </c>
      <c r="CG116" s="413">
        <f t="shared" si="890"/>
        <v>0</v>
      </c>
      <c r="CH116" s="413">
        <f t="shared" si="890"/>
        <v>0</v>
      </c>
      <c r="CI116" s="413">
        <f t="shared" si="890"/>
        <v>0</v>
      </c>
      <c r="CJ116" s="413">
        <f t="shared" si="890"/>
        <v>0</v>
      </c>
      <c r="CK116" s="413">
        <f t="shared" si="890"/>
        <v>0</v>
      </c>
      <c r="CL116" s="413">
        <f t="shared" si="890"/>
        <v>0</v>
      </c>
      <c r="CM116" s="413">
        <f t="shared" si="890"/>
        <v>0</v>
      </c>
      <c r="CN116" s="413">
        <f t="shared" si="890"/>
        <v>0</v>
      </c>
      <c r="CO116" s="413">
        <f t="shared" si="890"/>
        <v>0</v>
      </c>
      <c r="CP116" s="413">
        <f t="shared" si="890"/>
        <v>0</v>
      </c>
      <c r="CQ116" s="413">
        <f t="shared" si="890"/>
        <v>0</v>
      </c>
      <c r="CR116" s="413">
        <f t="shared" si="890"/>
        <v>0</v>
      </c>
      <c r="CS116" s="413">
        <f t="shared" si="890"/>
        <v>0</v>
      </c>
      <c r="CT116" s="413">
        <f t="shared" si="890"/>
        <v>0</v>
      </c>
      <c r="CU116" s="413">
        <f t="shared" si="890"/>
        <v>0</v>
      </c>
      <c r="CV116" s="413">
        <f t="shared" si="890"/>
        <v>0</v>
      </c>
      <c r="CW116" s="413">
        <f t="shared" si="890"/>
        <v>0</v>
      </c>
      <c r="CX116" s="413">
        <f t="shared" si="890"/>
        <v>0</v>
      </c>
      <c r="CY116" s="413">
        <f t="shared" si="890"/>
        <v>0</v>
      </c>
      <c r="CZ116" s="413">
        <f t="shared" si="890"/>
        <v>0</v>
      </c>
      <c r="DA116" s="413">
        <f t="shared" si="890"/>
        <v>0</v>
      </c>
      <c r="DB116" s="413">
        <f t="shared" si="890"/>
        <v>0</v>
      </c>
      <c r="DC116" s="413">
        <f t="shared" si="890"/>
        <v>0</v>
      </c>
      <c r="DD116" s="413">
        <f t="shared" si="890"/>
        <v>0</v>
      </c>
      <c r="DE116" s="413">
        <f t="shared" si="890"/>
        <v>0</v>
      </c>
      <c r="DF116" s="413">
        <f t="shared" si="890"/>
        <v>0</v>
      </c>
      <c r="DG116" s="413">
        <f t="shared" si="890"/>
        <v>0</v>
      </c>
      <c r="DH116" s="413">
        <f t="shared" si="890"/>
        <v>0</v>
      </c>
      <c r="DI116" s="413">
        <f t="shared" si="890"/>
        <v>0</v>
      </c>
      <c r="DJ116" s="413">
        <f t="shared" si="890"/>
        <v>0</v>
      </c>
      <c r="DK116" s="413">
        <f t="shared" si="890"/>
        <v>0</v>
      </c>
      <c r="DL116" s="413">
        <f t="shared" si="890"/>
        <v>0</v>
      </c>
      <c r="DM116" s="413">
        <f t="shared" si="890"/>
        <v>0</v>
      </c>
      <c r="DN116" s="413">
        <f t="shared" si="890"/>
        <v>0</v>
      </c>
      <c r="DO116" s="413">
        <f t="shared" si="890"/>
        <v>0</v>
      </c>
      <c r="DP116" s="413">
        <f t="shared" si="890"/>
        <v>0</v>
      </c>
      <c r="DQ116" s="413">
        <f t="shared" si="890"/>
        <v>0</v>
      </c>
      <c r="DR116" s="413">
        <f t="shared" si="890"/>
        <v>0</v>
      </c>
      <c r="DS116" s="413">
        <f t="shared" si="890"/>
        <v>0</v>
      </c>
      <c r="DT116" s="413">
        <f t="shared" si="890"/>
        <v>0</v>
      </c>
      <c r="DU116" s="413">
        <f t="shared" si="890"/>
        <v>0</v>
      </c>
      <c r="DV116" s="413">
        <f t="shared" si="890"/>
        <v>0</v>
      </c>
      <c r="DW116" s="413">
        <f t="shared" si="890"/>
        <v>0</v>
      </c>
      <c r="DX116" s="413">
        <f t="shared" si="890"/>
        <v>0</v>
      </c>
      <c r="DY116" s="413">
        <f t="shared" si="890"/>
        <v>0</v>
      </c>
      <c r="DZ116" s="413">
        <f t="shared" si="890"/>
        <v>0</v>
      </c>
      <c r="EA116" s="413">
        <f t="shared" si="890"/>
        <v>66440000.000000007</v>
      </c>
      <c r="EB116" s="413">
        <f t="shared" si="890"/>
        <v>0</v>
      </c>
      <c r="EC116" s="413">
        <f t="shared" si="890"/>
        <v>0</v>
      </c>
      <c r="ED116" s="413">
        <f t="shared" si="890"/>
        <v>0</v>
      </c>
    </row>
    <row r="117" spans="1:134" x14ac:dyDescent="0.2">
      <c r="A117" s="316">
        <f>ROW()</f>
        <v>117</v>
      </c>
      <c r="C117" s="414" t="s">
        <v>286</v>
      </c>
      <c r="D117" s="385"/>
      <c r="F117" s="385"/>
      <c r="G117" s="415">
        <f>-'A&amp;R'!$G$63*H105</f>
        <v>-66990000.000000007</v>
      </c>
      <c r="H117" s="385"/>
      <c r="I117" s="385"/>
      <c r="J117" s="400">
        <f t="shared" si="814"/>
        <v>-66990000.000000007</v>
      </c>
      <c r="K117" s="416">
        <f>G117</f>
        <v>-66990000.000000007</v>
      </c>
      <c r="L117" s="417"/>
      <c r="M117" s="417"/>
      <c r="N117" s="417"/>
      <c r="O117" s="417"/>
      <c r="P117" s="417"/>
      <c r="Q117" s="417"/>
      <c r="R117" s="417"/>
      <c r="S117" s="417"/>
      <c r="T117" s="417"/>
      <c r="U117" s="417"/>
      <c r="V117" s="417"/>
      <c r="W117" s="417"/>
      <c r="X117" s="417"/>
      <c r="Y117" s="417"/>
      <c r="Z117" s="417"/>
      <c r="AA117" s="417"/>
      <c r="AB117" s="417"/>
      <c r="AC117" s="417"/>
      <c r="AD117" s="417"/>
      <c r="AE117" s="417"/>
      <c r="AF117" s="417"/>
      <c r="AG117" s="417"/>
      <c r="AH117" s="417"/>
      <c r="AI117" s="417"/>
      <c r="AJ117" s="417"/>
      <c r="AK117" s="417"/>
      <c r="AL117" s="417"/>
      <c r="AM117" s="417"/>
      <c r="AN117" s="417"/>
      <c r="AO117" s="417"/>
      <c r="AP117" s="417"/>
      <c r="AQ117" s="417"/>
      <c r="AR117" s="417"/>
      <c r="AS117" s="417"/>
      <c r="AT117" s="417"/>
      <c r="AU117" s="417"/>
      <c r="AV117" s="417"/>
      <c r="AW117" s="417"/>
      <c r="AX117" s="417"/>
      <c r="AY117" s="417"/>
      <c r="AZ117" s="417"/>
      <c r="BA117" s="417"/>
      <c r="BB117" s="417"/>
      <c r="BC117" s="417"/>
      <c r="BD117" s="417"/>
      <c r="BE117" s="417"/>
      <c r="BF117" s="417"/>
      <c r="BG117" s="417"/>
      <c r="BH117" s="417"/>
      <c r="BI117" s="417"/>
      <c r="BJ117" s="417"/>
      <c r="BK117" s="417"/>
      <c r="BL117" s="417"/>
      <c r="BM117" s="417"/>
      <c r="BN117" s="417"/>
      <c r="BO117" s="417"/>
      <c r="BP117" s="417"/>
      <c r="BQ117" s="417"/>
      <c r="BR117" s="417"/>
      <c r="BS117" s="417"/>
      <c r="BT117" s="417"/>
      <c r="BU117" s="417"/>
      <c r="BV117" s="417"/>
      <c r="BW117" s="417"/>
      <c r="BX117" s="417"/>
      <c r="BY117" s="417"/>
      <c r="BZ117" s="417"/>
      <c r="CA117" s="417"/>
      <c r="CB117" s="417"/>
      <c r="CC117" s="417"/>
      <c r="CD117" s="417"/>
      <c r="CE117" s="417"/>
      <c r="CF117" s="417"/>
      <c r="CG117" s="417"/>
      <c r="CH117" s="417"/>
      <c r="CI117" s="417"/>
      <c r="CJ117" s="417"/>
      <c r="CK117" s="417"/>
      <c r="CL117" s="417"/>
      <c r="CM117" s="417"/>
      <c r="CN117" s="417"/>
      <c r="CO117" s="417"/>
      <c r="CP117" s="417"/>
      <c r="CQ117" s="417"/>
      <c r="CR117" s="417"/>
      <c r="CS117" s="417"/>
      <c r="CT117" s="417"/>
      <c r="CU117" s="417"/>
      <c r="CV117" s="417"/>
      <c r="CW117" s="417"/>
      <c r="CX117" s="417"/>
      <c r="CY117" s="417"/>
      <c r="CZ117" s="417"/>
      <c r="DA117" s="417"/>
      <c r="DB117" s="417"/>
      <c r="DC117" s="417"/>
      <c r="DD117" s="417"/>
      <c r="DE117" s="417"/>
      <c r="DF117" s="417"/>
      <c r="DG117" s="417"/>
      <c r="DH117" s="417"/>
      <c r="DI117" s="417"/>
      <c r="DJ117" s="417"/>
      <c r="DK117" s="417"/>
      <c r="DL117" s="417"/>
      <c r="DM117" s="417"/>
      <c r="DN117" s="417"/>
      <c r="DO117" s="417"/>
      <c r="DP117" s="417"/>
      <c r="DQ117" s="417"/>
      <c r="DR117" s="417"/>
      <c r="DS117" s="417"/>
      <c r="DT117" s="417"/>
      <c r="DU117" s="417"/>
      <c r="DV117" s="417"/>
      <c r="DW117" s="417"/>
      <c r="DX117" s="417"/>
      <c r="DY117" s="417"/>
      <c r="DZ117" s="417"/>
      <c r="EA117" s="417"/>
      <c r="EB117" s="417"/>
      <c r="EC117" s="417"/>
      <c r="ED117" s="417"/>
    </row>
    <row r="118" spans="1:134" x14ac:dyDescent="0.2">
      <c r="A118" s="316">
        <f>ROW()</f>
        <v>118</v>
      </c>
      <c r="C118" s="418" t="s">
        <v>287</v>
      </c>
      <c r="D118" s="399"/>
      <c r="E118" s="399"/>
      <c r="F118" s="419">
        <f>'A&amp;R'!$H$8</f>
        <v>46873</v>
      </c>
      <c r="G118" s="410">
        <f>G100*H105</f>
        <v>66440000.000000007</v>
      </c>
      <c r="H118" s="407"/>
      <c r="I118" s="399"/>
      <c r="J118" s="407">
        <f t="shared" si="814"/>
        <v>66440000.000000007</v>
      </c>
      <c r="K118" s="420"/>
      <c r="L118" s="195">
        <f>($F118=L$14)*$G118</f>
        <v>0</v>
      </c>
      <c r="M118" s="195">
        <f t="shared" ref="M118:BX118" si="891">($F118=M$14)*$G118</f>
        <v>0</v>
      </c>
      <c r="N118" s="195">
        <f t="shared" si="891"/>
        <v>0</v>
      </c>
      <c r="O118" s="195">
        <f t="shared" si="891"/>
        <v>0</v>
      </c>
      <c r="P118" s="195">
        <f t="shared" si="891"/>
        <v>0</v>
      </c>
      <c r="Q118" s="195">
        <f t="shared" si="891"/>
        <v>0</v>
      </c>
      <c r="R118" s="195">
        <f t="shared" si="891"/>
        <v>0</v>
      </c>
      <c r="S118" s="195">
        <f t="shared" si="891"/>
        <v>0</v>
      </c>
      <c r="T118" s="195">
        <f t="shared" si="891"/>
        <v>0</v>
      </c>
      <c r="U118" s="195">
        <f t="shared" si="891"/>
        <v>0</v>
      </c>
      <c r="V118" s="195">
        <f t="shared" si="891"/>
        <v>0</v>
      </c>
      <c r="W118" s="195">
        <f t="shared" si="891"/>
        <v>0</v>
      </c>
      <c r="X118" s="195">
        <f t="shared" si="891"/>
        <v>0</v>
      </c>
      <c r="Y118" s="195">
        <f t="shared" si="891"/>
        <v>0</v>
      </c>
      <c r="Z118" s="195">
        <f t="shared" si="891"/>
        <v>0</v>
      </c>
      <c r="AA118" s="195">
        <f t="shared" si="891"/>
        <v>0</v>
      </c>
      <c r="AB118" s="195">
        <f t="shared" si="891"/>
        <v>0</v>
      </c>
      <c r="AC118" s="195">
        <f t="shared" si="891"/>
        <v>0</v>
      </c>
      <c r="AD118" s="195">
        <f t="shared" si="891"/>
        <v>0</v>
      </c>
      <c r="AE118" s="195">
        <f t="shared" si="891"/>
        <v>0</v>
      </c>
      <c r="AF118" s="195">
        <f t="shared" si="891"/>
        <v>0</v>
      </c>
      <c r="AG118" s="195">
        <f t="shared" si="891"/>
        <v>0</v>
      </c>
      <c r="AH118" s="195">
        <f t="shared" si="891"/>
        <v>0</v>
      </c>
      <c r="AI118" s="195">
        <f t="shared" si="891"/>
        <v>0</v>
      </c>
      <c r="AJ118" s="195">
        <f t="shared" si="891"/>
        <v>0</v>
      </c>
      <c r="AK118" s="195">
        <f t="shared" si="891"/>
        <v>0</v>
      </c>
      <c r="AL118" s="195">
        <f t="shared" si="891"/>
        <v>0</v>
      </c>
      <c r="AM118" s="195">
        <f t="shared" si="891"/>
        <v>0</v>
      </c>
      <c r="AN118" s="195">
        <f t="shared" si="891"/>
        <v>0</v>
      </c>
      <c r="AO118" s="195">
        <f t="shared" si="891"/>
        <v>0</v>
      </c>
      <c r="AP118" s="195">
        <f t="shared" si="891"/>
        <v>0</v>
      </c>
      <c r="AQ118" s="195">
        <f t="shared" si="891"/>
        <v>0</v>
      </c>
      <c r="AR118" s="195">
        <f t="shared" si="891"/>
        <v>0</v>
      </c>
      <c r="AS118" s="195">
        <f t="shared" si="891"/>
        <v>0</v>
      </c>
      <c r="AT118" s="195">
        <f t="shared" si="891"/>
        <v>0</v>
      </c>
      <c r="AU118" s="195">
        <f t="shared" si="891"/>
        <v>0</v>
      </c>
      <c r="AV118" s="195">
        <f t="shared" si="891"/>
        <v>0</v>
      </c>
      <c r="AW118" s="195">
        <f t="shared" si="891"/>
        <v>0</v>
      </c>
      <c r="AX118" s="195">
        <f t="shared" si="891"/>
        <v>0</v>
      </c>
      <c r="AY118" s="195">
        <f t="shared" si="891"/>
        <v>0</v>
      </c>
      <c r="AZ118" s="195">
        <f t="shared" si="891"/>
        <v>0</v>
      </c>
      <c r="BA118" s="195">
        <f t="shared" si="891"/>
        <v>0</v>
      </c>
      <c r="BB118" s="195">
        <f t="shared" si="891"/>
        <v>0</v>
      </c>
      <c r="BC118" s="195">
        <f t="shared" si="891"/>
        <v>0</v>
      </c>
      <c r="BD118" s="195">
        <f t="shared" si="891"/>
        <v>0</v>
      </c>
      <c r="BE118" s="195">
        <f t="shared" si="891"/>
        <v>0</v>
      </c>
      <c r="BF118" s="195">
        <f t="shared" si="891"/>
        <v>0</v>
      </c>
      <c r="BG118" s="195">
        <f t="shared" si="891"/>
        <v>0</v>
      </c>
      <c r="BH118" s="195">
        <f t="shared" si="891"/>
        <v>0</v>
      </c>
      <c r="BI118" s="195">
        <f t="shared" si="891"/>
        <v>0</v>
      </c>
      <c r="BJ118" s="195">
        <f t="shared" si="891"/>
        <v>0</v>
      </c>
      <c r="BK118" s="195">
        <f t="shared" si="891"/>
        <v>0</v>
      </c>
      <c r="BL118" s="195">
        <f t="shared" si="891"/>
        <v>0</v>
      </c>
      <c r="BM118" s="195">
        <f t="shared" si="891"/>
        <v>0</v>
      </c>
      <c r="BN118" s="195">
        <f t="shared" si="891"/>
        <v>0</v>
      </c>
      <c r="BO118" s="195">
        <f t="shared" si="891"/>
        <v>0</v>
      </c>
      <c r="BP118" s="195">
        <f t="shared" si="891"/>
        <v>0</v>
      </c>
      <c r="BQ118" s="195">
        <f t="shared" si="891"/>
        <v>0</v>
      </c>
      <c r="BR118" s="195">
        <f t="shared" si="891"/>
        <v>0</v>
      </c>
      <c r="BS118" s="195">
        <f t="shared" si="891"/>
        <v>0</v>
      </c>
      <c r="BT118" s="195">
        <f t="shared" si="891"/>
        <v>0</v>
      </c>
      <c r="BU118" s="195">
        <f t="shared" si="891"/>
        <v>0</v>
      </c>
      <c r="BV118" s="195">
        <f t="shared" si="891"/>
        <v>0</v>
      </c>
      <c r="BW118" s="195">
        <f t="shared" si="891"/>
        <v>0</v>
      </c>
      <c r="BX118" s="195">
        <f t="shared" si="891"/>
        <v>0</v>
      </c>
      <c r="BY118" s="195">
        <f t="shared" ref="BY118:ED118" si="892">($F118=BY$14)*$G118</f>
        <v>0</v>
      </c>
      <c r="BZ118" s="195">
        <f t="shared" si="892"/>
        <v>0</v>
      </c>
      <c r="CA118" s="195">
        <f t="shared" si="892"/>
        <v>0</v>
      </c>
      <c r="CB118" s="195">
        <f t="shared" si="892"/>
        <v>0</v>
      </c>
      <c r="CC118" s="195">
        <f t="shared" si="892"/>
        <v>0</v>
      </c>
      <c r="CD118" s="195">
        <f t="shared" si="892"/>
        <v>0</v>
      </c>
      <c r="CE118" s="195">
        <f t="shared" si="892"/>
        <v>0</v>
      </c>
      <c r="CF118" s="195">
        <f t="shared" si="892"/>
        <v>0</v>
      </c>
      <c r="CG118" s="195">
        <f t="shared" si="892"/>
        <v>0</v>
      </c>
      <c r="CH118" s="195">
        <f t="shared" si="892"/>
        <v>0</v>
      </c>
      <c r="CI118" s="195">
        <f t="shared" si="892"/>
        <v>0</v>
      </c>
      <c r="CJ118" s="195">
        <f t="shared" si="892"/>
        <v>0</v>
      </c>
      <c r="CK118" s="195">
        <f t="shared" si="892"/>
        <v>0</v>
      </c>
      <c r="CL118" s="195">
        <f t="shared" si="892"/>
        <v>0</v>
      </c>
      <c r="CM118" s="195">
        <f t="shared" si="892"/>
        <v>0</v>
      </c>
      <c r="CN118" s="195">
        <f t="shared" si="892"/>
        <v>0</v>
      </c>
      <c r="CO118" s="195">
        <f t="shared" si="892"/>
        <v>0</v>
      </c>
      <c r="CP118" s="195">
        <f t="shared" si="892"/>
        <v>0</v>
      </c>
      <c r="CQ118" s="195">
        <f t="shared" si="892"/>
        <v>0</v>
      </c>
      <c r="CR118" s="195">
        <f t="shared" si="892"/>
        <v>0</v>
      </c>
      <c r="CS118" s="195">
        <f t="shared" si="892"/>
        <v>0</v>
      </c>
      <c r="CT118" s="195">
        <f t="shared" si="892"/>
        <v>0</v>
      </c>
      <c r="CU118" s="195">
        <f t="shared" si="892"/>
        <v>0</v>
      </c>
      <c r="CV118" s="195">
        <f t="shared" si="892"/>
        <v>0</v>
      </c>
      <c r="CW118" s="195">
        <f t="shared" si="892"/>
        <v>0</v>
      </c>
      <c r="CX118" s="195">
        <f t="shared" si="892"/>
        <v>0</v>
      </c>
      <c r="CY118" s="195">
        <f t="shared" si="892"/>
        <v>0</v>
      </c>
      <c r="CZ118" s="195">
        <f t="shared" si="892"/>
        <v>0</v>
      </c>
      <c r="DA118" s="195">
        <f t="shared" si="892"/>
        <v>0</v>
      </c>
      <c r="DB118" s="195">
        <f t="shared" si="892"/>
        <v>0</v>
      </c>
      <c r="DC118" s="195">
        <f t="shared" si="892"/>
        <v>0</v>
      </c>
      <c r="DD118" s="195">
        <f t="shared" si="892"/>
        <v>0</v>
      </c>
      <c r="DE118" s="195">
        <f t="shared" si="892"/>
        <v>0</v>
      </c>
      <c r="DF118" s="195">
        <f t="shared" si="892"/>
        <v>0</v>
      </c>
      <c r="DG118" s="195">
        <f t="shared" si="892"/>
        <v>0</v>
      </c>
      <c r="DH118" s="195">
        <f t="shared" si="892"/>
        <v>0</v>
      </c>
      <c r="DI118" s="195">
        <f t="shared" si="892"/>
        <v>0</v>
      </c>
      <c r="DJ118" s="195">
        <f t="shared" si="892"/>
        <v>0</v>
      </c>
      <c r="DK118" s="195">
        <f t="shared" si="892"/>
        <v>0</v>
      </c>
      <c r="DL118" s="195">
        <f t="shared" si="892"/>
        <v>0</v>
      </c>
      <c r="DM118" s="195">
        <f t="shared" si="892"/>
        <v>0</v>
      </c>
      <c r="DN118" s="195">
        <f t="shared" si="892"/>
        <v>0</v>
      </c>
      <c r="DO118" s="195">
        <f t="shared" si="892"/>
        <v>0</v>
      </c>
      <c r="DP118" s="195">
        <f t="shared" si="892"/>
        <v>0</v>
      </c>
      <c r="DQ118" s="195">
        <f t="shared" si="892"/>
        <v>0</v>
      </c>
      <c r="DR118" s="195">
        <f t="shared" si="892"/>
        <v>0</v>
      </c>
      <c r="DS118" s="195">
        <f t="shared" si="892"/>
        <v>0</v>
      </c>
      <c r="DT118" s="195">
        <f t="shared" si="892"/>
        <v>0</v>
      </c>
      <c r="DU118" s="195">
        <f t="shared" si="892"/>
        <v>0</v>
      </c>
      <c r="DV118" s="195">
        <f t="shared" si="892"/>
        <v>0</v>
      </c>
      <c r="DW118" s="195">
        <f t="shared" si="892"/>
        <v>0</v>
      </c>
      <c r="DX118" s="195">
        <f t="shared" si="892"/>
        <v>0</v>
      </c>
      <c r="DY118" s="195">
        <f t="shared" si="892"/>
        <v>0</v>
      </c>
      <c r="DZ118" s="195">
        <f t="shared" si="892"/>
        <v>0</v>
      </c>
      <c r="EA118" s="195">
        <f t="shared" si="892"/>
        <v>66440000.000000007</v>
      </c>
      <c r="EB118" s="195">
        <f t="shared" si="892"/>
        <v>0</v>
      </c>
      <c r="EC118" s="195">
        <f t="shared" si="892"/>
        <v>0</v>
      </c>
      <c r="ED118" s="195">
        <f t="shared" si="892"/>
        <v>0</v>
      </c>
    </row>
    <row r="119" spans="1:134" x14ac:dyDescent="0.2">
      <c r="A119" s="316">
        <f>ROW()</f>
        <v>119</v>
      </c>
      <c r="C119" s="391" t="s">
        <v>288</v>
      </c>
      <c r="D119" s="411"/>
      <c r="E119" s="411"/>
      <c r="F119" s="413"/>
      <c r="G119" s="411"/>
      <c r="H119" s="411"/>
      <c r="I119" s="411"/>
      <c r="J119" s="413">
        <f t="shared" ca="1" si="814"/>
        <v>-32136541.782001559</v>
      </c>
      <c r="K119" s="421">
        <f t="shared" ref="K119:AP119" si="893">SUM(K120:K123)</f>
        <v>66990000.000000007</v>
      </c>
      <c r="L119" s="421">
        <f t="shared" si="893"/>
        <v>0</v>
      </c>
      <c r="M119" s="421">
        <f t="shared" si="893"/>
        <v>0</v>
      </c>
      <c r="N119" s="421">
        <f t="shared" ca="1" si="893"/>
        <v>-813980.18786149169</v>
      </c>
      <c r="O119" s="421">
        <f t="shared" si="893"/>
        <v>0</v>
      </c>
      <c r="P119" s="421">
        <f t="shared" si="893"/>
        <v>0</v>
      </c>
      <c r="Q119" s="421">
        <f t="shared" ca="1" si="893"/>
        <v>-823203.35175038059</v>
      </c>
      <c r="R119" s="421">
        <f t="shared" si="893"/>
        <v>0</v>
      </c>
      <c r="S119" s="421">
        <f t="shared" si="893"/>
        <v>0</v>
      </c>
      <c r="T119" s="421">
        <f t="shared" ca="1" si="893"/>
        <v>-823203.35175038059</v>
      </c>
      <c r="U119" s="421">
        <f t="shared" si="893"/>
        <v>0</v>
      </c>
      <c r="V119" s="421">
        <f t="shared" si="893"/>
        <v>0</v>
      </c>
      <c r="W119" s="421">
        <f t="shared" ca="1" si="893"/>
        <v>-805582.92808219185</v>
      </c>
      <c r="X119" s="421">
        <f t="shared" si="893"/>
        <v>0</v>
      </c>
      <c r="Y119" s="421">
        <f t="shared" si="893"/>
        <v>0</v>
      </c>
      <c r="Z119" s="421">
        <f t="shared" ca="1" si="893"/>
        <v>-813980.18786149169</v>
      </c>
      <c r="AA119" s="421">
        <f t="shared" si="893"/>
        <v>0</v>
      </c>
      <c r="AB119" s="421">
        <f t="shared" si="893"/>
        <v>0</v>
      </c>
      <c r="AC119" s="421">
        <f t="shared" ca="1" si="893"/>
        <v>-823203.35175038059</v>
      </c>
      <c r="AD119" s="421">
        <f t="shared" si="893"/>
        <v>0</v>
      </c>
      <c r="AE119" s="421">
        <f t="shared" si="893"/>
        <v>0</v>
      </c>
      <c r="AF119" s="421">
        <f t="shared" ca="1" si="893"/>
        <v>-823203.35175038059</v>
      </c>
      <c r="AG119" s="421">
        <f t="shared" si="893"/>
        <v>0</v>
      </c>
      <c r="AH119" s="421">
        <f t="shared" si="893"/>
        <v>0</v>
      </c>
      <c r="AI119" s="421">
        <f t="shared" ca="1" si="893"/>
        <v>-814530.79060121789</v>
      </c>
      <c r="AJ119" s="421">
        <f t="shared" si="893"/>
        <v>0</v>
      </c>
      <c r="AK119" s="421">
        <f t="shared" si="893"/>
        <v>0</v>
      </c>
      <c r="AL119" s="421">
        <f t="shared" ca="1" si="893"/>
        <v>-813980.18786149169</v>
      </c>
      <c r="AM119" s="421">
        <f t="shared" si="893"/>
        <v>0</v>
      </c>
      <c r="AN119" s="421">
        <f t="shared" si="893"/>
        <v>0</v>
      </c>
      <c r="AO119" s="421">
        <f t="shared" ca="1" si="893"/>
        <v>-823203.35175038059</v>
      </c>
      <c r="AP119" s="421">
        <f t="shared" si="893"/>
        <v>0</v>
      </c>
      <c r="AQ119" s="421">
        <f t="shared" ref="AQ119:CC119" si="894">SUM(AQ120:AQ123)</f>
        <v>0</v>
      </c>
      <c r="AR119" s="421">
        <f t="shared" ca="1" si="894"/>
        <v>-823203.35175038059</v>
      </c>
      <c r="AS119" s="421">
        <f t="shared" si="894"/>
        <v>0</v>
      </c>
      <c r="AT119" s="421">
        <f t="shared" si="894"/>
        <v>0</v>
      </c>
      <c r="AU119" s="421">
        <f t="shared" ca="1" si="894"/>
        <v>-805582.92808219185</v>
      </c>
      <c r="AV119" s="421">
        <f t="shared" si="894"/>
        <v>0</v>
      </c>
      <c r="AW119" s="421">
        <f t="shared" si="894"/>
        <v>0</v>
      </c>
      <c r="AX119" s="421">
        <f t="shared" ca="1" si="894"/>
        <v>-813980.18786149169</v>
      </c>
      <c r="AY119" s="421">
        <f t="shared" si="894"/>
        <v>0</v>
      </c>
      <c r="AZ119" s="421">
        <f t="shared" si="894"/>
        <v>0</v>
      </c>
      <c r="BA119" s="421">
        <f t="shared" ca="1" si="894"/>
        <v>-823203.35175038059</v>
      </c>
      <c r="BB119" s="421">
        <f t="shared" si="894"/>
        <v>0</v>
      </c>
      <c r="BC119" s="421">
        <f t="shared" si="894"/>
        <v>0</v>
      </c>
      <c r="BD119" s="421">
        <f t="shared" ca="1" si="894"/>
        <v>-823203.35175038059</v>
      </c>
      <c r="BE119" s="421">
        <f t="shared" si="894"/>
        <v>0</v>
      </c>
      <c r="BF119" s="421">
        <f t="shared" si="894"/>
        <v>0</v>
      </c>
      <c r="BG119" s="421">
        <f t="shared" ca="1" si="894"/>
        <v>-805582.92808219185</v>
      </c>
      <c r="BH119" s="421">
        <f t="shared" si="894"/>
        <v>0</v>
      </c>
      <c r="BI119" s="421">
        <f t="shared" si="894"/>
        <v>0</v>
      </c>
      <c r="BJ119" s="421">
        <f t="shared" ca="1" si="894"/>
        <v>-813980.18786149169</v>
      </c>
      <c r="BK119" s="421">
        <f t="shared" si="894"/>
        <v>0</v>
      </c>
      <c r="BL119" s="421">
        <f t="shared" si="894"/>
        <v>0</v>
      </c>
      <c r="BM119" s="421">
        <f t="shared" ca="1" si="894"/>
        <v>-823203.35175038059</v>
      </c>
      <c r="BN119" s="421">
        <f t="shared" si="894"/>
        <v>0</v>
      </c>
      <c r="BO119" s="421">
        <f t="shared" si="894"/>
        <v>0</v>
      </c>
      <c r="BP119" s="421">
        <f t="shared" ca="1" si="894"/>
        <v>-823203.35175038059</v>
      </c>
      <c r="BQ119" s="421">
        <f t="shared" si="894"/>
        <v>0</v>
      </c>
      <c r="BR119" s="421">
        <f t="shared" si="894"/>
        <v>0</v>
      </c>
      <c r="BS119" s="421">
        <f t="shared" ca="1" si="894"/>
        <v>-805582.92808219185</v>
      </c>
      <c r="BT119" s="421">
        <f t="shared" si="894"/>
        <v>0</v>
      </c>
      <c r="BU119" s="421">
        <f t="shared" si="894"/>
        <v>0</v>
      </c>
      <c r="BV119" s="421">
        <f t="shared" ca="1" si="894"/>
        <v>-813980.18786149169</v>
      </c>
      <c r="BW119" s="421">
        <f t="shared" si="894"/>
        <v>0</v>
      </c>
      <c r="BX119" s="421">
        <f t="shared" si="894"/>
        <v>0</v>
      </c>
      <c r="BY119" s="421">
        <f t="shared" ca="1" si="894"/>
        <v>-823203.35175038059</v>
      </c>
      <c r="BZ119" s="421">
        <f t="shared" si="894"/>
        <v>0</v>
      </c>
      <c r="CA119" s="421">
        <f t="shared" si="894"/>
        <v>0</v>
      </c>
      <c r="CB119" s="421">
        <f t="shared" ca="1" si="894"/>
        <v>-823203.35175038059</v>
      </c>
      <c r="CC119" s="421">
        <f t="shared" si="894"/>
        <v>0</v>
      </c>
      <c r="CD119" s="421">
        <f t="shared" ref="CD119:ED119" si="895">SUM(CD120:CD123)</f>
        <v>0</v>
      </c>
      <c r="CE119" s="421">
        <f t="shared" ca="1" si="895"/>
        <v>-814530.79060121789</v>
      </c>
      <c r="CF119" s="421">
        <f t="shared" si="895"/>
        <v>0</v>
      </c>
      <c r="CG119" s="421">
        <f t="shared" si="895"/>
        <v>0</v>
      </c>
      <c r="CH119" s="421">
        <f t="shared" ca="1" si="895"/>
        <v>-813980.18786149169</v>
      </c>
      <c r="CI119" s="421">
        <f t="shared" si="895"/>
        <v>0</v>
      </c>
      <c r="CJ119" s="421">
        <f t="shared" si="895"/>
        <v>0</v>
      </c>
      <c r="CK119" s="421">
        <f t="shared" ca="1" si="895"/>
        <v>-823203.35175038059</v>
      </c>
      <c r="CL119" s="421">
        <f t="shared" si="895"/>
        <v>0</v>
      </c>
      <c r="CM119" s="421">
        <f t="shared" si="895"/>
        <v>0</v>
      </c>
      <c r="CN119" s="421">
        <f t="shared" ca="1" si="895"/>
        <v>-823203.35175038059</v>
      </c>
      <c r="CO119" s="421">
        <f t="shared" si="895"/>
        <v>0</v>
      </c>
      <c r="CP119" s="421">
        <f t="shared" si="895"/>
        <v>0</v>
      </c>
      <c r="CQ119" s="421">
        <f t="shared" ca="1" si="895"/>
        <v>-805582.92808219185</v>
      </c>
      <c r="CR119" s="421">
        <f t="shared" si="895"/>
        <v>0</v>
      </c>
      <c r="CS119" s="421">
        <f t="shared" si="895"/>
        <v>0</v>
      </c>
      <c r="CT119" s="421">
        <f t="shared" ca="1" si="895"/>
        <v>-813980.18786149169</v>
      </c>
      <c r="CU119" s="421">
        <f t="shared" si="895"/>
        <v>0</v>
      </c>
      <c r="CV119" s="421">
        <f t="shared" si="895"/>
        <v>0</v>
      </c>
      <c r="CW119" s="421">
        <f t="shared" ca="1" si="895"/>
        <v>-823203.35175038059</v>
      </c>
      <c r="CX119" s="421">
        <f t="shared" si="895"/>
        <v>0</v>
      </c>
      <c r="CY119" s="421">
        <f t="shared" si="895"/>
        <v>0</v>
      </c>
      <c r="CZ119" s="421">
        <f t="shared" ca="1" si="895"/>
        <v>-823203.35175038059</v>
      </c>
      <c r="DA119" s="421">
        <f t="shared" si="895"/>
        <v>0</v>
      </c>
      <c r="DB119" s="421">
        <f t="shared" si="895"/>
        <v>0</v>
      </c>
      <c r="DC119" s="421">
        <f t="shared" ca="1" si="895"/>
        <v>-805582.92808219185</v>
      </c>
      <c r="DD119" s="421">
        <f t="shared" si="895"/>
        <v>0</v>
      </c>
      <c r="DE119" s="421">
        <f t="shared" si="895"/>
        <v>0</v>
      </c>
      <c r="DF119" s="421">
        <f t="shared" ca="1" si="895"/>
        <v>-813980.18786149169</v>
      </c>
      <c r="DG119" s="421">
        <f t="shared" si="895"/>
        <v>0</v>
      </c>
      <c r="DH119" s="421">
        <f t="shared" si="895"/>
        <v>0</v>
      </c>
      <c r="DI119" s="421">
        <f t="shared" ca="1" si="895"/>
        <v>-823203.35175038059</v>
      </c>
      <c r="DJ119" s="421">
        <f t="shared" si="895"/>
        <v>0</v>
      </c>
      <c r="DK119" s="421">
        <f t="shared" si="895"/>
        <v>0</v>
      </c>
      <c r="DL119" s="421">
        <f t="shared" ca="1" si="895"/>
        <v>-823203.35175038059</v>
      </c>
      <c r="DM119" s="421">
        <f t="shared" si="895"/>
        <v>0</v>
      </c>
      <c r="DN119" s="421">
        <f t="shared" si="895"/>
        <v>0</v>
      </c>
      <c r="DO119" s="421">
        <f t="shared" ca="1" si="895"/>
        <v>-805582.92808219185</v>
      </c>
      <c r="DP119" s="421">
        <f t="shared" si="895"/>
        <v>0</v>
      </c>
      <c r="DQ119" s="421">
        <f t="shared" si="895"/>
        <v>0</v>
      </c>
      <c r="DR119" s="421">
        <f t="shared" ca="1" si="895"/>
        <v>-813980.18786149169</v>
      </c>
      <c r="DS119" s="421">
        <f t="shared" si="895"/>
        <v>0</v>
      </c>
      <c r="DT119" s="421">
        <f t="shared" si="895"/>
        <v>0</v>
      </c>
      <c r="DU119" s="421">
        <f t="shared" ca="1" si="895"/>
        <v>-823203.35175038059</v>
      </c>
      <c r="DV119" s="421">
        <f t="shared" si="895"/>
        <v>0</v>
      </c>
      <c r="DW119" s="421">
        <f t="shared" si="895"/>
        <v>0</v>
      </c>
      <c r="DX119" s="421">
        <f t="shared" ca="1" si="895"/>
        <v>-823203.35175038059</v>
      </c>
      <c r="DY119" s="421">
        <f t="shared" si="895"/>
        <v>0</v>
      </c>
      <c r="DZ119" s="421">
        <f t="shared" si="895"/>
        <v>0</v>
      </c>
      <c r="EA119" s="421">
        <f t="shared" ca="1" si="895"/>
        <v>-67254530.790601224</v>
      </c>
      <c r="EB119" s="421">
        <f t="shared" si="895"/>
        <v>0</v>
      </c>
      <c r="EC119" s="421">
        <f t="shared" si="895"/>
        <v>0</v>
      </c>
      <c r="ED119" s="421">
        <f t="shared" ca="1" si="895"/>
        <v>-5.1222741603851318E-9</v>
      </c>
    </row>
    <row r="120" spans="1:134" x14ac:dyDescent="0.2">
      <c r="A120" s="316">
        <f>ROW()</f>
        <v>120</v>
      </c>
      <c r="C120" s="422" t="s">
        <v>289</v>
      </c>
      <c r="D120" s="396"/>
      <c r="E120" s="402" t="s">
        <v>283</v>
      </c>
      <c r="F120" s="423">
        <f>'A&amp;R'!$H$9</f>
        <v>3</v>
      </c>
      <c r="G120" s="396"/>
      <c r="H120" s="396"/>
      <c r="I120" s="396"/>
      <c r="J120" s="373">
        <f t="shared" ca="1" si="814"/>
        <v>-32686541.782001529</v>
      </c>
      <c r="K120" s="424"/>
      <c r="L120" s="425">
        <f>-IF(OR(MOD(L$8,$F120)=0,L$14=$I$6),L107+K125)</f>
        <v>0</v>
      </c>
      <c r="M120" s="425">
        <f t="shared" ref="M120:BX120" si="896">-IF(OR(MOD(M$8,$F120)=0,M$14=$I$6),M107+L125)</f>
        <v>0</v>
      </c>
      <c r="N120" s="425">
        <f t="shared" ca="1" si="896"/>
        <v>-813980.18786149169</v>
      </c>
      <c r="O120" s="425">
        <f t="shared" si="896"/>
        <v>0</v>
      </c>
      <c r="P120" s="425">
        <f t="shared" si="896"/>
        <v>0</v>
      </c>
      <c r="Q120" s="425">
        <f t="shared" ca="1" si="896"/>
        <v>-823203.35175038059</v>
      </c>
      <c r="R120" s="425">
        <f t="shared" si="896"/>
        <v>0</v>
      </c>
      <c r="S120" s="425">
        <f t="shared" si="896"/>
        <v>0</v>
      </c>
      <c r="T120" s="425">
        <f t="shared" ca="1" si="896"/>
        <v>-823203.35175038059</v>
      </c>
      <c r="U120" s="425">
        <f t="shared" si="896"/>
        <v>0</v>
      </c>
      <c r="V120" s="425">
        <f t="shared" si="896"/>
        <v>0</v>
      </c>
      <c r="W120" s="425">
        <f t="shared" ca="1" si="896"/>
        <v>-805582.92808219185</v>
      </c>
      <c r="X120" s="425">
        <f t="shared" si="896"/>
        <v>0</v>
      </c>
      <c r="Y120" s="425">
        <f t="shared" si="896"/>
        <v>0</v>
      </c>
      <c r="Z120" s="425">
        <f t="shared" ca="1" si="896"/>
        <v>-813980.18786149169</v>
      </c>
      <c r="AA120" s="425">
        <f t="shared" si="896"/>
        <v>0</v>
      </c>
      <c r="AB120" s="425">
        <f t="shared" si="896"/>
        <v>0</v>
      </c>
      <c r="AC120" s="425">
        <f t="shared" ca="1" si="896"/>
        <v>-823203.35175038059</v>
      </c>
      <c r="AD120" s="425">
        <f t="shared" si="896"/>
        <v>0</v>
      </c>
      <c r="AE120" s="425">
        <f t="shared" si="896"/>
        <v>0</v>
      </c>
      <c r="AF120" s="425">
        <f t="shared" ca="1" si="896"/>
        <v>-823203.35175038059</v>
      </c>
      <c r="AG120" s="425">
        <f t="shared" si="896"/>
        <v>0</v>
      </c>
      <c r="AH120" s="425">
        <f t="shared" si="896"/>
        <v>0</v>
      </c>
      <c r="AI120" s="425">
        <f t="shared" ca="1" si="896"/>
        <v>-814530.79060121789</v>
      </c>
      <c r="AJ120" s="425">
        <f t="shared" si="896"/>
        <v>0</v>
      </c>
      <c r="AK120" s="425">
        <f t="shared" si="896"/>
        <v>0</v>
      </c>
      <c r="AL120" s="425">
        <f t="shared" ca="1" si="896"/>
        <v>-813980.18786149169</v>
      </c>
      <c r="AM120" s="425">
        <f t="shared" si="896"/>
        <v>0</v>
      </c>
      <c r="AN120" s="425">
        <f t="shared" si="896"/>
        <v>0</v>
      </c>
      <c r="AO120" s="425">
        <f t="shared" ca="1" si="896"/>
        <v>-823203.35175038059</v>
      </c>
      <c r="AP120" s="425">
        <f t="shared" si="896"/>
        <v>0</v>
      </c>
      <c r="AQ120" s="425">
        <f t="shared" si="896"/>
        <v>0</v>
      </c>
      <c r="AR120" s="425">
        <f t="shared" ca="1" si="896"/>
        <v>-823203.35175038059</v>
      </c>
      <c r="AS120" s="425">
        <f t="shared" si="896"/>
        <v>0</v>
      </c>
      <c r="AT120" s="425">
        <f t="shared" si="896"/>
        <v>0</v>
      </c>
      <c r="AU120" s="425">
        <f t="shared" ca="1" si="896"/>
        <v>-805582.92808219185</v>
      </c>
      <c r="AV120" s="425">
        <f t="shared" si="896"/>
        <v>0</v>
      </c>
      <c r="AW120" s="425">
        <f t="shared" si="896"/>
        <v>0</v>
      </c>
      <c r="AX120" s="425">
        <f t="shared" ca="1" si="896"/>
        <v>-813980.18786149169</v>
      </c>
      <c r="AY120" s="425">
        <f t="shared" si="896"/>
        <v>0</v>
      </c>
      <c r="AZ120" s="425">
        <f t="shared" si="896"/>
        <v>0</v>
      </c>
      <c r="BA120" s="425">
        <f t="shared" ca="1" si="896"/>
        <v>-823203.35175038059</v>
      </c>
      <c r="BB120" s="425">
        <f t="shared" si="896"/>
        <v>0</v>
      </c>
      <c r="BC120" s="425">
        <f t="shared" si="896"/>
        <v>0</v>
      </c>
      <c r="BD120" s="425">
        <f t="shared" ca="1" si="896"/>
        <v>-823203.35175038059</v>
      </c>
      <c r="BE120" s="425">
        <f t="shared" si="896"/>
        <v>0</v>
      </c>
      <c r="BF120" s="425">
        <f t="shared" si="896"/>
        <v>0</v>
      </c>
      <c r="BG120" s="425">
        <f t="shared" ca="1" si="896"/>
        <v>-805582.92808219185</v>
      </c>
      <c r="BH120" s="425">
        <f t="shared" si="896"/>
        <v>0</v>
      </c>
      <c r="BI120" s="425">
        <f t="shared" si="896"/>
        <v>0</v>
      </c>
      <c r="BJ120" s="425">
        <f t="shared" ca="1" si="896"/>
        <v>-813980.18786149169</v>
      </c>
      <c r="BK120" s="425">
        <f t="shared" si="896"/>
        <v>0</v>
      </c>
      <c r="BL120" s="425">
        <f t="shared" si="896"/>
        <v>0</v>
      </c>
      <c r="BM120" s="425">
        <f t="shared" ca="1" si="896"/>
        <v>-823203.35175038059</v>
      </c>
      <c r="BN120" s="425">
        <f t="shared" si="896"/>
        <v>0</v>
      </c>
      <c r="BO120" s="425">
        <f t="shared" si="896"/>
        <v>0</v>
      </c>
      <c r="BP120" s="425">
        <f t="shared" ca="1" si="896"/>
        <v>-823203.35175038059</v>
      </c>
      <c r="BQ120" s="425">
        <f t="shared" si="896"/>
        <v>0</v>
      </c>
      <c r="BR120" s="425">
        <f t="shared" si="896"/>
        <v>0</v>
      </c>
      <c r="BS120" s="425">
        <f t="shared" ca="1" si="896"/>
        <v>-805582.92808219185</v>
      </c>
      <c r="BT120" s="425">
        <f t="shared" si="896"/>
        <v>0</v>
      </c>
      <c r="BU120" s="425">
        <f t="shared" si="896"/>
        <v>0</v>
      </c>
      <c r="BV120" s="425">
        <f t="shared" ca="1" si="896"/>
        <v>-813980.18786149169</v>
      </c>
      <c r="BW120" s="425">
        <f t="shared" si="896"/>
        <v>0</v>
      </c>
      <c r="BX120" s="425">
        <f t="shared" si="896"/>
        <v>0</v>
      </c>
      <c r="BY120" s="425">
        <f t="shared" ref="BY120:ED120" ca="1" si="897">-IF(OR(MOD(BY$8,$F120)=0,BY$14=$I$6),BY107+BX125)</f>
        <v>-823203.35175038059</v>
      </c>
      <c r="BZ120" s="425">
        <f t="shared" si="897"/>
        <v>0</v>
      </c>
      <c r="CA120" s="425">
        <f t="shared" si="897"/>
        <v>0</v>
      </c>
      <c r="CB120" s="425">
        <f t="shared" ca="1" si="897"/>
        <v>-823203.35175038059</v>
      </c>
      <c r="CC120" s="425">
        <f t="shared" si="897"/>
        <v>0</v>
      </c>
      <c r="CD120" s="425">
        <f t="shared" si="897"/>
        <v>0</v>
      </c>
      <c r="CE120" s="425">
        <f t="shared" ca="1" si="897"/>
        <v>-814530.79060121789</v>
      </c>
      <c r="CF120" s="425">
        <f t="shared" si="897"/>
        <v>0</v>
      </c>
      <c r="CG120" s="425">
        <f t="shared" si="897"/>
        <v>0</v>
      </c>
      <c r="CH120" s="425">
        <f t="shared" ca="1" si="897"/>
        <v>-813980.18786149169</v>
      </c>
      <c r="CI120" s="425">
        <f t="shared" si="897"/>
        <v>0</v>
      </c>
      <c r="CJ120" s="425">
        <f t="shared" si="897"/>
        <v>0</v>
      </c>
      <c r="CK120" s="425">
        <f t="shared" ca="1" si="897"/>
        <v>-823203.35175038059</v>
      </c>
      <c r="CL120" s="425">
        <f t="shared" si="897"/>
        <v>0</v>
      </c>
      <c r="CM120" s="425">
        <f t="shared" si="897"/>
        <v>0</v>
      </c>
      <c r="CN120" s="425">
        <f t="shared" ca="1" si="897"/>
        <v>-823203.35175038059</v>
      </c>
      <c r="CO120" s="425">
        <f t="shared" si="897"/>
        <v>0</v>
      </c>
      <c r="CP120" s="425">
        <f t="shared" si="897"/>
        <v>0</v>
      </c>
      <c r="CQ120" s="425">
        <f t="shared" ca="1" si="897"/>
        <v>-805582.92808219185</v>
      </c>
      <c r="CR120" s="425">
        <f t="shared" si="897"/>
        <v>0</v>
      </c>
      <c r="CS120" s="425">
        <f t="shared" si="897"/>
        <v>0</v>
      </c>
      <c r="CT120" s="425">
        <f t="shared" ca="1" si="897"/>
        <v>-813980.18786149169</v>
      </c>
      <c r="CU120" s="425">
        <f t="shared" si="897"/>
        <v>0</v>
      </c>
      <c r="CV120" s="425">
        <f t="shared" si="897"/>
        <v>0</v>
      </c>
      <c r="CW120" s="425">
        <f t="shared" ca="1" si="897"/>
        <v>-823203.35175038059</v>
      </c>
      <c r="CX120" s="425">
        <f t="shared" si="897"/>
        <v>0</v>
      </c>
      <c r="CY120" s="425">
        <f t="shared" si="897"/>
        <v>0</v>
      </c>
      <c r="CZ120" s="425">
        <f t="shared" ca="1" si="897"/>
        <v>-823203.35175038059</v>
      </c>
      <c r="DA120" s="425">
        <f t="shared" si="897"/>
        <v>0</v>
      </c>
      <c r="DB120" s="425">
        <f t="shared" si="897"/>
        <v>0</v>
      </c>
      <c r="DC120" s="425">
        <f t="shared" ca="1" si="897"/>
        <v>-805582.92808219185</v>
      </c>
      <c r="DD120" s="425">
        <f t="shared" si="897"/>
        <v>0</v>
      </c>
      <c r="DE120" s="425">
        <f t="shared" si="897"/>
        <v>0</v>
      </c>
      <c r="DF120" s="425">
        <f t="shared" ca="1" si="897"/>
        <v>-813980.18786149169</v>
      </c>
      <c r="DG120" s="425">
        <f t="shared" si="897"/>
        <v>0</v>
      </c>
      <c r="DH120" s="425">
        <f t="shared" si="897"/>
        <v>0</v>
      </c>
      <c r="DI120" s="425">
        <f t="shared" ca="1" si="897"/>
        <v>-823203.35175038059</v>
      </c>
      <c r="DJ120" s="425">
        <f t="shared" si="897"/>
        <v>0</v>
      </c>
      <c r="DK120" s="425">
        <f t="shared" si="897"/>
        <v>0</v>
      </c>
      <c r="DL120" s="425">
        <f t="shared" ca="1" si="897"/>
        <v>-823203.35175038059</v>
      </c>
      <c r="DM120" s="425">
        <f t="shared" si="897"/>
        <v>0</v>
      </c>
      <c r="DN120" s="425">
        <f t="shared" si="897"/>
        <v>0</v>
      </c>
      <c r="DO120" s="425">
        <f t="shared" ca="1" si="897"/>
        <v>-805582.92808219185</v>
      </c>
      <c r="DP120" s="425">
        <f t="shared" si="897"/>
        <v>0</v>
      </c>
      <c r="DQ120" s="425">
        <f t="shared" si="897"/>
        <v>0</v>
      </c>
      <c r="DR120" s="425">
        <f t="shared" ca="1" si="897"/>
        <v>-813980.18786149169</v>
      </c>
      <c r="DS120" s="425">
        <f t="shared" si="897"/>
        <v>0</v>
      </c>
      <c r="DT120" s="425">
        <f t="shared" si="897"/>
        <v>0</v>
      </c>
      <c r="DU120" s="425">
        <f t="shared" ca="1" si="897"/>
        <v>-823203.35175038059</v>
      </c>
      <c r="DV120" s="425">
        <f t="shared" si="897"/>
        <v>0</v>
      </c>
      <c r="DW120" s="425">
        <f t="shared" si="897"/>
        <v>0</v>
      </c>
      <c r="DX120" s="425">
        <f t="shared" ca="1" si="897"/>
        <v>-823203.35175038059</v>
      </c>
      <c r="DY120" s="425">
        <f t="shared" si="897"/>
        <v>0</v>
      </c>
      <c r="DZ120" s="425">
        <f t="shared" si="897"/>
        <v>0</v>
      </c>
      <c r="EA120" s="425">
        <f t="shared" ca="1" si="897"/>
        <v>-814530.79060121789</v>
      </c>
      <c r="EB120" s="425">
        <f t="shared" si="897"/>
        <v>0</v>
      </c>
      <c r="EC120" s="425">
        <f t="shared" si="897"/>
        <v>0</v>
      </c>
      <c r="ED120" s="425">
        <f t="shared" ca="1" si="897"/>
        <v>-5.1222741603851318E-9</v>
      </c>
    </row>
    <row r="121" spans="1:134" x14ac:dyDescent="0.2">
      <c r="A121" s="316">
        <f>ROW()</f>
        <v>121</v>
      </c>
      <c r="C121" s="422" t="s">
        <v>290</v>
      </c>
      <c r="D121" s="396"/>
      <c r="E121" s="402"/>
      <c r="F121" s="426">
        <f>$I$6</f>
        <v>46873</v>
      </c>
      <c r="G121" s="373">
        <f>G123+G122</f>
        <v>550000</v>
      </c>
      <c r="H121" s="396"/>
      <c r="I121" s="396"/>
      <c r="J121" s="373">
        <f t="shared" si="814"/>
        <v>550000</v>
      </c>
      <c r="K121" s="424"/>
      <c r="L121" s="425">
        <f>($F121=L$14)*$G121</f>
        <v>0</v>
      </c>
      <c r="M121" s="425">
        <f t="shared" ref="M121:BX121" si="898">($F121=M$14)*$G121</f>
        <v>0</v>
      </c>
      <c r="N121" s="425">
        <f t="shared" si="898"/>
        <v>0</v>
      </c>
      <c r="O121" s="425">
        <f t="shared" si="898"/>
        <v>0</v>
      </c>
      <c r="P121" s="425">
        <f t="shared" si="898"/>
        <v>0</v>
      </c>
      <c r="Q121" s="425">
        <f t="shared" si="898"/>
        <v>0</v>
      </c>
      <c r="R121" s="425">
        <f t="shared" si="898"/>
        <v>0</v>
      </c>
      <c r="S121" s="425">
        <f t="shared" si="898"/>
        <v>0</v>
      </c>
      <c r="T121" s="425">
        <f t="shared" si="898"/>
        <v>0</v>
      </c>
      <c r="U121" s="425">
        <f t="shared" si="898"/>
        <v>0</v>
      </c>
      <c r="V121" s="425">
        <f t="shared" si="898"/>
        <v>0</v>
      </c>
      <c r="W121" s="425">
        <f t="shared" si="898"/>
        <v>0</v>
      </c>
      <c r="X121" s="425">
        <f t="shared" si="898"/>
        <v>0</v>
      </c>
      <c r="Y121" s="425">
        <f t="shared" si="898"/>
        <v>0</v>
      </c>
      <c r="Z121" s="425">
        <f t="shared" si="898"/>
        <v>0</v>
      </c>
      <c r="AA121" s="425">
        <f t="shared" si="898"/>
        <v>0</v>
      </c>
      <c r="AB121" s="425">
        <f t="shared" si="898"/>
        <v>0</v>
      </c>
      <c r="AC121" s="425">
        <f t="shared" si="898"/>
        <v>0</v>
      </c>
      <c r="AD121" s="425">
        <f t="shared" si="898"/>
        <v>0</v>
      </c>
      <c r="AE121" s="425">
        <f t="shared" si="898"/>
        <v>0</v>
      </c>
      <c r="AF121" s="425">
        <f t="shared" si="898"/>
        <v>0</v>
      </c>
      <c r="AG121" s="425">
        <f t="shared" si="898"/>
        <v>0</v>
      </c>
      <c r="AH121" s="425">
        <f t="shared" si="898"/>
        <v>0</v>
      </c>
      <c r="AI121" s="425">
        <f t="shared" si="898"/>
        <v>0</v>
      </c>
      <c r="AJ121" s="425">
        <f t="shared" si="898"/>
        <v>0</v>
      </c>
      <c r="AK121" s="425">
        <f t="shared" si="898"/>
        <v>0</v>
      </c>
      <c r="AL121" s="425">
        <f t="shared" si="898"/>
        <v>0</v>
      </c>
      <c r="AM121" s="425">
        <f t="shared" si="898"/>
        <v>0</v>
      </c>
      <c r="AN121" s="425">
        <f t="shared" si="898"/>
        <v>0</v>
      </c>
      <c r="AO121" s="425">
        <f t="shared" si="898"/>
        <v>0</v>
      </c>
      <c r="AP121" s="425">
        <f t="shared" si="898"/>
        <v>0</v>
      </c>
      <c r="AQ121" s="425">
        <f t="shared" si="898"/>
        <v>0</v>
      </c>
      <c r="AR121" s="425">
        <f t="shared" si="898"/>
        <v>0</v>
      </c>
      <c r="AS121" s="425">
        <f t="shared" si="898"/>
        <v>0</v>
      </c>
      <c r="AT121" s="425">
        <f t="shared" si="898"/>
        <v>0</v>
      </c>
      <c r="AU121" s="425">
        <f t="shared" si="898"/>
        <v>0</v>
      </c>
      <c r="AV121" s="425">
        <f t="shared" si="898"/>
        <v>0</v>
      </c>
      <c r="AW121" s="425">
        <f t="shared" si="898"/>
        <v>0</v>
      </c>
      <c r="AX121" s="425">
        <f t="shared" si="898"/>
        <v>0</v>
      </c>
      <c r="AY121" s="425">
        <f t="shared" si="898"/>
        <v>0</v>
      </c>
      <c r="AZ121" s="425">
        <f t="shared" si="898"/>
        <v>0</v>
      </c>
      <c r="BA121" s="425">
        <f t="shared" si="898"/>
        <v>0</v>
      </c>
      <c r="BB121" s="425">
        <f t="shared" si="898"/>
        <v>0</v>
      </c>
      <c r="BC121" s="425">
        <f t="shared" si="898"/>
        <v>0</v>
      </c>
      <c r="BD121" s="425">
        <f t="shared" si="898"/>
        <v>0</v>
      </c>
      <c r="BE121" s="425">
        <f t="shared" si="898"/>
        <v>0</v>
      </c>
      <c r="BF121" s="425">
        <f t="shared" si="898"/>
        <v>0</v>
      </c>
      <c r="BG121" s="425">
        <f t="shared" si="898"/>
        <v>0</v>
      </c>
      <c r="BH121" s="425">
        <f t="shared" si="898"/>
        <v>0</v>
      </c>
      <c r="BI121" s="425">
        <f t="shared" si="898"/>
        <v>0</v>
      </c>
      <c r="BJ121" s="425">
        <f t="shared" si="898"/>
        <v>0</v>
      </c>
      <c r="BK121" s="425">
        <f t="shared" si="898"/>
        <v>0</v>
      </c>
      <c r="BL121" s="425">
        <f t="shared" si="898"/>
        <v>0</v>
      </c>
      <c r="BM121" s="425">
        <f t="shared" si="898"/>
        <v>0</v>
      </c>
      <c r="BN121" s="425">
        <f t="shared" si="898"/>
        <v>0</v>
      </c>
      <c r="BO121" s="425">
        <f t="shared" si="898"/>
        <v>0</v>
      </c>
      <c r="BP121" s="425">
        <f t="shared" si="898"/>
        <v>0</v>
      </c>
      <c r="BQ121" s="425">
        <f t="shared" si="898"/>
        <v>0</v>
      </c>
      <c r="BR121" s="425">
        <f t="shared" si="898"/>
        <v>0</v>
      </c>
      <c r="BS121" s="425">
        <f t="shared" si="898"/>
        <v>0</v>
      </c>
      <c r="BT121" s="425">
        <f t="shared" si="898"/>
        <v>0</v>
      </c>
      <c r="BU121" s="425">
        <f t="shared" si="898"/>
        <v>0</v>
      </c>
      <c r="BV121" s="425">
        <f t="shared" si="898"/>
        <v>0</v>
      </c>
      <c r="BW121" s="425">
        <f t="shared" si="898"/>
        <v>0</v>
      </c>
      <c r="BX121" s="425">
        <f t="shared" si="898"/>
        <v>0</v>
      </c>
      <c r="BY121" s="425">
        <f t="shared" ref="BY121:ED121" si="899">($F121=BY$14)*$G121</f>
        <v>0</v>
      </c>
      <c r="BZ121" s="425">
        <f t="shared" si="899"/>
        <v>0</v>
      </c>
      <c r="CA121" s="425">
        <f t="shared" si="899"/>
        <v>0</v>
      </c>
      <c r="CB121" s="425">
        <f t="shared" si="899"/>
        <v>0</v>
      </c>
      <c r="CC121" s="425">
        <f t="shared" si="899"/>
        <v>0</v>
      </c>
      <c r="CD121" s="425">
        <f t="shared" si="899"/>
        <v>0</v>
      </c>
      <c r="CE121" s="425">
        <f t="shared" si="899"/>
        <v>0</v>
      </c>
      <c r="CF121" s="425">
        <f t="shared" si="899"/>
        <v>0</v>
      </c>
      <c r="CG121" s="425">
        <f t="shared" si="899"/>
        <v>0</v>
      </c>
      <c r="CH121" s="425">
        <f t="shared" si="899"/>
        <v>0</v>
      </c>
      <c r="CI121" s="425">
        <f t="shared" si="899"/>
        <v>0</v>
      </c>
      <c r="CJ121" s="425">
        <f t="shared" si="899"/>
        <v>0</v>
      </c>
      <c r="CK121" s="425">
        <f t="shared" si="899"/>
        <v>0</v>
      </c>
      <c r="CL121" s="425">
        <f t="shared" si="899"/>
        <v>0</v>
      </c>
      <c r="CM121" s="425">
        <f t="shared" si="899"/>
        <v>0</v>
      </c>
      <c r="CN121" s="425">
        <f t="shared" si="899"/>
        <v>0</v>
      </c>
      <c r="CO121" s="425">
        <f t="shared" si="899"/>
        <v>0</v>
      </c>
      <c r="CP121" s="425">
        <f t="shared" si="899"/>
        <v>0</v>
      </c>
      <c r="CQ121" s="425">
        <f t="shared" si="899"/>
        <v>0</v>
      </c>
      <c r="CR121" s="425">
        <f t="shared" si="899"/>
        <v>0</v>
      </c>
      <c r="CS121" s="425">
        <f t="shared" si="899"/>
        <v>0</v>
      </c>
      <c r="CT121" s="425">
        <f t="shared" si="899"/>
        <v>0</v>
      </c>
      <c r="CU121" s="425">
        <f t="shared" si="899"/>
        <v>0</v>
      </c>
      <c r="CV121" s="425">
        <f t="shared" si="899"/>
        <v>0</v>
      </c>
      <c r="CW121" s="425">
        <f t="shared" si="899"/>
        <v>0</v>
      </c>
      <c r="CX121" s="425">
        <f t="shared" si="899"/>
        <v>0</v>
      </c>
      <c r="CY121" s="425">
        <f t="shared" si="899"/>
        <v>0</v>
      </c>
      <c r="CZ121" s="425">
        <f t="shared" si="899"/>
        <v>0</v>
      </c>
      <c r="DA121" s="425">
        <f t="shared" si="899"/>
        <v>0</v>
      </c>
      <c r="DB121" s="425">
        <f t="shared" si="899"/>
        <v>0</v>
      </c>
      <c r="DC121" s="425">
        <f t="shared" si="899"/>
        <v>0</v>
      </c>
      <c r="DD121" s="425">
        <f t="shared" si="899"/>
        <v>0</v>
      </c>
      <c r="DE121" s="425">
        <f t="shared" si="899"/>
        <v>0</v>
      </c>
      <c r="DF121" s="425">
        <f t="shared" si="899"/>
        <v>0</v>
      </c>
      <c r="DG121" s="425">
        <f t="shared" si="899"/>
        <v>0</v>
      </c>
      <c r="DH121" s="425">
        <f t="shared" si="899"/>
        <v>0</v>
      </c>
      <c r="DI121" s="425">
        <f t="shared" si="899"/>
        <v>0</v>
      </c>
      <c r="DJ121" s="425">
        <f t="shared" si="899"/>
        <v>0</v>
      </c>
      <c r="DK121" s="425">
        <f t="shared" si="899"/>
        <v>0</v>
      </c>
      <c r="DL121" s="425">
        <f t="shared" si="899"/>
        <v>0</v>
      </c>
      <c r="DM121" s="425">
        <f t="shared" si="899"/>
        <v>0</v>
      </c>
      <c r="DN121" s="425">
        <f t="shared" si="899"/>
        <v>0</v>
      </c>
      <c r="DO121" s="425">
        <f t="shared" si="899"/>
        <v>0</v>
      </c>
      <c r="DP121" s="425">
        <f t="shared" si="899"/>
        <v>0</v>
      </c>
      <c r="DQ121" s="425">
        <f t="shared" si="899"/>
        <v>0</v>
      </c>
      <c r="DR121" s="425">
        <f t="shared" si="899"/>
        <v>0</v>
      </c>
      <c r="DS121" s="425">
        <f t="shared" si="899"/>
        <v>0</v>
      </c>
      <c r="DT121" s="425">
        <f t="shared" si="899"/>
        <v>0</v>
      </c>
      <c r="DU121" s="425">
        <f t="shared" si="899"/>
        <v>0</v>
      </c>
      <c r="DV121" s="425">
        <f t="shared" si="899"/>
        <v>0</v>
      </c>
      <c r="DW121" s="425">
        <f t="shared" si="899"/>
        <v>0</v>
      </c>
      <c r="DX121" s="425">
        <f t="shared" si="899"/>
        <v>0</v>
      </c>
      <c r="DY121" s="425">
        <f t="shared" si="899"/>
        <v>0</v>
      </c>
      <c r="DZ121" s="425">
        <f t="shared" si="899"/>
        <v>0</v>
      </c>
      <c r="EA121" s="425">
        <f t="shared" si="899"/>
        <v>550000</v>
      </c>
      <c r="EB121" s="425">
        <f t="shared" si="899"/>
        <v>0</v>
      </c>
      <c r="EC121" s="425">
        <f t="shared" si="899"/>
        <v>0</v>
      </c>
      <c r="ED121" s="425">
        <f t="shared" si="899"/>
        <v>0</v>
      </c>
    </row>
    <row r="122" spans="1:134" x14ac:dyDescent="0.2">
      <c r="A122" s="316">
        <f>ROW()</f>
        <v>122</v>
      </c>
      <c r="C122" s="414" t="s">
        <v>286</v>
      </c>
      <c r="E122" s="396"/>
      <c r="F122" s="385"/>
      <c r="G122" s="415">
        <f>-G117</f>
        <v>66990000.000000007</v>
      </c>
      <c r="H122" s="396"/>
      <c r="I122" s="396"/>
      <c r="J122" s="373">
        <f t="shared" si="814"/>
        <v>66990000.000000007</v>
      </c>
      <c r="K122" s="427">
        <f>G122</f>
        <v>66990000.000000007</v>
      </c>
      <c r="L122" s="425"/>
      <c r="M122" s="425"/>
      <c r="N122" s="425"/>
      <c r="O122" s="425"/>
      <c r="P122" s="425"/>
      <c r="Q122" s="425"/>
      <c r="R122" s="425"/>
      <c r="S122" s="425"/>
      <c r="T122" s="425"/>
      <c r="U122" s="425"/>
      <c r="V122" s="425"/>
      <c r="W122" s="425"/>
      <c r="X122" s="425"/>
      <c r="Y122" s="425"/>
      <c r="Z122" s="425"/>
      <c r="AA122" s="425"/>
      <c r="AB122" s="425"/>
      <c r="AC122" s="425"/>
      <c r="AD122" s="425"/>
      <c r="AE122" s="425"/>
      <c r="AF122" s="425"/>
      <c r="AG122" s="425"/>
      <c r="AH122" s="425"/>
      <c r="AI122" s="425"/>
      <c r="AJ122" s="425"/>
      <c r="AK122" s="425"/>
      <c r="AL122" s="425"/>
      <c r="AM122" s="425"/>
      <c r="AN122" s="425"/>
      <c r="AO122" s="425"/>
      <c r="AP122" s="425"/>
      <c r="AQ122" s="425"/>
      <c r="AR122" s="425"/>
      <c r="AS122" s="425"/>
      <c r="AT122" s="425"/>
      <c r="AU122" s="425"/>
      <c r="AV122" s="425"/>
      <c r="AW122" s="425"/>
      <c r="AX122" s="425"/>
      <c r="AY122" s="425"/>
      <c r="AZ122" s="425"/>
      <c r="BA122" s="425"/>
      <c r="BB122" s="425"/>
      <c r="BC122" s="425"/>
      <c r="BD122" s="425"/>
      <c r="BE122" s="425"/>
      <c r="BF122" s="425"/>
      <c r="BG122" s="425"/>
      <c r="BH122" s="425"/>
      <c r="BI122" s="425"/>
      <c r="BJ122" s="425"/>
      <c r="BK122" s="425"/>
      <c r="BL122" s="425"/>
      <c r="BM122" s="425"/>
      <c r="BN122" s="425"/>
      <c r="BO122" s="425"/>
      <c r="BP122" s="425"/>
      <c r="BQ122" s="425"/>
      <c r="BR122" s="425"/>
      <c r="BS122" s="425"/>
      <c r="BT122" s="425"/>
      <c r="BU122" s="425"/>
      <c r="BV122" s="425"/>
      <c r="BW122" s="425"/>
      <c r="BX122" s="425"/>
      <c r="BY122" s="425"/>
      <c r="BZ122" s="425"/>
      <c r="CA122" s="425"/>
      <c r="CB122" s="425"/>
      <c r="CC122" s="425"/>
      <c r="CD122" s="425"/>
      <c r="CE122" s="425"/>
      <c r="CF122" s="425"/>
      <c r="CG122" s="425"/>
      <c r="CH122" s="425"/>
      <c r="CI122" s="425"/>
      <c r="CJ122" s="425"/>
      <c r="CK122" s="425"/>
      <c r="CL122" s="425"/>
      <c r="CM122" s="425"/>
      <c r="CN122" s="425"/>
      <c r="CO122" s="425"/>
      <c r="CP122" s="425"/>
      <c r="CQ122" s="425"/>
      <c r="CR122" s="425"/>
      <c r="CS122" s="425"/>
      <c r="CT122" s="425"/>
      <c r="CU122" s="425"/>
      <c r="CV122" s="425"/>
      <c r="CW122" s="425"/>
      <c r="CX122" s="425"/>
      <c r="CY122" s="425"/>
      <c r="CZ122" s="425"/>
      <c r="DA122" s="425"/>
      <c r="DB122" s="425"/>
      <c r="DC122" s="425"/>
      <c r="DD122" s="425"/>
      <c r="DE122" s="425"/>
      <c r="DF122" s="425"/>
      <c r="DG122" s="425"/>
      <c r="DH122" s="425"/>
      <c r="DI122" s="425"/>
      <c r="DJ122" s="425"/>
      <c r="DK122" s="425"/>
      <c r="DL122" s="425"/>
      <c r="DM122" s="425"/>
      <c r="DN122" s="425"/>
      <c r="DO122" s="425"/>
      <c r="DP122" s="425"/>
      <c r="DQ122" s="425"/>
      <c r="DR122" s="425"/>
      <c r="DS122" s="425"/>
      <c r="DT122" s="425"/>
      <c r="DU122" s="425"/>
      <c r="DV122" s="425"/>
      <c r="DW122" s="425"/>
      <c r="DX122" s="425"/>
      <c r="DY122" s="425"/>
      <c r="DZ122" s="425"/>
      <c r="EA122" s="425"/>
      <c r="EB122" s="425"/>
      <c r="EC122" s="425"/>
      <c r="ED122" s="425"/>
    </row>
    <row r="123" spans="1:134" x14ac:dyDescent="0.2">
      <c r="A123" s="316">
        <f>ROW()</f>
        <v>123</v>
      </c>
      <c r="C123" s="418" t="s">
        <v>287</v>
      </c>
      <c r="D123" s="428"/>
      <c r="E123" s="399"/>
      <c r="F123" s="419">
        <f>F118</f>
        <v>46873</v>
      </c>
      <c r="G123" s="410">
        <f>-G118</f>
        <v>-66440000.000000007</v>
      </c>
      <c r="H123" s="343"/>
      <c r="I123" s="399"/>
      <c r="J123" s="407">
        <f t="shared" si="814"/>
        <v>-66990000.000000007</v>
      </c>
      <c r="K123" s="429"/>
      <c r="L123" s="430">
        <f>($F123=L$14)*($G123-$G121)</f>
        <v>0</v>
      </c>
      <c r="M123" s="430">
        <f t="shared" ref="M123:BX123" si="900">($F123=M$14)*($G123-$G121)</f>
        <v>0</v>
      </c>
      <c r="N123" s="430">
        <f t="shared" si="900"/>
        <v>0</v>
      </c>
      <c r="O123" s="430">
        <f t="shared" si="900"/>
        <v>0</v>
      </c>
      <c r="P123" s="430">
        <f t="shared" si="900"/>
        <v>0</v>
      </c>
      <c r="Q123" s="430">
        <f t="shared" si="900"/>
        <v>0</v>
      </c>
      <c r="R123" s="430">
        <f t="shared" si="900"/>
        <v>0</v>
      </c>
      <c r="S123" s="430">
        <f t="shared" si="900"/>
        <v>0</v>
      </c>
      <c r="T123" s="430">
        <f t="shared" si="900"/>
        <v>0</v>
      </c>
      <c r="U123" s="430">
        <f t="shared" si="900"/>
        <v>0</v>
      </c>
      <c r="V123" s="430">
        <f t="shared" si="900"/>
        <v>0</v>
      </c>
      <c r="W123" s="430">
        <f t="shared" si="900"/>
        <v>0</v>
      </c>
      <c r="X123" s="430">
        <f t="shared" si="900"/>
        <v>0</v>
      </c>
      <c r="Y123" s="430">
        <f t="shared" si="900"/>
        <v>0</v>
      </c>
      <c r="Z123" s="430">
        <f t="shared" si="900"/>
        <v>0</v>
      </c>
      <c r="AA123" s="430">
        <f t="shared" si="900"/>
        <v>0</v>
      </c>
      <c r="AB123" s="430">
        <f t="shared" si="900"/>
        <v>0</v>
      </c>
      <c r="AC123" s="430">
        <f t="shared" si="900"/>
        <v>0</v>
      </c>
      <c r="AD123" s="430">
        <f t="shared" si="900"/>
        <v>0</v>
      </c>
      <c r="AE123" s="430">
        <f t="shared" si="900"/>
        <v>0</v>
      </c>
      <c r="AF123" s="430">
        <f t="shared" si="900"/>
        <v>0</v>
      </c>
      <c r="AG123" s="430">
        <f t="shared" si="900"/>
        <v>0</v>
      </c>
      <c r="AH123" s="430">
        <f t="shared" si="900"/>
        <v>0</v>
      </c>
      <c r="AI123" s="430">
        <f t="shared" si="900"/>
        <v>0</v>
      </c>
      <c r="AJ123" s="430">
        <f t="shared" si="900"/>
        <v>0</v>
      </c>
      <c r="AK123" s="430">
        <f t="shared" si="900"/>
        <v>0</v>
      </c>
      <c r="AL123" s="430">
        <f t="shared" si="900"/>
        <v>0</v>
      </c>
      <c r="AM123" s="430">
        <f t="shared" si="900"/>
        <v>0</v>
      </c>
      <c r="AN123" s="430">
        <f t="shared" si="900"/>
        <v>0</v>
      </c>
      <c r="AO123" s="430">
        <f t="shared" si="900"/>
        <v>0</v>
      </c>
      <c r="AP123" s="430">
        <f t="shared" si="900"/>
        <v>0</v>
      </c>
      <c r="AQ123" s="430">
        <f t="shared" si="900"/>
        <v>0</v>
      </c>
      <c r="AR123" s="430">
        <f t="shared" si="900"/>
        <v>0</v>
      </c>
      <c r="AS123" s="430">
        <f t="shared" si="900"/>
        <v>0</v>
      </c>
      <c r="AT123" s="430">
        <f t="shared" si="900"/>
        <v>0</v>
      </c>
      <c r="AU123" s="430">
        <f t="shared" si="900"/>
        <v>0</v>
      </c>
      <c r="AV123" s="430">
        <f t="shared" si="900"/>
        <v>0</v>
      </c>
      <c r="AW123" s="430">
        <f t="shared" si="900"/>
        <v>0</v>
      </c>
      <c r="AX123" s="430">
        <f t="shared" si="900"/>
        <v>0</v>
      </c>
      <c r="AY123" s="430">
        <f t="shared" si="900"/>
        <v>0</v>
      </c>
      <c r="AZ123" s="430">
        <f t="shared" si="900"/>
        <v>0</v>
      </c>
      <c r="BA123" s="430">
        <f t="shared" si="900"/>
        <v>0</v>
      </c>
      <c r="BB123" s="430">
        <f t="shared" si="900"/>
        <v>0</v>
      </c>
      <c r="BC123" s="430">
        <f t="shared" si="900"/>
        <v>0</v>
      </c>
      <c r="BD123" s="430">
        <f t="shared" si="900"/>
        <v>0</v>
      </c>
      <c r="BE123" s="430">
        <f t="shared" si="900"/>
        <v>0</v>
      </c>
      <c r="BF123" s="430">
        <f t="shared" si="900"/>
        <v>0</v>
      </c>
      <c r="BG123" s="430">
        <f t="shared" si="900"/>
        <v>0</v>
      </c>
      <c r="BH123" s="430">
        <f t="shared" si="900"/>
        <v>0</v>
      </c>
      <c r="BI123" s="430">
        <f t="shared" si="900"/>
        <v>0</v>
      </c>
      <c r="BJ123" s="430">
        <f t="shared" si="900"/>
        <v>0</v>
      </c>
      <c r="BK123" s="430">
        <f t="shared" si="900"/>
        <v>0</v>
      </c>
      <c r="BL123" s="430">
        <f t="shared" si="900"/>
        <v>0</v>
      </c>
      <c r="BM123" s="430">
        <f t="shared" si="900"/>
        <v>0</v>
      </c>
      <c r="BN123" s="430">
        <f t="shared" si="900"/>
        <v>0</v>
      </c>
      <c r="BO123" s="430">
        <f t="shared" si="900"/>
        <v>0</v>
      </c>
      <c r="BP123" s="430">
        <f t="shared" si="900"/>
        <v>0</v>
      </c>
      <c r="BQ123" s="430">
        <f t="shared" si="900"/>
        <v>0</v>
      </c>
      <c r="BR123" s="430">
        <f t="shared" si="900"/>
        <v>0</v>
      </c>
      <c r="BS123" s="430">
        <f t="shared" si="900"/>
        <v>0</v>
      </c>
      <c r="BT123" s="430">
        <f t="shared" si="900"/>
        <v>0</v>
      </c>
      <c r="BU123" s="430">
        <f t="shared" si="900"/>
        <v>0</v>
      </c>
      <c r="BV123" s="430">
        <f t="shared" si="900"/>
        <v>0</v>
      </c>
      <c r="BW123" s="430">
        <f t="shared" si="900"/>
        <v>0</v>
      </c>
      <c r="BX123" s="430">
        <f t="shared" si="900"/>
        <v>0</v>
      </c>
      <c r="BY123" s="430">
        <f t="shared" ref="BY123:CC123" si="901">($F123=BY$14)*($G123-$G121)</f>
        <v>0</v>
      </c>
      <c r="BZ123" s="430">
        <f t="shared" si="901"/>
        <v>0</v>
      </c>
      <c r="CA123" s="430">
        <f t="shared" si="901"/>
        <v>0</v>
      </c>
      <c r="CB123" s="430">
        <f t="shared" si="901"/>
        <v>0</v>
      </c>
      <c r="CC123" s="430">
        <f t="shared" si="901"/>
        <v>0</v>
      </c>
      <c r="CD123" s="430">
        <f t="shared" ref="CD123:ED123" si="902">($F123=CD$14)*($G123-$G121)</f>
        <v>0</v>
      </c>
      <c r="CE123" s="430">
        <f t="shared" si="902"/>
        <v>0</v>
      </c>
      <c r="CF123" s="430">
        <f t="shared" si="902"/>
        <v>0</v>
      </c>
      <c r="CG123" s="430">
        <f t="shared" si="902"/>
        <v>0</v>
      </c>
      <c r="CH123" s="430">
        <f t="shared" si="902"/>
        <v>0</v>
      </c>
      <c r="CI123" s="430">
        <f t="shared" si="902"/>
        <v>0</v>
      </c>
      <c r="CJ123" s="430">
        <f t="shared" si="902"/>
        <v>0</v>
      </c>
      <c r="CK123" s="430">
        <f t="shared" si="902"/>
        <v>0</v>
      </c>
      <c r="CL123" s="430">
        <f t="shared" si="902"/>
        <v>0</v>
      </c>
      <c r="CM123" s="430">
        <f t="shared" si="902"/>
        <v>0</v>
      </c>
      <c r="CN123" s="430">
        <f t="shared" si="902"/>
        <v>0</v>
      </c>
      <c r="CO123" s="430">
        <f t="shared" si="902"/>
        <v>0</v>
      </c>
      <c r="CP123" s="430">
        <f t="shared" si="902"/>
        <v>0</v>
      </c>
      <c r="CQ123" s="430">
        <f t="shared" si="902"/>
        <v>0</v>
      </c>
      <c r="CR123" s="430">
        <f t="shared" si="902"/>
        <v>0</v>
      </c>
      <c r="CS123" s="430">
        <f t="shared" si="902"/>
        <v>0</v>
      </c>
      <c r="CT123" s="430">
        <f t="shared" si="902"/>
        <v>0</v>
      </c>
      <c r="CU123" s="430">
        <f t="shared" si="902"/>
        <v>0</v>
      </c>
      <c r="CV123" s="430">
        <f t="shared" si="902"/>
        <v>0</v>
      </c>
      <c r="CW123" s="430">
        <f t="shared" si="902"/>
        <v>0</v>
      </c>
      <c r="CX123" s="430">
        <f t="shared" si="902"/>
        <v>0</v>
      </c>
      <c r="CY123" s="430">
        <f t="shared" si="902"/>
        <v>0</v>
      </c>
      <c r="CZ123" s="430">
        <f t="shared" si="902"/>
        <v>0</v>
      </c>
      <c r="DA123" s="430">
        <f t="shared" si="902"/>
        <v>0</v>
      </c>
      <c r="DB123" s="430">
        <f t="shared" si="902"/>
        <v>0</v>
      </c>
      <c r="DC123" s="430">
        <f t="shared" si="902"/>
        <v>0</v>
      </c>
      <c r="DD123" s="430">
        <f t="shared" si="902"/>
        <v>0</v>
      </c>
      <c r="DE123" s="430">
        <f t="shared" si="902"/>
        <v>0</v>
      </c>
      <c r="DF123" s="430">
        <f t="shared" si="902"/>
        <v>0</v>
      </c>
      <c r="DG123" s="430">
        <f t="shared" si="902"/>
        <v>0</v>
      </c>
      <c r="DH123" s="430">
        <f t="shared" si="902"/>
        <v>0</v>
      </c>
      <c r="DI123" s="430">
        <f t="shared" si="902"/>
        <v>0</v>
      </c>
      <c r="DJ123" s="430">
        <f t="shared" si="902"/>
        <v>0</v>
      </c>
      <c r="DK123" s="430">
        <f t="shared" si="902"/>
        <v>0</v>
      </c>
      <c r="DL123" s="430">
        <f t="shared" si="902"/>
        <v>0</v>
      </c>
      <c r="DM123" s="430">
        <f t="shared" si="902"/>
        <v>0</v>
      </c>
      <c r="DN123" s="430">
        <f t="shared" si="902"/>
        <v>0</v>
      </c>
      <c r="DO123" s="430">
        <f t="shared" si="902"/>
        <v>0</v>
      </c>
      <c r="DP123" s="430">
        <f t="shared" si="902"/>
        <v>0</v>
      </c>
      <c r="DQ123" s="430">
        <f t="shared" si="902"/>
        <v>0</v>
      </c>
      <c r="DR123" s="430">
        <f t="shared" si="902"/>
        <v>0</v>
      </c>
      <c r="DS123" s="430">
        <f t="shared" si="902"/>
        <v>0</v>
      </c>
      <c r="DT123" s="430">
        <f t="shared" si="902"/>
        <v>0</v>
      </c>
      <c r="DU123" s="430">
        <f t="shared" si="902"/>
        <v>0</v>
      </c>
      <c r="DV123" s="430">
        <f t="shared" si="902"/>
        <v>0</v>
      </c>
      <c r="DW123" s="430">
        <f t="shared" si="902"/>
        <v>0</v>
      </c>
      <c r="DX123" s="430">
        <f t="shared" si="902"/>
        <v>0</v>
      </c>
      <c r="DY123" s="430">
        <f t="shared" si="902"/>
        <v>0</v>
      </c>
      <c r="DZ123" s="430">
        <f t="shared" si="902"/>
        <v>0</v>
      </c>
      <c r="EA123" s="430">
        <f t="shared" si="902"/>
        <v>-66990000.000000007</v>
      </c>
      <c r="EB123" s="430">
        <f t="shared" si="902"/>
        <v>0</v>
      </c>
      <c r="EC123" s="430">
        <f t="shared" si="902"/>
        <v>0</v>
      </c>
      <c r="ED123" s="430">
        <f t="shared" si="902"/>
        <v>0</v>
      </c>
    </row>
    <row r="124" spans="1:134" x14ac:dyDescent="0.2">
      <c r="A124" s="316">
        <f>ROW()</f>
        <v>124</v>
      </c>
      <c r="C124" s="431" t="s">
        <v>291</v>
      </c>
      <c r="D124" s="432"/>
      <c r="E124" s="432"/>
      <c r="F124" s="432"/>
      <c r="G124" s="432"/>
      <c r="H124" s="432"/>
      <c r="I124" s="432"/>
      <c r="J124" s="433">
        <f t="shared" ca="1" si="814"/>
        <v>0</v>
      </c>
      <c r="K124" s="433">
        <f t="shared" ref="K124:BV124" si="903">K107+K116+K119</f>
        <v>0</v>
      </c>
      <c r="L124" s="433">
        <f t="shared" ca="1" si="903"/>
        <v>276694.91666666669</v>
      </c>
      <c r="M124" s="433">
        <f t="shared" ca="1" si="903"/>
        <v>285918.08055555559</v>
      </c>
      <c r="N124" s="433">
        <f t="shared" ca="1" si="903"/>
        <v>-562612.99722222227</v>
      </c>
      <c r="O124" s="433">
        <f t="shared" ca="1" si="903"/>
        <v>285918.08055555559</v>
      </c>
      <c r="P124" s="433">
        <f t="shared" ca="1" si="903"/>
        <v>285918.08055555559</v>
      </c>
      <c r="Q124" s="433">
        <f t="shared" ca="1" si="903"/>
        <v>-571836.16111111117</v>
      </c>
      <c r="R124" s="433">
        <f t="shared" ca="1" si="903"/>
        <v>285918.08055555559</v>
      </c>
      <c r="S124" s="433">
        <f t="shared" ca="1" si="903"/>
        <v>276694.91666666669</v>
      </c>
      <c r="T124" s="433">
        <f t="shared" ca="1" si="903"/>
        <v>-562612.99722222227</v>
      </c>
      <c r="U124" s="433">
        <f t="shared" ca="1" si="903"/>
        <v>285918.08055555559</v>
      </c>
      <c r="V124" s="433">
        <f t="shared" ca="1" si="903"/>
        <v>258248.58888888892</v>
      </c>
      <c r="W124" s="433">
        <f t="shared" ca="1" si="903"/>
        <v>-544166.66944444447</v>
      </c>
      <c r="X124" s="433">
        <f t="shared" ca="1" si="903"/>
        <v>276694.91666666669</v>
      </c>
      <c r="Y124" s="433">
        <f t="shared" ca="1" si="903"/>
        <v>285918.08055555559</v>
      </c>
      <c r="Z124" s="433">
        <f t="shared" ca="1" si="903"/>
        <v>-562612.99722222227</v>
      </c>
      <c r="AA124" s="433">
        <f t="shared" ca="1" si="903"/>
        <v>285918.08055555559</v>
      </c>
      <c r="AB124" s="433">
        <f t="shared" ca="1" si="903"/>
        <v>285918.08055555559</v>
      </c>
      <c r="AC124" s="433">
        <f t="shared" ca="1" si="903"/>
        <v>-571836.16111111117</v>
      </c>
      <c r="AD124" s="433">
        <f t="shared" ca="1" si="903"/>
        <v>285918.08055555559</v>
      </c>
      <c r="AE124" s="433">
        <f t="shared" ca="1" si="903"/>
        <v>276694.91666666669</v>
      </c>
      <c r="AF124" s="433">
        <f t="shared" ca="1" si="903"/>
        <v>-562612.99722222227</v>
      </c>
      <c r="AG124" s="433">
        <f t="shared" ca="1" si="903"/>
        <v>285918.08055555559</v>
      </c>
      <c r="AH124" s="433">
        <f t="shared" ca="1" si="903"/>
        <v>267471.75277777785</v>
      </c>
      <c r="AI124" s="433">
        <f t="shared" ca="1" si="903"/>
        <v>-553389.83333333349</v>
      </c>
      <c r="AJ124" s="433">
        <f t="shared" ca="1" si="903"/>
        <v>276694.91666666669</v>
      </c>
      <c r="AK124" s="433">
        <f t="shared" ca="1" si="903"/>
        <v>285918.08055555559</v>
      </c>
      <c r="AL124" s="433">
        <f t="shared" ca="1" si="903"/>
        <v>-562612.99722222227</v>
      </c>
      <c r="AM124" s="433">
        <f t="shared" ca="1" si="903"/>
        <v>285918.08055555559</v>
      </c>
      <c r="AN124" s="433">
        <f t="shared" ca="1" si="903"/>
        <v>285918.08055555559</v>
      </c>
      <c r="AO124" s="433">
        <f t="shared" ca="1" si="903"/>
        <v>-571836.16111111117</v>
      </c>
      <c r="AP124" s="433">
        <f t="shared" ca="1" si="903"/>
        <v>285918.08055555559</v>
      </c>
      <c r="AQ124" s="433">
        <f t="shared" ca="1" si="903"/>
        <v>276694.91666666669</v>
      </c>
      <c r="AR124" s="433">
        <f t="shared" ca="1" si="903"/>
        <v>-562612.99722222227</v>
      </c>
      <c r="AS124" s="433">
        <f t="shared" ca="1" si="903"/>
        <v>285918.08055555559</v>
      </c>
      <c r="AT124" s="433">
        <f t="shared" ca="1" si="903"/>
        <v>258248.58888888892</v>
      </c>
      <c r="AU124" s="433">
        <f t="shared" ca="1" si="903"/>
        <v>-544166.66944444447</v>
      </c>
      <c r="AV124" s="433">
        <f t="shared" ca="1" si="903"/>
        <v>276694.91666666669</v>
      </c>
      <c r="AW124" s="433">
        <f t="shared" ca="1" si="903"/>
        <v>285918.08055555559</v>
      </c>
      <c r="AX124" s="433">
        <f t="shared" ca="1" si="903"/>
        <v>-562612.99722222227</v>
      </c>
      <c r="AY124" s="433">
        <f t="shared" ca="1" si="903"/>
        <v>285918.08055555559</v>
      </c>
      <c r="AZ124" s="433">
        <f t="shared" ca="1" si="903"/>
        <v>285918.08055555559</v>
      </c>
      <c r="BA124" s="433">
        <f t="shared" ca="1" si="903"/>
        <v>-571836.16111111117</v>
      </c>
      <c r="BB124" s="433">
        <f t="shared" ca="1" si="903"/>
        <v>285918.08055555559</v>
      </c>
      <c r="BC124" s="433">
        <f t="shared" ca="1" si="903"/>
        <v>276694.91666666669</v>
      </c>
      <c r="BD124" s="433">
        <f t="shared" ca="1" si="903"/>
        <v>-562612.99722222227</v>
      </c>
      <c r="BE124" s="433">
        <f t="shared" ca="1" si="903"/>
        <v>285918.08055555559</v>
      </c>
      <c r="BF124" s="433">
        <f t="shared" ca="1" si="903"/>
        <v>258248.58888888892</v>
      </c>
      <c r="BG124" s="433">
        <f t="shared" ca="1" si="903"/>
        <v>-544166.66944444447</v>
      </c>
      <c r="BH124" s="433">
        <f t="shared" ca="1" si="903"/>
        <v>276694.91666666669</v>
      </c>
      <c r="BI124" s="433">
        <f t="shared" ca="1" si="903"/>
        <v>285918.08055555559</v>
      </c>
      <c r="BJ124" s="433">
        <f t="shared" ca="1" si="903"/>
        <v>-562612.99722222227</v>
      </c>
      <c r="BK124" s="433">
        <f t="shared" ca="1" si="903"/>
        <v>285918.08055555559</v>
      </c>
      <c r="BL124" s="433">
        <f t="shared" ca="1" si="903"/>
        <v>285918.08055555559</v>
      </c>
      <c r="BM124" s="433">
        <f t="shared" ca="1" si="903"/>
        <v>-571836.16111111117</v>
      </c>
      <c r="BN124" s="433">
        <f t="shared" ca="1" si="903"/>
        <v>285918.08055555559</v>
      </c>
      <c r="BO124" s="433">
        <f t="shared" ca="1" si="903"/>
        <v>276694.91666666669</v>
      </c>
      <c r="BP124" s="433">
        <f t="shared" ca="1" si="903"/>
        <v>-562612.99722222227</v>
      </c>
      <c r="BQ124" s="433">
        <f t="shared" ca="1" si="903"/>
        <v>285918.08055555559</v>
      </c>
      <c r="BR124" s="433">
        <f t="shared" ca="1" si="903"/>
        <v>258248.58888888892</v>
      </c>
      <c r="BS124" s="433">
        <f t="shared" ca="1" si="903"/>
        <v>-544166.66944444447</v>
      </c>
      <c r="BT124" s="433">
        <f t="shared" ca="1" si="903"/>
        <v>276694.91666666669</v>
      </c>
      <c r="BU124" s="433">
        <f t="shared" ca="1" si="903"/>
        <v>285918.08055555559</v>
      </c>
      <c r="BV124" s="433">
        <f t="shared" ca="1" si="903"/>
        <v>-562612.99722222227</v>
      </c>
      <c r="BW124" s="433">
        <f t="shared" ref="BW124:CC124" ca="1" si="904">BW107+BW116+BW119</f>
        <v>285918.08055555559</v>
      </c>
      <c r="BX124" s="433">
        <f t="shared" ca="1" si="904"/>
        <v>285918.08055555559</v>
      </c>
      <c r="BY124" s="433">
        <f t="shared" ca="1" si="904"/>
        <v>-571836.16111111117</v>
      </c>
      <c r="BZ124" s="433">
        <f t="shared" ca="1" si="904"/>
        <v>285918.08055555559</v>
      </c>
      <c r="CA124" s="433">
        <f t="shared" ca="1" si="904"/>
        <v>276694.91666666669</v>
      </c>
      <c r="CB124" s="433">
        <f t="shared" ca="1" si="904"/>
        <v>-562612.99722222227</v>
      </c>
      <c r="CC124" s="433">
        <f t="shared" ca="1" si="904"/>
        <v>285918.08055555559</v>
      </c>
      <c r="CD124" s="433">
        <f t="shared" ref="CD124:ED124" ca="1" si="905">CD107+CD116+CD119</f>
        <v>267471.75277777785</v>
      </c>
      <c r="CE124" s="433">
        <f t="shared" ca="1" si="905"/>
        <v>-553389.83333333349</v>
      </c>
      <c r="CF124" s="433">
        <f t="shared" ca="1" si="905"/>
        <v>276694.91666666669</v>
      </c>
      <c r="CG124" s="433">
        <f t="shared" ca="1" si="905"/>
        <v>285918.08055555559</v>
      </c>
      <c r="CH124" s="433">
        <f t="shared" ca="1" si="905"/>
        <v>-562612.99722222227</v>
      </c>
      <c r="CI124" s="433">
        <f t="shared" ca="1" si="905"/>
        <v>285918.08055555559</v>
      </c>
      <c r="CJ124" s="433">
        <f t="shared" ca="1" si="905"/>
        <v>285918.08055555559</v>
      </c>
      <c r="CK124" s="433">
        <f t="shared" ca="1" si="905"/>
        <v>-571836.16111111117</v>
      </c>
      <c r="CL124" s="433">
        <f t="shared" ca="1" si="905"/>
        <v>285918.08055555559</v>
      </c>
      <c r="CM124" s="433">
        <f t="shared" ca="1" si="905"/>
        <v>276694.91666666669</v>
      </c>
      <c r="CN124" s="433">
        <f t="shared" ca="1" si="905"/>
        <v>-562612.99722222227</v>
      </c>
      <c r="CO124" s="433">
        <f t="shared" ca="1" si="905"/>
        <v>285918.08055555559</v>
      </c>
      <c r="CP124" s="433">
        <f t="shared" ca="1" si="905"/>
        <v>258248.58888888892</v>
      </c>
      <c r="CQ124" s="433">
        <f t="shared" ca="1" si="905"/>
        <v>-544166.66944444447</v>
      </c>
      <c r="CR124" s="433">
        <f t="shared" ca="1" si="905"/>
        <v>276694.91666666669</v>
      </c>
      <c r="CS124" s="433">
        <f t="shared" ca="1" si="905"/>
        <v>285918.08055555559</v>
      </c>
      <c r="CT124" s="433">
        <f t="shared" ca="1" si="905"/>
        <v>-562612.99722222227</v>
      </c>
      <c r="CU124" s="433">
        <f t="shared" ca="1" si="905"/>
        <v>285918.08055555559</v>
      </c>
      <c r="CV124" s="433">
        <f t="shared" ca="1" si="905"/>
        <v>285918.08055555559</v>
      </c>
      <c r="CW124" s="433">
        <f t="shared" ca="1" si="905"/>
        <v>-571836.16111111117</v>
      </c>
      <c r="CX124" s="433">
        <f t="shared" ca="1" si="905"/>
        <v>285918.08055555559</v>
      </c>
      <c r="CY124" s="433">
        <f t="shared" ca="1" si="905"/>
        <v>276694.91666666669</v>
      </c>
      <c r="CZ124" s="433">
        <f t="shared" ca="1" si="905"/>
        <v>-562612.99722222227</v>
      </c>
      <c r="DA124" s="433">
        <f t="shared" ca="1" si="905"/>
        <v>285918.08055555559</v>
      </c>
      <c r="DB124" s="433">
        <f t="shared" ca="1" si="905"/>
        <v>258248.58888888892</v>
      </c>
      <c r="DC124" s="433">
        <f t="shared" ca="1" si="905"/>
        <v>-544166.66944444447</v>
      </c>
      <c r="DD124" s="433">
        <f t="shared" ca="1" si="905"/>
        <v>276694.91666666669</v>
      </c>
      <c r="DE124" s="433">
        <f t="shared" ca="1" si="905"/>
        <v>285918.08055555559</v>
      </c>
      <c r="DF124" s="433">
        <f t="shared" ca="1" si="905"/>
        <v>-562612.99722222227</v>
      </c>
      <c r="DG124" s="433">
        <f t="shared" ca="1" si="905"/>
        <v>285918.08055555559</v>
      </c>
      <c r="DH124" s="433">
        <f t="shared" ca="1" si="905"/>
        <v>285918.08055555559</v>
      </c>
      <c r="DI124" s="433">
        <f t="shared" ca="1" si="905"/>
        <v>-571836.16111111117</v>
      </c>
      <c r="DJ124" s="433">
        <f t="shared" ca="1" si="905"/>
        <v>285918.08055555559</v>
      </c>
      <c r="DK124" s="433">
        <f t="shared" ca="1" si="905"/>
        <v>276694.91666666669</v>
      </c>
      <c r="DL124" s="433">
        <f t="shared" ca="1" si="905"/>
        <v>-562612.99722222227</v>
      </c>
      <c r="DM124" s="433">
        <f t="shared" ca="1" si="905"/>
        <v>285918.08055555559</v>
      </c>
      <c r="DN124" s="433">
        <f t="shared" ca="1" si="905"/>
        <v>258248.58888888892</v>
      </c>
      <c r="DO124" s="433">
        <f t="shared" ca="1" si="905"/>
        <v>-544166.66944444447</v>
      </c>
      <c r="DP124" s="433">
        <f t="shared" ca="1" si="905"/>
        <v>276694.91666666669</v>
      </c>
      <c r="DQ124" s="433">
        <f t="shared" ca="1" si="905"/>
        <v>285918.08055555559</v>
      </c>
      <c r="DR124" s="433">
        <f t="shared" ca="1" si="905"/>
        <v>-562612.99722222227</v>
      </c>
      <c r="DS124" s="433">
        <f t="shared" ca="1" si="905"/>
        <v>285918.08055555559</v>
      </c>
      <c r="DT124" s="433">
        <f t="shared" ca="1" si="905"/>
        <v>285918.08055555559</v>
      </c>
      <c r="DU124" s="433">
        <f t="shared" ca="1" si="905"/>
        <v>-571836.16111111117</v>
      </c>
      <c r="DV124" s="433">
        <f t="shared" ca="1" si="905"/>
        <v>285918.08055555559</v>
      </c>
      <c r="DW124" s="433">
        <f t="shared" ca="1" si="905"/>
        <v>276694.91666666669</v>
      </c>
      <c r="DX124" s="433">
        <f t="shared" ca="1" si="905"/>
        <v>-562612.99722222227</v>
      </c>
      <c r="DY124" s="433">
        <f t="shared" ca="1" si="905"/>
        <v>285918.08055555559</v>
      </c>
      <c r="DZ124" s="433">
        <f t="shared" ca="1" si="905"/>
        <v>267471.75277777785</v>
      </c>
      <c r="EA124" s="433">
        <f t="shared" ca="1" si="905"/>
        <v>-553389.83333332837</v>
      </c>
      <c r="EB124" s="433">
        <f t="shared" ca="1" si="905"/>
        <v>0</v>
      </c>
      <c r="EC124" s="433">
        <f t="shared" ca="1" si="905"/>
        <v>0</v>
      </c>
      <c r="ED124" s="433">
        <f t="shared" ca="1" si="905"/>
        <v>-5.1222741603851318E-9</v>
      </c>
    </row>
    <row r="125" spans="1:134" x14ac:dyDescent="0.2">
      <c r="A125" s="316">
        <f>ROW()</f>
        <v>125</v>
      </c>
      <c r="C125" s="434" t="s">
        <v>292</v>
      </c>
      <c r="D125" s="435"/>
      <c r="E125" s="435"/>
      <c r="F125" s="435"/>
      <c r="G125" s="435"/>
      <c r="H125" s="435"/>
      <c r="I125" s="435"/>
      <c r="J125" s="436">
        <f ca="1">ED125</f>
        <v>0</v>
      </c>
      <c r="K125" s="436">
        <f>K124</f>
        <v>0</v>
      </c>
      <c r="L125" s="436">
        <f ca="1">K125+L124</f>
        <v>276694.91666666669</v>
      </c>
      <c r="M125" s="436">
        <f t="shared" ref="M125:BX125" ca="1" si="906">L125+M124</f>
        <v>562612.99722222227</v>
      </c>
      <c r="N125" s="436">
        <f t="shared" ca="1" si="906"/>
        <v>0</v>
      </c>
      <c r="O125" s="436">
        <f t="shared" ca="1" si="906"/>
        <v>285918.08055555559</v>
      </c>
      <c r="P125" s="436">
        <f t="shared" ca="1" si="906"/>
        <v>571836.16111111117</v>
      </c>
      <c r="Q125" s="436">
        <f t="shared" ca="1" si="906"/>
        <v>0</v>
      </c>
      <c r="R125" s="436">
        <f t="shared" ca="1" si="906"/>
        <v>285918.08055555559</v>
      </c>
      <c r="S125" s="436">
        <f t="shared" ca="1" si="906"/>
        <v>562612.99722222227</v>
      </c>
      <c r="T125" s="436">
        <f t="shared" ca="1" si="906"/>
        <v>0</v>
      </c>
      <c r="U125" s="436">
        <f t="shared" ca="1" si="906"/>
        <v>285918.08055555559</v>
      </c>
      <c r="V125" s="436">
        <f t="shared" ca="1" si="906"/>
        <v>544166.66944444447</v>
      </c>
      <c r="W125" s="436">
        <f t="shared" ca="1" si="906"/>
        <v>0</v>
      </c>
      <c r="X125" s="436">
        <f t="shared" ca="1" si="906"/>
        <v>276694.91666666669</v>
      </c>
      <c r="Y125" s="436">
        <f t="shared" ca="1" si="906"/>
        <v>562612.99722222227</v>
      </c>
      <c r="Z125" s="436">
        <f t="shared" ca="1" si="906"/>
        <v>0</v>
      </c>
      <c r="AA125" s="436">
        <f t="shared" ca="1" si="906"/>
        <v>285918.08055555559</v>
      </c>
      <c r="AB125" s="436">
        <f t="shared" ca="1" si="906"/>
        <v>571836.16111111117</v>
      </c>
      <c r="AC125" s="436">
        <f t="shared" ca="1" si="906"/>
        <v>0</v>
      </c>
      <c r="AD125" s="436">
        <f t="shared" ca="1" si="906"/>
        <v>285918.08055555559</v>
      </c>
      <c r="AE125" s="436">
        <f t="shared" ca="1" si="906"/>
        <v>562612.99722222227</v>
      </c>
      <c r="AF125" s="436">
        <f t="shared" ca="1" si="906"/>
        <v>0</v>
      </c>
      <c r="AG125" s="436">
        <f t="shared" ca="1" si="906"/>
        <v>285918.08055555559</v>
      </c>
      <c r="AH125" s="436">
        <f t="shared" ca="1" si="906"/>
        <v>553389.83333333349</v>
      </c>
      <c r="AI125" s="436">
        <f t="shared" ca="1" si="906"/>
        <v>0</v>
      </c>
      <c r="AJ125" s="436">
        <f t="shared" ca="1" si="906"/>
        <v>276694.91666666669</v>
      </c>
      <c r="AK125" s="436">
        <f t="shared" ca="1" si="906"/>
        <v>562612.99722222227</v>
      </c>
      <c r="AL125" s="436">
        <f t="shared" ca="1" si="906"/>
        <v>0</v>
      </c>
      <c r="AM125" s="436">
        <f t="shared" ca="1" si="906"/>
        <v>285918.08055555559</v>
      </c>
      <c r="AN125" s="436">
        <f t="shared" ca="1" si="906"/>
        <v>571836.16111111117</v>
      </c>
      <c r="AO125" s="436">
        <f t="shared" ca="1" si="906"/>
        <v>0</v>
      </c>
      <c r="AP125" s="436">
        <f t="shared" ca="1" si="906"/>
        <v>285918.08055555559</v>
      </c>
      <c r="AQ125" s="436">
        <f t="shared" ca="1" si="906"/>
        <v>562612.99722222227</v>
      </c>
      <c r="AR125" s="436">
        <f t="shared" ca="1" si="906"/>
        <v>0</v>
      </c>
      <c r="AS125" s="436">
        <f t="shared" ca="1" si="906"/>
        <v>285918.08055555559</v>
      </c>
      <c r="AT125" s="436">
        <f t="shared" ca="1" si="906"/>
        <v>544166.66944444447</v>
      </c>
      <c r="AU125" s="436">
        <f t="shared" ca="1" si="906"/>
        <v>0</v>
      </c>
      <c r="AV125" s="436">
        <f t="shared" ca="1" si="906"/>
        <v>276694.91666666669</v>
      </c>
      <c r="AW125" s="436">
        <f t="shared" ca="1" si="906"/>
        <v>562612.99722222227</v>
      </c>
      <c r="AX125" s="436">
        <f t="shared" ca="1" si="906"/>
        <v>0</v>
      </c>
      <c r="AY125" s="436">
        <f t="shared" ca="1" si="906"/>
        <v>285918.08055555559</v>
      </c>
      <c r="AZ125" s="436">
        <f t="shared" ca="1" si="906"/>
        <v>571836.16111111117</v>
      </c>
      <c r="BA125" s="436">
        <f t="shared" ca="1" si="906"/>
        <v>0</v>
      </c>
      <c r="BB125" s="436">
        <f t="shared" ca="1" si="906"/>
        <v>285918.08055555559</v>
      </c>
      <c r="BC125" s="436">
        <f t="shared" ca="1" si="906"/>
        <v>562612.99722222227</v>
      </c>
      <c r="BD125" s="436">
        <f t="shared" ca="1" si="906"/>
        <v>0</v>
      </c>
      <c r="BE125" s="436">
        <f t="shared" ca="1" si="906"/>
        <v>285918.08055555559</v>
      </c>
      <c r="BF125" s="436">
        <f t="shared" ca="1" si="906"/>
        <v>544166.66944444447</v>
      </c>
      <c r="BG125" s="436">
        <f t="shared" ca="1" si="906"/>
        <v>0</v>
      </c>
      <c r="BH125" s="436">
        <f t="shared" ca="1" si="906"/>
        <v>276694.91666666669</v>
      </c>
      <c r="BI125" s="436">
        <f t="shared" ca="1" si="906"/>
        <v>562612.99722222227</v>
      </c>
      <c r="BJ125" s="436">
        <f t="shared" ca="1" si="906"/>
        <v>0</v>
      </c>
      <c r="BK125" s="436">
        <f t="shared" ca="1" si="906"/>
        <v>285918.08055555559</v>
      </c>
      <c r="BL125" s="436">
        <f t="shared" ca="1" si="906"/>
        <v>571836.16111111117</v>
      </c>
      <c r="BM125" s="436">
        <f t="shared" ca="1" si="906"/>
        <v>0</v>
      </c>
      <c r="BN125" s="436">
        <f t="shared" ca="1" si="906"/>
        <v>285918.08055555559</v>
      </c>
      <c r="BO125" s="436">
        <f t="shared" ca="1" si="906"/>
        <v>562612.99722222227</v>
      </c>
      <c r="BP125" s="436">
        <f t="shared" ca="1" si="906"/>
        <v>0</v>
      </c>
      <c r="BQ125" s="436">
        <f t="shared" ca="1" si="906"/>
        <v>285918.08055555559</v>
      </c>
      <c r="BR125" s="436">
        <f t="shared" ca="1" si="906"/>
        <v>544166.66944444447</v>
      </c>
      <c r="BS125" s="436">
        <f t="shared" ca="1" si="906"/>
        <v>0</v>
      </c>
      <c r="BT125" s="436">
        <f t="shared" ca="1" si="906"/>
        <v>276694.91666666669</v>
      </c>
      <c r="BU125" s="436">
        <f t="shared" ca="1" si="906"/>
        <v>562612.99722222227</v>
      </c>
      <c r="BV125" s="436">
        <f t="shared" ca="1" si="906"/>
        <v>0</v>
      </c>
      <c r="BW125" s="436">
        <f t="shared" ca="1" si="906"/>
        <v>285918.08055555559</v>
      </c>
      <c r="BX125" s="436">
        <f t="shared" ca="1" si="906"/>
        <v>571836.16111111117</v>
      </c>
      <c r="BY125" s="436">
        <f t="shared" ref="BY125:CC125" ca="1" si="907">BX125+BY124</f>
        <v>0</v>
      </c>
      <c r="BZ125" s="436">
        <f t="shared" ca="1" si="907"/>
        <v>285918.08055555559</v>
      </c>
      <c r="CA125" s="436">
        <f t="shared" ca="1" si="907"/>
        <v>562612.99722222227</v>
      </c>
      <c r="CB125" s="436">
        <f t="shared" ca="1" si="907"/>
        <v>0</v>
      </c>
      <c r="CC125" s="436">
        <f t="shared" ca="1" si="907"/>
        <v>285918.08055555559</v>
      </c>
      <c r="CD125" s="436">
        <f t="shared" ref="CD125" ca="1" si="908">CC125+CD124</f>
        <v>553389.83333333349</v>
      </c>
      <c r="CE125" s="436">
        <f t="shared" ref="CE125" ca="1" si="909">CD125+CE124</f>
        <v>0</v>
      </c>
      <c r="CF125" s="436">
        <f t="shared" ref="CF125" ca="1" si="910">CE125+CF124</f>
        <v>276694.91666666669</v>
      </c>
      <c r="CG125" s="436">
        <f t="shared" ref="CG125" ca="1" si="911">CF125+CG124</f>
        <v>562612.99722222227</v>
      </c>
      <c r="CH125" s="436">
        <f t="shared" ref="CH125" ca="1" si="912">CG125+CH124</f>
        <v>0</v>
      </c>
      <c r="CI125" s="436">
        <f t="shared" ref="CI125" ca="1" si="913">CH125+CI124</f>
        <v>285918.08055555559</v>
      </c>
      <c r="CJ125" s="436">
        <f t="shared" ref="CJ125" ca="1" si="914">CI125+CJ124</f>
        <v>571836.16111111117</v>
      </c>
      <c r="CK125" s="436">
        <f t="shared" ref="CK125" ca="1" si="915">CJ125+CK124</f>
        <v>0</v>
      </c>
      <c r="CL125" s="436">
        <f t="shared" ref="CL125" ca="1" si="916">CK125+CL124</f>
        <v>285918.08055555559</v>
      </c>
      <c r="CM125" s="436">
        <f t="shared" ref="CM125" ca="1" si="917">CL125+CM124</f>
        <v>562612.99722222227</v>
      </c>
      <c r="CN125" s="436">
        <f t="shared" ref="CN125" ca="1" si="918">CM125+CN124</f>
        <v>0</v>
      </c>
      <c r="CO125" s="436">
        <f t="shared" ref="CO125" ca="1" si="919">CN125+CO124</f>
        <v>285918.08055555559</v>
      </c>
      <c r="CP125" s="436">
        <f t="shared" ref="CP125" ca="1" si="920">CO125+CP124</f>
        <v>544166.66944444447</v>
      </c>
      <c r="CQ125" s="436">
        <f t="shared" ref="CQ125" ca="1" si="921">CP125+CQ124</f>
        <v>0</v>
      </c>
      <c r="CR125" s="436">
        <f t="shared" ref="CR125" ca="1" si="922">CQ125+CR124</f>
        <v>276694.91666666669</v>
      </c>
      <c r="CS125" s="436">
        <f t="shared" ref="CS125" ca="1" si="923">CR125+CS124</f>
        <v>562612.99722222227</v>
      </c>
      <c r="CT125" s="436">
        <f t="shared" ref="CT125" ca="1" si="924">CS125+CT124</f>
        <v>0</v>
      </c>
      <c r="CU125" s="436">
        <f t="shared" ref="CU125" ca="1" si="925">CT125+CU124</f>
        <v>285918.08055555559</v>
      </c>
      <c r="CV125" s="436">
        <f t="shared" ref="CV125" ca="1" si="926">CU125+CV124</f>
        <v>571836.16111111117</v>
      </c>
      <c r="CW125" s="436">
        <f t="shared" ref="CW125" ca="1" si="927">CV125+CW124</f>
        <v>0</v>
      </c>
      <c r="CX125" s="436">
        <f t="shared" ref="CX125" ca="1" si="928">CW125+CX124</f>
        <v>285918.08055555559</v>
      </c>
      <c r="CY125" s="436">
        <f t="shared" ref="CY125" ca="1" si="929">CX125+CY124</f>
        <v>562612.99722222227</v>
      </c>
      <c r="CZ125" s="436">
        <f t="shared" ref="CZ125" ca="1" si="930">CY125+CZ124</f>
        <v>0</v>
      </c>
      <c r="DA125" s="436">
        <f t="shared" ref="DA125" ca="1" si="931">CZ125+DA124</f>
        <v>285918.08055555559</v>
      </c>
      <c r="DB125" s="436">
        <f t="shared" ref="DB125" ca="1" si="932">DA125+DB124</f>
        <v>544166.66944444447</v>
      </c>
      <c r="DC125" s="436">
        <f t="shared" ref="DC125" ca="1" si="933">DB125+DC124</f>
        <v>0</v>
      </c>
      <c r="DD125" s="436">
        <f t="shared" ref="DD125" ca="1" si="934">DC125+DD124</f>
        <v>276694.91666666669</v>
      </c>
      <c r="DE125" s="436">
        <f t="shared" ref="DE125" ca="1" si="935">DD125+DE124</f>
        <v>562612.99722222227</v>
      </c>
      <c r="DF125" s="436">
        <f t="shared" ref="DF125" ca="1" si="936">DE125+DF124</f>
        <v>0</v>
      </c>
      <c r="DG125" s="436">
        <f t="shared" ref="DG125" ca="1" si="937">DF125+DG124</f>
        <v>285918.08055555559</v>
      </c>
      <c r="DH125" s="436">
        <f t="shared" ref="DH125" ca="1" si="938">DG125+DH124</f>
        <v>571836.16111111117</v>
      </c>
      <c r="DI125" s="436">
        <f t="shared" ref="DI125" ca="1" si="939">DH125+DI124</f>
        <v>0</v>
      </c>
      <c r="DJ125" s="436">
        <f t="shared" ref="DJ125" ca="1" si="940">DI125+DJ124</f>
        <v>285918.08055555559</v>
      </c>
      <c r="DK125" s="436">
        <f t="shared" ref="DK125" ca="1" si="941">DJ125+DK124</f>
        <v>562612.99722222227</v>
      </c>
      <c r="DL125" s="436">
        <f t="shared" ref="DL125" ca="1" si="942">DK125+DL124</f>
        <v>0</v>
      </c>
      <c r="DM125" s="436">
        <f t="shared" ref="DM125" ca="1" si="943">DL125+DM124</f>
        <v>285918.08055555559</v>
      </c>
      <c r="DN125" s="436">
        <f t="shared" ref="DN125" ca="1" si="944">DM125+DN124</f>
        <v>544166.66944444447</v>
      </c>
      <c r="DO125" s="436">
        <f t="shared" ref="DO125" ca="1" si="945">DN125+DO124</f>
        <v>0</v>
      </c>
      <c r="DP125" s="436">
        <f t="shared" ref="DP125" ca="1" si="946">DO125+DP124</f>
        <v>276694.91666666669</v>
      </c>
      <c r="DQ125" s="436">
        <f t="shared" ref="DQ125" ca="1" si="947">DP125+DQ124</f>
        <v>562612.99722222227</v>
      </c>
      <c r="DR125" s="436">
        <f t="shared" ref="DR125" ca="1" si="948">DQ125+DR124</f>
        <v>0</v>
      </c>
      <c r="DS125" s="436">
        <f t="shared" ref="DS125" ca="1" si="949">DR125+DS124</f>
        <v>285918.08055555559</v>
      </c>
      <c r="DT125" s="436">
        <f t="shared" ref="DT125" ca="1" si="950">DS125+DT124</f>
        <v>571836.16111111117</v>
      </c>
      <c r="DU125" s="436">
        <f t="shared" ref="DU125" ca="1" si="951">DT125+DU124</f>
        <v>0</v>
      </c>
      <c r="DV125" s="436">
        <f t="shared" ref="DV125" ca="1" si="952">DU125+DV124</f>
        <v>285918.08055555559</v>
      </c>
      <c r="DW125" s="436">
        <f t="shared" ref="DW125" ca="1" si="953">DV125+DW124</f>
        <v>562612.99722222227</v>
      </c>
      <c r="DX125" s="436">
        <f t="shared" ref="DX125" ca="1" si="954">DW125+DX124</f>
        <v>0</v>
      </c>
      <c r="DY125" s="436">
        <f t="shared" ref="DY125" ca="1" si="955">DX125+DY124</f>
        <v>285918.08055555559</v>
      </c>
      <c r="DZ125" s="436">
        <f t="shared" ref="DZ125" ca="1" si="956">DY125+DZ124</f>
        <v>553389.83333333349</v>
      </c>
      <c r="EA125" s="436">
        <f t="shared" ref="EA125" ca="1" si="957">DZ125+EA124</f>
        <v>5.1222741603851318E-9</v>
      </c>
      <c r="EB125" s="436">
        <f t="shared" ref="EB125" ca="1" si="958">EA125+EB124</f>
        <v>5.1222741603851318E-9</v>
      </c>
      <c r="EC125" s="436">
        <f t="shared" ref="EC125" ca="1" si="959">EB125+EC124</f>
        <v>5.1222741603851318E-9</v>
      </c>
      <c r="ED125" s="436">
        <f t="shared" ref="ED125" ca="1" si="960">EC125+ED124</f>
        <v>0</v>
      </c>
    </row>
    <row r="126" spans="1:134" ht="12" thickBot="1" x14ac:dyDescent="0.25">
      <c r="A126" s="316">
        <f>ROW()</f>
        <v>126</v>
      </c>
      <c r="C126" s="385"/>
      <c r="D126" s="437"/>
      <c r="E126" s="385"/>
      <c r="F126" s="385"/>
      <c r="G126" s="385"/>
      <c r="H126" s="385"/>
      <c r="I126" s="385"/>
      <c r="J126" s="438"/>
      <c r="K126" s="438"/>
      <c r="L126" s="438"/>
      <c r="M126" s="438"/>
      <c r="N126" s="438"/>
      <c r="O126" s="438"/>
      <c r="P126" s="438"/>
      <c r="Q126" s="438"/>
      <c r="R126" s="438"/>
    </row>
    <row r="127" spans="1:134" x14ac:dyDescent="0.2">
      <c r="A127" s="316">
        <f>ROW()</f>
        <v>127</v>
      </c>
      <c r="C127" s="385"/>
      <c r="D127" s="385"/>
      <c r="E127" s="439"/>
      <c r="F127" s="440"/>
      <c r="G127" s="440"/>
      <c r="H127" s="439"/>
      <c r="I127" s="439"/>
      <c r="J127" s="441" t="s">
        <v>293</v>
      </c>
      <c r="K127" s="442">
        <f ca="1">-J120/J122*365/J106</f>
        <v>4.8753094781974093E-2</v>
      </c>
      <c r="L127" s="443">
        <f t="shared" ref="L127:AQ127" si="961">-L120/$J122*365/SUM(G106:L106)</f>
        <v>0</v>
      </c>
      <c r="M127" s="443">
        <f t="shared" si="961"/>
        <v>0</v>
      </c>
      <c r="N127" s="443">
        <f t="shared" ca="1" si="961"/>
        <v>1.1842541055165933E-3</v>
      </c>
      <c r="O127" s="443">
        <f t="shared" si="961"/>
        <v>0</v>
      </c>
      <c r="P127" s="443">
        <f t="shared" si="961"/>
        <v>0</v>
      </c>
      <c r="Q127" s="443">
        <f t="shared" ca="1" si="961"/>
        <v>2.4376547390987047E-2</v>
      </c>
      <c r="R127" s="443">
        <f t="shared" si="961"/>
        <v>0</v>
      </c>
      <c r="S127" s="443">
        <f t="shared" si="961"/>
        <v>0</v>
      </c>
      <c r="T127" s="443">
        <f t="shared" ca="1" si="961"/>
        <v>2.4376547390987047E-2</v>
      </c>
      <c r="U127" s="443">
        <f t="shared" si="961"/>
        <v>0</v>
      </c>
      <c r="V127" s="443">
        <f t="shared" si="961"/>
        <v>0</v>
      </c>
      <c r="W127" s="443">
        <f t="shared" ca="1" si="961"/>
        <v>2.4250157626395957E-2</v>
      </c>
      <c r="X127" s="443">
        <f t="shared" si="961"/>
        <v>0</v>
      </c>
      <c r="Y127" s="443">
        <f t="shared" si="961"/>
        <v>0</v>
      </c>
      <c r="Z127" s="443">
        <f t="shared" ca="1" si="961"/>
        <v>2.4502937155578133E-2</v>
      </c>
      <c r="AA127" s="443">
        <f t="shared" si="961"/>
        <v>0</v>
      </c>
      <c r="AB127" s="443">
        <f t="shared" si="961"/>
        <v>0</v>
      </c>
      <c r="AC127" s="443">
        <f t="shared" ca="1" si="961"/>
        <v>2.4376547390987047E-2</v>
      </c>
      <c r="AD127" s="443">
        <f t="shared" si="961"/>
        <v>0</v>
      </c>
      <c r="AE127" s="443">
        <f t="shared" si="961"/>
        <v>0</v>
      </c>
      <c r="AF127" s="443">
        <f t="shared" ca="1" si="961"/>
        <v>2.4376547390987047E-2</v>
      </c>
      <c r="AG127" s="443">
        <f t="shared" si="961"/>
        <v>0</v>
      </c>
      <c r="AH127" s="443">
        <f t="shared" si="961"/>
        <v>0</v>
      </c>
      <c r="AI127" s="443">
        <f t="shared" ca="1" si="961"/>
        <v>2.438478914922881E-2</v>
      </c>
      <c r="AJ127" s="443">
        <f t="shared" si="961"/>
        <v>0</v>
      </c>
      <c r="AK127" s="443">
        <f t="shared" si="961"/>
        <v>0</v>
      </c>
      <c r="AL127" s="443">
        <f t="shared" ca="1" si="961"/>
        <v>2.4368305632745283E-2</v>
      </c>
      <c r="AM127" s="443">
        <f t="shared" si="961"/>
        <v>0</v>
      </c>
      <c r="AN127" s="443">
        <f t="shared" si="961"/>
        <v>0</v>
      </c>
      <c r="AO127" s="443">
        <f t="shared" ca="1" si="961"/>
        <v>2.4376547390987047E-2</v>
      </c>
      <c r="AP127" s="443">
        <f t="shared" si="961"/>
        <v>0</v>
      </c>
      <c r="AQ127" s="443">
        <f t="shared" si="961"/>
        <v>0</v>
      </c>
      <c r="AR127" s="443">
        <f t="shared" ref="AR127:BW127" ca="1" si="962">-AR120/$J122*365/SUM(AM106:AR106)</f>
        <v>2.4376547390987047E-2</v>
      </c>
      <c r="AS127" s="443">
        <f t="shared" si="962"/>
        <v>0</v>
      </c>
      <c r="AT127" s="443">
        <f t="shared" si="962"/>
        <v>0</v>
      </c>
      <c r="AU127" s="443">
        <f t="shared" ca="1" si="962"/>
        <v>2.4250157626395957E-2</v>
      </c>
      <c r="AV127" s="443">
        <f t="shared" si="962"/>
        <v>0</v>
      </c>
      <c r="AW127" s="443">
        <f t="shared" si="962"/>
        <v>0</v>
      </c>
      <c r="AX127" s="443">
        <f t="shared" ca="1" si="962"/>
        <v>2.4502937155578133E-2</v>
      </c>
      <c r="AY127" s="443">
        <f t="shared" si="962"/>
        <v>0</v>
      </c>
      <c r="AZ127" s="443">
        <f t="shared" si="962"/>
        <v>0</v>
      </c>
      <c r="BA127" s="443">
        <f t="shared" ca="1" si="962"/>
        <v>2.4376547390987047E-2</v>
      </c>
      <c r="BB127" s="443">
        <f t="shared" si="962"/>
        <v>0</v>
      </c>
      <c r="BC127" s="443">
        <f t="shared" si="962"/>
        <v>0</v>
      </c>
      <c r="BD127" s="443">
        <f t="shared" ca="1" si="962"/>
        <v>2.4376547390987047E-2</v>
      </c>
      <c r="BE127" s="443">
        <f t="shared" si="962"/>
        <v>0</v>
      </c>
      <c r="BF127" s="443">
        <f t="shared" si="962"/>
        <v>0</v>
      </c>
      <c r="BG127" s="443">
        <f t="shared" ca="1" si="962"/>
        <v>2.4250157626395957E-2</v>
      </c>
      <c r="BH127" s="443">
        <f t="shared" si="962"/>
        <v>0</v>
      </c>
      <c r="BI127" s="443">
        <f t="shared" si="962"/>
        <v>0</v>
      </c>
      <c r="BJ127" s="443">
        <f t="shared" ca="1" si="962"/>
        <v>2.4502937155578133E-2</v>
      </c>
      <c r="BK127" s="443">
        <f t="shared" si="962"/>
        <v>0</v>
      </c>
      <c r="BL127" s="443">
        <f t="shared" si="962"/>
        <v>0</v>
      </c>
      <c r="BM127" s="443">
        <f t="shared" ca="1" si="962"/>
        <v>2.4376547390987047E-2</v>
      </c>
      <c r="BN127" s="443">
        <f t="shared" si="962"/>
        <v>0</v>
      </c>
      <c r="BO127" s="443">
        <f t="shared" si="962"/>
        <v>0</v>
      </c>
      <c r="BP127" s="443">
        <f t="shared" ca="1" si="962"/>
        <v>2.4376547390987047E-2</v>
      </c>
      <c r="BQ127" s="443">
        <f t="shared" si="962"/>
        <v>0</v>
      </c>
      <c r="BR127" s="443">
        <f t="shared" si="962"/>
        <v>0</v>
      </c>
      <c r="BS127" s="443">
        <f t="shared" ca="1" si="962"/>
        <v>2.4250157626395957E-2</v>
      </c>
      <c r="BT127" s="443">
        <f t="shared" si="962"/>
        <v>0</v>
      </c>
      <c r="BU127" s="443">
        <f t="shared" si="962"/>
        <v>0</v>
      </c>
      <c r="BV127" s="443">
        <f t="shared" ca="1" si="962"/>
        <v>2.4502937155578133E-2</v>
      </c>
      <c r="BW127" s="443">
        <f t="shared" si="962"/>
        <v>0</v>
      </c>
      <c r="BX127" s="443">
        <f t="shared" ref="BX127:CC127" si="963">-BX120/$J122*365/SUM(BS106:BX106)</f>
        <v>0</v>
      </c>
      <c r="BY127" s="443">
        <f t="shared" ca="1" si="963"/>
        <v>2.4376547390987047E-2</v>
      </c>
      <c r="BZ127" s="443">
        <f t="shared" si="963"/>
        <v>0</v>
      </c>
      <c r="CA127" s="443">
        <f t="shared" si="963"/>
        <v>0</v>
      </c>
      <c r="CB127" s="443">
        <f t="shared" ca="1" si="963"/>
        <v>2.4376547390987047E-2</v>
      </c>
      <c r="CC127" s="443">
        <f t="shared" si="963"/>
        <v>0</v>
      </c>
      <c r="CD127" s="443">
        <f t="shared" ref="CD127" si="964">-CD120/$J122*365/SUM(BY106:CD106)</f>
        <v>0</v>
      </c>
      <c r="CE127" s="443">
        <f t="shared" ref="CE127" ca="1" si="965">-CE120/$J122*365/SUM(BZ106:CE106)</f>
        <v>2.438478914922881E-2</v>
      </c>
      <c r="CF127" s="443">
        <f t="shared" ref="CF127" si="966">-CF120/$J122*365/SUM(CA106:CF106)</f>
        <v>0</v>
      </c>
      <c r="CG127" s="443">
        <f t="shared" ref="CG127" si="967">-CG120/$J122*365/SUM(CB106:CG106)</f>
        <v>0</v>
      </c>
      <c r="CH127" s="443">
        <f t="shared" ref="CH127" ca="1" si="968">-CH120/$J122*365/SUM(CC106:CH106)</f>
        <v>2.4368305632745283E-2</v>
      </c>
      <c r="CI127" s="443">
        <f t="shared" ref="CI127" si="969">-CI120/$J122*365/SUM(CD106:CI106)</f>
        <v>0</v>
      </c>
      <c r="CJ127" s="443">
        <f t="shared" ref="CJ127" si="970">-CJ120/$J122*365/SUM(CE106:CJ106)</f>
        <v>0</v>
      </c>
      <c r="CK127" s="443">
        <f t="shared" ref="CK127" ca="1" si="971">-CK120/$J122*365/SUM(CF106:CK106)</f>
        <v>2.4376547390987047E-2</v>
      </c>
      <c r="CL127" s="443">
        <f t="shared" ref="CL127" si="972">-CL120/$J122*365/SUM(CG106:CL106)</f>
        <v>0</v>
      </c>
      <c r="CM127" s="443">
        <f t="shared" ref="CM127" si="973">-CM120/$J122*365/SUM(CH106:CM106)</f>
        <v>0</v>
      </c>
      <c r="CN127" s="443">
        <f t="shared" ref="CN127" ca="1" si="974">-CN120/$J122*365/SUM(CI106:CN106)</f>
        <v>2.4376547390987047E-2</v>
      </c>
      <c r="CO127" s="443">
        <f t="shared" ref="CO127" si="975">-CO120/$J122*365/SUM(CJ106:CO106)</f>
        <v>0</v>
      </c>
      <c r="CP127" s="443">
        <f t="shared" ref="CP127" si="976">-CP120/$J122*365/SUM(CK106:CP106)</f>
        <v>0</v>
      </c>
      <c r="CQ127" s="443">
        <f t="shared" ref="CQ127" ca="1" si="977">-CQ120/$J122*365/SUM(CL106:CQ106)</f>
        <v>2.4250157626395957E-2</v>
      </c>
      <c r="CR127" s="443">
        <f t="shared" ref="CR127" si="978">-CR120/$J122*365/SUM(CM106:CR106)</f>
        <v>0</v>
      </c>
      <c r="CS127" s="443">
        <f t="shared" ref="CS127" si="979">-CS120/$J122*365/SUM(CN106:CS106)</f>
        <v>0</v>
      </c>
      <c r="CT127" s="443">
        <f t="shared" ref="CT127" ca="1" si="980">-CT120/$J122*365/SUM(CO106:CT106)</f>
        <v>2.4502937155578133E-2</v>
      </c>
      <c r="CU127" s="443">
        <f t="shared" ref="CU127" si="981">-CU120/$J122*365/SUM(CP106:CU106)</f>
        <v>0</v>
      </c>
      <c r="CV127" s="443">
        <f t="shared" ref="CV127" si="982">-CV120/$J122*365/SUM(CQ106:CV106)</f>
        <v>0</v>
      </c>
      <c r="CW127" s="443">
        <f t="shared" ref="CW127" ca="1" si="983">-CW120/$J122*365/SUM(CR106:CW106)</f>
        <v>2.4376547390987047E-2</v>
      </c>
      <c r="CX127" s="443">
        <f t="shared" ref="CX127" si="984">-CX120/$J122*365/SUM(CS106:CX106)</f>
        <v>0</v>
      </c>
      <c r="CY127" s="443">
        <f t="shared" ref="CY127" si="985">-CY120/$J122*365/SUM(CT106:CY106)</f>
        <v>0</v>
      </c>
      <c r="CZ127" s="443">
        <f t="shared" ref="CZ127" ca="1" si="986">-CZ120/$J122*365/SUM(CU106:CZ106)</f>
        <v>2.4376547390987047E-2</v>
      </c>
      <c r="DA127" s="443">
        <f t="shared" ref="DA127" si="987">-DA120/$J122*365/SUM(CV106:DA106)</f>
        <v>0</v>
      </c>
      <c r="DB127" s="443">
        <f t="shared" ref="DB127" si="988">-DB120/$J122*365/SUM(CW106:DB106)</f>
        <v>0</v>
      </c>
      <c r="DC127" s="443">
        <f t="shared" ref="DC127" ca="1" si="989">-DC120/$J122*365/SUM(CX106:DC106)</f>
        <v>2.4250157626395957E-2</v>
      </c>
      <c r="DD127" s="443">
        <f t="shared" ref="DD127" si="990">-DD120/$J122*365/SUM(CY106:DD106)</f>
        <v>0</v>
      </c>
      <c r="DE127" s="443">
        <f t="shared" ref="DE127" si="991">-DE120/$J122*365/SUM(CZ106:DE106)</f>
        <v>0</v>
      </c>
      <c r="DF127" s="443">
        <f t="shared" ref="DF127" ca="1" si="992">-DF120/$J122*365/SUM(DA106:DF106)</f>
        <v>2.4502937155578133E-2</v>
      </c>
      <c r="DG127" s="443">
        <f t="shared" ref="DG127" si="993">-DG120/$J122*365/SUM(DB106:DG106)</f>
        <v>0</v>
      </c>
      <c r="DH127" s="443">
        <f t="shared" ref="DH127" si="994">-DH120/$J122*365/SUM(DC106:DH106)</f>
        <v>0</v>
      </c>
      <c r="DI127" s="443">
        <f t="shared" ref="DI127" ca="1" si="995">-DI120/$J122*365/SUM(DD106:DI106)</f>
        <v>2.4376547390987047E-2</v>
      </c>
      <c r="DJ127" s="443">
        <f t="shared" ref="DJ127" si="996">-DJ120/$J122*365/SUM(DE106:DJ106)</f>
        <v>0</v>
      </c>
      <c r="DK127" s="443">
        <f t="shared" ref="DK127" si="997">-DK120/$J122*365/SUM(DF106:DK106)</f>
        <v>0</v>
      </c>
      <c r="DL127" s="443">
        <f t="shared" ref="DL127" ca="1" si="998">-DL120/$J122*365/SUM(DG106:DL106)</f>
        <v>2.4376547390987047E-2</v>
      </c>
      <c r="DM127" s="443">
        <f t="shared" ref="DM127" si="999">-DM120/$J122*365/SUM(DH106:DM106)</f>
        <v>0</v>
      </c>
      <c r="DN127" s="443">
        <f t="shared" ref="DN127" si="1000">-DN120/$J122*365/SUM(DI106:DN106)</f>
        <v>0</v>
      </c>
      <c r="DO127" s="443">
        <f t="shared" ref="DO127" ca="1" si="1001">-DO120/$J122*365/SUM(DJ106:DO106)</f>
        <v>2.4250157626395957E-2</v>
      </c>
      <c r="DP127" s="443">
        <f t="shared" ref="DP127" si="1002">-DP120/$J122*365/SUM(DK106:DP106)</f>
        <v>0</v>
      </c>
      <c r="DQ127" s="443">
        <f t="shared" ref="DQ127" si="1003">-DQ120/$J122*365/SUM(DL106:DQ106)</f>
        <v>0</v>
      </c>
      <c r="DR127" s="443">
        <f t="shared" ref="DR127" ca="1" si="1004">-DR120/$J122*365/SUM(DM106:DR106)</f>
        <v>2.4502937155578133E-2</v>
      </c>
      <c r="DS127" s="443">
        <f t="shared" ref="DS127" si="1005">-DS120/$J122*365/SUM(DN106:DS106)</f>
        <v>0</v>
      </c>
      <c r="DT127" s="443">
        <f t="shared" ref="DT127" si="1006">-DT120/$J122*365/SUM(DO106:DT106)</f>
        <v>0</v>
      </c>
      <c r="DU127" s="443">
        <f t="shared" ref="DU127" ca="1" si="1007">-DU120/$J122*365/SUM(DP106:DU106)</f>
        <v>2.4376547390987047E-2</v>
      </c>
      <c r="DV127" s="443">
        <f t="shared" ref="DV127" si="1008">-DV120/$J122*365/SUM(DQ106:DV106)</f>
        <v>0</v>
      </c>
      <c r="DW127" s="443">
        <f t="shared" ref="DW127" si="1009">-DW120/$J122*365/SUM(DR106:DW106)</f>
        <v>0</v>
      </c>
      <c r="DX127" s="443">
        <f t="shared" ref="DX127" ca="1" si="1010">-DX120/$J122*365/SUM(DS106:DX106)</f>
        <v>2.4376547390987047E-2</v>
      </c>
      <c r="DY127" s="443">
        <f t="shared" ref="DY127" si="1011">-DY120/$J122*365/SUM(DT106:DY106)</f>
        <v>0</v>
      </c>
      <c r="DZ127" s="443">
        <f t="shared" ref="DZ127" si="1012">-DZ120/$J122*365/SUM(DU106:DZ106)</f>
        <v>0</v>
      </c>
      <c r="EA127" s="443">
        <f t="shared" ref="EA127" ca="1" si="1013">-EA120/$J122*365/SUM(DV106:EA106)</f>
        <v>2.438478914922881E-2</v>
      </c>
      <c r="EB127" s="443">
        <f t="shared" ref="EB127" si="1014">-EB120/$J122*365/SUM(DW106:EB106)</f>
        <v>0</v>
      </c>
      <c r="EC127" s="443">
        <f t="shared" ref="EC127" si="1015">-EC120/$J122*365/SUM(DX106:EC106)</f>
        <v>0</v>
      </c>
      <c r="ED127" s="443">
        <f t="shared" ref="ED127" ca="1" si="1016">-ED120/$J122*365/SUM(DY106:ED106)</f>
        <v>3.1010102146930275E-16</v>
      </c>
    </row>
    <row r="128" spans="1:134" ht="12" thickBot="1" x14ac:dyDescent="0.25">
      <c r="A128" s="316">
        <f>ROW()</f>
        <v>128</v>
      </c>
      <c r="C128" s="385"/>
      <c r="D128" s="385"/>
      <c r="E128" s="439"/>
      <c r="F128" s="444"/>
      <c r="G128" s="445"/>
      <c r="H128" s="439"/>
      <c r="I128" s="439"/>
      <c r="J128" s="446" t="s">
        <v>294</v>
      </c>
      <c r="K128" s="447">
        <f ca="1">XIRR(K119:ED119,$K$14:$ED$14)</f>
        <v>4.8979100584983837E-2</v>
      </c>
      <c r="L128" s="385"/>
      <c r="M128" s="385"/>
      <c r="N128" s="385"/>
      <c r="O128" s="385"/>
      <c r="P128" s="385"/>
      <c r="Q128" s="385"/>
      <c r="R128" s="385"/>
    </row>
    <row r="129" spans="3:18" x14ac:dyDescent="0.2">
      <c r="C129" s="385"/>
      <c r="D129" s="385"/>
      <c r="E129" s="439"/>
      <c r="F129" s="448"/>
      <c r="G129" s="448"/>
      <c r="H129" s="439"/>
      <c r="I129" s="439"/>
      <c r="J129" s="385"/>
      <c r="K129" s="385"/>
      <c r="L129" s="385"/>
      <c r="M129" s="385"/>
      <c r="N129" s="385"/>
      <c r="O129" s="385"/>
      <c r="P129" s="385"/>
      <c r="Q129" s="385"/>
      <c r="R129" s="385"/>
    </row>
    <row r="130" spans="3:18" x14ac:dyDescent="0.2">
      <c r="C130" s="385"/>
      <c r="D130" s="385"/>
      <c r="E130" s="439"/>
      <c r="F130" s="449"/>
      <c r="G130" s="449"/>
      <c r="H130" s="439"/>
      <c r="I130" s="439"/>
      <c r="J130" s="385"/>
      <c r="K130" s="385"/>
      <c r="L130" s="385"/>
      <c r="M130" s="385"/>
      <c r="N130" s="385"/>
      <c r="O130" s="385"/>
      <c r="P130" s="385"/>
      <c r="Q130" s="400"/>
      <c r="R130" s="443"/>
    </row>
    <row r="131" spans="3:18" x14ac:dyDescent="0.2">
      <c r="C131" s="385"/>
      <c r="D131" s="385"/>
      <c r="E131" s="450"/>
      <c r="F131" s="445"/>
      <c r="G131" s="445"/>
      <c r="H131" s="445"/>
      <c r="I131" s="439"/>
      <c r="J131" s="385"/>
      <c r="K131" s="385"/>
      <c r="L131" s="385"/>
      <c r="M131" s="385"/>
      <c r="N131" s="385"/>
      <c r="O131" s="385"/>
      <c r="P131" s="385"/>
      <c r="Q131" s="400"/>
      <c r="R131" s="385"/>
    </row>
  </sheetData>
  <autoFilter ref="A8:AE8"/>
  <phoneticPr fontId="1" type="noConversion"/>
  <pageMargins left="0.7" right="0.7" top="0.75" bottom="0.75" header="0.3" footer="0.3"/>
  <pageSetup paperSize="9" orientation="landscape" horizontalDpi="4294967292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FL46"/>
  <sheetViews>
    <sheetView showGridLines="0" workbookViewId="0">
      <pane xSplit="9" ySplit="8" topLeftCell="J9" activePane="bottomRight" state="frozen"/>
      <selection pane="topRight"/>
      <selection pane="bottomLeft"/>
      <selection pane="bottomRight" activeCell="L22" sqref="L22"/>
    </sheetView>
  </sheetViews>
  <sheetFormatPr defaultColWidth="0" defaultRowHeight="11.25" outlineLevelCol="1" x14ac:dyDescent="0.2"/>
  <cols>
    <col min="1" max="1" width="2.42578125" style="316" hidden="1" customWidth="1" outlineLevel="1"/>
    <col min="2" max="2" width="2.42578125" style="316" customWidth="1" collapsed="1"/>
    <col min="3" max="3" width="29.42578125" style="316" customWidth="1"/>
    <col min="4" max="4" width="9.42578125" style="316" hidden="1" customWidth="1" outlineLevel="1"/>
    <col min="5" max="5" width="9.28515625" style="316" hidden="1" customWidth="1" outlineLevel="1"/>
    <col min="6" max="6" width="9.7109375" style="316" hidden="1" customWidth="1" outlineLevel="1"/>
    <col min="7" max="7" width="11.85546875" style="316" hidden="1" customWidth="1" outlineLevel="1"/>
    <col min="8" max="8" width="10.5703125" style="316" hidden="1" customWidth="1" outlineLevel="1"/>
    <col min="9" max="9" width="9.7109375" style="316" hidden="1" customWidth="1" outlineLevel="1"/>
    <col min="10" max="10" width="11.42578125" style="316" customWidth="1" collapsed="1"/>
    <col min="11" max="142" width="10.5703125" style="316" customWidth="1"/>
    <col min="143" max="144" width="8" style="316" customWidth="1"/>
    <col min="145" max="168" width="0" style="316" hidden="1" customWidth="1"/>
    <col min="169" max="16384" width="9.140625" style="316" hidden="1"/>
  </cols>
  <sheetData>
    <row r="2" spans="1:142" x14ac:dyDescent="0.2">
      <c r="A2" s="314"/>
      <c r="B2" s="314"/>
      <c r="C2" s="314"/>
      <c r="D2" s="314"/>
      <c r="E2" s="314"/>
      <c r="F2" s="314"/>
      <c r="G2" s="314"/>
      <c r="H2" s="314"/>
      <c r="I2" s="314"/>
      <c r="J2" s="314"/>
      <c r="K2" s="315">
        <f>I4</f>
        <v>43159</v>
      </c>
      <c r="L2" s="315">
        <f>EOMONTH(K2,1)</f>
        <v>43190</v>
      </c>
      <c r="M2" s="315">
        <f>EOMONTH(L2,1)</f>
        <v>43220</v>
      </c>
      <c r="N2" s="315">
        <f t="shared" ref="N2:BX2" si="0">EOMONTH(M2,1)</f>
        <v>43251</v>
      </c>
      <c r="O2" s="315">
        <f t="shared" si="0"/>
        <v>43281</v>
      </c>
      <c r="P2" s="315">
        <f t="shared" si="0"/>
        <v>43312</v>
      </c>
      <c r="Q2" s="315">
        <f t="shared" si="0"/>
        <v>43343</v>
      </c>
      <c r="R2" s="315">
        <f t="shared" si="0"/>
        <v>43373</v>
      </c>
      <c r="S2" s="315">
        <f t="shared" si="0"/>
        <v>43404</v>
      </c>
      <c r="T2" s="315">
        <f t="shared" si="0"/>
        <v>43434</v>
      </c>
      <c r="U2" s="315">
        <f t="shared" si="0"/>
        <v>43465</v>
      </c>
      <c r="V2" s="315">
        <f t="shared" si="0"/>
        <v>43496</v>
      </c>
      <c r="W2" s="315">
        <f t="shared" si="0"/>
        <v>43524</v>
      </c>
      <c r="X2" s="315">
        <f t="shared" si="0"/>
        <v>43555</v>
      </c>
      <c r="Y2" s="315">
        <f t="shared" si="0"/>
        <v>43585</v>
      </c>
      <c r="Z2" s="315">
        <f t="shared" si="0"/>
        <v>43616</v>
      </c>
      <c r="AA2" s="315">
        <f t="shared" si="0"/>
        <v>43646</v>
      </c>
      <c r="AB2" s="315">
        <f t="shared" si="0"/>
        <v>43677</v>
      </c>
      <c r="AC2" s="315">
        <f t="shared" si="0"/>
        <v>43708</v>
      </c>
      <c r="AD2" s="315">
        <f t="shared" si="0"/>
        <v>43738</v>
      </c>
      <c r="AE2" s="315">
        <f t="shared" si="0"/>
        <v>43769</v>
      </c>
      <c r="AF2" s="315">
        <f t="shared" si="0"/>
        <v>43799</v>
      </c>
      <c r="AG2" s="315">
        <f t="shared" si="0"/>
        <v>43830</v>
      </c>
      <c r="AH2" s="315">
        <f t="shared" si="0"/>
        <v>43861</v>
      </c>
      <c r="AI2" s="315">
        <f t="shared" si="0"/>
        <v>43890</v>
      </c>
      <c r="AJ2" s="315">
        <f t="shared" si="0"/>
        <v>43921</v>
      </c>
      <c r="AK2" s="315">
        <f t="shared" si="0"/>
        <v>43951</v>
      </c>
      <c r="AL2" s="315">
        <f t="shared" si="0"/>
        <v>43982</v>
      </c>
      <c r="AM2" s="315">
        <f t="shared" si="0"/>
        <v>44012</v>
      </c>
      <c r="AN2" s="315">
        <f t="shared" si="0"/>
        <v>44043</v>
      </c>
      <c r="AO2" s="315">
        <f t="shared" si="0"/>
        <v>44074</v>
      </c>
      <c r="AP2" s="315">
        <f t="shared" si="0"/>
        <v>44104</v>
      </c>
      <c r="AQ2" s="315">
        <f t="shared" si="0"/>
        <v>44135</v>
      </c>
      <c r="AR2" s="315">
        <f t="shared" si="0"/>
        <v>44165</v>
      </c>
      <c r="AS2" s="315">
        <f t="shared" si="0"/>
        <v>44196</v>
      </c>
      <c r="AT2" s="315">
        <f t="shared" si="0"/>
        <v>44227</v>
      </c>
      <c r="AU2" s="315">
        <f t="shared" si="0"/>
        <v>44255</v>
      </c>
      <c r="AV2" s="315">
        <f t="shared" si="0"/>
        <v>44286</v>
      </c>
      <c r="AW2" s="315">
        <f t="shared" si="0"/>
        <v>44316</v>
      </c>
      <c r="AX2" s="315">
        <f t="shared" si="0"/>
        <v>44347</v>
      </c>
      <c r="AY2" s="315">
        <f t="shared" si="0"/>
        <v>44377</v>
      </c>
      <c r="AZ2" s="315">
        <f t="shared" si="0"/>
        <v>44408</v>
      </c>
      <c r="BA2" s="315">
        <f t="shared" si="0"/>
        <v>44439</v>
      </c>
      <c r="BB2" s="315">
        <f t="shared" si="0"/>
        <v>44469</v>
      </c>
      <c r="BC2" s="315">
        <f t="shared" si="0"/>
        <v>44500</v>
      </c>
      <c r="BD2" s="315">
        <f t="shared" si="0"/>
        <v>44530</v>
      </c>
      <c r="BE2" s="315">
        <f t="shared" si="0"/>
        <v>44561</v>
      </c>
      <c r="BF2" s="315">
        <f t="shared" si="0"/>
        <v>44592</v>
      </c>
      <c r="BG2" s="315">
        <f t="shared" si="0"/>
        <v>44620</v>
      </c>
      <c r="BH2" s="315">
        <f t="shared" si="0"/>
        <v>44651</v>
      </c>
      <c r="BI2" s="315">
        <f t="shared" si="0"/>
        <v>44681</v>
      </c>
      <c r="BJ2" s="315">
        <f t="shared" si="0"/>
        <v>44712</v>
      </c>
      <c r="BK2" s="315">
        <f t="shared" si="0"/>
        <v>44742</v>
      </c>
      <c r="BL2" s="315">
        <f t="shared" si="0"/>
        <v>44773</v>
      </c>
      <c r="BM2" s="315">
        <f t="shared" si="0"/>
        <v>44804</v>
      </c>
      <c r="BN2" s="315">
        <f t="shared" si="0"/>
        <v>44834</v>
      </c>
      <c r="BO2" s="315">
        <f t="shared" si="0"/>
        <v>44865</v>
      </c>
      <c r="BP2" s="315">
        <f t="shared" si="0"/>
        <v>44895</v>
      </c>
      <c r="BQ2" s="315">
        <f t="shared" si="0"/>
        <v>44926</v>
      </c>
      <c r="BR2" s="315">
        <f t="shared" si="0"/>
        <v>44957</v>
      </c>
      <c r="BS2" s="315">
        <f t="shared" si="0"/>
        <v>44985</v>
      </c>
      <c r="BT2" s="315">
        <f t="shared" si="0"/>
        <v>45016</v>
      </c>
      <c r="BU2" s="315">
        <f t="shared" si="0"/>
        <v>45046</v>
      </c>
      <c r="BV2" s="315">
        <f t="shared" si="0"/>
        <v>45077</v>
      </c>
      <c r="BW2" s="315">
        <f t="shared" si="0"/>
        <v>45107</v>
      </c>
      <c r="BX2" s="315">
        <f t="shared" si="0"/>
        <v>45138</v>
      </c>
      <c r="BY2" s="315">
        <f t="shared" ref="BY2:EJ2" si="1">EOMONTH(BX2,1)</f>
        <v>45169</v>
      </c>
      <c r="BZ2" s="315">
        <f t="shared" si="1"/>
        <v>45199</v>
      </c>
      <c r="CA2" s="315">
        <f t="shared" si="1"/>
        <v>45230</v>
      </c>
      <c r="CB2" s="315">
        <f t="shared" si="1"/>
        <v>45260</v>
      </c>
      <c r="CC2" s="315">
        <f t="shared" si="1"/>
        <v>45291</v>
      </c>
      <c r="CD2" s="315">
        <f t="shared" si="1"/>
        <v>45322</v>
      </c>
      <c r="CE2" s="315">
        <f t="shared" si="1"/>
        <v>45351</v>
      </c>
      <c r="CF2" s="315">
        <f t="shared" si="1"/>
        <v>45382</v>
      </c>
      <c r="CG2" s="315">
        <f t="shared" si="1"/>
        <v>45412</v>
      </c>
      <c r="CH2" s="315">
        <f t="shared" si="1"/>
        <v>45443</v>
      </c>
      <c r="CI2" s="315">
        <f t="shared" si="1"/>
        <v>45473</v>
      </c>
      <c r="CJ2" s="315">
        <f t="shared" si="1"/>
        <v>45504</v>
      </c>
      <c r="CK2" s="315">
        <f t="shared" si="1"/>
        <v>45535</v>
      </c>
      <c r="CL2" s="315">
        <f t="shared" si="1"/>
        <v>45565</v>
      </c>
      <c r="CM2" s="315">
        <f t="shared" si="1"/>
        <v>45596</v>
      </c>
      <c r="CN2" s="315">
        <f t="shared" si="1"/>
        <v>45626</v>
      </c>
      <c r="CO2" s="315">
        <f t="shared" si="1"/>
        <v>45657</v>
      </c>
      <c r="CP2" s="315">
        <f t="shared" si="1"/>
        <v>45688</v>
      </c>
      <c r="CQ2" s="315">
        <f t="shared" si="1"/>
        <v>45716</v>
      </c>
      <c r="CR2" s="315">
        <f t="shared" si="1"/>
        <v>45747</v>
      </c>
      <c r="CS2" s="315">
        <f t="shared" si="1"/>
        <v>45777</v>
      </c>
      <c r="CT2" s="315">
        <f t="shared" si="1"/>
        <v>45808</v>
      </c>
      <c r="CU2" s="315">
        <f t="shared" si="1"/>
        <v>45838</v>
      </c>
      <c r="CV2" s="315">
        <f t="shared" si="1"/>
        <v>45869</v>
      </c>
      <c r="CW2" s="315">
        <f t="shared" si="1"/>
        <v>45900</v>
      </c>
      <c r="CX2" s="315">
        <f t="shared" si="1"/>
        <v>45930</v>
      </c>
      <c r="CY2" s="315">
        <f t="shared" si="1"/>
        <v>45961</v>
      </c>
      <c r="CZ2" s="315">
        <f t="shared" si="1"/>
        <v>45991</v>
      </c>
      <c r="DA2" s="315">
        <f t="shared" si="1"/>
        <v>46022</v>
      </c>
      <c r="DB2" s="315">
        <f t="shared" si="1"/>
        <v>46053</v>
      </c>
      <c r="DC2" s="315">
        <f t="shared" si="1"/>
        <v>46081</v>
      </c>
      <c r="DD2" s="315">
        <f t="shared" si="1"/>
        <v>46112</v>
      </c>
      <c r="DE2" s="315">
        <f t="shared" si="1"/>
        <v>46142</v>
      </c>
      <c r="DF2" s="315">
        <f t="shared" si="1"/>
        <v>46173</v>
      </c>
      <c r="DG2" s="315">
        <f t="shared" si="1"/>
        <v>46203</v>
      </c>
      <c r="DH2" s="315">
        <f t="shared" si="1"/>
        <v>46234</v>
      </c>
      <c r="DI2" s="315">
        <f t="shared" si="1"/>
        <v>46265</v>
      </c>
      <c r="DJ2" s="315">
        <f t="shared" si="1"/>
        <v>46295</v>
      </c>
      <c r="DK2" s="315">
        <f t="shared" si="1"/>
        <v>46326</v>
      </c>
      <c r="DL2" s="315">
        <f t="shared" si="1"/>
        <v>46356</v>
      </c>
      <c r="DM2" s="315">
        <f t="shared" si="1"/>
        <v>46387</v>
      </c>
      <c r="DN2" s="315">
        <f t="shared" si="1"/>
        <v>46418</v>
      </c>
      <c r="DO2" s="315">
        <f t="shared" si="1"/>
        <v>46446</v>
      </c>
      <c r="DP2" s="315">
        <f t="shared" si="1"/>
        <v>46477</v>
      </c>
      <c r="DQ2" s="315">
        <f t="shared" si="1"/>
        <v>46507</v>
      </c>
      <c r="DR2" s="315">
        <f t="shared" si="1"/>
        <v>46538</v>
      </c>
      <c r="DS2" s="315">
        <f t="shared" si="1"/>
        <v>46568</v>
      </c>
      <c r="DT2" s="315">
        <f t="shared" si="1"/>
        <v>46599</v>
      </c>
      <c r="DU2" s="315">
        <f t="shared" si="1"/>
        <v>46630</v>
      </c>
      <c r="DV2" s="315">
        <f t="shared" si="1"/>
        <v>46660</v>
      </c>
      <c r="DW2" s="315">
        <f t="shared" si="1"/>
        <v>46691</v>
      </c>
      <c r="DX2" s="315">
        <f t="shared" si="1"/>
        <v>46721</v>
      </c>
      <c r="DY2" s="315">
        <f t="shared" si="1"/>
        <v>46752</v>
      </c>
      <c r="DZ2" s="315">
        <f t="shared" si="1"/>
        <v>46783</v>
      </c>
      <c r="EA2" s="315">
        <f t="shared" si="1"/>
        <v>46812</v>
      </c>
      <c r="EB2" s="315">
        <f t="shared" si="1"/>
        <v>46843</v>
      </c>
      <c r="EC2" s="315">
        <f t="shared" si="1"/>
        <v>46873</v>
      </c>
      <c r="ED2" s="315">
        <f t="shared" si="1"/>
        <v>46904</v>
      </c>
      <c r="EE2" s="315">
        <f t="shared" si="1"/>
        <v>46934</v>
      </c>
      <c r="EF2" s="315">
        <f t="shared" si="1"/>
        <v>46965</v>
      </c>
      <c r="EG2" s="315">
        <f t="shared" si="1"/>
        <v>46996</v>
      </c>
      <c r="EH2" s="315">
        <f t="shared" si="1"/>
        <v>47026</v>
      </c>
      <c r="EI2" s="315">
        <f t="shared" si="1"/>
        <v>47057</v>
      </c>
      <c r="EJ2" s="315">
        <f t="shared" si="1"/>
        <v>47087</v>
      </c>
      <c r="EK2" s="315">
        <f t="shared" ref="EK2:EL2" si="2">EOMONTH(EJ2,1)</f>
        <v>47118</v>
      </c>
      <c r="EL2" s="315">
        <f t="shared" si="2"/>
        <v>47149</v>
      </c>
    </row>
    <row r="3" spans="1:142" x14ac:dyDescent="0.2">
      <c r="A3" s="317"/>
      <c r="B3" s="317"/>
      <c r="C3" s="317"/>
      <c r="D3" s="317"/>
      <c r="E3" s="317"/>
      <c r="F3" s="317"/>
      <c r="G3" s="317"/>
      <c r="H3" s="451" t="s">
        <v>295</v>
      </c>
      <c r="I3" s="318">
        <v>43132</v>
      </c>
      <c r="J3" s="317"/>
      <c r="K3" s="319">
        <f t="shared" ref="K3:BV3" si="3">YEAR(K2)</f>
        <v>2018</v>
      </c>
      <c r="L3" s="319">
        <f t="shared" si="3"/>
        <v>2018</v>
      </c>
      <c r="M3" s="319">
        <f t="shared" si="3"/>
        <v>2018</v>
      </c>
      <c r="N3" s="319">
        <f t="shared" si="3"/>
        <v>2018</v>
      </c>
      <c r="O3" s="319">
        <f t="shared" si="3"/>
        <v>2018</v>
      </c>
      <c r="P3" s="319">
        <f t="shared" si="3"/>
        <v>2018</v>
      </c>
      <c r="Q3" s="319">
        <f t="shared" si="3"/>
        <v>2018</v>
      </c>
      <c r="R3" s="319">
        <f t="shared" si="3"/>
        <v>2018</v>
      </c>
      <c r="S3" s="319">
        <f t="shared" si="3"/>
        <v>2018</v>
      </c>
      <c r="T3" s="319">
        <f t="shared" si="3"/>
        <v>2018</v>
      </c>
      <c r="U3" s="319">
        <f t="shared" si="3"/>
        <v>2018</v>
      </c>
      <c r="V3" s="319">
        <f t="shared" si="3"/>
        <v>2019</v>
      </c>
      <c r="W3" s="319">
        <f t="shared" si="3"/>
        <v>2019</v>
      </c>
      <c r="X3" s="319">
        <f t="shared" si="3"/>
        <v>2019</v>
      </c>
      <c r="Y3" s="319">
        <f t="shared" si="3"/>
        <v>2019</v>
      </c>
      <c r="Z3" s="319">
        <f t="shared" si="3"/>
        <v>2019</v>
      </c>
      <c r="AA3" s="319">
        <f t="shared" si="3"/>
        <v>2019</v>
      </c>
      <c r="AB3" s="319">
        <f t="shared" si="3"/>
        <v>2019</v>
      </c>
      <c r="AC3" s="319">
        <f t="shared" si="3"/>
        <v>2019</v>
      </c>
      <c r="AD3" s="319">
        <f t="shared" si="3"/>
        <v>2019</v>
      </c>
      <c r="AE3" s="319">
        <f t="shared" si="3"/>
        <v>2019</v>
      </c>
      <c r="AF3" s="319">
        <f t="shared" si="3"/>
        <v>2019</v>
      </c>
      <c r="AG3" s="319">
        <f t="shared" si="3"/>
        <v>2019</v>
      </c>
      <c r="AH3" s="319">
        <f t="shared" si="3"/>
        <v>2020</v>
      </c>
      <c r="AI3" s="319">
        <f t="shared" si="3"/>
        <v>2020</v>
      </c>
      <c r="AJ3" s="319">
        <f t="shared" si="3"/>
        <v>2020</v>
      </c>
      <c r="AK3" s="319">
        <f t="shared" si="3"/>
        <v>2020</v>
      </c>
      <c r="AL3" s="319">
        <f t="shared" si="3"/>
        <v>2020</v>
      </c>
      <c r="AM3" s="319">
        <f t="shared" si="3"/>
        <v>2020</v>
      </c>
      <c r="AN3" s="319">
        <f t="shared" si="3"/>
        <v>2020</v>
      </c>
      <c r="AO3" s="319">
        <f t="shared" si="3"/>
        <v>2020</v>
      </c>
      <c r="AP3" s="319">
        <f t="shared" si="3"/>
        <v>2020</v>
      </c>
      <c r="AQ3" s="319">
        <f t="shared" si="3"/>
        <v>2020</v>
      </c>
      <c r="AR3" s="319">
        <f t="shared" si="3"/>
        <v>2020</v>
      </c>
      <c r="AS3" s="319">
        <f t="shared" si="3"/>
        <v>2020</v>
      </c>
      <c r="AT3" s="319">
        <f t="shared" si="3"/>
        <v>2021</v>
      </c>
      <c r="AU3" s="319">
        <f t="shared" si="3"/>
        <v>2021</v>
      </c>
      <c r="AV3" s="319">
        <f t="shared" si="3"/>
        <v>2021</v>
      </c>
      <c r="AW3" s="319">
        <f t="shared" si="3"/>
        <v>2021</v>
      </c>
      <c r="AX3" s="319">
        <f t="shared" si="3"/>
        <v>2021</v>
      </c>
      <c r="AY3" s="319">
        <f t="shared" si="3"/>
        <v>2021</v>
      </c>
      <c r="AZ3" s="319">
        <f t="shared" si="3"/>
        <v>2021</v>
      </c>
      <c r="BA3" s="319">
        <f t="shared" si="3"/>
        <v>2021</v>
      </c>
      <c r="BB3" s="319">
        <f t="shared" si="3"/>
        <v>2021</v>
      </c>
      <c r="BC3" s="319">
        <f t="shared" si="3"/>
        <v>2021</v>
      </c>
      <c r="BD3" s="319">
        <f t="shared" si="3"/>
        <v>2021</v>
      </c>
      <c r="BE3" s="319">
        <f t="shared" si="3"/>
        <v>2021</v>
      </c>
      <c r="BF3" s="319">
        <f t="shared" si="3"/>
        <v>2022</v>
      </c>
      <c r="BG3" s="319">
        <f t="shared" si="3"/>
        <v>2022</v>
      </c>
      <c r="BH3" s="319">
        <f t="shared" si="3"/>
        <v>2022</v>
      </c>
      <c r="BI3" s="319">
        <f t="shared" si="3"/>
        <v>2022</v>
      </c>
      <c r="BJ3" s="319">
        <f t="shared" si="3"/>
        <v>2022</v>
      </c>
      <c r="BK3" s="319">
        <f t="shared" si="3"/>
        <v>2022</v>
      </c>
      <c r="BL3" s="319">
        <f t="shared" si="3"/>
        <v>2022</v>
      </c>
      <c r="BM3" s="319">
        <f t="shared" si="3"/>
        <v>2022</v>
      </c>
      <c r="BN3" s="319">
        <f t="shared" si="3"/>
        <v>2022</v>
      </c>
      <c r="BO3" s="319">
        <f t="shared" si="3"/>
        <v>2022</v>
      </c>
      <c r="BP3" s="319">
        <f t="shared" si="3"/>
        <v>2022</v>
      </c>
      <c r="BQ3" s="319">
        <f t="shared" si="3"/>
        <v>2022</v>
      </c>
      <c r="BR3" s="319">
        <f t="shared" si="3"/>
        <v>2023</v>
      </c>
      <c r="BS3" s="319">
        <f t="shared" si="3"/>
        <v>2023</v>
      </c>
      <c r="BT3" s="319">
        <f t="shared" si="3"/>
        <v>2023</v>
      </c>
      <c r="BU3" s="319">
        <f t="shared" si="3"/>
        <v>2023</v>
      </c>
      <c r="BV3" s="319">
        <f t="shared" si="3"/>
        <v>2023</v>
      </c>
      <c r="BW3" s="319">
        <f t="shared" ref="BW3:EH3" si="4">YEAR(BW2)</f>
        <v>2023</v>
      </c>
      <c r="BX3" s="319">
        <f t="shared" si="4"/>
        <v>2023</v>
      </c>
      <c r="BY3" s="319">
        <f t="shared" si="4"/>
        <v>2023</v>
      </c>
      <c r="BZ3" s="319">
        <f t="shared" si="4"/>
        <v>2023</v>
      </c>
      <c r="CA3" s="319">
        <f t="shared" si="4"/>
        <v>2023</v>
      </c>
      <c r="CB3" s="319">
        <f t="shared" si="4"/>
        <v>2023</v>
      </c>
      <c r="CC3" s="319">
        <f t="shared" si="4"/>
        <v>2023</v>
      </c>
      <c r="CD3" s="319">
        <f t="shared" si="4"/>
        <v>2024</v>
      </c>
      <c r="CE3" s="319">
        <f t="shared" si="4"/>
        <v>2024</v>
      </c>
      <c r="CF3" s="319">
        <f t="shared" si="4"/>
        <v>2024</v>
      </c>
      <c r="CG3" s="319">
        <f t="shared" si="4"/>
        <v>2024</v>
      </c>
      <c r="CH3" s="319">
        <f t="shared" si="4"/>
        <v>2024</v>
      </c>
      <c r="CI3" s="319">
        <f t="shared" si="4"/>
        <v>2024</v>
      </c>
      <c r="CJ3" s="319">
        <f t="shared" si="4"/>
        <v>2024</v>
      </c>
      <c r="CK3" s="319">
        <f t="shared" si="4"/>
        <v>2024</v>
      </c>
      <c r="CL3" s="319">
        <f t="shared" si="4"/>
        <v>2024</v>
      </c>
      <c r="CM3" s="319">
        <f t="shared" si="4"/>
        <v>2024</v>
      </c>
      <c r="CN3" s="319">
        <f t="shared" si="4"/>
        <v>2024</v>
      </c>
      <c r="CO3" s="319">
        <f t="shared" si="4"/>
        <v>2024</v>
      </c>
      <c r="CP3" s="319">
        <f t="shared" si="4"/>
        <v>2025</v>
      </c>
      <c r="CQ3" s="319">
        <f t="shared" si="4"/>
        <v>2025</v>
      </c>
      <c r="CR3" s="319">
        <f t="shared" si="4"/>
        <v>2025</v>
      </c>
      <c r="CS3" s="319">
        <f t="shared" si="4"/>
        <v>2025</v>
      </c>
      <c r="CT3" s="319">
        <f t="shared" si="4"/>
        <v>2025</v>
      </c>
      <c r="CU3" s="319">
        <f t="shared" si="4"/>
        <v>2025</v>
      </c>
      <c r="CV3" s="319">
        <f t="shared" si="4"/>
        <v>2025</v>
      </c>
      <c r="CW3" s="319">
        <f t="shared" si="4"/>
        <v>2025</v>
      </c>
      <c r="CX3" s="319">
        <f t="shared" si="4"/>
        <v>2025</v>
      </c>
      <c r="CY3" s="319">
        <f t="shared" si="4"/>
        <v>2025</v>
      </c>
      <c r="CZ3" s="319">
        <f t="shared" si="4"/>
        <v>2025</v>
      </c>
      <c r="DA3" s="319">
        <f t="shared" si="4"/>
        <v>2025</v>
      </c>
      <c r="DB3" s="319">
        <f t="shared" si="4"/>
        <v>2026</v>
      </c>
      <c r="DC3" s="319">
        <f t="shared" si="4"/>
        <v>2026</v>
      </c>
      <c r="DD3" s="319">
        <f t="shared" si="4"/>
        <v>2026</v>
      </c>
      <c r="DE3" s="319">
        <f t="shared" si="4"/>
        <v>2026</v>
      </c>
      <c r="DF3" s="319">
        <f t="shared" si="4"/>
        <v>2026</v>
      </c>
      <c r="DG3" s="319">
        <f t="shared" si="4"/>
        <v>2026</v>
      </c>
      <c r="DH3" s="319">
        <f t="shared" si="4"/>
        <v>2026</v>
      </c>
      <c r="DI3" s="319">
        <f t="shared" si="4"/>
        <v>2026</v>
      </c>
      <c r="DJ3" s="319">
        <f t="shared" si="4"/>
        <v>2026</v>
      </c>
      <c r="DK3" s="319">
        <f t="shared" si="4"/>
        <v>2026</v>
      </c>
      <c r="DL3" s="319">
        <f t="shared" si="4"/>
        <v>2026</v>
      </c>
      <c r="DM3" s="319">
        <f t="shared" si="4"/>
        <v>2026</v>
      </c>
      <c r="DN3" s="319">
        <f t="shared" si="4"/>
        <v>2027</v>
      </c>
      <c r="DO3" s="319">
        <f t="shared" si="4"/>
        <v>2027</v>
      </c>
      <c r="DP3" s="319">
        <f t="shared" si="4"/>
        <v>2027</v>
      </c>
      <c r="DQ3" s="319">
        <f t="shared" si="4"/>
        <v>2027</v>
      </c>
      <c r="DR3" s="319">
        <f t="shared" si="4"/>
        <v>2027</v>
      </c>
      <c r="DS3" s="319">
        <f t="shared" si="4"/>
        <v>2027</v>
      </c>
      <c r="DT3" s="319">
        <f t="shared" si="4"/>
        <v>2027</v>
      </c>
      <c r="DU3" s="319">
        <f t="shared" si="4"/>
        <v>2027</v>
      </c>
      <c r="DV3" s="319">
        <f t="shared" si="4"/>
        <v>2027</v>
      </c>
      <c r="DW3" s="319">
        <f t="shared" si="4"/>
        <v>2027</v>
      </c>
      <c r="DX3" s="319">
        <f t="shared" si="4"/>
        <v>2027</v>
      </c>
      <c r="DY3" s="319">
        <f t="shared" si="4"/>
        <v>2027</v>
      </c>
      <c r="DZ3" s="319">
        <f t="shared" si="4"/>
        <v>2028</v>
      </c>
      <c r="EA3" s="319">
        <f t="shared" si="4"/>
        <v>2028</v>
      </c>
      <c r="EB3" s="319">
        <f t="shared" si="4"/>
        <v>2028</v>
      </c>
      <c r="EC3" s="319">
        <f t="shared" si="4"/>
        <v>2028</v>
      </c>
      <c r="ED3" s="319">
        <f t="shared" si="4"/>
        <v>2028</v>
      </c>
      <c r="EE3" s="319">
        <f t="shared" si="4"/>
        <v>2028</v>
      </c>
      <c r="EF3" s="319">
        <f t="shared" si="4"/>
        <v>2028</v>
      </c>
      <c r="EG3" s="319">
        <f t="shared" si="4"/>
        <v>2028</v>
      </c>
      <c r="EH3" s="319">
        <f t="shared" si="4"/>
        <v>2028</v>
      </c>
      <c r="EI3" s="319">
        <f t="shared" ref="EI3:EL3" si="5">YEAR(EI2)</f>
        <v>2028</v>
      </c>
      <c r="EJ3" s="319">
        <f t="shared" si="5"/>
        <v>2028</v>
      </c>
      <c r="EK3" s="319">
        <f t="shared" si="5"/>
        <v>2028</v>
      </c>
      <c r="EL3" s="319">
        <f t="shared" si="5"/>
        <v>2029</v>
      </c>
    </row>
    <row r="4" spans="1:142" x14ac:dyDescent="0.2">
      <c r="A4" s="317"/>
      <c r="B4" s="317"/>
      <c r="C4" s="317"/>
      <c r="D4" s="317"/>
      <c r="E4" s="317"/>
      <c r="F4" s="317"/>
      <c r="G4" s="317"/>
      <c r="H4" s="317"/>
      <c r="I4" s="320">
        <f>EOMONTH(I3,0)</f>
        <v>43159</v>
      </c>
      <c r="J4" s="317"/>
      <c r="K4" s="321">
        <f t="shared" ref="K4:BV4" si="6">MONTH(K2)</f>
        <v>2</v>
      </c>
      <c r="L4" s="321">
        <f t="shared" si="6"/>
        <v>3</v>
      </c>
      <c r="M4" s="321">
        <f t="shared" si="6"/>
        <v>4</v>
      </c>
      <c r="N4" s="321">
        <f t="shared" si="6"/>
        <v>5</v>
      </c>
      <c r="O4" s="321">
        <f t="shared" si="6"/>
        <v>6</v>
      </c>
      <c r="P4" s="321">
        <f t="shared" si="6"/>
        <v>7</v>
      </c>
      <c r="Q4" s="321">
        <f t="shared" si="6"/>
        <v>8</v>
      </c>
      <c r="R4" s="321">
        <f t="shared" si="6"/>
        <v>9</v>
      </c>
      <c r="S4" s="321">
        <f t="shared" si="6"/>
        <v>10</v>
      </c>
      <c r="T4" s="321">
        <f t="shared" si="6"/>
        <v>11</v>
      </c>
      <c r="U4" s="321">
        <f t="shared" si="6"/>
        <v>12</v>
      </c>
      <c r="V4" s="321">
        <f t="shared" si="6"/>
        <v>1</v>
      </c>
      <c r="W4" s="321">
        <f t="shared" si="6"/>
        <v>2</v>
      </c>
      <c r="X4" s="321">
        <f t="shared" si="6"/>
        <v>3</v>
      </c>
      <c r="Y4" s="321">
        <f t="shared" si="6"/>
        <v>4</v>
      </c>
      <c r="Z4" s="321">
        <f t="shared" si="6"/>
        <v>5</v>
      </c>
      <c r="AA4" s="321">
        <f t="shared" si="6"/>
        <v>6</v>
      </c>
      <c r="AB4" s="321">
        <f t="shared" si="6"/>
        <v>7</v>
      </c>
      <c r="AC4" s="321">
        <f t="shared" si="6"/>
        <v>8</v>
      </c>
      <c r="AD4" s="321">
        <f t="shared" si="6"/>
        <v>9</v>
      </c>
      <c r="AE4" s="321">
        <f t="shared" si="6"/>
        <v>10</v>
      </c>
      <c r="AF4" s="321">
        <f t="shared" si="6"/>
        <v>11</v>
      </c>
      <c r="AG4" s="321">
        <f t="shared" si="6"/>
        <v>12</v>
      </c>
      <c r="AH4" s="321">
        <f t="shared" si="6"/>
        <v>1</v>
      </c>
      <c r="AI4" s="321">
        <f t="shared" si="6"/>
        <v>2</v>
      </c>
      <c r="AJ4" s="321">
        <f t="shared" si="6"/>
        <v>3</v>
      </c>
      <c r="AK4" s="321">
        <f t="shared" si="6"/>
        <v>4</v>
      </c>
      <c r="AL4" s="321">
        <f t="shared" si="6"/>
        <v>5</v>
      </c>
      <c r="AM4" s="321">
        <f t="shared" si="6"/>
        <v>6</v>
      </c>
      <c r="AN4" s="321">
        <f t="shared" si="6"/>
        <v>7</v>
      </c>
      <c r="AO4" s="321">
        <f t="shared" si="6"/>
        <v>8</v>
      </c>
      <c r="AP4" s="321">
        <f t="shared" si="6"/>
        <v>9</v>
      </c>
      <c r="AQ4" s="321">
        <f t="shared" si="6"/>
        <v>10</v>
      </c>
      <c r="AR4" s="321">
        <f t="shared" si="6"/>
        <v>11</v>
      </c>
      <c r="AS4" s="321">
        <f t="shared" si="6"/>
        <v>12</v>
      </c>
      <c r="AT4" s="321">
        <f t="shared" si="6"/>
        <v>1</v>
      </c>
      <c r="AU4" s="321">
        <f t="shared" si="6"/>
        <v>2</v>
      </c>
      <c r="AV4" s="321">
        <f t="shared" si="6"/>
        <v>3</v>
      </c>
      <c r="AW4" s="321">
        <f t="shared" si="6"/>
        <v>4</v>
      </c>
      <c r="AX4" s="321">
        <f t="shared" si="6"/>
        <v>5</v>
      </c>
      <c r="AY4" s="321">
        <f t="shared" si="6"/>
        <v>6</v>
      </c>
      <c r="AZ4" s="321">
        <f t="shared" si="6"/>
        <v>7</v>
      </c>
      <c r="BA4" s="321">
        <f t="shared" si="6"/>
        <v>8</v>
      </c>
      <c r="BB4" s="321">
        <f t="shared" si="6"/>
        <v>9</v>
      </c>
      <c r="BC4" s="321">
        <f t="shared" si="6"/>
        <v>10</v>
      </c>
      <c r="BD4" s="321">
        <f t="shared" si="6"/>
        <v>11</v>
      </c>
      <c r="BE4" s="321">
        <f t="shared" si="6"/>
        <v>12</v>
      </c>
      <c r="BF4" s="321">
        <f t="shared" si="6"/>
        <v>1</v>
      </c>
      <c r="BG4" s="321">
        <f t="shared" si="6"/>
        <v>2</v>
      </c>
      <c r="BH4" s="321">
        <f t="shared" si="6"/>
        <v>3</v>
      </c>
      <c r="BI4" s="321">
        <f t="shared" si="6"/>
        <v>4</v>
      </c>
      <c r="BJ4" s="321">
        <f t="shared" si="6"/>
        <v>5</v>
      </c>
      <c r="BK4" s="321">
        <f t="shared" si="6"/>
        <v>6</v>
      </c>
      <c r="BL4" s="321">
        <f t="shared" si="6"/>
        <v>7</v>
      </c>
      <c r="BM4" s="321">
        <f t="shared" si="6"/>
        <v>8</v>
      </c>
      <c r="BN4" s="321">
        <f t="shared" si="6"/>
        <v>9</v>
      </c>
      <c r="BO4" s="321">
        <f t="shared" si="6"/>
        <v>10</v>
      </c>
      <c r="BP4" s="321">
        <f t="shared" si="6"/>
        <v>11</v>
      </c>
      <c r="BQ4" s="321">
        <f t="shared" si="6"/>
        <v>12</v>
      </c>
      <c r="BR4" s="321">
        <f t="shared" si="6"/>
        <v>1</v>
      </c>
      <c r="BS4" s="321">
        <f t="shared" si="6"/>
        <v>2</v>
      </c>
      <c r="BT4" s="321">
        <f t="shared" si="6"/>
        <v>3</v>
      </c>
      <c r="BU4" s="321">
        <f t="shared" si="6"/>
        <v>4</v>
      </c>
      <c r="BV4" s="321">
        <f t="shared" si="6"/>
        <v>5</v>
      </c>
      <c r="BW4" s="321">
        <f t="shared" ref="BW4:EH4" si="7">MONTH(BW2)</f>
        <v>6</v>
      </c>
      <c r="BX4" s="321">
        <f t="shared" si="7"/>
        <v>7</v>
      </c>
      <c r="BY4" s="321">
        <f t="shared" si="7"/>
        <v>8</v>
      </c>
      <c r="BZ4" s="321">
        <f t="shared" si="7"/>
        <v>9</v>
      </c>
      <c r="CA4" s="321">
        <f t="shared" si="7"/>
        <v>10</v>
      </c>
      <c r="CB4" s="321">
        <f t="shared" si="7"/>
        <v>11</v>
      </c>
      <c r="CC4" s="321">
        <f t="shared" si="7"/>
        <v>12</v>
      </c>
      <c r="CD4" s="321">
        <f t="shared" si="7"/>
        <v>1</v>
      </c>
      <c r="CE4" s="321">
        <f t="shared" si="7"/>
        <v>2</v>
      </c>
      <c r="CF4" s="321">
        <f t="shared" si="7"/>
        <v>3</v>
      </c>
      <c r="CG4" s="321">
        <f t="shared" si="7"/>
        <v>4</v>
      </c>
      <c r="CH4" s="321">
        <f t="shared" si="7"/>
        <v>5</v>
      </c>
      <c r="CI4" s="321">
        <f t="shared" si="7"/>
        <v>6</v>
      </c>
      <c r="CJ4" s="321">
        <f t="shared" si="7"/>
        <v>7</v>
      </c>
      <c r="CK4" s="321">
        <f t="shared" si="7"/>
        <v>8</v>
      </c>
      <c r="CL4" s="321">
        <f t="shared" si="7"/>
        <v>9</v>
      </c>
      <c r="CM4" s="321">
        <f t="shared" si="7"/>
        <v>10</v>
      </c>
      <c r="CN4" s="321">
        <f t="shared" si="7"/>
        <v>11</v>
      </c>
      <c r="CO4" s="321">
        <f t="shared" si="7"/>
        <v>12</v>
      </c>
      <c r="CP4" s="321">
        <f t="shared" si="7"/>
        <v>1</v>
      </c>
      <c r="CQ4" s="321">
        <f t="shared" si="7"/>
        <v>2</v>
      </c>
      <c r="CR4" s="321">
        <f t="shared" si="7"/>
        <v>3</v>
      </c>
      <c r="CS4" s="321">
        <f t="shared" si="7"/>
        <v>4</v>
      </c>
      <c r="CT4" s="321">
        <f t="shared" si="7"/>
        <v>5</v>
      </c>
      <c r="CU4" s="321">
        <f t="shared" si="7"/>
        <v>6</v>
      </c>
      <c r="CV4" s="321">
        <f t="shared" si="7"/>
        <v>7</v>
      </c>
      <c r="CW4" s="321">
        <f t="shared" si="7"/>
        <v>8</v>
      </c>
      <c r="CX4" s="321">
        <f t="shared" si="7"/>
        <v>9</v>
      </c>
      <c r="CY4" s="321">
        <f t="shared" si="7"/>
        <v>10</v>
      </c>
      <c r="CZ4" s="321">
        <f t="shared" si="7"/>
        <v>11</v>
      </c>
      <c r="DA4" s="321">
        <f t="shared" si="7"/>
        <v>12</v>
      </c>
      <c r="DB4" s="321">
        <f t="shared" si="7"/>
        <v>1</v>
      </c>
      <c r="DC4" s="321">
        <f t="shared" si="7"/>
        <v>2</v>
      </c>
      <c r="DD4" s="321">
        <f t="shared" si="7"/>
        <v>3</v>
      </c>
      <c r="DE4" s="321">
        <f t="shared" si="7"/>
        <v>4</v>
      </c>
      <c r="DF4" s="321">
        <f t="shared" si="7"/>
        <v>5</v>
      </c>
      <c r="DG4" s="321">
        <f t="shared" si="7"/>
        <v>6</v>
      </c>
      <c r="DH4" s="321">
        <f t="shared" si="7"/>
        <v>7</v>
      </c>
      <c r="DI4" s="321">
        <f t="shared" si="7"/>
        <v>8</v>
      </c>
      <c r="DJ4" s="321">
        <f t="shared" si="7"/>
        <v>9</v>
      </c>
      <c r="DK4" s="321">
        <f t="shared" si="7"/>
        <v>10</v>
      </c>
      <c r="DL4" s="321">
        <f t="shared" si="7"/>
        <v>11</v>
      </c>
      <c r="DM4" s="321">
        <f t="shared" si="7"/>
        <v>12</v>
      </c>
      <c r="DN4" s="321">
        <f t="shared" si="7"/>
        <v>1</v>
      </c>
      <c r="DO4" s="321">
        <f t="shared" si="7"/>
        <v>2</v>
      </c>
      <c r="DP4" s="321">
        <f t="shared" si="7"/>
        <v>3</v>
      </c>
      <c r="DQ4" s="321">
        <f t="shared" si="7"/>
        <v>4</v>
      </c>
      <c r="DR4" s="321">
        <f t="shared" si="7"/>
        <v>5</v>
      </c>
      <c r="DS4" s="321">
        <f t="shared" si="7"/>
        <v>6</v>
      </c>
      <c r="DT4" s="321">
        <f t="shared" si="7"/>
        <v>7</v>
      </c>
      <c r="DU4" s="321">
        <f t="shared" si="7"/>
        <v>8</v>
      </c>
      <c r="DV4" s="321">
        <f t="shared" si="7"/>
        <v>9</v>
      </c>
      <c r="DW4" s="321">
        <f t="shared" si="7"/>
        <v>10</v>
      </c>
      <c r="DX4" s="321">
        <f t="shared" si="7"/>
        <v>11</v>
      </c>
      <c r="DY4" s="321">
        <f t="shared" si="7"/>
        <v>12</v>
      </c>
      <c r="DZ4" s="321">
        <f t="shared" si="7"/>
        <v>1</v>
      </c>
      <c r="EA4" s="321">
        <f t="shared" si="7"/>
        <v>2</v>
      </c>
      <c r="EB4" s="321">
        <f t="shared" si="7"/>
        <v>3</v>
      </c>
      <c r="EC4" s="321">
        <f t="shared" si="7"/>
        <v>4</v>
      </c>
      <c r="ED4" s="321">
        <f t="shared" si="7"/>
        <v>5</v>
      </c>
      <c r="EE4" s="321">
        <f t="shared" si="7"/>
        <v>6</v>
      </c>
      <c r="EF4" s="321">
        <f t="shared" si="7"/>
        <v>7</v>
      </c>
      <c r="EG4" s="321">
        <f t="shared" si="7"/>
        <v>8</v>
      </c>
      <c r="EH4" s="321">
        <f t="shared" si="7"/>
        <v>9</v>
      </c>
      <c r="EI4" s="321">
        <f t="shared" ref="EI4:EL4" si="8">MONTH(EI2)</f>
        <v>10</v>
      </c>
      <c r="EJ4" s="321">
        <f t="shared" si="8"/>
        <v>11</v>
      </c>
      <c r="EK4" s="321">
        <f t="shared" si="8"/>
        <v>12</v>
      </c>
      <c r="EL4" s="321">
        <f t="shared" si="8"/>
        <v>1</v>
      </c>
    </row>
    <row r="5" spans="1:142" x14ac:dyDescent="0.2">
      <c r="A5" s="317"/>
      <c r="B5" s="317"/>
      <c r="C5" s="317"/>
      <c r="D5" s="317"/>
      <c r="E5" s="317"/>
      <c r="F5" s="317"/>
      <c r="G5" s="317"/>
      <c r="H5" s="317"/>
      <c r="I5" s="317"/>
      <c r="J5" s="317"/>
      <c r="K5" s="323">
        <f t="shared" ref="K5:BV5" si="9">INT((K$8-1)/12)+1</f>
        <v>1</v>
      </c>
      <c r="L5" s="323">
        <f t="shared" si="9"/>
        <v>1</v>
      </c>
      <c r="M5" s="323">
        <f t="shared" si="9"/>
        <v>1</v>
      </c>
      <c r="N5" s="323">
        <f t="shared" si="9"/>
        <v>1</v>
      </c>
      <c r="O5" s="323">
        <f t="shared" si="9"/>
        <v>1</v>
      </c>
      <c r="P5" s="323">
        <f t="shared" si="9"/>
        <v>1</v>
      </c>
      <c r="Q5" s="323">
        <f t="shared" si="9"/>
        <v>1</v>
      </c>
      <c r="R5" s="323">
        <f t="shared" si="9"/>
        <v>1</v>
      </c>
      <c r="S5" s="323">
        <f t="shared" si="9"/>
        <v>1</v>
      </c>
      <c r="T5" s="323">
        <f t="shared" si="9"/>
        <v>1</v>
      </c>
      <c r="U5" s="323">
        <f t="shared" si="9"/>
        <v>1</v>
      </c>
      <c r="V5" s="323">
        <f t="shared" si="9"/>
        <v>1</v>
      </c>
      <c r="W5" s="323">
        <f t="shared" si="9"/>
        <v>2</v>
      </c>
      <c r="X5" s="323">
        <f t="shared" si="9"/>
        <v>2</v>
      </c>
      <c r="Y5" s="323">
        <f t="shared" si="9"/>
        <v>2</v>
      </c>
      <c r="Z5" s="323">
        <f t="shared" si="9"/>
        <v>2</v>
      </c>
      <c r="AA5" s="323">
        <f t="shared" si="9"/>
        <v>2</v>
      </c>
      <c r="AB5" s="323">
        <f t="shared" si="9"/>
        <v>2</v>
      </c>
      <c r="AC5" s="323">
        <f t="shared" si="9"/>
        <v>2</v>
      </c>
      <c r="AD5" s="323">
        <f t="shared" si="9"/>
        <v>2</v>
      </c>
      <c r="AE5" s="323">
        <f t="shared" si="9"/>
        <v>2</v>
      </c>
      <c r="AF5" s="323">
        <f t="shared" si="9"/>
        <v>2</v>
      </c>
      <c r="AG5" s="323">
        <f t="shared" si="9"/>
        <v>2</v>
      </c>
      <c r="AH5" s="323">
        <f t="shared" si="9"/>
        <v>2</v>
      </c>
      <c r="AI5" s="323">
        <f t="shared" si="9"/>
        <v>3</v>
      </c>
      <c r="AJ5" s="323">
        <f t="shared" si="9"/>
        <v>3</v>
      </c>
      <c r="AK5" s="323">
        <f t="shared" si="9"/>
        <v>3</v>
      </c>
      <c r="AL5" s="323">
        <f t="shared" si="9"/>
        <v>3</v>
      </c>
      <c r="AM5" s="323">
        <f t="shared" si="9"/>
        <v>3</v>
      </c>
      <c r="AN5" s="323">
        <f t="shared" si="9"/>
        <v>3</v>
      </c>
      <c r="AO5" s="323">
        <f t="shared" si="9"/>
        <v>3</v>
      </c>
      <c r="AP5" s="323">
        <f t="shared" si="9"/>
        <v>3</v>
      </c>
      <c r="AQ5" s="323">
        <f t="shared" si="9"/>
        <v>3</v>
      </c>
      <c r="AR5" s="323">
        <f t="shared" si="9"/>
        <v>3</v>
      </c>
      <c r="AS5" s="323">
        <f t="shared" si="9"/>
        <v>3</v>
      </c>
      <c r="AT5" s="323">
        <f t="shared" si="9"/>
        <v>3</v>
      </c>
      <c r="AU5" s="323">
        <f t="shared" si="9"/>
        <v>4</v>
      </c>
      <c r="AV5" s="323">
        <f t="shared" si="9"/>
        <v>4</v>
      </c>
      <c r="AW5" s="323">
        <f t="shared" si="9"/>
        <v>4</v>
      </c>
      <c r="AX5" s="323">
        <f t="shared" si="9"/>
        <v>4</v>
      </c>
      <c r="AY5" s="323">
        <f t="shared" si="9"/>
        <v>4</v>
      </c>
      <c r="AZ5" s="323">
        <f t="shared" si="9"/>
        <v>4</v>
      </c>
      <c r="BA5" s="323">
        <f t="shared" si="9"/>
        <v>4</v>
      </c>
      <c r="BB5" s="323">
        <f t="shared" si="9"/>
        <v>4</v>
      </c>
      <c r="BC5" s="323">
        <f t="shared" si="9"/>
        <v>4</v>
      </c>
      <c r="BD5" s="323">
        <f t="shared" si="9"/>
        <v>4</v>
      </c>
      <c r="BE5" s="323">
        <f t="shared" si="9"/>
        <v>4</v>
      </c>
      <c r="BF5" s="323">
        <f t="shared" si="9"/>
        <v>4</v>
      </c>
      <c r="BG5" s="323">
        <f t="shared" si="9"/>
        <v>5</v>
      </c>
      <c r="BH5" s="323">
        <f t="shared" si="9"/>
        <v>5</v>
      </c>
      <c r="BI5" s="323">
        <f t="shared" si="9"/>
        <v>5</v>
      </c>
      <c r="BJ5" s="323">
        <f t="shared" si="9"/>
        <v>5</v>
      </c>
      <c r="BK5" s="323">
        <f t="shared" si="9"/>
        <v>5</v>
      </c>
      <c r="BL5" s="323">
        <f t="shared" si="9"/>
        <v>5</v>
      </c>
      <c r="BM5" s="323">
        <f t="shared" si="9"/>
        <v>5</v>
      </c>
      <c r="BN5" s="323">
        <f t="shared" si="9"/>
        <v>5</v>
      </c>
      <c r="BO5" s="323">
        <f t="shared" si="9"/>
        <v>5</v>
      </c>
      <c r="BP5" s="323">
        <f t="shared" si="9"/>
        <v>5</v>
      </c>
      <c r="BQ5" s="323">
        <f t="shared" si="9"/>
        <v>5</v>
      </c>
      <c r="BR5" s="323">
        <f t="shared" si="9"/>
        <v>5</v>
      </c>
      <c r="BS5" s="323">
        <f t="shared" si="9"/>
        <v>6</v>
      </c>
      <c r="BT5" s="323">
        <f t="shared" si="9"/>
        <v>6</v>
      </c>
      <c r="BU5" s="323">
        <f t="shared" si="9"/>
        <v>6</v>
      </c>
      <c r="BV5" s="323">
        <f t="shared" si="9"/>
        <v>6</v>
      </c>
      <c r="BW5" s="323">
        <f t="shared" ref="BW5:EH5" si="10">INT((BW$8-1)/12)+1</f>
        <v>6</v>
      </c>
      <c r="BX5" s="323">
        <f t="shared" si="10"/>
        <v>6</v>
      </c>
      <c r="BY5" s="323">
        <f t="shared" si="10"/>
        <v>6</v>
      </c>
      <c r="BZ5" s="323">
        <f t="shared" si="10"/>
        <v>6</v>
      </c>
      <c r="CA5" s="323">
        <f t="shared" si="10"/>
        <v>6</v>
      </c>
      <c r="CB5" s="323">
        <f t="shared" si="10"/>
        <v>6</v>
      </c>
      <c r="CC5" s="323">
        <f t="shared" si="10"/>
        <v>6</v>
      </c>
      <c r="CD5" s="323">
        <f t="shared" si="10"/>
        <v>6</v>
      </c>
      <c r="CE5" s="323">
        <f t="shared" si="10"/>
        <v>7</v>
      </c>
      <c r="CF5" s="323">
        <f t="shared" si="10"/>
        <v>7</v>
      </c>
      <c r="CG5" s="323">
        <f t="shared" si="10"/>
        <v>7</v>
      </c>
      <c r="CH5" s="323">
        <f t="shared" si="10"/>
        <v>7</v>
      </c>
      <c r="CI5" s="323">
        <f t="shared" si="10"/>
        <v>7</v>
      </c>
      <c r="CJ5" s="323">
        <f t="shared" si="10"/>
        <v>7</v>
      </c>
      <c r="CK5" s="323">
        <f t="shared" si="10"/>
        <v>7</v>
      </c>
      <c r="CL5" s="323">
        <f t="shared" si="10"/>
        <v>7</v>
      </c>
      <c r="CM5" s="323">
        <f t="shared" si="10"/>
        <v>7</v>
      </c>
      <c r="CN5" s="323">
        <f t="shared" si="10"/>
        <v>7</v>
      </c>
      <c r="CO5" s="323">
        <f t="shared" si="10"/>
        <v>7</v>
      </c>
      <c r="CP5" s="323">
        <f t="shared" si="10"/>
        <v>7</v>
      </c>
      <c r="CQ5" s="323">
        <f t="shared" si="10"/>
        <v>8</v>
      </c>
      <c r="CR5" s="323">
        <f t="shared" si="10"/>
        <v>8</v>
      </c>
      <c r="CS5" s="323">
        <f t="shared" si="10"/>
        <v>8</v>
      </c>
      <c r="CT5" s="323">
        <f t="shared" si="10"/>
        <v>8</v>
      </c>
      <c r="CU5" s="323">
        <f t="shared" si="10"/>
        <v>8</v>
      </c>
      <c r="CV5" s="323">
        <f t="shared" si="10"/>
        <v>8</v>
      </c>
      <c r="CW5" s="323">
        <f t="shared" si="10"/>
        <v>8</v>
      </c>
      <c r="CX5" s="323">
        <f t="shared" si="10"/>
        <v>8</v>
      </c>
      <c r="CY5" s="323">
        <f t="shared" si="10"/>
        <v>8</v>
      </c>
      <c r="CZ5" s="323">
        <f t="shared" si="10"/>
        <v>8</v>
      </c>
      <c r="DA5" s="323">
        <f t="shared" si="10"/>
        <v>8</v>
      </c>
      <c r="DB5" s="323">
        <f t="shared" si="10"/>
        <v>8</v>
      </c>
      <c r="DC5" s="323">
        <f t="shared" si="10"/>
        <v>9</v>
      </c>
      <c r="DD5" s="323">
        <f t="shared" si="10"/>
        <v>9</v>
      </c>
      <c r="DE5" s="323">
        <f t="shared" si="10"/>
        <v>9</v>
      </c>
      <c r="DF5" s="323">
        <f t="shared" si="10"/>
        <v>9</v>
      </c>
      <c r="DG5" s="323">
        <f t="shared" si="10"/>
        <v>9</v>
      </c>
      <c r="DH5" s="323">
        <f t="shared" si="10"/>
        <v>9</v>
      </c>
      <c r="DI5" s="323">
        <f t="shared" si="10"/>
        <v>9</v>
      </c>
      <c r="DJ5" s="323">
        <f t="shared" si="10"/>
        <v>9</v>
      </c>
      <c r="DK5" s="323">
        <f t="shared" si="10"/>
        <v>9</v>
      </c>
      <c r="DL5" s="323">
        <f t="shared" si="10"/>
        <v>9</v>
      </c>
      <c r="DM5" s="323">
        <f t="shared" si="10"/>
        <v>9</v>
      </c>
      <c r="DN5" s="323">
        <f t="shared" si="10"/>
        <v>9</v>
      </c>
      <c r="DO5" s="323">
        <f t="shared" si="10"/>
        <v>10</v>
      </c>
      <c r="DP5" s="323">
        <f t="shared" si="10"/>
        <v>10</v>
      </c>
      <c r="DQ5" s="323">
        <f t="shared" si="10"/>
        <v>10</v>
      </c>
      <c r="DR5" s="323">
        <f t="shared" si="10"/>
        <v>10</v>
      </c>
      <c r="DS5" s="323">
        <f t="shared" si="10"/>
        <v>10</v>
      </c>
      <c r="DT5" s="323">
        <f t="shared" si="10"/>
        <v>10</v>
      </c>
      <c r="DU5" s="323">
        <f t="shared" si="10"/>
        <v>10</v>
      </c>
      <c r="DV5" s="323">
        <f t="shared" si="10"/>
        <v>10</v>
      </c>
      <c r="DW5" s="323">
        <f t="shared" si="10"/>
        <v>10</v>
      </c>
      <c r="DX5" s="323">
        <f t="shared" si="10"/>
        <v>10</v>
      </c>
      <c r="DY5" s="323">
        <f t="shared" si="10"/>
        <v>10</v>
      </c>
      <c r="DZ5" s="323">
        <f t="shared" si="10"/>
        <v>10</v>
      </c>
      <c r="EA5" s="323">
        <f t="shared" si="10"/>
        <v>11</v>
      </c>
      <c r="EB5" s="323">
        <f t="shared" si="10"/>
        <v>11</v>
      </c>
      <c r="EC5" s="323">
        <f t="shared" si="10"/>
        <v>11</v>
      </c>
      <c r="ED5" s="323">
        <f t="shared" si="10"/>
        <v>11</v>
      </c>
      <c r="EE5" s="323">
        <f t="shared" si="10"/>
        <v>11</v>
      </c>
      <c r="EF5" s="323">
        <f t="shared" si="10"/>
        <v>11</v>
      </c>
      <c r="EG5" s="323">
        <f t="shared" si="10"/>
        <v>11</v>
      </c>
      <c r="EH5" s="323">
        <f t="shared" si="10"/>
        <v>11</v>
      </c>
      <c r="EI5" s="323">
        <f t="shared" ref="EI5:EL5" si="11">INT((EI$8-1)/12)+1</f>
        <v>11</v>
      </c>
      <c r="EJ5" s="323">
        <f t="shared" si="11"/>
        <v>11</v>
      </c>
      <c r="EK5" s="323">
        <f t="shared" si="11"/>
        <v>11</v>
      </c>
      <c r="EL5" s="323">
        <f t="shared" si="11"/>
        <v>11</v>
      </c>
    </row>
    <row r="6" spans="1:142" x14ac:dyDescent="0.2">
      <c r="A6" s="317"/>
      <c r="B6" s="317"/>
      <c r="C6" s="451"/>
      <c r="D6" s="455"/>
      <c r="E6" s="455"/>
      <c r="F6" s="455"/>
      <c r="G6" s="455"/>
      <c r="H6" s="317"/>
      <c r="I6" s="317"/>
      <c r="J6" s="317"/>
      <c r="K6" s="325">
        <f t="shared" ref="K6:BV6" si="12">INT((K$8-1)/6)+1</f>
        <v>1</v>
      </c>
      <c r="L6" s="325">
        <f t="shared" si="12"/>
        <v>1</v>
      </c>
      <c r="M6" s="325">
        <f t="shared" si="12"/>
        <v>1</v>
      </c>
      <c r="N6" s="325">
        <f t="shared" si="12"/>
        <v>1</v>
      </c>
      <c r="O6" s="325">
        <f t="shared" si="12"/>
        <v>1</v>
      </c>
      <c r="P6" s="325">
        <f t="shared" si="12"/>
        <v>1</v>
      </c>
      <c r="Q6" s="325">
        <f t="shared" si="12"/>
        <v>2</v>
      </c>
      <c r="R6" s="325">
        <f t="shared" si="12"/>
        <v>2</v>
      </c>
      <c r="S6" s="325">
        <f t="shared" si="12"/>
        <v>2</v>
      </c>
      <c r="T6" s="325">
        <f t="shared" si="12"/>
        <v>2</v>
      </c>
      <c r="U6" s="325">
        <f t="shared" si="12"/>
        <v>2</v>
      </c>
      <c r="V6" s="325">
        <f t="shared" si="12"/>
        <v>2</v>
      </c>
      <c r="W6" s="325">
        <f t="shared" si="12"/>
        <v>3</v>
      </c>
      <c r="X6" s="325">
        <f t="shared" si="12"/>
        <v>3</v>
      </c>
      <c r="Y6" s="325">
        <f t="shared" si="12"/>
        <v>3</v>
      </c>
      <c r="Z6" s="325">
        <f t="shared" si="12"/>
        <v>3</v>
      </c>
      <c r="AA6" s="325">
        <f t="shared" si="12"/>
        <v>3</v>
      </c>
      <c r="AB6" s="325">
        <f t="shared" si="12"/>
        <v>3</v>
      </c>
      <c r="AC6" s="325">
        <f t="shared" si="12"/>
        <v>4</v>
      </c>
      <c r="AD6" s="325">
        <f t="shared" si="12"/>
        <v>4</v>
      </c>
      <c r="AE6" s="325">
        <f t="shared" si="12"/>
        <v>4</v>
      </c>
      <c r="AF6" s="325">
        <f t="shared" si="12"/>
        <v>4</v>
      </c>
      <c r="AG6" s="325">
        <f t="shared" si="12"/>
        <v>4</v>
      </c>
      <c r="AH6" s="325">
        <f t="shared" si="12"/>
        <v>4</v>
      </c>
      <c r="AI6" s="325">
        <f t="shared" si="12"/>
        <v>5</v>
      </c>
      <c r="AJ6" s="325">
        <f t="shared" si="12"/>
        <v>5</v>
      </c>
      <c r="AK6" s="325">
        <f t="shared" si="12"/>
        <v>5</v>
      </c>
      <c r="AL6" s="325">
        <f t="shared" si="12"/>
        <v>5</v>
      </c>
      <c r="AM6" s="325">
        <f t="shared" si="12"/>
        <v>5</v>
      </c>
      <c r="AN6" s="325">
        <f t="shared" si="12"/>
        <v>5</v>
      </c>
      <c r="AO6" s="325">
        <f t="shared" si="12"/>
        <v>6</v>
      </c>
      <c r="AP6" s="325">
        <f t="shared" si="12"/>
        <v>6</v>
      </c>
      <c r="AQ6" s="325">
        <f t="shared" si="12"/>
        <v>6</v>
      </c>
      <c r="AR6" s="325">
        <f t="shared" si="12"/>
        <v>6</v>
      </c>
      <c r="AS6" s="325">
        <f t="shared" si="12"/>
        <v>6</v>
      </c>
      <c r="AT6" s="325">
        <f t="shared" si="12"/>
        <v>6</v>
      </c>
      <c r="AU6" s="325">
        <f t="shared" si="12"/>
        <v>7</v>
      </c>
      <c r="AV6" s="325">
        <f t="shared" si="12"/>
        <v>7</v>
      </c>
      <c r="AW6" s="325">
        <f t="shared" si="12"/>
        <v>7</v>
      </c>
      <c r="AX6" s="325">
        <f t="shared" si="12"/>
        <v>7</v>
      </c>
      <c r="AY6" s="325">
        <f t="shared" si="12"/>
        <v>7</v>
      </c>
      <c r="AZ6" s="325">
        <f t="shared" si="12"/>
        <v>7</v>
      </c>
      <c r="BA6" s="325">
        <f t="shared" si="12"/>
        <v>8</v>
      </c>
      <c r="BB6" s="325">
        <f t="shared" si="12"/>
        <v>8</v>
      </c>
      <c r="BC6" s="325">
        <f t="shared" si="12"/>
        <v>8</v>
      </c>
      <c r="BD6" s="325">
        <f t="shared" si="12"/>
        <v>8</v>
      </c>
      <c r="BE6" s="325">
        <f t="shared" si="12"/>
        <v>8</v>
      </c>
      <c r="BF6" s="325">
        <f t="shared" si="12"/>
        <v>8</v>
      </c>
      <c r="BG6" s="325">
        <f t="shared" si="12"/>
        <v>9</v>
      </c>
      <c r="BH6" s="325">
        <f t="shared" si="12"/>
        <v>9</v>
      </c>
      <c r="BI6" s="325">
        <f t="shared" si="12"/>
        <v>9</v>
      </c>
      <c r="BJ6" s="325">
        <f t="shared" si="12"/>
        <v>9</v>
      </c>
      <c r="BK6" s="325">
        <f t="shared" si="12"/>
        <v>9</v>
      </c>
      <c r="BL6" s="325">
        <f t="shared" si="12"/>
        <v>9</v>
      </c>
      <c r="BM6" s="325">
        <f t="shared" si="12"/>
        <v>10</v>
      </c>
      <c r="BN6" s="325">
        <f t="shared" si="12"/>
        <v>10</v>
      </c>
      <c r="BO6" s="325">
        <f t="shared" si="12"/>
        <v>10</v>
      </c>
      <c r="BP6" s="325">
        <f t="shared" si="12"/>
        <v>10</v>
      </c>
      <c r="BQ6" s="325">
        <f t="shared" si="12"/>
        <v>10</v>
      </c>
      <c r="BR6" s="325">
        <f t="shared" si="12"/>
        <v>10</v>
      </c>
      <c r="BS6" s="325">
        <f t="shared" si="12"/>
        <v>11</v>
      </c>
      <c r="BT6" s="325">
        <f t="shared" si="12"/>
        <v>11</v>
      </c>
      <c r="BU6" s="325">
        <f t="shared" si="12"/>
        <v>11</v>
      </c>
      <c r="BV6" s="325">
        <f t="shared" si="12"/>
        <v>11</v>
      </c>
      <c r="BW6" s="325">
        <f t="shared" ref="BW6:EH6" si="13">INT((BW$8-1)/6)+1</f>
        <v>11</v>
      </c>
      <c r="BX6" s="325">
        <f t="shared" si="13"/>
        <v>11</v>
      </c>
      <c r="BY6" s="325">
        <f t="shared" si="13"/>
        <v>12</v>
      </c>
      <c r="BZ6" s="325">
        <f t="shared" si="13"/>
        <v>12</v>
      </c>
      <c r="CA6" s="325">
        <f t="shared" si="13"/>
        <v>12</v>
      </c>
      <c r="CB6" s="325">
        <f t="shared" si="13"/>
        <v>12</v>
      </c>
      <c r="CC6" s="325">
        <f t="shared" si="13"/>
        <v>12</v>
      </c>
      <c r="CD6" s="325">
        <f t="shared" si="13"/>
        <v>12</v>
      </c>
      <c r="CE6" s="325">
        <f t="shared" si="13"/>
        <v>13</v>
      </c>
      <c r="CF6" s="325">
        <f t="shared" si="13"/>
        <v>13</v>
      </c>
      <c r="CG6" s="325">
        <f t="shared" si="13"/>
        <v>13</v>
      </c>
      <c r="CH6" s="325">
        <f t="shared" si="13"/>
        <v>13</v>
      </c>
      <c r="CI6" s="325">
        <f t="shared" si="13"/>
        <v>13</v>
      </c>
      <c r="CJ6" s="325">
        <f t="shared" si="13"/>
        <v>13</v>
      </c>
      <c r="CK6" s="325">
        <f t="shared" si="13"/>
        <v>14</v>
      </c>
      <c r="CL6" s="325">
        <f t="shared" si="13"/>
        <v>14</v>
      </c>
      <c r="CM6" s="325">
        <f t="shared" si="13"/>
        <v>14</v>
      </c>
      <c r="CN6" s="325">
        <f t="shared" si="13"/>
        <v>14</v>
      </c>
      <c r="CO6" s="325">
        <f t="shared" si="13"/>
        <v>14</v>
      </c>
      <c r="CP6" s="325">
        <f t="shared" si="13"/>
        <v>14</v>
      </c>
      <c r="CQ6" s="325">
        <f t="shared" si="13"/>
        <v>15</v>
      </c>
      <c r="CR6" s="325">
        <f t="shared" si="13"/>
        <v>15</v>
      </c>
      <c r="CS6" s="325">
        <f t="shared" si="13"/>
        <v>15</v>
      </c>
      <c r="CT6" s="325">
        <f t="shared" si="13"/>
        <v>15</v>
      </c>
      <c r="CU6" s="325">
        <f t="shared" si="13"/>
        <v>15</v>
      </c>
      <c r="CV6" s="325">
        <f t="shared" si="13"/>
        <v>15</v>
      </c>
      <c r="CW6" s="325">
        <f t="shared" si="13"/>
        <v>16</v>
      </c>
      <c r="CX6" s="325">
        <f t="shared" si="13"/>
        <v>16</v>
      </c>
      <c r="CY6" s="325">
        <f t="shared" si="13"/>
        <v>16</v>
      </c>
      <c r="CZ6" s="325">
        <f t="shared" si="13"/>
        <v>16</v>
      </c>
      <c r="DA6" s="325">
        <f t="shared" si="13"/>
        <v>16</v>
      </c>
      <c r="DB6" s="325">
        <f t="shared" si="13"/>
        <v>16</v>
      </c>
      <c r="DC6" s="325">
        <f t="shared" si="13"/>
        <v>17</v>
      </c>
      <c r="DD6" s="325">
        <f t="shared" si="13"/>
        <v>17</v>
      </c>
      <c r="DE6" s="325">
        <f t="shared" si="13"/>
        <v>17</v>
      </c>
      <c r="DF6" s="325">
        <f t="shared" si="13"/>
        <v>17</v>
      </c>
      <c r="DG6" s="325">
        <f t="shared" si="13"/>
        <v>17</v>
      </c>
      <c r="DH6" s="325">
        <f t="shared" si="13"/>
        <v>17</v>
      </c>
      <c r="DI6" s="325">
        <f t="shared" si="13"/>
        <v>18</v>
      </c>
      <c r="DJ6" s="325">
        <f t="shared" si="13"/>
        <v>18</v>
      </c>
      <c r="DK6" s="325">
        <f t="shared" si="13"/>
        <v>18</v>
      </c>
      <c r="DL6" s="325">
        <f t="shared" si="13"/>
        <v>18</v>
      </c>
      <c r="DM6" s="325">
        <f t="shared" si="13"/>
        <v>18</v>
      </c>
      <c r="DN6" s="325">
        <f t="shared" si="13"/>
        <v>18</v>
      </c>
      <c r="DO6" s="325">
        <f t="shared" si="13"/>
        <v>19</v>
      </c>
      <c r="DP6" s="325">
        <f t="shared" si="13"/>
        <v>19</v>
      </c>
      <c r="DQ6" s="325">
        <f t="shared" si="13"/>
        <v>19</v>
      </c>
      <c r="DR6" s="325">
        <f t="shared" si="13"/>
        <v>19</v>
      </c>
      <c r="DS6" s="325">
        <f t="shared" si="13"/>
        <v>19</v>
      </c>
      <c r="DT6" s="325">
        <f t="shared" si="13"/>
        <v>19</v>
      </c>
      <c r="DU6" s="325">
        <f t="shared" si="13"/>
        <v>20</v>
      </c>
      <c r="DV6" s="325">
        <f t="shared" si="13"/>
        <v>20</v>
      </c>
      <c r="DW6" s="325">
        <f t="shared" si="13"/>
        <v>20</v>
      </c>
      <c r="DX6" s="325">
        <f t="shared" si="13"/>
        <v>20</v>
      </c>
      <c r="DY6" s="325">
        <f t="shared" si="13"/>
        <v>20</v>
      </c>
      <c r="DZ6" s="325">
        <f t="shared" si="13"/>
        <v>20</v>
      </c>
      <c r="EA6" s="325">
        <f t="shared" si="13"/>
        <v>21</v>
      </c>
      <c r="EB6" s="325">
        <f t="shared" si="13"/>
        <v>21</v>
      </c>
      <c r="EC6" s="325">
        <f t="shared" si="13"/>
        <v>21</v>
      </c>
      <c r="ED6" s="325">
        <f t="shared" si="13"/>
        <v>21</v>
      </c>
      <c r="EE6" s="325">
        <f t="shared" si="13"/>
        <v>21</v>
      </c>
      <c r="EF6" s="325">
        <f t="shared" si="13"/>
        <v>21</v>
      </c>
      <c r="EG6" s="325">
        <f t="shared" si="13"/>
        <v>22</v>
      </c>
      <c r="EH6" s="325">
        <f t="shared" si="13"/>
        <v>22</v>
      </c>
      <c r="EI6" s="325">
        <f t="shared" ref="EI6:EL6" si="14">INT((EI$8-1)/6)+1</f>
        <v>22</v>
      </c>
      <c r="EJ6" s="325">
        <f t="shared" si="14"/>
        <v>22</v>
      </c>
      <c r="EK6" s="325">
        <f t="shared" si="14"/>
        <v>22</v>
      </c>
      <c r="EL6" s="325">
        <f t="shared" si="14"/>
        <v>22</v>
      </c>
    </row>
    <row r="7" spans="1:142" x14ac:dyDescent="0.2">
      <c r="A7" s="317"/>
      <c r="B7" s="317"/>
      <c r="C7" s="317"/>
      <c r="D7" s="317"/>
      <c r="E7" s="317"/>
      <c r="F7" s="317"/>
      <c r="G7" s="317"/>
      <c r="H7" s="317"/>
      <c r="I7" s="317"/>
      <c r="J7" s="317"/>
      <c r="K7" s="326">
        <f t="shared" ref="K7:BV7" si="15">INT((K$8-1)/3)+1</f>
        <v>1</v>
      </c>
      <c r="L7" s="326">
        <f t="shared" si="15"/>
        <v>1</v>
      </c>
      <c r="M7" s="326">
        <f t="shared" si="15"/>
        <v>1</v>
      </c>
      <c r="N7" s="326">
        <f t="shared" si="15"/>
        <v>2</v>
      </c>
      <c r="O7" s="326">
        <f t="shared" si="15"/>
        <v>2</v>
      </c>
      <c r="P7" s="326">
        <f t="shared" si="15"/>
        <v>2</v>
      </c>
      <c r="Q7" s="326">
        <f t="shared" si="15"/>
        <v>3</v>
      </c>
      <c r="R7" s="326">
        <f t="shared" si="15"/>
        <v>3</v>
      </c>
      <c r="S7" s="326">
        <f t="shared" si="15"/>
        <v>3</v>
      </c>
      <c r="T7" s="326">
        <f t="shared" si="15"/>
        <v>4</v>
      </c>
      <c r="U7" s="326">
        <f t="shared" si="15"/>
        <v>4</v>
      </c>
      <c r="V7" s="326">
        <f t="shared" si="15"/>
        <v>4</v>
      </c>
      <c r="W7" s="326">
        <f t="shared" si="15"/>
        <v>5</v>
      </c>
      <c r="X7" s="326">
        <f t="shared" si="15"/>
        <v>5</v>
      </c>
      <c r="Y7" s="326">
        <f t="shared" si="15"/>
        <v>5</v>
      </c>
      <c r="Z7" s="326">
        <f t="shared" si="15"/>
        <v>6</v>
      </c>
      <c r="AA7" s="326">
        <f t="shared" si="15"/>
        <v>6</v>
      </c>
      <c r="AB7" s="326">
        <f t="shared" si="15"/>
        <v>6</v>
      </c>
      <c r="AC7" s="326">
        <f t="shared" si="15"/>
        <v>7</v>
      </c>
      <c r="AD7" s="326">
        <f t="shared" si="15"/>
        <v>7</v>
      </c>
      <c r="AE7" s="326">
        <f t="shared" si="15"/>
        <v>7</v>
      </c>
      <c r="AF7" s="326">
        <f t="shared" si="15"/>
        <v>8</v>
      </c>
      <c r="AG7" s="326">
        <f t="shared" si="15"/>
        <v>8</v>
      </c>
      <c r="AH7" s="326">
        <f t="shared" si="15"/>
        <v>8</v>
      </c>
      <c r="AI7" s="326">
        <f t="shared" si="15"/>
        <v>9</v>
      </c>
      <c r="AJ7" s="326">
        <f t="shared" si="15"/>
        <v>9</v>
      </c>
      <c r="AK7" s="326">
        <f t="shared" si="15"/>
        <v>9</v>
      </c>
      <c r="AL7" s="326">
        <f t="shared" si="15"/>
        <v>10</v>
      </c>
      <c r="AM7" s="326">
        <f t="shared" si="15"/>
        <v>10</v>
      </c>
      <c r="AN7" s="326">
        <f t="shared" si="15"/>
        <v>10</v>
      </c>
      <c r="AO7" s="326">
        <f t="shared" si="15"/>
        <v>11</v>
      </c>
      <c r="AP7" s="326">
        <f t="shared" si="15"/>
        <v>11</v>
      </c>
      <c r="AQ7" s="326">
        <f t="shared" si="15"/>
        <v>11</v>
      </c>
      <c r="AR7" s="326">
        <f t="shared" si="15"/>
        <v>12</v>
      </c>
      <c r="AS7" s="326">
        <f t="shared" si="15"/>
        <v>12</v>
      </c>
      <c r="AT7" s="326">
        <f t="shared" si="15"/>
        <v>12</v>
      </c>
      <c r="AU7" s="326">
        <f t="shared" si="15"/>
        <v>13</v>
      </c>
      <c r="AV7" s="326">
        <f t="shared" si="15"/>
        <v>13</v>
      </c>
      <c r="AW7" s="326">
        <f t="shared" si="15"/>
        <v>13</v>
      </c>
      <c r="AX7" s="326">
        <f t="shared" si="15"/>
        <v>14</v>
      </c>
      <c r="AY7" s="326">
        <f t="shared" si="15"/>
        <v>14</v>
      </c>
      <c r="AZ7" s="326">
        <f t="shared" si="15"/>
        <v>14</v>
      </c>
      <c r="BA7" s="326">
        <f t="shared" si="15"/>
        <v>15</v>
      </c>
      <c r="BB7" s="326">
        <f t="shared" si="15"/>
        <v>15</v>
      </c>
      <c r="BC7" s="326">
        <f t="shared" si="15"/>
        <v>15</v>
      </c>
      <c r="BD7" s="326">
        <f t="shared" si="15"/>
        <v>16</v>
      </c>
      <c r="BE7" s="326">
        <f t="shared" si="15"/>
        <v>16</v>
      </c>
      <c r="BF7" s="326">
        <f t="shared" si="15"/>
        <v>16</v>
      </c>
      <c r="BG7" s="326">
        <f t="shared" si="15"/>
        <v>17</v>
      </c>
      <c r="BH7" s="326">
        <f t="shared" si="15"/>
        <v>17</v>
      </c>
      <c r="BI7" s="326">
        <f t="shared" si="15"/>
        <v>17</v>
      </c>
      <c r="BJ7" s="326">
        <f t="shared" si="15"/>
        <v>18</v>
      </c>
      <c r="BK7" s="326">
        <f t="shared" si="15"/>
        <v>18</v>
      </c>
      <c r="BL7" s="326">
        <f t="shared" si="15"/>
        <v>18</v>
      </c>
      <c r="BM7" s="326">
        <f t="shared" si="15"/>
        <v>19</v>
      </c>
      <c r="BN7" s="326">
        <f t="shared" si="15"/>
        <v>19</v>
      </c>
      <c r="BO7" s="326">
        <f t="shared" si="15"/>
        <v>19</v>
      </c>
      <c r="BP7" s="326">
        <f t="shared" si="15"/>
        <v>20</v>
      </c>
      <c r="BQ7" s="326">
        <f t="shared" si="15"/>
        <v>20</v>
      </c>
      <c r="BR7" s="326">
        <f t="shared" si="15"/>
        <v>20</v>
      </c>
      <c r="BS7" s="326">
        <f t="shared" si="15"/>
        <v>21</v>
      </c>
      <c r="BT7" s="326">
        <f t="shared" si="15"/>
        <v>21</v>
      </c>
      <c r="BU7" s="326">
        <f t="shared" si="15"/>
        <v>21</v>
      </c>
      <c r="BV7" s="326">
        <f t="shared" si="15"/>
        <v>22</v>
      </c>
      <c r="BW7" s="326">
        <f t="shared" ref="BW7:EH7" si="16">INT((BW$8-1)/3)+1</f>
        <v>22</v>
      </c>
      <c r="BX7" s="326">
        <f t="shared" si="16"/>
        <v>22</v>
      </c>
      <c r="BY7" s="326">
        <f t="shared" si="16"/>
        <v>23</v>
      </c>
      <c r="BZ7" s="326">
        <f t="shared" si="16"/>
        <v>23</v>
      </c>
      <c r="CA7" s="326">
        <f t="shared" si="16"/>
        <v>23</v>
      </c>
      <c r="CB7" s="326">
        <f t="shared" si="16"/>
        <v>24</v>
      </c>
      <c r="CC7" s="326">
        <f t="shared" si="16"/>
        <v>24</v>
      </c>
      <c r="CD7" s="326">
        <f t="shared" si="16"/>
        <v>24</v>
      </c>
      <c r="CE7" s="326">
        <f t="shared" si="16"/>
        <v>25</v>
      </c>
      <c r="CF7" s="326">
        <f t="shared" si="16"/>
        <v>25</v>
      </c>
      <c r="CG7" s="326">
        <f t="shared" si="16"/>
        <v>25</v>
      </c>
      <c r="CH7" s="326">
        <f t="shared" si="16"/>
        <v>26</v>
      </c>
      <c r="CI7" s="326">
        <f t="shared" si="16"/>
        <v>26</v>
      </c>
      <c r="CJ7" s="326">
        <f t="shared" si="16"/>
        <v>26</v>
      </c>
      <c r="CK7" s="326">
        <f t="shared" si="16"/>
        <v>27</v>
      </c>
      <c r="CL7" s="326">
        <f t="shared" si="16"/>
        <v>27</v>
      </c>
      <c r="CM7" s="326">
        <f t="shared" si="16"/>
        <v>27</v>
      </c>
      <c r="CN7" s="326">
        <f t="shared" si="16"/>
        <v>28</v>
      </c>
      <c r="CO7" s="326">
        <f t="shared" si="16"/>
        <v>28</v>
      </c>
      <c r="CP7" s="326">
        <f t="shared" si="16"/>
        <v>28</v>
      </c>
      <c r="CQ7" s="326">
        <f t="shared" si="16"/>
        <v>29</v>
      </c>
      <c r="CR7" s="326">
        <f t="shared" si="16"/>
        <v>29</v>
      </c>
      <c r="CS7" s="326">
        <f t="shared" si="16"/>
        <v>29</v>
      </c>
      <c r="CT7" s="326">
        <f t="shared" si="16"/>
        <v>30</v>
      </c>
      <c r="CU7" s="326">
        <f t="shared" si="16"/>
        <v>30</v>
      </c>
      <c r="CV7" s="326">
        <f t="shared" si="16"/>
        <v>30</v>
      </c>
      <c r="CW7" s="326">
        <f t="shared" si="16"/>
        <v>31</v>
      </c>
      <c r="CX7" s="326">
        <f t="shared" si="16"/>
        <v>31</v>
      </c>
      <c r="CY7" s="326">
        <f t="shared" si="16"/>
        <v>31</v>
      </c>
      <c r="CZ7" s="326">
        <f t="shared" si="16"/>
        <v>32</v>
      </c>
      <c r="DA7" s="326">
        <f t="shared" si="16"/>
        <v>32</v>
      </c>
      <c r="DB7" s="326">
        <f t="shared" si="16"/>
        <v>32</v>
      </c>
      <c r="DC7" s="326">
        <f t="shared" si="16"/>
        <v>33</v>
      </c>
      <c r="DD7" s="326">
        <f t="shared" si="16"/>
        <v>33</v>
      </c>
      <c r="DE7" s="326">
        <f t="shared" si="16"/>
        <v>33</v>
      </c>
      <c r="DF7" s="326">
        <f t="shared" si="16"/>
        <v>34</v>
      </c>
      <c r="DG7" s="326">
        <f t="shared" si="16"/>
        <v>34</v>
      </c>
      <c r="DH7" s="326">
        <f t="shared" si="16"/>
        <v>34</v>
      </c>
      <c r="DI7" s="326">
        <f t="shared" si="16"/>
        <v>35</v>
      </c>
      <c r="DJ7" s="326">
        <f t="shared" si="16"/>
        <v>35</v>
      </c>
      <c r="DK7" s="326">
        <f t="shared" si="16"/>
        <v>35</v>
      </c>
      <c r="DL7" s="326">
        <f t="shared" si="16"/>
        <v>36</v>
      </c>
      <c r="DM7" s="326">
        <f t="shared" si="16"/>
        <v>36</v>
      </c>
      <c r="DN7" s="326">
        <f t="shared" si="16"/>
        <v>36</v>
      </c>
      <c r="DO7" s="326">
        <f t="shared" si="16"/>
        <v>37</v>
      </c>
      <c r="DP7" s="326">
        <f t="shared" si="16"/>
        <v>37</v>
      </c>
      <c r="DQ7" s="326">
        <f t="shared" si="16"/>
        <v>37</v>
      </c>
      <c r="DR7" s="326">
        <f t="shared" si="16"/>
        <v>38</v>
      </c>
      <c r="DS7" s="326">
        <f t="shared" si="16"/>
        <v>38</v>
      </c>
      <c r="DT7" s="326">
        <f t="shared" si="16"/>
        <v>38</v>
      </c>
      <c r="DU7" s="326">
        <f t="shared" si="16"/>
        <v>39</v>
      </c>
      <c r="DV7" s="326">
        <f t="shared" si="16"/>
        <v>39</v>
      </c>
      <c r="DW7" s="326">
        <f t="shared" si="16"/>
        <v>39</v>
      </c>
      <c r="DX7" s="326">
        <f t="shared" si="16"/>
        <v>40</v>
      </c>
      <c r="DY7" s="326">
        <f t="shared" si="16"/>
        <v>40</v>
      </c>
      <c r="DZ7" s="326">
        <f t="shared" si="16"/>
        <v>40</v>
      </c>
      <c r="EA7" s="326">
        <f t="shared" si="16"/>
        <v>41</v>
      </c>
      <c r="EB7" s="326">
        <f t="shared" si="16"/>
        <v>41</v>
      </c>
      <c r="EC7" s="326">
        <f t="shared" si="16"/>
        <v>41</v>
      </c>
      <c r="ED7" s="326">
        <f t="shared" si="16"/>
        <v>42</v>
      </c>
      <c r="EE7" s="326">
        <f t="shared" si="16"/>
        <v>42</v>
      </c>
      <c r="EF7" s="326">
        <f t="shared" si="16"/>
        <v>42</v>
      </c>
      <c r="EG7" s="326">
        <f t="shared" si="16"/>
        <v>43</v>
      </c>
      <c r="EH7" s="326">
        <f t="shared" si="16"/>
        <v>43</v>
      </c>
      <c r="EI7" s="326">
        <f t="shared" ref="EI7:EL7" si="17">INT((EI$8-1)/3)+1</f>
        <v>43</v>
      </c>
      <c r="EJ7" s="326">
        <f t="shared" si="17"/>
        <v>44</v>
      </c>
      <c r="EK7" s="326">
        <f t="shared" si="17"/>
        <v>44</v>
      </c>
      <c r="EL7" s="326">
        <f t="shared" si="17"/>
        <v>44</v>
      </c>
    </row>
    <row r="8" spans="1:142" x14ac:dyDescent="0.2">
      <c r="A8" s="131"/>
      <c r="B8" s="456"/>
      <c r="C8" s="131"/>
      <c r="D8" s="131"/>
      <c r="E8" s="131"/>
      <c r="F8" s="131"/>
      <c r="G8" s="131"/>
      <c r="H8" s="131"/>
      <c r="I8" s="131"/>
      <c r="J8" s="131" t="s">
        <v>128</v>
      </c>
      <c r="K8" s="330">
        <f t="shared" ref="K8:BV8" si="18">YEAR(K2)*12+MONTH(K2)-YEAR($I$4)*12-MONTH($I$4)+1</f>
        <v>1</v>
      </c>
      <c r="L8" s="330">
        <f t="shared" si="18"/>
        <v>2</v>
      </c>
      <c r="M8" s="330">
        <f t="shared" si="18"/>
        <v>3</v>
      </c>
      <c r="N8" s="330">
        <f t="shared" si="18"/>
        <v>4</v>
      </c>
      <c r="O8" s="330">
        <f t="shared" si="18"/>
        <v>5</v>
      </c>
      <c r="P8" s="330">
        <f t="shared" si="18"/>
        <v>6</v>
      </c>
      <c r="Q8" s="330">
        <f t="shared" si="18"/>
        <v>7</v>
      </c>
      <c r="R8" s="330">
        <f t="shared" si="18"/>
        <v>8</v>
      </c>
      <c r="S8" s="330">
        <f t="shared" si="18"/>
        <v>9</v>
      </c>
      <c r="T8" s="330">
        <f t="shared" si="18"/>
        <v>10</v>
      </c>
      <c r="U8" s="330">
        <f t="shared" si="18"/>
        <v>11</v>
      </c>
      <c r="V8" s="330">
        <f t="shared" si="18"/>
        <v>12</v>
      </c>
      <c r="W8" s="330">
        <f t="shared" si="18"/>
        <v>13</v>
      </c>
      <c r="X8" s="330">
        <f t="shared" si="18"/>
        <v>14</v>
      </c>
      <c r="Y8" s="330">
        <f t="shared" si="18"/>
        <v>15</v>
      </c>
      <c r="Z8" s="330">
        <f t="shared" si="18"/>
        <v>16</v>
      </c>
      <c r="AA8" s="330">
        <f t="shared" si="18"/>
        <v>17</v>
      </c>
      <c r="AB8" s="330">
        <f t="shared" si="18"/>
        <v>18</v>
      </c>
      <c r="AC8" s="330">
        <f t="shared" si="18"/>
        <v>19</v>
      </c>
      <c r="AD8" s="330">
        <f t="shared" si="18"/>
        <v>20</v>
      </c>
      <c r="AE8" s="330">
        <f t="shared" si="18"/>
        <v>21</v>
      </c>
      <c r="AF8" s="330">
        <f t="shared" si="18"/>
        <v>22</v>
      </c>
      <c r="AG8" s="330">
        <f t="shared" si="18"/>
        <v>23</v>
      </c>
      <c r="AH8" s="330">
        <f t="shared" si="18"/>
        <v>24</v>
      </c>
      <c r="AI8" s="330">
        <f t="shared" si="18"/>
        <v>25</v>
      </c>
      <c r="AJ8" s="330">
        <f t="shared" si="18"/>
        <v>26</v>
      </c>
      <c r="AK8" s="330">
        <f t="shared" si="18"/>
        <v>27</v>
      </c>
      <c r="AL8" s="330">
        <f t="shared" si="18"/>
        <v>28</v>
      </c>
      <c r="AM8" s="330">
        <f t="shared" si="18"/>
        <v>29</v>
      </c>
      <c r="AN8" s="330">
        <f t="shared" si="18"/>
        <v>30</v>
      </c>
      <c r="AO8" s="330">
        <f t="shared" si="18"/>
        <v>31</v>
      </c>
      <c r="AP8" s="330">
        <f t="shared" si="18"/>
        <v>32</v>
      </c>
      <c r="AQ8" s="330">
        <f t="shared" si="18"/>
        <v>33</v>
      </c>
      <c r="AR8" s="330">
        <f t="shared" si="18"/>
        <v>34</v>
      </c>
      <c r="AS8" s="330">
        <f t="shared" si="18"/>
        <v>35</v>
      </c>
      <c r="AT8" s="330">
        <f t="shared" si="18"/>
        <v>36</v>
      </c>
      <c r="AU8" s="330">
        <f t="shared" si="18"/>
        <v>37</v>
      </c>
      <c r="AV8" s="330">
        <f t="shared" si="18"/>
        <v>38</v>
      </c>
      <c r="AW8" s="330">
        <f t="shared" si="18"/>
        <v>39</v>
      </c>
      <c r="AX8" s="330">
        <f t="shared" si="18"/>
        <v>40</v>
      </c>
      <c r="AY8" s="330">
        <f t="shared" si="18"/>
        <v>41</v>
      </c>
      <c r="AZ8" s="330">
        <f t="shared" si="18"/>
        <v>42</v>
      </c>
      <c r="BA8" s="330">
        <f t="shared" si="18"/>
        <v>43</v>
      </c>
      <c r="BB8" s="330">
        <f t="shared" si="18"/>
        <v>44</v>
      </c>
      <c r="BC8" s="330">
        <f t="shared" si="18"/>
        <v>45</v>
      </c>
      <c r="BD8" s="330">
        <f t="shared" si="18"/>
        <v>46</v>
      </c>
      <c r="BE8" s="330">
        <f t="shared" si="18"/>
        <v>47</v>
      </c>
      <c r="BF8" s="330">
        <f t="shared" si="18"/>
        <v>48</v>
      </c>
      <c r="BG8" s="330">
        <f t="shared" si="18"/>
        <v>49</v>
      </c>
      <c r="BH8" s="330">
        <f t="shared" si="18"/>
        <v>50</v>
      </c>
      <c r="BI8" s="330">
        <f t="shared" si="18"/>
        <v>51</v>
      </c>
      <c r="BJ8" s="330">
        <f t="shared" si="18"/>
        <v>52</v>
      </c>
      <c r="BK8" s="330">
        <f t="shared" si="18"/>
        <v>53</v>
      </c>
      <c r="BL8" s="330">
        <f t="shared" si="18"/>
        <v>54</v>
      </c>
      <c r="BM8" s="330">
        <f t="shared" si="18"/>
        <v>55</v>
      </c>
      <c r="BN8" s="330">
        <f t="shared" si="18"/>
        <v>56</v>
      </c>
      <c r="BO8" s="330">
        <f t="shared" si="18"/>
        <v>57</v>
      </c>
      <c r="BP8" s="330">
        <f t="shared" si="18"/>
        <v>58</v>
      </c>
      <c r="BQ8" s="330">
        <f t="shared" si="18"/>
        <v>59</v>
      </c>
      <c r="BR8" s="330">
        <f t="shared" si="18"/>
        <v>60</v>
      </c>
      <c r="BS8" s="330">
        <f t="shared" si="18"/>
        <v>61</v>
      </c>
      <c r="BT8" s="330">
        <f t="shared" si="18"/>
        <v>62</v>
      </c>
      <c r="BU8" s="330">
        <f t="shared" si="18"/>
        <v>63</v>
      </c>
      <c r="BV8" s="330">
        <f t="shared" si="18"/>
        <v>64</v>
      </c>
      <c r="BW8" s="330">
        <f t="shared" ref="BW8:EH8" si="19">YEAR(BW2)*12+MONTH(BW2)-YEAR($I$4)*12-MONTH($I$4)+1</f>
        <v>65</v>
      </c>
      <c r="BX8" s="330">
        <f t="shared" si="19"/>
        <v>66</v>
      </c>
      <c r="BY8" s="330">
        <f t="shared" si="19"/>
        <v>67</v>
      </c>
      <c r="BZ8" s="330">
        <f t="shared" si="19"/>
        <v>68</v>
      </c>
      <c r="CA8" s="330">
        <f t="shared" si="19"/>
        <v>69</v>
      </c>
      <c r="CB8" s="330">
        <f t="shared" si="19"/>
        <v>70</v>
      </c>
      <c r="CC8" s="330">
        <f t="shared" si="19"/>
        <v>71</v>
      </c>
      <c r="CD8" s="330">
        <f t="shared" si="19"/>
        <v>72</v>
      </c>
      <c r="CE8" s="330">
        <f t="shared" si="19"/>
        <v>73</v>
      </c>
      <c r="CF8" s="330">
        <f t="shared" si="19"/>
        <v>74</v>
      </c>
      <c r="CG8" s="330">
        <f t="shared" si="19"/>
        <v>75</v>
      </c>
      <c r="CH8" s="330">
        <f t="shared" si="19"/>
        <v>76</v>
      </c>
      <c r="CI8" s="330">
        <f t="shared" si="19"/>
        <v>77</v>
      </c>
      <c r="CJ8" s="330">
        <f t="shared" si="19"/>
        <v>78</v>
      </c>
      <c r="CK8" s="330">
        <f t="shared" si="19"/>
        <v>79</v>
      </c>
      <c r="CL8" s="330">
        <f t="shared" si="19"/>
        <v>80</v>
      </c>
      <c r="CM8" s="330">
        <f t="shared" si="19"/>
        <v>81</v>
      </c>
      <c r="CN8" s="330">
        <f t="shared" si="19"/>
        <v>82</v>
      </c>
      <c r="CO8" s="330">
        <f t="shared" si="19"/>
        <v>83</v>
      </c>
      <c r="CP8" s="330">
        <f t="shared" si="19"/>
        <v>84</v>
      </c>
      <c r="CQ8" s="330">
        <f t="shared" si="19"/>
        <v>85</v>
      </c>
      <c r="CR8" s="330">
        <f t="shared" si="19"/>
        <v>86</v>
      </c>
      <c r="CS8" s="330">
        <f t="shared" si="19"/>
        <v>87</v>
      </c>
      <c r="CT8" s="330">
        <f t="shared" si="19"/>
        <v>88</v>
      </c>
      <c r="CU8" s="330">
        <f t="shared" si="19"/>
        <v>89</v>
      </c>
      <c r="CV8" s="330">
        <f t="shared" si="19"/>
        <v>90</v>
      </c>
      <c r="CW8" s="330">
        <f t="shared" si="19"/>
        <v>91</v>
      </c>
      <c r="CX8" s="330">
        <f t="shared" si="19"/>
        <v>92</v>
      </c>
      <c r="CY8" s="330">
        <f t="shared" si="19"/>
        <v>93</v>
      </c>
      <c r="CZ8" s="330">
        <f t="shared" si="19"/>
        <v>94</v>
      </c>
      <c r="DA8" s="330">
        <f t="shared" si="19"/>
        <v>95</v>
      </c>
      <c r="DB8" s="330">
        <f t="shared" si="19"/>
        <v>96</v>
      </c>
      <c r="DC8" s="330">
        <f t="shared" si="19"/>
        <v>97</v>
      </c>
      <c r="DD8" s="330">
        <f t="shared" si="19"/>
        <v>98</v>
      </c>
      <c r="DE8" s="330">
        <f t="shared" si="19"/>
        <v>99</v>
      </c>
      <c r="DF8" s="330">
        <f t="shared" si="19"/>
        <v>100</v>
      </c>
      <c r="DG8" s="330">
        <f t="shared" si="19"/>
        <v>101</v>
      </c>
      <c r="DH8" s="330">
        <f t="shared" si="19"/>
        <v>102</v>
      </c>
      <c r="DI8" s="330">
        <f t="shared" si="19"/>
        <v>103</v>
      </c>
      <c r="DJ8" s="330">
        <f t="shared" si="19"/>
        <v>104</v>
      </c>
      <c r="DK8" s="330">
        <f t="shared" si="19"/>
        <v>105</v>
      </c>
      <c r="DL8" s="330">
        <f t="shared" si="19"/>
        <v>106</v>
      </c>
      <c r="DM8" s="330">
        <f t="shared" si="19"/>
        <v>107</v>
      </c>
      <c r="DN8" s="330">
        <f t="shared" si="19"/>
        <v>108</v>
      </c>
      <c r="DO8" s="330">
        <f t="shared" si="19"/>
        <v>109</v>
      </c>
      <c r="DP8" s="330">
        <f t="shared" si="19"/>
        <v>110</v>
      </c>
      <c r="DQ8" s="330">
        <f t="shared" si="19"/>
        <v>111</v>
      </c>
      <c r="DR8" s="330">
        <f t="shared" si="19"/>
        <v>112</v>
      </c>
      <c r="DS8" s="330">
        <f t="shared" si="19"/>
        <v>113</v>
      </c>
      <c r="DT8" s="330">
        <f t="shared" si="19"/>
        <v>114</v>
      </c>
      <c r="DU8" s="330">
        <f t="shared" si="19"/>
        <v>115</v>
      </c>
      <c r="DV8" s="330">
        <f t="shared" si="19"/>
        <v>116</v>
      </c>
      <c r="DW8" s="330">
        <f t="shared" si="19"/>
        <v>117</v>
      </c>
      <c r="DX8" s="330">
        <f t="shared" si="19"/>
        <v>118</v>
      </c>
      <c r="DY8" s="330">
        <f t="shared" si="19"/>
        <v>119</v>
      </c>
      <c r="DZ8" s="330">
        <f t="shared" si="19"/>
        <v>120</v>
      </c>
      <c r="EA8" s="330">
        <f t="shared" si="19"/>
        <v>121</v>
      </c>
      <c r="EB8" s="330">
        <f t="shared" si="19"/>
        <v>122</v>
      </c>
      <c r="EC8" s="330">
        <f t="shared" si="19"/>
        <v>123</v>
      </c>
      <c r="ED8" s="330">
        <f t="shared" si="19"/>
        <v>124</v>
      </c>
      <c r="EE8" s="330">
        <f t="shared" si="19"/>
        <v>125</v>
      </c>
      <c r="EF8" s="330">
        <f t="shared" si="19"/>
        <v>126</v>
      </c>
      <c r="EG8" s="330">
        <f t="shared" si="19"/>
        <v>127</v>
      </c>
      <c r="EH8" s="330">
        <f t="shared" si="19"/>
        <v>128</v>
      </c>
      <c r="EI8" s="330">
        <f t="shared" ref="EI8:EL8" si="20">YEAR(EI2)*12+MONTH(EI2)-YEAR($I$4)*12-MONTH($I$4)+1</f>
        <v>129</v>
      </c>
      <c r="EJ8" s="330">
        <f t="shared" si="20"/>
        <v>130</v>
      </c>
      <c r="EK8" s="330">
        <f t="shared" si="20"/>
        <v>131</v>
      </c>
      <c r="EL8" s="330">
        <f t="shared" si="20"/>
        <v>132</v>
      </c>
    </row>
    <row r="9" spans="1:142" x14ac:dyDescent="0.2">
      <c r="D9" s="336" t="s">
        <v>296</v>
      </c>
    </row>
    <row r="10" spans="1:142" x14ac:dyDescent="0.2">
      <c r="C10" s="457" t="s">
        <v>26</v>
      </c>
      <c r="D10" s="458">
        <v>3</v>
      </c>
      <c r="E10" s="458" t="str">
        <f t="shared" ref="E10:E42" si="21">$D$9&amp;D10&amp;":"&amp;D10</f>
        <v>'Property(Y)'!3:3</v>
      </c>
      <c r="F10" s="458"/>
      <c r="G10" s="458"/>
      <c r="H10" s="458"/>
      <c r="I10" s="458"/>
    </row>
    <row r="11" spans="1:142" x14ac:dyDescent="0.2">
      <c r="A11" s="316">
        <f>ROW()</f>
        <v>11</v>
      </c>
      <c r="C11" s="459" t="s">
        <v>1</v>
      </c>
      <c r="D11" s="460">
        <f>'Property(Y)'!A6</f>
        <v>6</v>
      </c>
      <c r="E11" s="460" t="str">
        <f t="shared" si="21"/>
        <v>'Property(Y)'!6:6</v>
      </c>
      <c r="F11" s="460"/>
      <c r="G11" s="460"/>
      <c r="H11" s="460"/>
      <c r="I11" s="460"/>
      <c r="J11" s="461">
        <f t="shared" ref="J11:J42" ca="1" si="22">SUM(K11:EL11)</f>
        <v>219102240.46387947</v>
      </c>
      <c r="K11" s="461">
        <f t="shared" ref="K11:Z24" ca="1" si="23">SUMIF(INDIRECT($E$10),K$5,INDIRECT($E11))/12</f>
        <v>1592699.9166666667</v>
      </c>
      <c r="L11" s="461">
        <f t="shared" ca="1" si="23"/>
        <v>1592699.9166666667</v>
      </c>
      <c r="M11" s="461">
        <f t="shared" ca="1" si="23"/>
        <v>1592699.9166666667</v>
      </c>
      <c r="N11" s="461">
        <f t="shared" ca="1" si="23"/>
        <v>1592699.9166666667</v>
      </c>
      <c r="O11" s="461">
        <f t="shared" ca="1" si="23"/>
        <v>1592699.9166666667</v>
      </c>
      <c r="P11" s="461">
        <f t="shared" ca="1" si="23"/>
        <v>1592699.9166666667</v>
      </c>
      <c r="Q11" s="461">
        <f t="shared" ca="1" si="23"/>
        <v>1592699.9166666667</v>
      </c>
      <c r="R11" s="461">
        <f t="shared" ca="1" si="23"/>
        <v>1592699.9166666667</v>
      </c>
      <c r="S11" s="461">
        <f t="shared" ca="1" si="23"/>
        <v>1592699.9166666667</v>
      </c>
      <c r="T11" s="461">
        <f t="shared" ca="1" si="23"/>
        <v>1592699.9166666667</v>
      </c>
      <c r="U11" s="461">
        <f t="shared" ca="1" si="23"/>
        <v>1592699.9166666667</v>
      </c>
      <c r="V11" s="461">
        <f t="shared" ca="1" si="23"/>
        <v>1592699.9166666667</v>
      </c>
      <c r="W11" s="461">
        <f t="shared" ca="1" si="23"/>
        <v>1640481.0025000002</v>
      </c>
      <c r="X11" s="461">
        <f t="shared" ca="1" si="23"/>
        <v>1640481.0025000002</v>
      </c>
      <c r="Y11" s="461">
        <f t="shared" ca="1" si="23"/>
        <v>1640481.0025000002</v>
      </c>
      <c r="Z11" s="461">
        <f t="shared" ca="1" si="23"/>
        <v>1640481.0025000002</v>
      </c>
      <c r="AA11" s="461">
        <f t="shared" ref="AA11:CL14" ca="1" si="24">SUMIF(INDIRECT($E$10),AA$5,INDIRECT($E11))/12</f>
        <v>1640481.0025000002</v>
      </c>
      <c r="AB11" s="461">
        <f t="shared" ca="1" si="24"/>
        <v>1640481.0025000002</v>
      </c>
      <c r="AC11" s="461">
        <f t="shared" ca="1" si="24"/>
        <v>1640481.0025000002</v>
      </c>
      <c r="AD11" s="461">
        <f t="shared" ca="1" si="24"/>
        <v>1640481.0025000002</v>
      </c>
      <c r="AE11" s="461">
        <f t="shared" ca="1" si="24"/>
        <v>1640481.0025000002</v>
      </c>
      <c r="AF11" s="461">
        <f t="shared" ca="1" si="24"/>
        <v>1640481.0025000002</v>
      </c>
      <c r="AG11" s="461">
        <f t="shared" ca="1" si="24"/>
        <v>1640481.0025000002</v>
      </c>
      <c r="AH11" s="461">
        <f t="shared" ca="1" si="24"/>
        <v>1640481.0025000002</v>
      </c>
      <c r="AI11" s="461">
        <f t="shared" ca="1" si="24"/>
        <v>1689695.4217416665</v>
      </c>
      <c r="AJ11" s="461">
        <f t="shared" ca="1" si="24"/>
        <v>1689695.4217416665</v>
      </c>
      <c r="AK11" s="461">
        <f t="shared" ca="1" si="24"/>
        <v>1689695.4217416665</v>
      </c>
      <c r="AL11" s="461">
        <f t="shared" ca="1" si="24"/>
        <v>1689695.4217416665</v>
      </c>
      <c r="AM11" s="461">
        <f t="shared" ca="1" si="24"/>
        <v>1689695.4217416665</v>
      </c>
      <c r="AN11" s="461">
        <f t="shared" ca="1" si="24"/>
        <v>1689695.4217416665</v>
      </c>
      <c r="AO11" s="461">
        <f t="shared" ca="1" si="24"/>
        <v>1689695.4217416665</v>
      </c>
      <c r="AP11" s="461">
        <f t="shared" ca="1" si="24"/>
        <v>1689695.4217416665</v>
      </c>
      <c r="AQ11" s="461">
        <f t="shared" ca="1" si="24"/>
        <v>1689695.4217416665</v>
      </c>
      <c r="AR11" s="461">
        <f t="shared" ca="1" si="24"/>
        <v>1689695.4217416665</v>
      </c>
      <c r="AS11" s="461">
        <f t="shared" ca="1" si="24"/>
        <v>1689695.4217416665</v>
      </c>
      <c r="AT11" s="461">
        <f t="shared" ca="1" si="24"/>
        <v>1689695.4217416665</v>
      </c>
      <c r="AU11" s="461">
        <f t="shared" ca="1" si="24"/>
        <v>1740386.0910605835</v>
      </c>
      <c r="AV11" s="461">
        <f t="shared" ca="1" si="24"/>
        <v>1740386.0910605835</v>
      </c>
      <c r="AW11" s="461">
        <f t="shared" ca="1" si="24"/>
        <v>1740386.0910605835</v>
      </c>
      <c r="AX11" s="461">
        <f t="shared" ca="1" si="24"/>
        <v>1740386.0910605835</v>
      </c>
      <c r="AY11" s="461">
        <f t="shared" ca="1" si="24"/>
        <v>1740386.0910605835</v>
      </c>
      <c r="AZ11" s="461">
        <f t="shared" ca="1" si="24"/>
        <v>1740386.0910605835</v>
      </c>
      <c r="BA11" s="461">
        <f t="shared" ca="1" si="24"/>
        <v>1740386.0910605835</v>
      </c>
      <c r="BB11" s="461">
        <f t="shared" ca="1" si="24"/>
        <v>1740386.0910605835</v>
      </c>
      <c r="BC11" s="461">
        <f t="shared" ca="1" si="24"/>
        <v>1740386.0910605835</v>
      </c>
      <c r="BD11" s="461">
        <f t="shared" ca="1" si="24"/>
        <v>1740386.0910605835</v>
      </c>
      <c r="BE11" s="461">
        <f t="shared" ca="1" si="24"/>
        <v>1740386.0910605835</v>
      </c>
      <c r="BF11" s="461">
        <f t="shared" ca="1" si="24"/>
        <v>1740386.0910605835</v>
      </c>
      <c r="BG11" s="461">
        <f t="shared" ca="1" si="24"/>
        <v>1792597.9271257343</v>
      </c>
      <c r="BH11" s="461">
        <f t="shared" ca="1" si="24"/>
        <v>1792597.9271257343</v>
      </c>
      <c r="BI11" s="461">
        <f t="shared" ca="1" si="24"/>
        <v>1792597.9271257343</v>
      </c>
      <c r="BJ11" s="461">
        <f t="shared" ca="1" si="24"/>
        <v>1792597.9271257343</v>
      </c>
      <c r="BK11" s="461">
        <f t="shared" ca="1" si="24"/>
        <v>1792597.9271257343</v>
      </c>
      <c r="BL11" s="461">
        <f t="shared" ca="1" si="24"/>
        <v>1792597.9271257343</v>
      </c>
      <c r="BM11" s="461">
        <f t="shared" ca="1" si="24"/>
        <v>1792597.9271257343</v>
      </c>
      <c r="BN11" s="461">
        <f t="shared" ca="1" si="24"/>
        <v>1792597.9271257343</v>
      </c>
      <c r="BO11" s="461">
        <f t="shared" ca="1" si="24"/>
        <v>1792597.9271257343</v>
      </c>
      <c r="BP11" s="461">
        <f t="shared" ca="1" si="24"/>
        <v>1792597.9271257343</v>
      </c>
      <c r="BQ11" s="461">
        <f t="shared" ca="1" si="24"/>
        <v>1792597.9271257343</v>
      </c>
      <c r="BR11" s="461">
        <f t="shared" ca="1" si="24"/>
        <v>1792597.9271257343</v>
      </c>
      <c r="BS11" s="461">
        <f t="shared" ca="1" si="24"/>
        <v>1846375.6799395063</v>
      </c>
      <c r="BT11" s="461">
        <f t="shared" ca="1" si="24"/>
        <v>1846375.6799395063</v>
      </c>
      <c r="BU11" s="461">
        <f t="shared" ca="1" si="24"/>
        <v>1846375.6799395063</v>
      </c>
      <c r="BV11" s="461">
        <f t="shared" ca="1" si="24"/>
        <v>1846375.6799395063</v>
      </c>
      <c r="BW11" s="461">
        <f t="shared" ca="1" si="24"/>
        <v>1846375.6799395063</v>
      </c>
      <c r="BX11" s="461">
        <f t="shared" ca="1" si="24"/>
        <v>1846375.6799395063</v>
      </c>
      <c r="BY11" s="461">
        <f t="shared" ca="1" si="24"/>
        <v>1846375.6799395063</v>
      </c>
      <c r="BZ11" s="461">
        <f t="shared" ca="1" si="24"/>
        <v>1846375.6799395063</v>
      </c>
      <c r="CA11" s="461">
        <f t="shared" ca="1" si="24"/>
        <v>1846375.6799395063</v>
      </c>
      <c r="CB11" s="461">
        <f t="shared" ca="1" si="24"/>
        <v>1846375.6799395063</v>
      </c>
      <c r="CC11" s="461">
        <f t="shared" ca="1" si="24"/>
        <v>1846375.6799395063</v>
      </c>
      <c r="CD11" s="461">
        <f t="shared" ca="1" si="24"/>
        <v>1846375.6799395063</v>
      </c>
      <c r="CE11" s="461">
        <f t="shared" ca="1" si="24"/>
        <v>1901767.1828376914</v>
      </c>
      <c r="CF11" s="461">
        <f t="shared" ca="1" si="24"/>
        <v>1901767.1828376914</v>
      </c>
      <c r="CG11" s="461">
        <f t="shared" ca="1" si="24"/>
        <v>1901767.1828376914</v>
      </c>
      <c r="CH11" s="461">
        <f t="shared" ca="1" si="24"/>
        <v>1901767.1828376914</v>
      </c>
      <c r="CI11" s="461">
        <f t="shared" ca="1" si="24"/>
        <v>1901767.1828376914</v>
      </c>
      <c r="CJ11" s="461">
        <f t="shared" ca="1" si="24"/>
        <v>1901767.1828376914</v>
      </c>
      <c r="CK11" s="461">
        <f t="shared" ca="1" si="24"/>
        <v>1901767.1828376914</v>
      </c>
      <c r="CL11" s="461">
        <f t="shared" ca="1" si="24"/>
        <v>1901767.1828376914</v>
      </c>
      <c r="CM11" s="461">
        <f t="shared" ref="CM11:EL24" ca="1" si="25">SUMIF(INDIRECT($E$10),CM$5,INDIRECT($E11))/12</f>
        <v>1901767.1828376914</v>
      </c>
      <c r="CN11" s="461">
        <f t="shared" ca="1" si="25"/>
        <v>1901767.1828376914</v>
      </c>
      <c r="CO11" s="461">
        <f t="shared" ca="1" si="25"/>
        <v>1901767.1828376914</v>
      </c>
      <c r="CP11" s="461">
        <f t="shared" ca="1" si="25"/>
        <v>1901767.1828376914</v>
      </c>
      <c r="CQ11" s="461">
        <f t="shared" ca="1" si="25"/>
        <v>1958820.0191561554</v>
      </c>
      <c r="CR11" s="461">
        <f t="shared" ca="1" si="25"/>
        <v>1958820.0191561554</v>
      </c>
      <c r="CS11" s="461">
        <f t="shared" ca="1" si="25"/>
        <v>1958820.0191561554</v>
      </c>
      <c r="CT11" s="461">
        <f t="shared" ca="1" si="25"/>
        <v>1958820.0191561554</v>
      </c>
      <c r="CU11" s="461">
        <f t="shared" ca="1" si="25"/>
        <v>1958820.0191561554</v>
      </c>
      <c r="CV11" s="461">
        <f t="shared" ca="1" si="25"/>
        <v>1958820.0191561554</v>
      </c>
      <c r="CW11" s="461">
        <f t="shared" ca="1" si="25"/>
        <v>1958820.0191561554</v>
      </c>
      <c r="CX11" s="461">
        <f t="shared" ca="1" si="25"/>
        <v>1958820.0191561554</v>
      </c>
      <c r="CY11" s="461">
        <f t="shared" ca="1" si="25"/>
        <v>1958820.0191561554</v>
      </c>
      <c r="CZ11" s="461">
        <f t="shared" ca="1" si="25"/>
        <v>1958820.0191561554</v>
      </c>
      <c r="DA11" s="461">
        <f t="shared" ca="1" si="25"/>
        <v>1958820.0191561554</v>
      </c>
      <c r="DB11" s="461">
        <f t="shared" ca="1" si="25"/>
        <v>1958820.0191561554</v>
      </c>
      <c r="DC11" s="461">
        <f t="shared" ca="1" si="25"/>
        <v>2017584.6055641733</v>
      </c>
      <c r="DD11" s="461">
        <f t="shared" ca="1" si="25"/>
        <v>2017584.6055641733</v>
      </c>
      <c r="DE11" s="461">
        <f t="shared" ca="1" si="25"/>
        <v>2017584.6055641733</v>
      </c>
      <c r="DF11" s="461">
        <f t="shared" ca="1" si="25"/>
        <v>2017584.6055641733</v>
      </c>
      <c r="DG11" s="461">
        <f t="shared" ca="1" si="25"/>
        <v>2017584.6055641733</v>
      </c>
      <c r="DH11" s="461">
        <f t="shared" ca="1" si="25"/>
        <v>2017584.6055641733</v>
      </c>
      <c r="DI11" s="461">
        <f t="shared" ca="1" si="25"/>
        <v>2017584.6055641733</v>
      </c>
      <c r="DJ11" s="461">
        <f t="shared" ca="1" si="25"/>
        <v>2017584.6055641733</v>
      </c>
      <c r="DK11" s="461">
        <f t="shared" ca="1" si="25"/>
        <v>2017584.6055641733</v>
      </c>
      <c r="DL11" s="461">
        <f t="shared" ca="1" si="25"/>
        <v>2017584.6055641733</v>
      </c>
      <c r="DM11" s="461">
        <f t="shared" ca="1" si="25"/>
        <v>2017584.6055641733</v>
      </c>
      <c r="DN11" s="461">
        <f t="shared" ca="1" si="25"/>
        <v>2017584.6055641733</v>
      </c>
      <c r="DO11" s="461">
        <f t="shared" ca="1" si="25"/>
        <v>2078112.1920644322</v>
      </c>
      <c r="DP11" s="461">
        <f t="shared" ca="1" si="25"/>
        <v>2078112.1920644322</v>
      </c>
      <c r="DQ11" s="461">
        <f t="shared" ca="1" si="25"/>
        <v>2078112.1920644322</v>
      </c>
      <c r="DR11" s="461">
        <f t="shared" ca="1" si="25"/>
        <v>2078112.1920644322</v>
      </c>
      <c r="DS11" s="461">
        <f t="shared" ca="1" si="25"/>
        <v>2078112.1920644322</v>
      </c>
      <c r="DT11" s="461">
        <f t="shared" ca="1" si="25"/>
        <v>2078112.1920644322</v>
      </c>
      <c r="DU11" s="461">
        <f t="shared" ca="1" si="25"/>
        <v>2078112.1920644322</v>
      </c>
      <c r="DV11" s="461">
        <f t="shared" ca="1" si="25"/>
        <v>2078112.1920644322</v>
      </c>
      <c r="DW11" s="461">
        <f t="shared" ca="1" si="25"/>
        <v>2078112.1920644322</v>
      </c>
      <c r="DX11" s="461">
        <f t="shared" ca="1" si="25"/>
        <v>2078112.1920644322</v>
      </c>
      <c r="DY11" s="461">
        <f t="shared" ca="1" si="25"/>
        <v>2078112.1920644322</v>
      </c>
      <c r="DZ11" s="461">
        <f t="shared" ca="1" si="25"/>
        <v>2078112.1920644322</v>
      </c>
      <c r="EA11" s="461">
        <f t="shared" ca="1" si="25"/>
        <v>0</v>
      </c>
      <c r="EB11" s="461">
        <f t="shared" ca="1" si="25"/>
        <v>0</v>
      </c>
      <c r="EC11" s="461">
        <f t="shared" ca="1" si="25"/>
        <v>0</v>
      </c>
      <c r="ED11" s="461">
        <f t="shared" ca="1" si="25"/>
        <v>0</v>
      </c>
      <c r="EE11" s="461">
        <f t="shared" ca="1" si="25"/>
        <v>0</v>
      </c>
      <c r="EF11" s="461">
        <f t="shared" ca="1" si="25"/>
        <v>0</v>
      </c>
      <c r="EG11" s="461">
        <f t="shared" ca="1" si="25"/>
        <v>0</v>
      </c>
      <c r="EH11" s="461">
        <f t="shared" ca="1" si="25"/>
        <v>0</v>
      </c>
      <c r="EI11" s="461">
        <f t="shared" ca="1" si="25"/>
        <v>0</v>
      </c>
      <c r="EJ11" s="461">
        <f t="shared" ca="1" si="25"/>
        <v>0</v>
      </c>
      <c r="EK11" s="461">
        <f t="shared" ca="1" si="25"/>
        <v>0</v>
      </c>
      <c r="EL11" s="461">
        <f t="shared" ca="1" si="25"/>
        <v>0</v>
      </c>
    </row>
    <row r="12" spans="1:142" x14ac:dyDescent="0.2">
      <c r="A12" s="316">
        <f>ROW()</f>
        <v>12</v>
      </c>
      <c r="C12" s="462" t="s">
        <v>2</v>
      </c>
      <c r="D12" s="463">
        <f>'Property(Y)'!A7</f>
        <v>7</v>
      </c>
      <c r="E12" s="463" t="str">
        <f t="shared" si="21"/>
        <v>'Property(Y)'!7:7</v>
      </c>
      <c r="F12" s="463"/>
      <c r="G12" s="463"/>
      <c r="H12" s="463"/>
      <c r="I12" s="463"/>
      <c r="J12" s="464">
        <f t="shared" ca="1" si="22"/>
        <v>-413886.99999999988</v>
      </c>
      <c r="K12" s="464">
        <f t="shared" ca="1" si="23"/>
        <v>-1588.1666666666667</v>
      </c>
      <c r="L12" s="464">
        <f t="shared" ref="L12:BW15" ca="1" si="26">SUMIF(INDIRECT($E$10),L$5,INDIRECT($E12))/12</f>
        <v>-1588.1666666666667</v>
      </c>
      <c r="M12" s="464">
        <f t="shared" ca="1" si="26"/>
        <v>-1588.1666666666667</v>
      </c>
      <c r="N12" s="464">
        <f t="shared" ca="1" si="26"/>
        <v>-1588.1666666666667</v>
      </c>
      <c r="O12" s="464">
        <f t="shared" ca="1" si="26"/>
        <v>-1588.1666666666667</v>
      </c>
      <c r="P12" s="464">
        <f t="shared" ca="1" si="26"/>
        <v>-1588.1666666666667</v>
      </c>
      <c r="Q12" s="464">
        <f t="shared" ca="1" si="26"/>
        <v>-1588.1666666666667</v>
      </c>
      <c r="R12" s="464">
        <f t="shared" ca="1" si="26"/>
        <v>-1588.1666666666667</v>
      </c>
      <c r="S12" s="464">
        <f t="shared" ca="1" si="26"/>
        <v>-1588.1666666666667</v>
      </c>
      <c r="T12" s="464">
        <f t="shared" ca="1" si="26"/>
        <v>-1588.1666666666667</v>
      </c>
      <c r="U12" s="464">
        <f t="shared" ca="1" si="26"/>
        <v>-1588.1666666666667</v>
      </c>
      <c r="V12" s="464">
        <f t="shared" ca="1" si="26"/>
        <v>-1588.1666666666667</v>
      </c>
      <c r="W12" s="464">
        <f t="shared" ca="1" si="26"/>
        <v>-3238.8333333333335</v>
      </c>
      <c r="X12" s="464">
        <f t="shared" ca="1" si="26"/>
        <v>-3238.8333333333335</v>
      </c>
      <c r="Y12" s="464">
        <f t="shared" ca="1" si="26"/>
        <v>-3238.8333333333335</v>
      </c>
      <c r="Z12" s="464">
        <f t="shared" ca="1" si="26"/>
        <v>-3238.8333333333335</v>
      </c>
      <c r="AA12" s="464">
        <f t="shared" ca="1" si="26"/>
        <v>-3238.8333333333335</v>
      </c>
      <c r="AB12" s="464">
        <f t="shared" ca="1" si="26"/>
        <v>-3238.8333333333335</v>
      </c>
      <c r="AC12" s="464">
        <f t="shared" ca="1" si="26"/>
        <v>-3238.8333333333335</v>
      </c>
      <c r="AD12" s="464">
        <f t="shared" ca="1" si="26"/>
        <v>-3238.8333333333335</v>
      </c>
      <c r="AE12" s="464">
        <f t="shared" ca="1" si="26"/>
        <v>-3238.8333333333335</v>
      </c>
      <c r="AF12" s="464">
        <f t="shared" ca="1" si="26"/>
        <v>-3238.8333333333335</v>
      </c>
      <c r="AG12" s="464">
        <f t="shared" ca="1" si="26"/>
        <v>-3238.8333333333335</v>
      </c>
      <c r="AH12" s="464">
        <f t="shared" ca="1" si="26"/>
        <v>-3238.8333333333335</v>
      </c>
      <c r="AI12" s="464">
        <f t="shared" ca="1" si="26"/>
        <v>-3335.9166666666665</v>
      </c>
      <c r="AJ12" s="464">
        <f t="shared" ca="1" si="26"/>
        <v>-3335.9166666666665</v>
      </c>
      <c r="AK12" s="464">
        <f t="shared" ca="1" si="26"/>
        <v>-3335.9166666666665</v>
      </c>
      <c r="AL12" s="464">
        <f t="shared" ca="1" si="26"/>
        <v>-3335.9166666666665</v>
      </c>
      <c r="AM12" s="464">
        <f t="shared" ca="1" si="26"/>
        <v>-3335.9166666666665</v>
      </c>
      <c r="AN12" s="464">
        <f t="shared" ca="1" si="26"/>
        <v>-3335.9166666666665</v>
      </c>
      <c r="AO12" s="464">
        <f t="shared" ca="1" si="26"/>
        <v>-3335.9166666666665</v>
      </c>
      <c r="AP12" s="464">
        <f t="shared" ca="1" si="26"/>
        <v>-3335.9166666666665</v>
      </c>
      <c r="AQ12" s="464">
        <f t="shared" ca="1" si="26"/>
        <v>-3335.9166666666665</v>
      </c>
      <c r="AR12" s="464">
        <f t="shared" ca="1" si="26"/>
        <v>-3335.9166666666665</v>
      </c>
      <c r="AS12" s="464">
        <f t="shared" ca="1" si="26"/>
        <v>-3335.9166666666665</v>
      </c>
      <c r="AT12" s="464">
        <f t="shared" ca="1" si="26"/>
        <v>-3335.9166666666665</v>
      </c>
      <c r="AU12" s="464">
        <f t="shared" ca="1" si="26"/>
        <v>-3435.8333333333335</v>
      </c>
      <c r="AV12" s="464">
        <f t="shared" ca="1" si="26"/>
        <v>-3435.8333333333335</v>
      </c>
      <c r="AW12" s="464">
        <f t="shared" ca="1" si="26"/>
        <v>-3435.8333333333335</v>
      </c>
      <c r="AX12" s="464">
        <f t="shared" ca="1" si="26"/>
        <v>-3435.8333333333335</v>
      </c>
      <c r="AY12" s="464">
        <f t="shared" ca="1" si="26"/>
        <v>-3435.8333333333335</v>
      </c>
      <c r="AZ12" s="464">
        <f t="shared" ca="1" si="26"/>
        <v>-3435.8333333333335</v>
      </c>
      <c r="BA12" s="464">
        <f t="shared" ca="1" si="26"/>
        <v>-3435.8333333333335</v>
      </c>
      <c r="BB12" s="464">
        <f t="shared" ca="1" si="26"/>
        <v>-3435.8333333333335</v>
      </c>
      <c r="BC12" s="464">
        <f t="shared" ca="1" si="26"/>
        <v>-3435.8333333333335</v>
      </c>
      <c r="BD12" s="464">
        <f t="shared" ca="1" si="26"/>
        <v>-3435.8333333333335</v>
      </c>
      <c r="BE12" s="464">
        <f t="shared" ca="1" si="26"/>
        <v>-3435.8333333333335</v>
      </c>
      <c r="BF12" s="464">
        <f t="shared" ca="1" si="26"/>
        <v>-3435.8333333333335</v>
      </c>
      <c r="BG12" s="464">
        <f t="shared" ca="1" si="26"/>
        <v>-3539</v>
      </c>
      <c r="BH12" s="464">
        <f t="shared" ca="1" si="26"/>
        <v>-3539</v>
      </c>
      <c r="BI12" s="464">
        <f t="shared" ca="1" si="26"/>
        <v>-3539</v>
      </c>
      <c r="BJ12" s="464">
        <f t="shared" ca="1" si="26"/>
        <v>-3539</v>
      </c>
      <c r="BK12" s="464">
        <f t="shared" ca="1" si="26"/>
        <v>-3539</v>
      </c>
      <c r="BL12" s="464">
        <f t="shared" ca="1" si="26"/>
        <v>-3539</v>
      </c>
      <c r="BM12" s="464">
        <f t="shared" ca="1" si="26"/>
        <v>-3539</v>
      </c>
      <c r="BN12" s="464">
        <f t="shared" ca="1" si="26"/>
        <v>-3539</v>
      </c>
      <c r="BO12" s="464">
        <f t="shared" ca="1" si="26"/>
        <v>-3539</v>
      </c>
      <c r="BP12" s="464">
        <f t="shared" ca="1" si="26"/>
        <v>-3539</v>
      </c>
      <c r="BQ12" s="464">
        <f t="shared" ca="1" si="26"/>
        <v>-3539</v>
      </c>
      <c r="BR12" s="464">
        <f t="shared" ca="1" si="26"/>
        <v>-3539</v>
      </c>
      <c r="BS12" s="464">
        <f t="shared" ca="1" si="26"/>
        <v>-3645.0833333333335</v>
      </c>
      <c r="BT12" s="464">
        <f t="shared" ca="1" si="26"/>
        <v>-3645.0833333333335</v>
      </c>
      <c r="BU12" s="464">
        <f t="shared" ca="1" si="26"/>
        <v>-3645.0833333333335</v>
      </c>
      <c r="BV12" s="464">
        <f t="shared" ca="1" si="26"/>
        <v>-3645.0833333333335</v>
      </c>
      <c r="BW12" s="464">
        <f t="shared" ca="1" si="26"/>
        <v>-3645.0833333333335</v>
      </c>
      <c r="BX12" s="464">
        <f t="shared" ca="1" si="24"/>
        <v>-3645.0833333333335</v>
      </c>
      <c r="BY12" s="464">
        <f t="shared" ca="1" si="24"/>
        <v>-3645.0833333333335</v>
      </c>
      <c r="BZ12" s="464">
        <f t="shared" ca="1" si="24"/>
        <v>-3645.0833333333335</v>
      </c>
      <c r="CA12" s="464">
        <f t="shared" ca="1" si="24"/>
        <v>-3645.0833333333335</v>
      </c>
      <c r="CB12" s="464">
        <f t="shared" ca="1" si="24"/>
        <v>-3645.0833333333335</v>
      </c>
      <c r="CC12" s="464">
        <f t="shared" ca="1" si="24"/>
        <v>-3645.0833333333335</v>
      </c>
      <c r="CD12" s="464">
        <f t="shared" ca="1" si="24"/>
        <v>-3645.0833333333335</v>
      </c>
      <c r="CE12" s="464">
        <f t="shared" ca="1" si="24"/>
        <v>-3754.6666666666665</v>
      </c>
      <c r="CF12" s="464">
        <f t="shared" ca="1" si="24"/>
        <v>-3754.6666666666665</v>
      </c>
      <c r="CG12" s="464">
        <f t="shared" ca="1" si="24"/>
        <v>-3754.6666666666665</v>
      </c>
      <c r="CH12" s="464">
        <f t="shared" ca="1" si="24"/>
        <v>-3754.6666666666665</v>
      </c>
      <c r="CI12" s="464">
        <f t="shared" ca="1" si="24"/>
        <v>-3754.6666666666665</v>
      </c>
      <c r="CJ12" s="464">
        <f t="shared" ca="1" si="24"/>
        <v>-3754.6666666666665</v>
      </c>
      <c r="CK12" s="464">
        <f t="shared" ca="1" si="24"/>
        <v>-3754.6666666666665</v>
      </c>
      <c r="CL12" s="464">
        <f t="shared" ca="1" si="24"/>
        <v>-3754.6666666666665</v>
      </c>
      <c r="CM12" s="464">
        <f t="shared" ca="1" si="25"/>
        <v>-3754.6666666666665</v>
      </c>
      <c r="CN12" s="464">
        <f t="shared" ca="1" si="25"/>
        <v>-3754.6666666666665</v>
      </c>
      <c r="CO12" s="464">
        <f t="shared" ca="1" si="25"/>
        <v>-3754.6666666666665</v>
      </c>
      <c r="CP12" s="464">
        <f t="shared" ca="1" si="25"/>
        <v>-3754.6666666666665</v>
      </c>
      <c r="CQ12" s="464">
        <f t="shared" ca="1" si="25"/>
        <v>-3867.9166666666665</v>
      </c>
      <c r="CR12" s="464">
        <f t="shared" ca="1" si="25"/>
        <v>-3867.9166666666665</v>
      </c>
      <c r="CS12" s="464">
        <f t="shared" ca="1" si="25"/>
        <v>-3867.9166666666665</v>
      </c>
      <c r="CT12" s="464">
        <f t="shared" ca="1" si="25"/>
        <v>-3867.9166666666665</v>
      </c>
      <c r="CU12" s="464">
        <f t="shared" ca="1" si="25"/>
        <v>-3867.9166666666665</v>
      </c>
      <c r="CV12" s="464">
        <f t="shared" ca="1" si="25"/>
        <v>-3867.9166666666665</v>
      </c>
      <c r="CW12" s="464">
        <f t="shared" ca="1" si="25"/>
        <v>-3867.9166666666665</v>
      </c>
      <c r="CX12" s="464">
        <f t="shared" ca="1" si="25"/>
        <v>-3867.9166666666665</v>
      </c>
      <c r="CY12" s="464">
        <f t="shared" ca="1" si="25"/>
        <v>-3867.9166666666665</v>
      </c>
      <c r="CZ12" s="464">
        <f t="shared" ca="1" si="25"/>
        <v>-3867.9166666666665</v>
      </c>
      <c r="DA12" s="464">
        <f t="shared" ca="1" si="25"/>
        <v>-3867.9166666666665</v>
      </c>
      <c r="DB12" s="464">
        <f t="shared" ca="1" si="25"/>
        <v>-3867.9166666666665</v>
      </c>
      <c r="DC12" s="464">
        <f t="shared" ca="1" si="25"/>
        <v>-3983.0833333333335</v>
      </c>
      <c r="DD12" s="464">
        <f t="shared" ca="1" si="25"/>
        <v>-3983.0833333333335</v>
      </c>
      <c r="DE12" s="464">
        <f t="shared" ca="1" si="25"/>
        <v>-3983.0833333333335</v>
      </c>
      <c r="DF12" s="464">
        <f t="shared" ca="1" si="25"/>
        <v>-3983.0833333333335</v>
      </c>
      <c r="DG12" s="464">
        <f t="shared" ca="1" si="25"/>
        <v>-3983.0833333333335</v>
      </c>
      <c r="DH12" s="464">
        <f t="shared" ca="1" si="25"/>
        <v>-3983.0833333333335</v>
      </c>
      <c r="DI12" s="464">
        <f t="shared" ca="1" si="25"/>
        <v>-3983.0833333333335</v>
      </c>
      <c r="DJ12" s="464">
        <f t="shared" ca="1" si="25"/>
        <v>-3983.0833333333335</v>
      </c>
      <c r="DK12" s="464">
        <f t="shared" ca="1" si="25"/>
        <v>-3983.0833333333335</v>
      </c>
      <c r="DL12" s="464">
        <f t="shared" ca="1" si="25"/>
        <v>-3983.0833333333335</v>
      </c>
      <c r="DM12" s="464">
        <f t="shared" ca="1" si="25"/>
        <v>-3983.0833333333335</v>
      </c>
      <c r="DN12" s="464">
        <f t="shared" ca="1" si="25"/>
        <v>-3983.0833333333335</v>
      </c>
      <c r="DO12" s="464">
        <f t="shared" ca="1" si="25"/>
        <v>-4102.083333333333</v>
      </c>
      <c r="DP12" s="464">
        <f t="shared" ca="1" si="25"/>
        <v>-4102.083333333333</v>
      </c>
      <c r="DQ12" s="464">
        <f t="shared" ca="1" si="25"/>
        <v>-4102.083333333333</v>
      </c>
      <c r="DR12" s="464">
        <f t="shared" ca="1" si="25"/>
        <v>-4102.083333333333</v>
      </c>
      <c r="DS12" s="464">
        <f t="shared" ca="1" si="25"/>
        <v>-4102.083333333333</v>
      </c>
      <c r="DT12" s="464">
        <f t="shared" ca="1" si="25"/>
        <v>-4102.083333333333</v>
      </c>
      <c r="DU12" s="464">
        <f t="shared" ca="1" si="25"/>
        <v>-4102.083333333333</v>
      </c>
      <c r="DV12" s="464">
        <f t="shared" ca="1" si="25"/>
        <v>-4102.083333333333</v>
      </c>
      <c r="DW12" s="464">
        <f t="shared" ca="1" si="25"/>
        <v>-4102.083333333333</v>
      </c>
      <c r="DX12" s="464">
        <f t="shared" ca="1" si="25"/>
        <v>-4102.083333333333</v>
      </c>
      <c r="DY12" s="464">
        <f t="shared" ca="1" si="25"/>
        <v>-4102.083333333333</v>
      </c>
      <c r="DZ12" s="464">
        <f t="shared" ca="1" si="25"/>
        <v>-4102.083333333333</v>
      </c>
      <c r="EA12" s="464">
        <f t="shared" ca="1" si="25"/>
        <v>0</v>
      </c>
      <c r="EB12" s="464">
        <f t="shared" ca="1" si="25"/>
        <v>0</v>
      </c>
      <c r="EC12" s="464">
        <f t="shared" ca="1" si="25"/>
        <v>0</v>
      </c>
      <c r="ED12" s="464">
        <f t="shared" ca="1" si="25"/>
        <v>0</v>
      </c>
      <c r="EE12" s="464">
        <f t="shared" ca="1" si="25"/>
        <v>0</v>
      </c>
      <c r="EF12" s="464">
        <f t="shared" ca="1" si="25"/>
        <v>0</v>
      </c>
      <c r="EG12" s="464">
        <f t="shared" ca="1" si="25"/>
        <v>0</v>
      </c>
      <c r="EH12" s="464">
        <f t="shared" ca="1" si="25"/>
        <v>0</v>
      </c>
      <c r="EI12" s="464">
        <f t="shared" ca="1" si="25"/>
        <v>0</v>
      </c>
      <c r="EJ12" s="464">
        <f t="shared" ca="1" si="25"/>
        <v>0</v>
      </c>
      <c r="EK12" s="464">
        <f t="shared" ca="1" si="25"/>
        <v>0</v>
      </c>
      <c r="EL12" s="464">
        <f t="shared" ca="1" si="25"/>
        <v>0</v>
      </c>
    </row>
    <row r="13" spans="1:142" x14ac:dyDescent="0.2">
      <c r="A13" s="316">
        <f>ROW()</f>
        <v>13</v>
      </c>
      <c r="C13" s="465" t="s">
        <v>3</v>
      </c>
      <c r="D13" s="466">
        <f>'Property(Y)'!A8</f>
        <v>8</v>
      </c>
      <c r="E13" s="466" t="str">
        <f t="shared" si="21"/>
        <v>'Property(Y)'!8:8</v>
      </c>
      <c r="F13" s="466"/>
      <c r="G13" s="466"/>
      <c r="H13" s="466"/>
      <c r="I13" s="466"/>
      <c r="J13" s="467">
        <f t="shared" ca="1" si="22"/>
        <v>218688341.99999979</v>
      </c>
      <c r="K13" s="467">
        <f t="shared" ca="1" si="23"/>
        <v>1591111.6666666667</v>
      </c>
      <c r="L13" s="467">
        <f t="shared" ca="1" si="26"/>
        <v>1591111.6666666667</v>
      </c>
      <c r="M13" s="467">
        <f t="shared" ca="1" si="26"/>
        <v>1591111.6666666667</v>
      </c>
      <c r="N13" s="467">
        <f t="shared" ca="1" si="26"/>
        <v>1591111.6666666667</v>
      </c>
      <c r="O13" s="467">
        <f t="shared" ca="1" si="26"/>
        <v>1591111.6666666667</v>
      </c>
      <c r="P13" s="467">
        <f t="shared" ca="1" si="26"/>
        <v>1591111.6666666667</v>
      </c>
      <c r="Q13" s="467">
        <f t="shared" ca="1" si="26"/>
        <v>1591111.6666666667</v>
      </c>
      <c r="R13" s="467">
        <f t="shared" ca="1" si="26"/>
        <v>1591111.6666666667</v>
      </c>
      <c r="S13" s="467">
        <f t="shared" ca="1" si="26"/>
        <v>1591111.6666666667</v>
      </c>
      <c r="T13" s="467">
        <f t="shared" ca="1" si="26"/>
        <v>1591111.6666666667</v>
      </c>
      <c r="U13" s="467">
        <f t="shared" ca="1" si="26"/>
        <v>1591111.6666666667</v>
      </c>
      <c r="V13" s="467">
        <f t="shared" ca="1" si="26"/>
        <v>1591111.6666666667</v>
      </c>
      <c r="W13" s="467">
        <f t="shared" ca="1" si="26"/>
        <v>1637242.0833333333</v>
      </c>
      <c r="X13" s="467">
        <f t="shared" ca="1" si="26"/>
        <v>1637242.0833333333</v>
      </c>
      <c r="Y13" s="467">
        <f t="shared" ca="1" si="26"/>
        <v>1637242.0833333333</v>
      </c>
      <c r="Z13" s="467">
        <f t="shared" ca="1" si="26"/>
        <v>1637242.0833333333</v>
      </c>
      <c r="AA13" s="467">
        <f t="shared" ca="1" si="26"/>
        <v>1637242.0833333333</v>
      </c>
      <c r="AB13" s="467">
        <f t="shared" ca="1" si="26"/>
        <v>1637242.0833333333</v>
      </c>
      <c r="AC13" s="467">
        <f t="shared" ca="1" si="26"/>
        <v>1637242.0833333333</v>
      </c>
      <c r="AD13" s="467">
        <f t="shared" ca="1" si="26"/>
        <v>1637242.0833333333</v>
      </c>
      <c r="AE13" s="467">
        <f t="shared" ca="1" si="26"/>
        <v>1637242.0833333333</v>
      </c>
      <c r="AF13" s="467">
        <f t="shared" ca="1" si="26"/>
        <v>1637242.0833333333</v>
      </c>
      <c r="AG13" s="467">
        <f t="shared" ca="1" si="26"/>
        <v>1637242.0833333333</v>
      </c>
      <c r="AH13" s="467">
        <f t="shared" ca="1" si="26"/>
        <v>1637242.0833333333</v>
      </c>
      <c r="AI13" s="467">
        <f t="shared" ca="1" si="26"/>
        <v>1686359.4166666667</v>
      </c>
      <c r="AJ13" s="467">
        <f t="shared" ca="1" si="26"/>
        <v>1686359.4166666667</v>
      </c>
      <c r="AK13" s="467">
        <f t="shared" ca="1" si="26"/>
        <v>1686359.4166666667</v>
      </c>
      <c r="AL13" s="467">
        <f t="shared" ca="1" si="26"/>
        <v>1686359.4166666667</v>
      </c>
      <c r="AM13" s="467">
        <f t="shared" ca="1" si="26"/>
        <v>1686359.4166666667</v>
      </c>
      <c r="AN13" s="467">
        <f t="shared" ca="1" si="26"/>
        <v>1686359.4166666667</v>
      </c>
      <c r="AO13" s="467">
        <f t="shared" ca="1" si="26"/>
        <v>1686359.4166666667</v>
      </c>
      <c r="AP13" s="467">
        <f t="shared" ca="1" si="26"/>
        <v>1686359.4166666667</v>
      </c>
      <c r="AQ13" s="467">
        <f t="shared" ca="1" si="26"/>
        <v>1686359.4166666667</v>
      </c>
      <c r="AR13" s="467">
        <f t="shared" ca="1" si="26"/>
        <v>1686359.4166666667</v>
      </c>
      <c r="AS13" s="467">
        <f t="shared" ca="1" si="26"/>
        <v>1686359.4166666667</v>
      </c>
      <c r="AT13" s="467">
        <f t="shared" ca="1" si="26"/>
        <v>1686359.4166666667</v>
      </c>
      <c r="AU13" s="467">
        <f t="shared" ca="1" si="26"/>
        <v>1736950.1666666667</v>
      </c>
      <c r="AV13" s="467">
        <f t="shared" ca="1" si="26"/>
        <v>1736950.1666666667</v>
      </c>
      <c r="AW13" s="467">
        <f t="shared" ca="1" si="26"/>
        <v>1736950.1666666667</v>
      </c>
      <c r="AX13" s="467">
        <f t="shared" ca="1" si="26"/>
        <v>1736950.1666666667</v>
      </c>
      <c r="AY13" s="467">
        <f t="shared" ca="1" si="26"/>
        <v>1736950.1666666667</v>
      </c>
      <c r="AZ13" s="467">
        <f t="shared" ca="1" si="26"/>
        <v>1736950.1666666667</v>
      </c>
      <c r="BA13" s="467">
        <f t="shared" ca="1" si="26"/>
        <v>1736950.1666666667</v>
      </c>
      <c r="BB13" s="467">
        <f t="shared" ca="1" si="26"/>
        <v>1736950.1666666667</v>
      </c>
      <c r="BC13" s="467">
        <f t="shared" ca="1" si="26"/>
        <v>1736950.1666666667</v>
      </c>
      <c r="BD13" s="467">
        <f t="shared" ca="1" si="26"/>
        <v>1736950.1666666667</v>
      </c>
      <c r="BE13" s="467">
        <f t="shared" ca="1" si="26"/>
        <v>1736950.1666666667</v>
      </c>
      <c r="BF13" s="467">
        <f t="shared" ca="1" si="26"/>
        <v>1736950.1666666667</v>
      </c>
      <c r="BG13" s="467">
        <f t="shared" ca="1" si="26"/>
        <v>1789058.8333333333</v>
      </c>
      <c r="BH13" s="467">
        <f t="shared" ca="1" si="26"/>
        <v>1789058.8333333333</v>
      </c>
      <c r="BI13" s="467">
        <f t="shared" ca="1" si="26"/>
        <v>1789058.8333333333</v>
      </c>
      <c r="BJ13" s="467">
        <f t="shared" ca="1" si="26"/>
        <v>1789058.8333333333</v>
      </c>
      <c r="BK13" s="467">
        <f t="shared" ca="1" si="26"/>
        <v>1789058.8333333333</v>
      </c>
      <c r="BL13" s="467">
        <f t="shared" ca="1" si="26"/>
        <v>1789058.8333333333</v>
      </c>
      <c r="BM13" s="467">
        <f t="shared" ca="1" si="26"/>
        <v>1789058.8333333333</v>
      </c>
      <c r="BN13" s="467">
        <f t="shared" ca="1" si="26"/>
        <v>1789058.8333333333</v>
      </c>
      <c r="BO13" s="467">
        <f t="shared" ca="1" si="26"/>
        <v>1789058.8333333333</v>
      </c>
      <c r="BP13" s="467">
        <f t="shared" ca="1" si="26"/>
        <v>1789058.8333333333</v>
      </c>
      <c r="BQ13" s="467">
        <f t="shared" ca="1" si="26"/>
        <v>1789058.8333333333</v>
      </c>
      <c r="BR13" s="467">
        <f t="shared" ca="1" si="26"/>
        <v>1789058.8333333333</v>
      </c>
      <c r="BS13" s="467">
        <f t="shared" ca="1" si="26"/>
        <v>1842730.5</v>
      </c>
      <c r="BT13" s="467">
        <f t="shared" ca="1" si="26"/>
        <v>1842730.5</v>
      </c>
      <c r="BU13" s="467">
        <f t="shared" ca="1" si="26"/>
        <v>1842730.5</v>
      </c>
      <c r="BV13" s="467">
        <f t="shared" ca="1" si="26"/>
        <v>1842730.5</v>
      </c>
      <c r="BW13" s="467">
        <f t="shared" ca="1" si="26"/>
        <v>1842730.5</v>
      </c>
      <c r="BX13" s="467">
        <f t="shared" ca="1" si="24"/>
        <v>1842730.5</v>
      </c>
      <c r="BY13" s="467">
        <f t="shared" ca="1" si="24"/>
        <v>1842730.5</v>
      </c>
      <c r="BZ13" s="467">
        <f t="shared" ca="1" si="24"/>
        <v>1842730.5</v>
      </c>
      <c r="CA13" s="467">
        <f t="shared" ca="1" si="24"/>
        <v>1842730.5</v>
      </c>
      <c r="CB13" s="467">
        <f t="shared" ca="1" si="24"/>
        <v>1842730.5</v>
      </c>
      <c r="CC13" s="467">
        <f t="shared" ca="1" si="24"/>
        <v>1842730.5</v>
      </c>
      <c r="CD13" s="467">
        <f t="shared" ca="1" si="24"/>
        <v>1842730.5</v>
      </c>
      <c r="CE13" s="467">
        <f t="shared" ca="1" si="24"/>
        <v>1898012.4166666667</v>
      </c>
      <c r="CF13" s="467">
        <f t="shared" ca="1" si="24"/>
        <v>1898012.4166666667</v>
      </c>
      <c r="CG13" s="467">
        <f t="shared" ca="1" si="24"/>
        <v>1898012.4166666667</v>
      </c>
      <c r="CH13" s="467">
        <f t="shared" ca="1" si="24"/>
        <v>1898012.4166666667</v>
      </c>
      <c r="CI13" s="467">
        <f t="shared" ca="1" si="24"/>
        <v>1898012.4166666667</v>
      </c>
      <c r="CJ13" s="467">
        <f t="shared" ca="1" si="24"/>
        <v>1898012.4166666667</v>
      </c>
      <c r="CK13" s="467">
        <f t="shared" ca="1" si="24"/>
        <v>1898012.4166666667</v>
      </c>
      <c r="CL13" s="467">
        <f t="shared" ca="1" si="24"/>
        <v>1898012.4166666667</v>
      </c>
      <c r="CM13" s="467">
        <f t="shared" ca="1" si="25"/>
        <v>1898012.4166666667</v>
      </c>
      <c r="CN13" s="467">
        <f t="shared" ca="1" si="25"/>
        <v>1898012.4166666667</v>
      </c>
      <c r="CO13" s="467">
        <f t="shared" ca="1" si="25"/>
        <v>1898012.4166666667</v>
      </c>
      <c r="CP13" s="467">
        <f t="shared" ca="1" si="25"/>
        <v>1898012.4166666667</v>
      </c>
      <c r="CQ13" s="467">
        <f t="shared" ca="1" si="25"/>
        <v>1954952</v>
      </c>
      <c r="CR13" s="467">
        <f t="shared" ca="1" si="25"/>
        <v>1954952</v>
      </c>
      <c r="CS13" s="467">
        <f t="shared" ca="1" si="25"/>
        <v>1954952</v>
      </c>
      <c r="CT13" s="467">
        <f t="shared" ca="1" si="25"/>
        <v>1954952</v>
      </c>
      <c r="CU13" s="467">
        <f t="shared" ca="1" si="25"/>
        <v>1954952</v>
      </c>
      <c r="CV13" s="467">
        <f t="shared" ca="1" si="25"/>
        <v>1954952</v>
      </c>
      <c r="CW13" s="467">
        <f t="shared" ca="1" si="25"/>
        <v>1954952</v>
      </c>
      <c r="CX13" s="467">
        <f t="shared" ca="1" si="25"/>
        <v>1954952</v>
      </c>
      <c r="CY13" s="467">
        <f t="shared" ca="1" si="25"/>
        <v>1954952</v>
      </c>
      <c r="CZ13" s="467">
        <f t="shared" ca="1" si="25"/>
        <v>1954952</v>
      </c>
      <c r="DA13" s="467">
        <f t="shared" ca="1" si="25"/>
        <v>1954952</v>
      </c>
      <c r="DB13" s="467">
        <f t="shared" ca="1" si="25"/>
        <v>1954952</v>
      </c>
      <c r="DC13" s="467">
        <f t="shared" ca="1" si="25"/>
        <v>2013601.4166666667</v>
      </c>
      <c r="DD13" s="467">
        <f t="shared" ca="1" si="25"/>
        <v>2013601.4166666667</v>
      </c>
      <c r="DE13" s="467">
        <f t="shared" ca="1" si="25"/>
        <v>2013601.4166666667</v>
      </c>
      <c r="DF13" s="467">
        <f t="shared" ca="1" si="25"/>
        <v>2013601.4166666667</v>
      </c>
      <c r="DG13" s="467">
        <f t="shared" ca="1" si="25"/>
        <v>2013601.4166666667</v>
      </c>
      <c r="DH13" s="467">
        <f t="shared" ca="1" si="25"/>
        <v>2013601.4166666667</v>
      </c>
      <c r="DI13" s="467">
        <f t="shared" ca="1" si="25"/>
        <v>2013601.4166666667</v>
      </c>
      <c r="DJ13" s="467">
        <f t="shared" ca="1" si="25"/>
        <v>2013601.4166666667</v>
      </c>
      <c r="DK13" s="467">
        <f t="shared" ca="1" si="25"/>
        <v>2013601.4166666667</v>
      </c>
      <c r="DL13" s="467">
        <f t="shared" ca="1" si="25"/>
        <v>2013601.4166666667</v>
      </c>
      <c r="DM13" s="467">
        <f t="shared" ca="1" si="25"/>
        <v>2013601.4166666667</v>
      </c>
      <c r="DN13" s="467">
        <f t="shared" ca="1" si="25"/>
        <v>2013601.4166666667</v>
      </c>
      <c r="DO13" s="467">
        <f t="shared" ca="1" si="25"/>
        <v>2074010</v>
      </c>
      <c r="DP13" s="467">
        <f t="shared" ca="1" si="25"/>
        <v>2074010</v>
      </c>
      <c r="DQ13" s="467">
        <f t="shared" ca="1" si="25"/>
        <v>2074010</v>
      </c>
      <c r="DR13" s="467">
        <f t="shared" ca="1" si="25"/>
        <v>2074010</v>
      </c>
      <c r="DS13" s="467">
        <f t="shared" ca="1" si="25"/>
        <v>2074010</v>
      </c>
      <c r="DT13" s="467">
        <f t="shared" ca="1" si="25"/>
        <v>2074010</v>
      </c>
      <c r="DU13" s="467">
        <f t="shared" ca="1" si="25"/>
        <v>2074010</v>
      </c>
      <c r="DV13" s="467">
        <f t="shared" ca="1" si="25"/>
        <v>2074010</v>
      </c>
      <c r="DW13" s="467">
        <f t="shared" ca="1" si="25"/>
        <v>2074010</v>
      </c>
      <c r="DX13" s="467">
        <f t="shared" ca="1" si="25"/>
        <v>2074010</v>
      </c>
      <c r="DY13" s="467">
        <f t="shared" ca="1" si="25"/>
        <v>2074010</v>
      </c>
      <c r="DZ13" s="467">
        <f t="shared" ca="1" si="25"/>
        <v>2074010</v>
      </c>
      <c r="EA13" s="467">
        <f t="shared" ca="1" si="25"/>
        <v>0</v>
      </c>
      <c r="EB13" s="467">
        <f t="shared" ca="1" si="25"/>
        <v>0</v>
      </c>
      <c r="EC13" s="467">
        <f t="shared" ca="1" si="25"/>
        <v>0</v>
      </c>
      <c r="ED13" s="467">
        <f t="shared" ca="1" si="25"/>
        <v>0</v>
      </c>
      <c r="EE13" s="467">
        <f t="shared" ca="1" si="25"/>
        <v>0</v>
      </c>
      <c r="EF13" s="467">
        <f t="shared" ca="1" si="25"/>
        <v>0</v>
      </c>
      <c r="EG13" s="467">
        <f t="shared" ca="1" si="25"/>
        <v>0</v>
      </c>
      <c r="EH13" s="467">
        <f t="shared" ca="1" si="25"/>
        <v>0</v>
      </c>
      <c r="EI13" s="467">
        <f t="shared" ca="1" si="25"/>
        <v>0</v>
      </c>
      <c r="EJ13" s="467">
        <f t="shared" ca="1" si="25"/>
        <v>0</v>
      </c>
      <c r="EK13" s="467">
        <f t="shared" ca="1" si="25"/>
        <v>0</v>
      </c>
      <c r="EL13" s="467">
        <f t="shared" ca="1" si="25"/>
        <v>0</v>
      </c>
    </row>
    <row r="14" spans="1:142" x14ac:dyDescent="0.2">
      <c r="A14" s="316">
        <f>ROW()</f>
        <v>14</v>
      </c>
      <c r="C14" s="462" t="s">
        <v>4</v>
      </c>
      <c r="D14" s="463">
        <f>'Property(Y)'!A9</f>
        <v>9</v>
      </c>
      <c r="E14" s="463" t="str">
        <f t="shared" si="21"/>
        <v>'Property(Y)'!9:9</v>
      </c>
      <c r="F14" s="463"/>
      <c r="G14" s="463"/>
      <c r="H14" s="463"/>
      <c r="I14" s="463"/>
      <c r="J14" s="464">
        <f t="shared" ca="1" si="22"/>
        <v>0</v>
      </c>
      <c r="K14" s="464">
        <f t="shared" ca="1" si="23"/>
        <v>0</v>
      </c>
      <c r="L14" s="464">
        <f t="shared" ca="1" si="26"/>
        <v>0</v>
      </c>
      <c r="M14" s="464">
        <f t="shared" ca="1" si="26"/>
        <v>0</v>
      </c>
      <c r="N14" s="464">
        <f t="shared" ca="1" si="26"/>
        <v>0</v>
      </c>
      <c r="O14" s="464">
        <f t="shared" ca="1" si="26"/>
        <v>0</v>
      </c>
      <c r="P14" s="464">
        <f t="shared" ca="1" si="26"/>
        <v>0</v>
      </c>
      <c r="Q14" s="464">
        <f t="shared" ca="1" si="26"/>
        <v>0</v>
      </c>
      <c r="R14" s="464">
        <f t="shared" ca="1" si="26"/>
        <v>0</v>
      </c>
      <c r="S14" s="464">
        <f t="shared" ca="1" si="26"/>
        <v>0</v>
      </c>
      <c r="T14" s="464">
        <f t="shared" ca="1" si="26"/>
        <v>0</v>
      </c>
      <c r="U14" s="464">
        <f t="shared" ca="1" si="26"/>
        <v>0</v>
      </c>
      <c r="V14" s="464">
        <f t="shared" ca="1" si="26"/>
        <v>0</v>
      </c>
      <c r="W14" s="464">
        <f t="shared" ca="1" si="26"/>
        <v>0</v>
      </c>
      <c r="X14" s="464">
        <f t="shared" ca="1" si="26"/>
        <v>0</v>
      </c>
      <c r="Y14" s="464">
        <f t="shared" ca="1" si="26"/>
        <v>0</v>
      </c>
      <c r="Z14" s="464">
        <f t="shared" ca="1" si="26"/>
        <v>0</v>
      </c>
      <c r="AA14" s="464">
        <f t="shared" ca="1" si="26"/>
        <v>0</v>
      </c>
      <c r="AB14" s="464">
        <f t="shared" ca="1" si="26"/>
        <v>0</v>
      </c>
      <c r="AC14" s="464">
        <f t="shared" ca="1" si="26"/>
        <v>0</v>
      </c>
      <c r="AD14" s="464">
        <f t="shared" ca="1" si="26"/>
        <v>0</v>
      </c>
      <c r="AE14" s="464">
        <f t="shared" ca="1" si="26"/>
        <v>0</v>
      </c>
      <c r="AF14" s="464">
        <f t="shared" ca="1" si="26"/>
        <v>0</v>
      </c>
      <c r="AG14" s="464">
        <f t="shared" ca="1" si="26"/>
        <v>0</v>
      </c>
      <c r="AH14" s="464">
        <f t="shared" ca="1" si="26"/>
        <v>0</v>
      </c>
      <c r="AI14" s="464">
        <f t="shared" ca="1" si="26"/>
        <v>0</v>
      </c>
      <c r="AJ14" s="464">
        <f t="shared" ca="1" si="26"/>
        <v>0</v>
      </c>
      <c r="AK14" s="464">
        <f t="shared" ca="1" si="26"/>
        <v>0</v>
      </c>
      <c r="AL14" s="464">
        <f t="shared" ca="1" si="26"/>
        <v>0</v>
      </c>
      <c r="AM14" s="464">
        <f t="shared" ca="1" si="26"/>
        <v>0</v>
      </c>
      <c r="AN14" s="464">
        <f t="shared" ca="1" si="26"/>
        <v>0</v>
      </c>
      <c r="AO14" s="464">
        <f t="shared" ca="1" si="26"/>
        <v>0</v>
      </c>
      <c r="AP14" s="464">
        <f t="shared" ca="1" si="26"/>
        <v>0</v>
      </c>
      <c r="AQ14" s="464">
        <f t="shared" ca="1" si="26"/>
        <v>0</v>
      </c>
      <c r="AR14" s="464">
        <f t="shared" ca="1" si="26"/>
        <v>0</v>
      </c>
      <c r="AS14" s="464">
        <f t="shared" ca="1" si="26"/>
        <v>0</v>
      </c>
      <c r="AT14" s="464">
        <f t="shared" ca="1" si="26"/>
        <v>0</v>
      </c>
      <c r="AU14" s="464">
        <f t="shared" ca="1" si="26"/>
        <v>0</v>
      </c>
      <c r="AV14" s="464">
        <f t="shared" ca="1" si="26"/>
        <v>0</v>
      </c>
      <c r="AW14" s="464">
        <f t="shared" ca="1" si="26"/>
        <v>0</v>
      </c>
      <c r="AX14" s="464">
        <f t="shared" ca="1" si="26"/>
        <v>0</v>
      </c>
      <c r="AY14" s="464">
        <f t="shared" ca="1" si="26"/>
        <v>0</v>
      </c>
      <c r="AZ14" s="464">
        <f t="shared" ca="1" si="26"/>
        <v>0</v>
      </c>
      <c r="BA14" s="464">
        <f t="shared" ca="1" si="26"/>
        <v>0</v>
      </c>
      <c r="BB14" s="464">
        <f t="shared" ca="1" si="26"/>
        <v>0</v>
      </c>
      <c r="BC14" s="464">
        <f t="shared" ca="1" si="26"/>
        <v>0</v>
      </c>
      <c r="BD14" s="464">
        <f t="shared" ca="1" si="26"/>
        <v>0</v>
      </c>
      <c r="BE14" s="464">
        <f t="shared" ca="1" si="26"/>
        <v>0</v>
      </c>
      <c r="BF14" s="464">
        <f t="shared" ca="1" si="26"/>
        <v>0</v>
      </c>
      <c r="BG14" s="464">
        <f t="shared" ca="1" si="26"/>
        <v>0</v>
      </c>
      <c r="BH14" s="464">
        <f t="shared" ca="1" si="26"/>
        <v>0</v>
      </c>
      <c r="BI14" s="464">
        <f t="shared" ca="1" si="26"/>
        <v>0</v>
      </c>
      <c r="BJ14" s="464">
        <f t="shared" ca="1" si="26"/>
        <v>0</v>
      </c>
      <c r="BK14" s="464">
        <f t="shared" ca="1" si="26"/>
        <v>0</v>
      </c>
      <c r="BL14" s="464">
        <f t="shared" ca="1" si="26"/>
        <v>0</v>
      </c>
      <c r="BM14" s="464">
        <f t="shared" ca="1" si="26"/>
        <v>0</v>
      </c>
      <c r="BN14" s="464">
        <f t="shared" ca="1" si="26"/>
        <v>0</v>
      </c>
      <c r="BO14" s="464">
        <f t="shared" ca="1" si="26"/>
        <v>0</v>
      </c>
      <c r="BP14" s="464">
        <f t="shared" ca="1" si="26"/>
        <v>0</v>
      </c>
      <c r="BQ14" s="464">
        <f t="shared" ca="1" si="26"/>
        <v>0</v>
      </c>
      <c r="BR14" s="464">
        <f t="shared" ca="1" si="26"/>
        <v>0</v>
      </c>
      <c r="BS14" s="464">
        <f t="shared" ca="1" si="26"/>
        <v>0</v>
      </c>
      <c r="BT14" s="464">
        <f t="shared" ca="1" si="26"/>
        <v>0</v>
      </c>
      <c r="BU14" s="464">
        <f t="shared" ca="1" si="26"/>
        <v>0</v>
      </c>
      <c r="BV14" s="464">
        <f t="shared" ca="1" si="26"/>
        <v>0</v>
      </c>
      <c r="BW14" s="464">
        <f t="shared" ca="1" si="26"/>
        <v>0</v>
      </c>
      <c r="BX14" s="464">
        <f t="shared" ca="1" si="24"/>
        <v>0</v>
      </c>
      <c r="BY14" s="464">
        <f t="shared" ca="1" si="24"/>
        <v>0</v>
      </c>
      <c r="BZ14" s="464">
        <f t="shared" ca="1" si="24"/>
        <v>0</v>
      </c>
      <c r="CA14" s="464">
        <f t="shared" ca="1" si="24"/>
        <v>0</v>
      </c>
      <c r="CB14" s="464">
        <f t="shared" ca="1" si="24"/>
        <v>0</v>
      </c>
      <c r="CC14" s="464">
        <f t="shared" ca="1" si="24"/>
        <v>0</v>
      </c>
      <c r="CD14" s="464">
        <f t="shared" ca="1" si="24"/>
        <v>0</v>
      </c>
      <c r="CE14" s="464">
        <f t="shared" ca="1" si="24"/>
        <v>0</v>
      </c>
      <c r="CF14" s="464">
        <f t="shared" ca="1" si="24"/>
        <v>0</v>
      </c>
      <c r="CG14" s="464">
        <f t="shared" ca="1" si="24"/>
        <v>0</v>
      </c>
      <c r="CH14" s="464">
        <f t="shared" ca="1" si="24"/>
        <v>0</v>
      </c>
      <c r="CI14" s="464">
        <f t="shared" ca="1" si="24"/>
        <v>0</v>
      </c>
      <c r="CJ14" s="464">
        <f t="shared" ca="1" si="24"/>
        <v>0</v>
      </c>
      <c r="CK14" s="464">
        <f t="shared" ca="1" si="24"/>
        <v>0</v>
      </c>
      <c r="CL14" s="464">
        <f t="shared" ca="1" si="24"/>
        <v>0</v>
      </c>
      <c r="CM14" s="464">
        <f t="shared" ca="1" si="25"/>
        <v>0</v>
      </c>
      <c r="CN14" s="464">
        <f t="shared" ca="1" si="25"/>
        <v>0</v>
      </c>
      <c r="CO14" s="464">
        <f t="shared" ca="1" si="25"/>
        <v>0</v>
      </c>
      <c r="CP14" s="464">
        <f t="shared" ca="1" si="25"/>
        <v>0</v>
      </c>
      <c r="CQ14" s="464">
        <f t="shared" ca="1" si="25"/>
        <v>0</v>
      </c>
      <c r="CR14" s="464">
        <f t="shared" ca="1" si="25"/>
        <v>0</v>
      </c>
      <c r="CS14" s="464">
        <f t="shared" ca="1" si="25"/>
        <v>0</v>
      </c>
      <c r="CT14" s="464">
        <f t="shared" ca="1" si="25"/>
        <v>0</v>
      </c>
      <c r="CU14" s="464">
        <f t="shared" ca="1" si="25"/>
        <v>0</v>
      </c>
      <c r="CV14" s="464">
        <f t="shared" ca="1" si="25"/>
        <v>0</v>
      </c>
      <c r="CW14" s="464">
        <f t="shared" ca="1" si="25"/>
        <v>0</v>
      </c>
      <c r="CX14" s="464">
        <f t="shared" ca="1" si="25"/>
        <v>0</v>
      </c>
      <c r="CY14" s="464">
        <f t="shared" ca="1" si="25"/>
        <v>0</v>
      </c>
      <c r="CZ14" s="464">
        <f t="shared" ca="1" si="25"/>
        <v>0</v>
      </c>
      <c r="DA14" s="464">
        <f t="shared" ca="1" si="25"/>
        <v>0</v>
      </c>
      <c r="DB14" s="464">
        <f t="shared" ca="1" si="25"/>
        <v>0</v>
      </c>
      <c r="DC14" s="464">
        <f t="shared" ca="1" si="25"/>
        <v>0</v>
      </c>
      <c r="DD14" s="464">
        <f t="shared" ca="1" si="25"/>
        <v>0</v>
      </c>
      <c r="DE14" s="464">
        <f t="shared" ca="1" si="25"/>
        <v>0</v>
      </c>
      <c r="DF14" s="464">
        <f t="shared" ca="1" si="25"/>
        <v>0</v>
      </c>
      <c r="DG14" s="464">
        <f t="shared" ca="1" si="25"/>
        <v>0</v>
      </c>
      <c r="DH14" s="464">
        <f t="shared" ca="1" si="25"/>
        <v>0</v>
      </c>
      <c r="DI14" s="464">
        <f t="shared" ca="1" si="25"/>
        <v>0</v>
      </c>
      <c r="DJ14" s="464">
        <f t="shared" ca="1" si="25"/>
        <v>0</v>
      </c>
      <c r="DK14" s="464">
        <f t="shared" ca="1" si="25"/>
        <v>0</v>
      </c>
      <c r="DL14" s="464">
        <f t="shared" ca="1" si="25"/>
        <v>0</v>
      </c>
      <c r="DM14" s="464">
        <f t="shared" ca="1" si="25"/>
        <v>0</v>
      </c>
      <c r="DN14" s="464">
        <f t="shared" ca="1" si="25"/>
        <v>0</v>
      </c>
      <c r="DO14" s="464">
        <f t="shared" ca="1" si="25"/>
        <v>0</v>
      </c>
      <c r="DP14" s="464">
        <f t="shared" ca="1" si="25"/>
        <v>0</v>
      </c>
      <c r="DQ14" s="464">
        <f t="shared" ca="1" si="25"/>
        <v>0</v>
      </c>
      <c r="DR14" s="464">
        <f t="shared" ca="1" si="25"/>
        <v>0</v>
      </c>
      <c r="DS14" s="464">
        <f t="shared" ca="1" si="25"/>
        <v>0</v>
      </c>
      <c r="DT14" s="464">
        <f t="shared" ca="1" si="25"/>
        <v>0</v>
      </c>
      <c r="DU14" s="464">
        <f t="shared" ca="1" si="25"/>
        <v>0</v>
      </c>
      <c r="DV14" s="464">
        <f t="shared" ca="1" si="25"/>
        <v>0</v>
      </c>
      <c r="DW14" s="464">
        <f t="shared" ca="1" si="25"/>
        <v>0</v>
      </c>
      <c r="DX14" s="464">
        <f t="shared" ca="1" si="25"/>
        <v>0</v>
      </c>
      <c r="DY14" s="464">
        <f t="shared" ca="1" si="25"/>
        <v>0</v>
      </c>
      <c r="DZ14" s="464">
        <f t="shared" ca="1" si="25"/>
        <v>0</v>
      </c>
      <c r="EA14" s="464">
        <f t="shared" ca="1" si="25"/>
        <v>0</v>
      </c>
      <c r="EB14" s="464">
        <f t="shared" ca="1" si="25"/>
        <v>0</v>
      </c>
      <c r="EC14" s="464">
        <f t="shared" ca="1" si="25"/>
        <v>0</v>
      </c>
      <c r="ED14" s="464">
        <f t="shared" ca="1" si="25"/>
        <v>0</v>
      </c>
      <c r="EE14" s="464">
        <f t="shared" ca="1" si="25"/>
        <v>0</v>
      </c>
      <c r="EF14" s="464">
        <f t="shared" ca="1" si="25"/>
        <v>0</v>
      </c>
      <c r="EG14" s="464">
        <f t="shared" ca="1" si="25"/>
        <v>0</v>
      </c>
      <c r="EH14" s="464">
        <f t="shared" ca="1" si="25"/>
        <v>0</v>
      </c>
      <c r="EI14" s="464">
        <f t="shared" ca="1" si="25"/>
        <v>0</v>
      </c>
      <c r="EJ14" s="464">
        <f t="shared" ca="1" si="25"/>
        <v>0</v>
      </c>
      <c r="EK14" s="464">
        <f t="shared" ca="1" si="25"/>
        <v>0</v>
      </c>
      <c r="EL14" s="464">
        <f t="shared" ca="1" si="25"/>
        <v>0</v>
      </c>
    </row>
    <row r="15" spans="1:142" x14ac:dyDescent="0.2">
      <c r="A15" s="316">
        <f>ROW()</f>
        <v>15</v>
      </c>
      <c r="C15" s="468" t="s">
        <v>5</v>
      </c>
      <c r="D15" s="469">
        <f>'Property(Y)'!A10</f>
        <v>10</v>
      </c>
      <c r="E15" s="469" t="str">
        <f t="shared" si="21"/>
        <v>'Property(Y)'!10:10</v>
      </c>
      <c r="F15" s="469"/>
      <c r="G15" s="469"/>
      <c r="H15" s="469"/>
      <c r="I15" s="469"/>
      <c r="J15" s="470">
        <f t="shared" ca="1" si="22"/>
        <v>218688341.99999979</v>
      </c>
      <c r="K15" s="470">
        <f t="shared" ca="1" si="23"/>
        <v>1591111.6666666667</v>
      </c>
      <c r="L15" s="470">
        <f t="shared" ca="1" si="26"/>
        <v>1591111.6666666667</v>
      </c>
      <c r="M15" s="470">
        <f t="shared" ca="1" si="26"/>
        <v>1591111.6666666667</v>
      </c>
      <c r="N15" s="470">
        <f t="shared" ca="1" si="26"/>
        <v>1591111.6666666667</v>
      </c>
      <c r="O15" s="470">
        <f t="shared" ca="1" si="26"/>
        <v>1591111.6666666667</v>
      </c>
      <c r="P15" s="470">
        <f t="shared" ca="1" si="26"/>
        <v>1591111.6666666667</v>
      </c>
      <c r="Q15" s="470">
        <f t="shared" ca="1" si="26"/>
        <v>1591111.6666666667</v>
      </c>
      <c r="R15" s="470">
        <f t="shared" ca="1" si="26"/>
        <v>1591111.6666666667</v>
      </c>
      <c r="S15" s="470">
        <f t="shared" ca="1" si="26"/>
        <v>1591111.6666666667</v>
      </c>
      <c r="T15" s="470">
        <f t="shared" ca="1" si="26"/>
        <v>1591111.6666666667</v>
      </c>
      <c r="U15" s="470">
        <f t="shared" ca="1" si="26"/>
        <v>1591111.6666666667</v>
      </c>
      <c r="V15" s="470">
        <f t="shared" ca="1" si="26"/>
        <v>1591111.6666666667</v>
      </c>
      <c r="W15" s="470">
        <f t="shared" ca="1" si="26"/>
        <v>1637242.0833333333</v>
      </c>
      <c r="X15" s="470">
        <f t="shared" ca="1" si="26"/>
        <v>1637242.0833333333</v>
      </c>
      <c r="Y15" s="470">
        <f t="shared" ca="1" si="26"/>
        <v>1637242.0833333333</v>
      </c>
      <c r="Z15" s="470">
        <f t="shared" ca="1" si="26"/>
        <v>1637242.0833333333</v>
      </c>
      <c r="AA15" s="470">
        <f t="shared" ca="1" si="26"/>
        <v>1637242.0833333333</v>
      </c>
      <c r="AB15" s="470">
        <f t="shared" ca="1" si="26"/>
        <v>1637242.0833333333</v>
      </c>
      <c r="AC15" s="470">
        <f t="shared" ca="1" si="26"/>
        <v>1637242.0833333333</v>
      </c>
      <c r="AD15" s="470">
        <f t="shared" ca="1" si="26"/>
        <v>1637242.0833333333</v>
      </c>
      <c r="AE15" s="470">
        <f t="shared" ca="1" si="26"/>
        <v>1637242.0833333333</v>
      </c>
      <c r="AF15" s="470">
        <f t="shared" ca="1" si="26"/>
        <v>1637242.0833333333</v>
      </c>
      <c r="AG15" s="470">
        <f t="shared" ca="1" si="26"/>
        <v>1637242.0833333333</v>
      </c>
      <c r="AH15" s="470">
        <f t="shared" ca="1" si="26"/>
        <v>1637242.0833333333</v>
      </c>
      <c r="AI15" s="470">
        <f t="shared" ca="1" si="26"/>
        <v>1686359.4166666667</v>
      </c>
      <c r="AJ15" s="470">
        <f t="shared" ca="1" si="26"/>
        <v>1686359.4166666667</v>
      </c>
      <c r="AK15" s="470">
        <f t="shared" ca="1" si="26"/>
        <v>1686359.4166666667</v>
      </c>
      <c r="AL15" s="470">
        <f t="shared" ca="1" si="26"/>
        <v>1686359.4166666667</v>
      </c>
      <c r="AM15" s="470">
        <f t="shared" ca="1" si="26"/>
        <v>1686359.4166666667</v>
      </c>
      <c r="AN15" s="470">
        <f t="shared" ca="1" si="26"/>
        <v>1686359.4166666667</v>
      </c>
      <c r="AO15" s="470">
        <f t="shared" ca="1" si="26"/>
        <v>1686359.4166666667</v>
      </c>
      <c r="AP15" s="470">
        <f t="shared" ca="1" si="26"/>
        <v>1686359.4166666667</v>
      </c>
      <c r="AQ15" s="470">
        <f t="shared" ca="1" si="26"/>
        <v>1686359.4166666667</v>
      </c>
      <c r="AR15" s="470">
        <f t="shared" ca="1" si="26"/>
        <v>1686359.4166666667</v>
      </c>
      <c r="AS15" s="470">
        <f t="shared" ca="1" si="26"/>
        <v>1686359.4166666667</v>
      </c>
      <c r="AT15" s="470">
        <f t="shared" ca="1" si="26"/>
        <v>1686359.4166666667</v>
      </c>
      <c r="AU15" s="470">
        <f t="shared" ca="1" si="26"/>
        <v>1736950.1666666667</v>
      </c>
      <c r="AV15" s="470">
        <f t="shared" ca="1" si="26"/>
        <v>1736950.1666666667</v>
      </c>
      <c r="AW15" s="470">
        <f t="shared" ca="1" si="26"/>
        <v>1736950.1666666667</v>
      </c>
      <c r="AX15" s="470">
        <f t="shared" ca="1" si="26"/>
        <v>1736950.1666666667</v>
      </c>
      <c r="AY15" s="470">
        <f t="shared" ca="1" si="26"/>
        <v>1736950.1666666667</v>
      </c>
      <c r="AZ15" s="470">
        <f t="shared" ca="1" si="26"/>
        <v>1736950.1666666667</v>
      </c>
      <c r="BA15" s="470">
        <f t="shared" ca="1" si="26"/>
        <v>1736950.1666666667</v>
      </c>
      <c r="BB15" s="470">
        <f t="shared" ca="1" si="26"/>
        <v>1736950.1666666667</v>
      </c>
      <c r="BC15" s="470">
        <f t="shared" ca="1" si="26"/>
        <v>1736950.1666666667</v>
      </c>
      <c r="BD15" s="470">
        <f t="shared" ca="1" si="26"/>
        <v>1736950.1666666667</v>
      </c>
      <c r="BE15" s="470">
        <f t="shared" ca="1" si="26"/>
        <v>1736950.1666666667</v>
      </c>
      <c r="BF15" s="470">
        <f t="shared" ca="1" si="26"/>
        <v>1736950.1666666667</v>
      </c>
      <c r="BG15" s="470">
        <f t="shared" ca="1" si="26"/>
        <v>1789058.8333333333</v>
      </c>
      <c r="BH15" s="470">
        <f t="shared" ca="1" si="26"/>
        <v>1789058.8333333333</v>
      </c>
      <c r="BI15" s="470">
        <f t="shared" ca="1" si="26"/>
        <v>1789058.8333333333</v>
      </c>
      <c r="BJ15" s="470">
        <f t="shared" ca="1" si="26"/>
        <v>1789058.8333333333</v>
      </c>
      <c r="BK15" s="470">
        <f t="shared" ca="1" si="26"/>
        <v>1789058.8333333333</v>
      </c>
      <c r="BL15" s="470">
        <f t="shared" ca="1" si="26"/>
        <v>1789058.8333333333</v>
      </c>
      <c r="BM15" s="470">
        <f t="shared" ca="1" si="26"/>
        <v>1789058.8333333333</v>
      </c>
      <c r="BN15" s="470">
        <f t="shared" ca="1" si="26"/>
        <v>1789058.8333333333</v>
      </c>
      <c r="BO15" s="470">
        <f t="shared" ca="1" si="26"/>
        <v>1789058.8333333333</v>
      </c>
      <c r="BP15" s="470">
        <f t="shared" ca="1" si="26"/>
        <v>1789058.8333333333</v>
      </c>
      <c r="BQ15" s="470">
        <f t="shared" ca="1" si="26"/>
        <v>1789058.8333333333</v>
      </c>
      <c r="BR15" s="470">
        <f t="shared" ca="1" si="26"/>
        <v>1789058.8333333333</v>
      </c>
      <c r="BS15" s="470">
        <f t="shared" ca="1" si="26"/>
        <v>1842730.5</v>
      </c>
      <c r="BT15" s="470">
        <f t="shared" ca="1" si="26"/>
        <v>1842730.5</v>
      </c>
      <c r="BU15" s="470">
        <f t="shared" ca="1" si="26"/>
        <v>1842730.5</v>
      </c>
      <c r="BV15" s="470">
        <f t="shared" ca="1" si="26"/>
        <v>1842730.5</v>
      </c>
      <c r="BW15" s="470">
        <f t="shared" ref="BW15:EH18" ca="1" si="27">SUMIF(INDIRECT($E$10),BW$5,INDIRECT($E15))/12</f>
        <v>1842730.5</v>
      </c>
      <c r="BX15" s="470">
        <f t="shared" ca="1" si="27"/>
        <v>1842730.5</v>
      </c>
      <c r="BY15" s="470">
        <f t="shared" ca="1" si="27"/>
        <v>1842730.5</v>
      </c>
      <c r="BZ15" s="470">
        <f t="shared" ca="1" si="27"/>
        <v>1842730.5</v>
      </c>
      <c r="CA15" s="470">
        <f t="shared" ca="1" si="27"/>
        <v>1842730.5</v>
      </c>
      <c r="CB15" s="470">
        <f t="shared" ca="1" si="27"/>
        <v>1842730.5</v>
      </c>
      <c r="CC15" s="470">
        <f t="shared" ca="1" si="27"/>
        <v>1842730.5</v>
      </c>
      <c r="CD15" s="470">
        <f t="shared" ca="1" si="27"/>
        <v>1842730.5</v>
      </c>
      <c r="CE15" s="470">
        <f t="shared" ca="1" si="27"/>
        <v>1898012.4166666667</v>
      </c>
      <c r="CF15" s="470">
        <f t="shared" ca="1" si="27"/>
        <v>1898012.4166666667</v>
      </c>
      <c r="CG15" s="470">
        <f t="shared" ca="1" si="27"/>
        <v>1898012.4166666667</v>
      </c>
      <c r="CH15" s="470">
        <f t="shared" ca="1" si="27"/>
        <v>1898012.4166666667</v>
      </c>
      <c r="CI15" s="470">
        <f t="shared" ca="1" si="27"/>
        <v>1898012.4166666667</v>
      </c>
      <c r="CJ15" s="470">
        <f t="shared" ca="1" si="27"/>
        <v>1898012.4166666667</v>
      </c>
      <c r="CK15" s="470">
        <f t="shared" ca="1" si="27"/>
        <v>1898012.4166666667</v>
      </c>
      <c r="CL15" s="470">
        <f t="shared" ca="1" si="27"/>
        <v>1898012.4166666667</v>
      </c>
      <c r="CM15" s="470">
        <f t="shared" ca="1" si="27"/>
        <v>1898012.4166666667</v>
      </c>
      <c r="CN15" s="470">
        <f t="shared" ca="1" si="27"/>
        <v>1898012.4166666667</v>
      </c>
      <c r="CO15" s="470">
        <f t="shared" ca="1" si="27"/>
        <v>1898012.4166666667</v>
      </c>
      <c r="CP15" s="470">
        <f t="shared" ca="1" si="27"/>
        <v>1898012.4166666667</v>
      </c>
      <c r="CQ15" s="470">
        <f t="shared" ca="1" si="27"/>
        <v>1954952</v>
      </c>
      <c r="CR15" s="470">
        <f t="shared" ca="1" si="27"/>
        <v>1954952</v>
      </c>
      <c r="CS15" s="470">
        <f t="shared" ca="1" si="27"/>
        <v>1954952</v>
      </c>
      <c r="CT15" s="470">
        <f t="shared" ca="1" si="27"/>
        <v>1954952</v>
      </c>
      <c r="CU15" s="470">
        <f t="shared" ca="1" si="27"/>
        <v>1954952</v>
      </c>
      <c r="CV15" s="470">
        <f t="shared" ca="1" si="27"/>
        <v>1954952</v>
      </c>
      <c r="CW15" s="470">
        <f t="shared" ca="1" si="27"/>
        <v>1954952</v>
      </c>
      <c r="CX15" s="470">
        <f t="shared" ca="1" si="27"/>
        <v>1954952</v>
      </c>
      <c r="CY15" s="470">
        <f t="shared" ca="1" si="27"/>
        <v>1954952</v>
      </c>
      <c r="CZ15" s="470">
        <f t="shared" ca="1" si="27"/>
        <v>1954952</v>
      </c>
      <c r="DA15" s="470">
        <f t="shared" ca="1" si="27"/>
        <v>1954952</v>
      </c>
      <c r="DB15" s="470">
        <f t="shared" ca="1" si="27"/>
        <v>1954952</v>
      </c>
      <c r="DC15" s="470">
        <f t="shared" ca="1" si="27"/>
        <v>2013601.4166666667</v>
      </c>
      <c r="DD15" s="470">
        <f t="shared" ca="1" si="27"/>
        <v>2013601.4166666667</v>
      </c>
      <c r="DE15" s="470">
        <f t="shared" ca="1" si="27"/>
        <v>2013601.4166666667</v>
      </c>
      <c r="DF15" s="470">
        <f t="shared" ca="1" si="27"/>
        <v>2013601.4166666667</v>
      </c>
      <c r="DG15" s="470">
        <f t="shared" ca="1" si="27"/>
        <v>2013601.4166666667</v>
      </c>
      <c r="DH15" s="470">
        <f t="shared" ca="1" si="27"/>
        <v>2013601.4166666667</v>
      </c>
      <c r="DI15" s="470">
        <f t="shared" ca="1" si="27"/>
        <v>2013601.4166666667</v>
      </c>
      <c r="DJ15" s="470">
        <f t="shared" ca="1" si="27"/>
        <v>2013601.4166666667</v>
      </c>
      <c r="DK15" s="470">
        <f t="shared" ca="1" si="27"/>
        <v>2013601.4166666667</v>
      </c>
      <c r="DL15" s="470">
        <f t="shared" ca="1" si="27"/>
        <v>2013601.4166666667</v>
      </c>
      <c r="DM15" s="470">
        <f t="shared" ca="1" si="27"/>
        <v>2013601.4166666667</v>
      </c>
      <c r="DN15" s="470">
        <f t="shared" ca="1" si="27"/>
        <v>2013601.4166666667</v>
      </c>
      <c r="DO15" s="470">
        <f t="shared" ca="1" si="27"/>
        <v>2074010</v>
      </c>
      <c r="DP15" s="470">
        <f t="shared" ca="1" si="27"/>
        <v>2074010</v>
      </c>
      <c r="DQ15" s="470">
        <f t="shared" ca="1" si="27"/>
        <v>2074010</v>
      </c>
      <c r="DR15" s="470">
        <f t="shared" ca="1" si="27"/>
        <v>2074010</v>
      </c>
      <c r="DS15" s="470">
        <f t="shared" ca="1" si="27"/>
        <v>2074010</v>
      </c>
      <c r="DT15" s="470">
        <f t="shared" ca="1" si="27"/>
        <v>2074010</v>
      </c>
      <c r="DU15" s="470">
        <f t="shared" ca="1" si="27"/>
        <v>2074010</v>
      </c>
      <c r="DV15" s="470">
        <f t="shared" ca="1" si="27"/>
        <v>2074010</v>
      </c>
      <c r="DW15" s="470">
        <f t="shared" ca="1" si="27"/>
        <v>2074010</v>
      </c>
      <c r="DX15" s="470">
        <f t="shared" ca="1" si="27"/>
        <v>2074010</v>
      </c>
      <c r="DY15" s="470">
        <f t="shared" ca="1" si="27"/>
        <v>2074010</v>
      </c>
      <c r="DZ15" s="470">
        <f t="shared" ca="1" si="27"/>
        <v>2074010</v>
      </c>
      <c r="EA15" s="470">
        <f t="shared" ca="1" si="27"/>
        <v>0</v>
      </c>
      <c r="EB15" s="470">
        <f t="shared" ca="1" si="27"/>
        <v>0</v>
      </c>
      <c r="EC15" s="470">
        <f t="shared" ca="1" si="27"/>
        <v>0</v>
      </c>
      <c r="ED15" s="470">
        <f t="shared" ca="1" si="27"/>
        <v>0</v>
      </c>
      <c r="EE15" s="470">
        <f t="shared" ca="1" si="27"/>
        <v>0</v>
      </c>
      <c r="EF15" s="470">
        <f t="shared" ca="1" si="27"/>
        <v>0</v>
      </c>
      <c r="EG15" s="470">
        <f t="shared" ca="1" si="27"/>
        <v>0</v>
      </c>
      <c r="EH15" s="470">
        <f t="shared" ca="1" si="27"/>
        <v>0</v>
      </c>
      <c r="EI15" s="470">
        <f t="shared" ca="1" si="25"/>
        <v>0</v>
      </c>
      <c r="EJ15" s="470">
        <f t="shared" ca="1" si="25"/>
        <v>0</v>
      </c>
      <c r="EK15" s="470">
        <f t="shared" ca="1" si="25"/>
        <v>0</v>
      </c>
      <c r="EL15" s="470">
        <f t="shared" ca="1" si="25"/>
        <v>0</v>
      </c>
    </row>
    <row r="16" spans="1:142" x14ac:dyDescent="0.2">
      <c r="A16" s="316">
        <f>ROW()</f>
        <v>16</v>
      </c>
      <c r="C16" s="471" t="s">
        <v>6</v>
      </c>
      <c r="D16" s="472">
        <f>'Property(Y)'!A11</f>
        <v>11</v>
      </c>
      <c r="E16" s="472" t="str">
        <f t="shared" si="21"/>
        <v>'Property(Y)'!11:11</v>
      </c>
      <c r="F16" s="472"/>
      <c r="G16" s="472"/>
      <c r="H16" s="472"/>
      <c r="I16" s="472"/>
      <c r="J16" s="473">
        <f t="shared" ca="1" si="22"/>
        <v>19279583.463879317</v>
      </c>
      <c r="K16" s="473">
        <f t="shared" ca="1" si="23"/>
        <v>140147.33333333334</v>
      </c>
      <c r="L16" s="473">
        <f t="shared" ref="L16:BW19" ca="1" si="28">SUMIF(INDIRECT($E$10),L$5,INDIRECT($E16))/12</f>
        <v>140147.33333333334</v>
      </c>
      <c r="M16" s="473">
        <f t="shared" ca="1" si="28"/>
        <v>140147.33333333334</v>
      </c>
      <c r="N16" s="473">
        <f t="shared" ca="1" si="28"/>
        <v>140147.33333333334</v>
      </c>
      <c r="O16" s="473">
        <f t="shared" ca="1" si="28"/>
        <v>140147.33333333334</v>
      </c>
      <c r="P16" s="473">
        <f t="shared" ca="1" si="28"/>
        <v>140147.33333333334</v>
      </c>
      <c r="Q16" s="473">
        <f t="shared" ca="1" si="28"/>
        <v>140147.33333333334</v>
      </c>
      <c r="R16" s="473">
        <f t="shared" ca="1" si="28"/>
        <v>140147.33333333334</v>
      </c>
      <c r="S16" s="473">
        <f t="shared" ca="1" si="28"/>
        <v>140147.33333333334</v>
      </c>
      <c r="T16" s="473">
        <f t="shared" ca="1" si="28"/>
        <v>140147.33333333334</v>
      </c>
      <c r="U16" s="473">
        <f t="shared" ca="1" si="28"/>
        <v>140147.33333333334</v>
      </c>
      <c r="V16" s="473">
        <f t="shared" ca="1" si="28"/>
        <v>140147.33333333334</v>
      </c>
      <c r="W16" s="473">
        <f t="shared" ca="1" si="28"/>
        <v>144351.83583333335</v>
      </c>
      <c r="X16" s="473">
        <f t="shared" ca="1" si="28"/>
        <v>144351.83583333335</v>
      </c>
      <c r="Y16" s="473">
        <f t="shared" ca="1" si="28"/>
        <v>144351.83583333335</v>
      </c>
      <c r="Z16" s="473">
        <f t="shared" ca="1" si="28"/>
        <v>144351.83583333335</v>
      </c>
      <c r="AA16" s="473">
        <f t="shared" ca="1" si="28"/>
        <v>144351.83583333335</v>
      </c>
      <c r="AB16" s="473">
        <f t="shared" ca="1" si="28"/>
        <v>144351.83583333335</v>
      </c>
      <c r="AC16" s="473">
        <f t="shared" ca="1" si="28"/>
        <v>144351.83583333335</v>
      </c>
      <c r="AD16" s="473">
        <f t="shared" ca="1" si="28"/>
        <v>144351.83583333335</v>
      </c>
      <c r="AE16" s="473">
        <f t="shared" ca="1" si="28"/>
        <v>144351.83583333335</v>
      </c>
      <c r="AF16" s="473">
        <f t="shared" ca="1" si="28"/>
        <v>144351.83583333335</v>
      </c>
      <c r="AG16" s="473">
        <f t="shared" ca="1" si="28"/>
        <v>144351.83583333335</v>
      </c>
      <c r="AH16" s="473">
        <f t="shared" ca="1" si="28"/>
        <v>144351.83583333335</v>
      </c>
      <c r="AI16" s="473">
        <f t="shared" ca="1" si="28"/>
        <v>148682.25507499999</v>
      </c>
      <c r="AJ16" s="473">
        <f t="shared" ca="1" si="28"/>
        <v>148682.25507499999</v>
      </c>
      <c r="AK16" s="473">
        <f t="shared" ca="1" si="28"/>
        <v>148682.25507499999</v>
      </c>
      <c r="AL16" s="473">
        <f t="shared" ca="1" si="28"/>
        <v>148682.25507499999</v>
      </c>
      <c r="AM16" s="473">
        <f t="shared" ca="1" si="28"/>
        <v>148682.25507499999</v>
      </c>
      <c r="AN16" s="473">
        <f t="shared" ca="1" si="28"/>
        <v>148682.25507499999</v>
      </c>
      <c r="AO16" s="473">
        <f t="shared" ca="1" si="28"/>
        <v>148682.25507499999</v>
      </c>
      <c r="AP16" s="473">
        <f t="shared" ca="1" si="28"/>
        <v>148682.25507499999</v>
      </c>
      <c r="AQ16" s="473">
        <f t="shared" ca="1" si="28"/>
        <v>148682.25507499999</v>
      </c>
      <c r="AR16" s="473">
        <f t="shared" ca="1" si="28"/>
        <v>148682.25507499999</v>
      </c>
      <c r="AS16" s="473">
        <f t="shared" ca="1" si="28"/>
        <v>148682.25507499999</v>
      </c>
      <c r="AT16" s="473">
        <f t="shared" ca="1" si="28"/>
        <v>148682.25507499999</v>
      </c>
      <c r="AU16" s="473">
        <f t="shared" ca="1" si="28"/>
        <v>153142.67439391665</v>
      </c>
      <c r="AV16" s="473">
        <f t="shared" ca="1" si="28"/>
        <v>153142.67439391665</v>
      </c>
      <c r="AW16" s="473">
        <f t="shared" ca="1" si="28"/>
        <v>153142.67439391665</v>
      </c>
      <c r="AX16" s="473">
        <f t="shared" ca="1" si="28"/>
        <v>153142.67439391665</v>
      </c>
      <c r="AY16" s="473">
        <f t="shared" ca="1" si="28"/>
        <v>153142.67439391665</v>
      </c>
      <c r="AZ16" s="473">
        <f t="shared" ca="1" si="28"/>
        <v>153142.67439391665</v>
      </c>
      <c r="BA16" s="473">
        <f t="shared" ca="1" si="28"/>
        <v>153142.67439391665</v>
      </c>
      <c r="BB16" s="473">
        <f t="shared" ca="1" si="28"/>
        <v>153142.67439391665</v>
      </c>
      <c r="BC16" s="473">
        <f t="shared" ca="1" si="28"/>
        <v>153142.67439391665</v>
      </c>
      <c r="BD16" s="473">
        <f t="shared" ca="1" si="28"/>
        <v>153142.67439391665</v>
      </c>
      <c r="BE16" s="473">
        <f t="shared" ca="1" si="28"/>
        <v>153142.67439391665</v>
      </c>
      <c r="BF16" s="473">
        <f t="shared" ca="1" si="28"/>
        <v>153142.67439391665</v>
      </c>
      <c r="BG16" s="473">
        <f t="shared" ca="1" si="28"/>
        <v>157737.09379240082</v>
      </c>
      <c r="BH16" s="473">
        <f t="shared" ca="1" si="28"/>
        <v>157737.09379240082</v>
      </c>
      <c r="BI16" s="473">
        <f t="shared" ca="1" si="28"/>
        <v>157737.09379240082</v>
      </c>
      <c r="BJ16" s="473">
        <f t="shared" ca="1" si="28"/>
        <v>157737.09379240082</v>
      </c>
      <c r="BK16" s="473">
        <f t="shared" ca="1" si="28"/>
        <v>157737.09379240082</v>
      </c>
      <c r="BL16" s="473">
        <f t="shared" ca="1" si="28"/>
        <v>157737.09379240082</v>
      </c>
      <c r="BM16" s="473">
        <f t="shared" ca="1" si="28"/>
        <v>157737.09379240082</v>
      </c>
      <c r="BN16" s="473">
        <f t="shared" ca="1" si="28"/>
        <v>157737.09379240082</v>
      </c>
      <c r="BO16" s="473">
        <f t="shared" ca="1" si="28"/>
        <v>157737.09379240082</v>
      </c>
      <c r="BP16" s="473">
        <f t="shared" ca="1" si="28"/>
        <v>157737.09379240082</v>
      </c>
      <c r="BQ16" s="473">
        <f t="shared" ca="1" si="28"/>
        <v>157737.09379240082</v>
      </c>
      <c r="BR16" s="473">
        <f t="shared" ca="1" si="28"/>
        <v>157737.09379240082</v>
      </c>
      <c r="BS16" s="473">
        <f t="shared" ca="1" si="28"/>
        <v>162469.1799395062</v>
      </c>
      <c r="BT16" s="473">
        <f t="shared" ca="1" si="28"/>
        <v>162469.1799395062</v>
      </c>
      <c r="BU16" s="473">
        <f t="shared" ca="1" si="28"/>
        <v>162469.1799395062</v>
      </c>
      <c r="BV16" s="473">
        <f t="shared" ca="1" si="28"/>
        <v>162469.1799395062</v>
      </c>
      <c r="BW16" s="473">
        <f t="shared" ca="1" si="28"/>
        <v>162469.1799395062</v>
      </c>
      <c r="BX16" s="473">
        <f t="shared" ca="1" si="27"/>
        <v>162469.1799395062</v>
      </c>
      <c r="BY16" s="473">
        <f t="shared" ca="1" si="27"/>
        <v>162469.1799395062</v>
      </c>
      <c r="BZ16" s="473">
        <f t="shared" ca="1" si="27"/>
        <v>162469.1799395062</v>
      </c>
      <c r="CA16" s="473">
        <f t="shared" ca="1" si="27"/>
        <v>162469.1799395062</v>
      </c>
      <c r="CB16" s="473">
        <f t="shared" ca="1" si="27"/>
        <v>162469.1799395062</v>
      </c>
      <c r="CC16" s="473">
        <f t="shared" ca="1" si="27"/>
        <v>162469.1799395062</v>
      </c>
      <c r="CD16" s="473">
        <f t="shared" ca="1" si="27"/>
        <v>162469.1799395062</v>
      </c>
      <c r="CE16" s="473">
        <f t="shared" ca="1" si="27"/>
        <v>167343.18283769136</v>
      </c>
      <c r="CF16" s="473">
        <f t="shared" ca="1" si="27"/>
        <v>167343.18283769136</v>
      </c>
      <c r="CG16" s="473">
        <f t="shared" ca="1" si="27"/>
        <v>167343.18283769136</v>
      </c>
      <c r="CH16" s="473">
        <f t="shared" ca="1" si="27"/>
        <v>167343.18283769136</v>
      </c>
      <c r="CI16" s="473">
        <f t="shared" ca="1" si="27"/>
        <v>167343.18283769136</v>
      </c>
      <c r="CJ16" s="473">
        <f t="shared" ca="1" si="27"/>
        <v>167343.18283769136</v>
      </c>
      <c r="CK16" s="473">
        <f t="shared" ca="1" si="27"/>
        <v>167343.18283769136</v>
      </c>
      <c r="CL16" s="473">
        <f t="shared" ca="1" si="27"/>
        <v>167343.18283769136</v>
      </c>
      <c r="CM16" s="473">
        <f t="shared" ca="1" si="27"/>
        <v>167343.18283769136</v>
      </c>
      <c r="CN16" s="473">
        <f t="shared" ca="1" si="27"/>
        <v>167343.18283769136</v>
      </c>
      <c r="CO16" s="473">
        <f t="shared" ca="1" si="27"/>
        <v>167343.18283769136</v>
      </c>
      <c r="CP16" s="473">
        <f t="shared" ca="1" si="27"/>
        <v>167343.18283769136</v>
      </c>
      <c r="CQ16" s="473">
        <f t="shared" ca="1" si="27"/>
        <v>172363.51915615544</v>
      </c>
      <c r="CR16" s="473">
        <f t="shared" ca="1" si="27"/>
        <v>172363.51915615544</v>
      </c>
      <c r="CS16" s="473">
        <f t="shared" ca="1" si="27"/>
        <v>172363.51915615544</v>
      </c>
      <c r="CT16" s="473">
        <f t="shared" ca="1" si="27"/>
        <v>172363.51915615544</v>
      </c>
      <c r="CU16" s="473">
        <f t="shared" ca="1" si="27"/>
        <v>172363.51915615544</v>
      </c>
      <c r="CV16" s="473">
        <f t="shared" ca="1" si="27"/>
        <v>172363.51915615544</v>
      </c>
      <c r="CW16" s="473">
        <f t="shared" ca="1" si="27"/>
        <v>172363.51915615544</v>
      </c>
      <c r="CX16" s="473">
        <f t="shared" ca="1" si="27"/>
        <v>172363.51915615544</v>
      </c>
      <c r="CY16" s="473">
        <f t="shared" ca="1" si="27"/>
        <v>172363.51915615544</v>
      </c>
      <c r="CZ16" s="473">
        <f t="shared" ca="1" si="27"/>
        <v>172363.51915615544</v>
      </c>
      <c r="DA16" s="473">
        <f t="shared" ca="1" si="27"/>
        <v>172363.51915615544</v>
      </c>
      <c r="DB16" s="473">
        <f t="shared" ca="1" si="27"/>
        <v>172363.51915615544</v>
      </c>
      <c r="DC16" s="473">
        <f t="shared" ca="1" si="27"/>
        <v>177534.52223084014</v>
      </c>
      <c r="DD16" s="473">
        <f t="shared" ca="1" si="27"/>
        <v>177534.52223084014</v>
      </c>
      <c r="DE16" s="473">
        <f t="shared" ca="1" si="27"/>
        <v>177534.52223084014</v>
      </c>
      <c r="DF16" s="473">
        <f t="shared" ca="1" si="27"/>
        <v>177534.52223084014</v>
      </c>
      <c r="DG16" s="473">
        <f t="shared" ca="1" si="27"/>
        <v>177534.52223084014</v>
      </c>
      <c r="DH16" s="473">
        <f t="shared" ca="1" si="27"/>
        <v>177534.52223084014</v>
      </c>
      <c r="DI16" s="473">
        <f t="shared" ca="1" si="27"/>
        <v>177534.52223084014</v>
      </c>
      <c r="DJ16" s="473">
        <f t="shared" ca="1" si="27"/>
        <v>177534.52223084014</v>
      </c>
      <c r="DK16" s="473">
        <f t="shared" ca="1" si="27"/>
        <v>177534.52223084014</v>
      </c>
      <c r="DL16" s="473">
        <f t="shared" ca="1" si="27"/>
        <v>177534.52223084014</v>
      </c>
      <c r="DM16" s="473">
        <f t="shared" ca="1" si="27"/>
        <v>177534.52223084014</v>
      </c>
      <c r="DN16" s="473">
        <f t="shared" ca="1" si="27"/>
        <v>177534.52223084014</v>
      </c>
      <c r="DO16" s="473">
        <f t="shared" ca="1" si="27"/>
        <v>182860.35873109868</v>
      </c>
      <c r="DP16" s="473">
        <f t="shared" ca="1" si="27"/>
        <v>182860.35873109868</v>
      </c>
      <c r="DQ16" s="473">
        <f t="shared" ca="1" si="27"/>
        <v>182860.35873109868</v>
      </c>
      <c r="DR16" s="473">
        <f t="shared" ca="1" si="27"/>
        <v>182860.35873109868</v>
      </c>
      <c r="DS16" s="473">
        <f t="shared" ca="1" si="27"/>
        <v>182860.35873109868</v>
      </c>
      <c r="DT16" s="473">
        <f t="shared" ca="1" si="27"/>
        <v>182860.35873109868</v>
      </c>
      <c r="DU16" s="473">
        <f t="shared" ca="1" si="27"/>
        <v>182860.35873109868</v>
      </c>
      <c r="DV16" s="473">
        <f t="shared" ca="1" si="27"/>
        <v>182860.35873109868</v>
      </c>
      <c r="DW16" s="473">
        <f t="shared" ca="1" si="27"/>
        <v>182860.35873109868</v>
      </c>
      <c r="DX16" s="473">
        <f t="shared" ca="1" si="27"/>
        <v>182860.35873109868</v>
      </c>
      <c r="DY16" s="473">
        <f t="shared" ca="1" si="27"/>
        <v>182860.35873109868</v>
      </c>
      <c r="DZ16" s="473">
        <f t="shared" ca="1" si="27"/>
        <v>182860.35873109868</v>
      </c>
      <c r="EA16" s="473">
        <f t="shared" ca="1" si="27"/>
        <v>0</v>
      </c>
      <c r="EB16" s="473">
        <f t="shared" ca="1" si="27"/>
        <v>0</v>
      </c>
      <c r="EC16" s="473">
        <f t="shared" ca="1" si="27"/>
        <v>0</v>
      </c>
      <c r="ED16" s="473">
        <f t="shared" ca="1" si="27"/>
        <v>0</v>
      </c>
      <c r="EE16" s="473">
        <f t="shared" ca="1" si="27"/>
        <v>0</v>
      </c>
      <c r="EF16" s="473">
        <f t="shared" ca="1" si="27"/>
        <v>0</v>
      </c>
      <c r="EG16" s="473">
        <f t="shared" ca="1" si="27"/>
        <v>0</v>
      </c>
      <c r="EH16" s="473">
        <f t="shared" ca="1" si="27"/>
        <v>0</v>
      </c>
      <c r="EI16" s="473">
        <f t="shared" ca="1" si="25"/>
        <v>0</v>
      </c>
      <c r="EJ16" s="473">
        <f t="shared" ca="1" si="25"/>
        <v>0</v>
      </c>
      <c r="EK16" s="473">
        <f t="shared" ca="1" si="25"/>
        <v>0</v>
      </c>
      <c r="EL16" s="473">
        <f t="shared" ca="1" si="25"/>
        <v>0</v>
      </c>
    </row>
    <row r="17" spans="1:142" x14ac:dyDescent="0.2">
      <c r="A17" s="316">
        <f>ROW()</f>
        <v>17</v>
      </c>
      <c r="C17" s="471" t="s">
        <v>7</v>
      </c>
      <c r="D17" s="472">
        <f>'Property(Y)'!A12</f>
        <v>12</v>
      </c>
      <c r="E17" s="472" t="str">
        <f t="shared" si="21"/>
        <v>'Property(Y)'!12:12</v>
      </c>
      <c r="F17" s="472"/>
      <c r="G17" s="472"/>
      <c r="H17" s="472"/>
      <c r="I17" s="472"/>
      <c r="J17" s="473">
        <f t="shared" ca="1" si="22"/>
        <v>7338728.4638793198</v>
      </c>
      <c r="K17" s="473">
        <f t="shared" ca="1" si="23"/>
        <v>53346.833333333336</v>
      </c>
      <c r="L17" s="473">
        <f t="shared" ca="1" si="28"/>
        <v>53346.833333333336</v>
      </c>
      <c r="M17" s="473">
        <f t="shared" ca="1" si="28"/>
        <v>53346.833333333336</v>
      </c>
      <c r="N17" s="473">
        <f t="shared" ca="1" si="28"/>
        <v>53346.833333333336</v>
      </c>
      <c r="O17" s="473">
        <f t="shared" ca="1" si="28"/>
        <v>53346.833333333336</v>
      </c>
      <c r="P17" s="473">
        <f t="shared" ca="1" si="28"/>
        <v>53346.833333333336</v>
      </c>
      <c r="Q17" s="473">
        <f t="shared" ca="1" si="28"/>
        <v>53346.833333333336</v>
      </c>
      <c r="R17" s="473">
        <f t="shared" ca="1" si="28"/>
        <v>53346.833333333336</v>
      </c>
      <c r="S17" s="473">
        <f t="shared" ca="1" si="28"/>
        <v>53346.833333333336</v>
      </c>
      <c r="T17" s="473">
        <f t="shared" ca="1" si="28"/>
        <v>53346.833333333336</v>
      </c>
      <c r="U17" s="473">
        <f t="shared" ca="1" si="28"/>
        <v>53346.833333333336</v>
      </c>
      <c r="V17" s="473">
        <f t="shared" ca="1" si="28"/>
        <v>53346.833333333336</v>
      </c>
      <c r="W17" s="473">
        <f t="shared" ca="1" si="28"/>
        <v>54947.085833333338</v>
      </c>
      <c r="X17" s="473">
        <f t="shared" ca="1" si="28"/>
        <v>54947.085833333338</v>
      </c>
      <c r="Y17" s="473">
        <f t="shared" ca="1" si="28"/>
        <v>54947.085833333338</v>
      </c>
      <c r="Z17" s="473">
        <f t="shared" ca="1" si="28"/>
        <v>54947.085833333338</v>
      </c>
      <c r="AA17" s="473">
        <f t="shared" ca="1" si="28"/>
        <v>54947.085833333338</v>
      </c>
      <c r="AB17" s="473">
        <f t="shared" ca="1" si="28"/>
        <v>54947.085833333338</v>
      </c>
      <c r="AC17" s="473">
        <f t="shared" ca="1" si="28"/>
        <v>54947.085833333338</v>
      </c>
      <c r="AD17" s="473">
        <f t="shared" ca="1" si="28"/>
        <v>54947.085833333338</v>
      </c>
      <c r="AE17" s="473">
        <f t="shared" ca="1" si="28"/>
        <v>54947.085833333338</v>
      </c>
      <c r="AF17" s="473">
        <f t="shared" ca="1" si="28"/>
        <v>54947.085833333338</v>
      </c>
      <c r="AG17" s="473">
        <f t="shared" ca="1" si="28"/>
        <v>54947.085833333338</v>
      </c>
      <c r="AH17" s="473">
        <f t="shared" ca="1" si="28"/>
        <v>54947.085833333338</v>
      </c>
      <c r="AI17" s="473">
        <f t="shared" ca="1" si="28"/>
        <v>56595.505075000001</v>
      </c>
      <c r="AJ17" s="473">
        <f t="shared" ca="1" si="28"/>
        <v>56595.505075000001</v>
      </c>
      <c r="AK17" s="473">
        <f t="shared" ca="1" si="28"/>
        <v>56595.505075000001</v>
      </c>
      <c r="AL17" s="473">
        <f t="shared" ca="1" si="28"/>
        <v>56595.505075000001</v>
      </c>
      <c r="AM17" s="473">
        <f t="shared" ca="1" si="28"/>
        <v>56595.505075000001</v>
      </c>
      <c r="AN17" s="473">
        <f t="shared" ca="1" si="28"/>
        <v>56595.505075000001</v>
      </c>
      <c r="AO17" s="473">
        <f t="shared" ca="1" si="28"/>
        <v>56595.505075000001</v>
      </c>
      <c r="AP17" s="473">
        <f t="shared" ca="1" si="28"/>
        <v>56595.505075000001</v>
      </c>
      <c r="AQ17" s="473">
        <f t="shared" ca="1" si="28"/>
        <v>56595.505075000001</v>
      </c>
      <c r="AR17" s="473">
        <f t="shared" ca="1" si="28"/>
        <v>56595.505075000001</v>
      </c>
      <c r="AS17" s="473">
        <f t="shared" ca="1" si="28"/>
        <v>56595.505075000001</v>
      </c>
      <c r="AT17" s="473">
        <f t="shared" ca="1" si="28"/>
        <v>56595.505075000001</v>
      </c>
      <c r="AU17" s="473">
        <f t="shared" ca="1" si="28"/>
        <v>58293.42439391667</v>
      </c>
      <c r="AV17" s="473">
        <f t="shared" ca="1" si="28"/>
        <v>58293.42439391667</v>
      </c>
      <c r="AW17" s="473">
        <f t="shared" ca="1" si="28"/>
        <v>58293.42439391667</v>
      </c>
      <c r="AX17" s="473">
        <f t="shared" ca="1" si="28"/>
        <v>58293.42439391667</v>
      </c>
      <c r="AY17" s="473">
        <f t="shared" ca="1" si="28"/>
        <v>58293.42439391667</v>
      </c>
      <c r="AZ17" s="473">
        <f t="shared" ca="1" si="28"/>
        <v>58293.42439391667</v>
      </c>
      <c r="BA17" s="473">
        <f t="shared" ca="1" si="28"/>
        <v>58293.42439391667</v>
      </c>
      <c r="BB17" s="473">
        <f t="shared" ca="1" si="28"/>
        <v>58293.42439391667</v>
      </c>
      <c r="BC17" s="473">
        <f t="shared" ca="1" si="28"/>
        <v>58293.42439391667</v>
      </c>
      <c r="BD17" s="473">
        <f t="shared" ca="1" si="28"/>
        <v>58293.42439391667</v>
      </c>
      <c r="BE17" s="473">
        <f t="shared" ca="1" si="28"/>
        <v>58293.42439391667</v>
      </c>
      <c r="BF17" s="473">
        <f t="shared" ca="1" si="28"/>
        <v>58293.42439391667</v>
      </c>
      <c r="BG17" s="473">
        <f t="shared" ca="1" si="28"/>
        <v>60042.343792400839</v>
      </c>
      <c r="BH17" s="473">
        <f t="shared" ca="1" si="28"/>
        <v>60042.343792400839</v>
      </c>
      <c r="BI17" s="473">
        <f t="shared" ca="1" si="28"/>
        <v>60042.343792400839</v>
      </c>
      <c r="BJ17" s="473">
        <f t="shared" ca="1" si="28"/>
        <v>60042.343792400839</v>
      </c>
      <c r="BK17" s="473">
        <f t="shared" ca="1" si="28"/>
        <v>60042.343792400839</v>
      </c>
      <c r="BL17" s="473">
        <f t="shared" ca="1" si="28"/>
        <v>60042.343792400839</v>
      </c>
      <c r="BM17" s="473">
        <f t="shared" ca="1" si="28"/>
        <v>60042.343792400839</v>
      </c>
      <c r="BN17" s="473">
        <f t="shared" ca="1" si="28"/>
        <v>60042.343792400839</v>
      </c>
      <c r="BO17" s="473">
        <f t="shared" ca="1" si="28"/>
        <v>60042.343792400839</v>
      </c>
      <c r="BP17" s="473">
        <f t="shared" ca="1" si="28"/>
        <v>60042.343792400839</v>
      </c>
      <c r="BQ17" s="473">
        <f t="shared" ca="1" si="28"/>
        <v>60042.343792400839</v>
      </c>
      <c r="BR17" s="473">
        <f t="shared" ca="1" si="28"/>
        <v>60042.343792400839</v>
      </c>
      <c r="BS17" s="473">
        <f t="shared" ca="1" si="28"/>
        <v>61843.513272839518</v>
      </c>
      <c r="BT17" s="473">
        <f t="shared" ca="1" si="28"/>
        <v>61843.513272839518</v>
      </c>
      <c r="BU17" s="473">
        <f t="shared" ca="1" si="28"/>
        <v>61843.513272839518</v>
      </c>
      <c r="BV17" s="473">
        <f t="shared" ca="1" si="28"/>
        <v>61843.513272839518</v>
      </c>
      <c r="BW17" s="473">
        <f t="shared" ca="1" si="28"/>
        <v>61843.513272839518</v>
      </c>
      <c r="BX17" s="473">
        <f t="shared" ca="1" si="27"/>
        <v>61843.513272839518</v>
      </c>
      <c r="BY17" s="473">
        <f t="shared" ca="1" si="27"/>
        <v>61843.513272839518</v>
      </c>
      <c r="BZ17" s="473">
        <f t="shared" ca="1" si="27"/>
        <v>61843.513272839518</v>
      </c>
      <c r="CA17" s="473">
        <f t="shared" ca="1" si="27"/>
        <v>61843.513272839518</v>
      </c>
      <c r="CB17" s="473">
        <f t="shared" ca="1" si="27"/>
        <v>61843.513272839518</v>
      </c>
      <c r="CC17" s="473">
        <f t="shared" ca="1" si="27"/>
        <v>61843.513272839518</v>
      </c>
      <c r="CD17" s="473">
        <f t="shared" ca="1" si="27"/>
        <v>61843.513272839518</v>
      </c>
      <c r="CE17" s="473">
        <f t="shared" ca="1" si="27"/>
        <v>63698.682837691384</v>
      </c>
      <c r="CF17" s="473">
        <f t="shared" ca="1" si="27"/>
        <v>63698.682837691384</v>
      </c>
      <c r="CG17" s="473">
        <f t="shared" ca="1" si="27"/>
        <v>63698.682837691384</v>
      </c>
      <c r="CH17" s="473">
        <f t="shared" ca="1" si="27"/>
        <v>63698.682837691384</v>
      </c>
      <c r="CI17" s="473">
        <f t="shared" ca="1" si="27"/>
        <v>63698.682837691384</v>
      </c>
      <c r="CJ17" s="473">
        <f t="shared" ca="1" si="27"/>
        <v>63698.682837691384</v>
      </c>
      <c r="CK17" s="473">
        <f t="shared" ca="1" si="27"/>
        <v>63698.682837691384</v>
      </c>
      <c r="CL17" s="473">
        <f t="shared" ca="1" si="27"/>
        <v>63698.682837691384</v>
      </c>
      <c r="CM17" s="473">
        <f t="shared" ca="1" si="27"/>
        <v>63698.682837691384</v>
      </c>
      <c r="CN17" s="473">
        <f t="shared" ca="1" si="27"/>
        <v>63698.682837691384</v>
      </c>
      <c r="CO17" s="473">
        <f t="shared" ca="1" si="27"/>
        <v>63698.682837691384</v>
      </c>
      <c r="CP17" s="473">
        <f t="shared" ca="1" si="27"/>
        <v>63698.682837691384</v>
      </c>
      <c r="CQ17" s="473">
        <f t="shared" ca="1" si="27"/>
        <v>65609.852489488781</v>
      </c>
      <c r="CR17" s="473">
        <f t="shared" ca="1" si="27"/>
        <v>65609.852489488781</v>
      </c>
      <c r="CS17" s="473">
        <f t="shared" ca="1" si="27"/>
        <v>65609.852489488781</v>
      </c>
      <c r="CT17" s="473">
        <f t="shared" ca="1" si="27"/>
        <v>65609.852489488781</v>
      </c>
      <c r="CU17" s="473">
        <f t="shared" ca="1" si="27"/>
        <v>65609.852489488781</v>
      </c>
      <c r="CV17" s="473">
        <f t="shared" ca="1" si="27"/>
        <v>65609.852489488781</v>
      </c>
      <c r="CW17" s="473">
        <f t="shared" ca="1" si="27"/>
        <v>65609.852489488781</v>
      </c>
      <c r="CX17" s="473">
        <f t="shared" ca="1" si="27"/>
        <v>65609.852489488781</v>
      </c>
      <c r="CY17" s="473">
        <f t="shared" ca="1" si="27"/>
        <v>65609.852489488781</v>
      </c>
      <c r="CZ17" s="473">
        <f t="shared" ca="1" si="27"/>
        <v>65609.852489488781</v>
      </c>
      <c r="DA17" s="473">
        <f t="shared" ca="1" si="27"/>
        <v>65609.852489488781</v>
      </c>
      <c r="DB17" s="473">
        <f t="shared" ca="1" si="27"/>
        <v>65609.852489488781</v>
      </c>
      <c r="DC17" s="473">
        <f t="shared" ca="1" si="27"/>
        <v>67578.022230840113</v>
      </c>
      <c r="DD17" s="473">
        <f t="shared" ca="1" si="27"/>
        <v>67578.022230840113</v>
      </c>
      <c r="DE17" s="473">
        <f t="shared" ca="1" si="27"/>
        <v>67578.022230840113</v>
      </c>
      <c r="DF17" s="473">
        <f t="shared" ca="1" si="27"/>
        <v>67578.022230840113</v>
      </c>
      <c r="DG17" s="473">
        <f t="shared" ca="1" si="27"/>
        <v>67578.022230840113</v>
      </c>
      <c r="DH17" s="473">
        <f t="shared" ca="1" si="27"/>
        <v>67578.022230840113</v>
      </c>
      <c r="DI17" s="473">
        <f t="shared" ca="1" si="27"/>
        <v>67578.022230840113</v>
      </c>
      <c r="DJ17" s="473">
        <f t="shared" ca="1" si="27"/>
        <v>67578.022230840113</v>
      </c>
      <c r="DK17" s="473">
        <f t="shared" ca="1" si="27"/>
        <v>67578.022230840113</v>
      </c>
      <c r="DL17" s="473">
        <f t="shared" ca="1" si="27"/>
        <v>67578.022230840113</v>
      </c>
      <c r="DM17" s="473">
        <f t="shared" ca="1" si="27"/>
        <v>67578.022230840113</v>
      </c>
      <c r="DN17" s="473">
        <f t="shared" ca="1" si="27"/>
        <v>67578.022230840113</v>
      </c>
      <c r="DO17" s="473">
        <f t="shared" ca="1" si="27"/>
        <v>69605.442064431976</v>
      </c>
      <c r="DP17" s="473">
        <f t="shared" ca="1" si="27"/>
        <v>69605.442064431976</v>
      </c>
      <c r="DQ17" s="473">
        <f t="shared" ca="1" si="27"/>
        <v>69605.442064431976</v>
      </c>
      <c r="DR17" s="473">
        <f t="shared" ca="1" si="27"/>
        <v>69605.442064431976</v>
      </c>
      <c r="DS17" s="473">
        <f t="shared" ca="1" si="27"/>
        <v>69605.442064431976</v>
      </c>
      <c r="DT17" s="473">
        <f t="shared" ca="1" si="27"/>
        <v>69605.442064431976</v>
      </c>
      <c r="DU17" s="473">
        <f t="shared" ca="1" si="27"/>
        <v>69605.442064431976</v>
      </c>
      <c r="DV17" s="473">
        <f t="shared" ca="1" si="27"/>
        <v>69605.442064431976</v>
      </c>
      <c r="DW17" s="473">
        <f t="shared" ca="1" si="27"/>
        <v>69605.442064431976</v>
      </c>
      <c r="DX17" s="473">
        <f t="shared" ca="1" si="27"/>
        <v>69605.442064431976</v>
      </c>
      <c r="DY17" s="473">
        <f t="shared" ca="1" si="27"/>
        <v>69605.442064431976</v>
      </c>
      <c r="DZ17" s="473">
        <f t="shared" ca="1" si="27"/>
        <v>69605.442064431976</v>
      </c>
      <c r="EA17" s="473">
        <f t="shared" ca="1" si="27"/>
        <v>0</v>
      </c>
      <c r="EB17" s="473">
        <f t="shared" ca="1" si="27"/>
        <v>0</v>
      </c>
      <c r="EC17" s="473">
        <f t="shared" ca="1" si="27"/>
        <v>0</v>
      </c>
      <c r="ED17" s="473">
        <f t="shared" ca="1" si="27"/>
        <v>0</v>
      </c>
      <c r="EE17" s="473">
        <f t="shared" ca="1" si="27"/>
        <v>0</v>
      </c>
      <c r="EF17" s="473">
        <f t="shared" ca="1" si="27"/>
        <v>0</v>
      </c>
      <c r="EG17" s="473">
        <f t="shared" ca="1" si="27"/>
        <v>0</v>
      </c>
      <c r="EH17" s="473">
        <f t="shared" ca="1" si="27"/>
        <v>0</v>
      </c>
      <c r="EI17" s="473">
        <f t="shared" ca="1" si="25"/>
        <v>0</v>
      </c>
      <c r="EJ17" s="473">
        <f t="shared" ca="1" si="25"/>
        <v>0</v>
      </c>
      <c r="EK17" s="473">
        <f t="shared" ca="1" si="25"/>
        <v>0</v>
      </c>
      <c r="EL17" s="473">
        <f t="shared" ca="1" si="25"/>
        <v>0</v>
      </c>
    </row>
    <row r="18" spans="1:142" x14ac:dyDescent="0.2">
      <c r="A18" s="316">
        <f>ROW()</f>
        <v>18</v>
      </c>
      <c r="C18" s="471" t="s">
        <v>8</v>
      </c>
      <c r="D18" s="472">
        <f>'Property(Y)'!A13</f>
        <v>13</v>
      </c>
      <c r="E18" s="472" t="str">
        <f t="shared" si="21"/>
        <v>'Property(Y)'!13:13</v>
      </c>
      <c r="F18" s="472"/>
      <c r="G18" s="472"/>
      <c r="H18" s="472"/>
      <c r="I18" s="472"/>
      <c r="J18" s="473">
        <f t="shared" ca="1" si="22"/>
        <v>-293548</v>
      </c>
      <c r="K18" s="473">
        <f t="shared" ca="1" si="23"/>
        <v>-2133.9166666666665</v>
      </c>
      <c r="L18" s="473">
        <f t="shared" ca="1" si="28"/>
        <v>-2133.9166666666665</v>
      </c>
      <c r="M18" s="473">
        <f t="shared" ca="1" si="28"/>
        <v>-2133.9166666666665</v>
      </c>
      <c r="N18" s="473">
        <f t="shared" ca="1" si="28"/>
        <v>-2133.9166666666665</v>
      </c>
      <c r="O18" s="473">
        <f t="shared" ca="1" si="28"/>
        <v>-2133.9166666666665</v>
      </c>
      <c r="P18" s="473">
        <f t="shared" ca="1" si="28"/>
        <v>-2133.9166666666665</v>
      </c>
      <c r="Q18" s="473">
        <f t="shared" ca="1" si="28"/>
        <v>-2133.9166666666665</v>
      </c>
      <c r="R18" s="473">
        <f t="shared" ca="1" si="28"/>
        <v>-2133.9166666666665</v>
      </c>
      <c r="S18" s="473">
        <f t="shared" ca="1" si="28"/>
        <v>-2133.9166666666665</v>
      </c>
      <c r="T18" s="473">
        <f t="shared" ca="1" si="28"/>
        <v>-2133.9166666666665</v>
      </c>
      <c r="U18" s="473">
        <f t="shared" ca="1" si="28"/>
        <v>-2133.9166666666665</v>
      </c>
      <c r="V18" s="473">
        <f t="shared" ca="1" si="28"/>
        <v>-2133.9166666666665</v>
      </c>
      <c r="W18" s="473">
        <f t="shared" ca="1" si="28"/>
        <v>-2197.9166666666665</v>
      </c>
      <c r="X18" s="473">
        <f t="shared" ca="1" si="28"/>
        <v>-2197.9166666666665</v>
      </c>
      <c r="Y18" s="473">
        <f t="shared" ca="1" si="28"/>
        <v>-2197.9166666666665</v>
      </c>
      <c r="Z18" s="473">
        <f t="shared" ca="1" si="28"/>
        <v>-2197.9166666666665</v>
      </c>
      <c r="AA18" s="473">
        <f t="shared" ca="1" si="28"/>
        <v>-2197.9166666666665</v>
      </c>
      <c r="AB18" s="473">
        <f t="shared" ca="1" si="28"/>
        <v>-2197.9166666666665</v>
      </c>
      <c r="AC18" s="473">
        <f t="shared" ca="1" si="28"/>
        <v>-2197.9166666666665</v>
      </c>
      <c r="AD18" s="473">
        <f t="shared" ca="1" si="28"/>
        <v>-2197.9166666666665</v>
      </c>
      <c r="AE18" s="473">
        <f t="shared" ca="1" si="28"/>
        <v>-2197.9166666666665</v>
      </c>
      <c r="AF18" s="473">
        <f t="shared" ca="1" si="28"/>
        <v>-2197.9166666666665</v>
      </c>
      <c r="AG18" s="473">
        <f t="shared" ca="1" si="28"/>
        <v>-2197.9166666666665</v>
      </c>
      <c r="AH18" s="473">
        <f t="shared" ca="1" si="28"/>
        <v>-2197.9166666666665</v>
      </c>
      <c r="AI18" s="473">
        <f t="shared" ca="1" si="28"/>
        <v>-2263.75</v>
      </c>
      <c r="AJ18" s="473">
        <f t="shared" ca="1" si="28"/>
        <v>-2263.75</v>
      </c>
      <c r="AK18" s="473">
        <f t="shared" ca="1" si="28"/>
        <v>-2263.75</v>
      </c>
      <c r="AL18" s="473">
        <f t="shared" ca="1" si="28"/>
        <v>-2263.75</v>
      </c>
      <c r="AM18" s="473">
        <f t="shared" ca="1" si="28"/>
        <v>-2263.75</v>
      </c>
      <c r="AN18" s="473">
        <f t="shared" ca="1" si="28"/>
        <v>-2263.75</v>
      </c>
      <c r="AO18" s="473">
        <f t="shared" ca="1" si="28"/>
        <v>-2263.75</v>
      </c>
      <c r="AP18" s="473">
        <f t="shared" ca="1" si="28"/>
        <v>-2263.75</v>
      </c>
      <c r="AQ18" s="473">
        <f t="shared" ca="1" si="28"/>
        <v>-2263.75</v>
      </c>
      <c r="AR18" s="473">
        <f t="shared" ca="1" si="28"/>
        <v>-2263.75</v>
      </c>
      <c r="AS18" s="473">
        <f t="shared" ca="1" si="28"/>
        <v>-2263.75</v>
      </c>
      <c r="AT18" s="473">
        <f t="shared" ca="1" si="28"/>
        <v>-2263.75</v>
      </c>
      <c r="AU18" s="473">
        <f t="shared" ca="1" si="28"/>
        <v>-2331.8333333333335</v>
      </c>
      <c r="AV18" s="473">
        <f t="shared" ca="1" si="28"/>
        <v>-2331.8333333333335</v>
      </c>
      <c r="AW18" s="473">
        <f t="shared" ca="1" si="28"/>
        <v>-2331.8333333333335</v>
      </c>
      <c r="AX18" s="473">
        <f t="shared" ca="1" si="28"/>
        <v>-2331.8333333333335</v>
      </c>
      <c r="AY18" s="473">
        <f t="shared" ca="1" si="28"/>
        <v>-2331.8333333333335</v>
      </c>
      <c r="AZ18" s="473">
        <f t="shared" ca="1" si="28"/>
        <v>-2331.8333333333335</v>
      </c>
      <c r="BA18" s="473">
        <f t="shared" ca="1" si="28"/>
        <v>-2331.8333333333335</v>
      </c>
      <c r="BB18" s="473">
        <f t="shared" ca="1" si="28"/>
        <v>-2331.8333333333335</v>
      </c>
      <c r="BC18" s="473">
        <f t="shared" ca="1" si="28"/>
        <v>-2331.8333333333335</v>
      </c>
      <c r="BD18" s="473">
        <f t="shared" ca="1" si="28"/>
        <v>-2331.8333333333335</v>
      </c>
      <c r="BE18" s="473">
        <f t="shared" ca="1" si="28"/>
        <v>-2331.8333333333335</v>
      </c>
      <c r="BF18" s="473">
        <f t="shared" ca="1" si="28"/>
        <v>-2331.8333333333335</v>
      </c>
      <c r="BG18" s="473">
        <f t="shared" ca="1" si="28"/>
        <v>-2401.5833333333335</v>
      </c>
      <c r="BH18" s="473">
        <f t="shared" ca="1" si="28"/>
        <v>-2401.5833333333335</v>
      </c>
      <c r="BI18" s="473">
        <f t="shared" ca="1" si="28"/>
        <v>-2401.5833333333335</v>
      </c>
      <c r="BJ18" s="473">
        <f t="shared" ca="1" si="28"/>
        <v>-2401.5833333333335</v>
      </c>
      <c r="BK18" s="473">
        <f t="shared" ca="1" si="28"/>
        <v>-2401.5833333333335</v>
      </c>
      <c r="BL18" s="473">
        <f t="shared" ca="1" si="28"/>
        <v>-2401.5833333333335</v>
      </c>
      <c r="BM18" s="473">
        <f t="shared" ca="1" si="28"/>
        <v>-2401.5833333333335</v>
      </c>
      <c r="BN18" s="473">
        <f t="shared" ca="1" si="28"/>
        <v>-2401.5833333333335</v>
      </c>
      <c r="BO18" s="473">
        <f t="shared" ca="1" si="28"/>
        <v>-2401.5833333333335</v>
      </c>
      <c r="BP18" s="473">
        <f t="shared" ca="1" si="28"/>
        <v>-2401.5833333333335</v>
      </c>
      <c r="BQ18" s="473">
        <f t="shared" ca="1" si="28"/>
        <v>-2401.5833333333335</v>
      </c>
      <c r="BR18" s="473">
        <f t="shared" ca="1" si="28"/>
        <v>-2401.5833333333335</v>
      </c>
      <c r="BS18" s="473">
        <f t="shared" ca="1" si="28"/>
        <v>-2473.75</v>
      </c>
      <c r="BT18" s="473">
        <f t="shared" ca="1" si="28"/>
        <v>-2473.75</v>
      </c>
      <c r="BU18" s="473">
        <f t="shared" ca="1" si="28"/>
        <v>-2473.75</v>
      </c>
      <c r="BV18" s="473">
        <f t="shared" ca="1" si="28"/>
        <v>-2473.75</v>
      </c>
      <c r="BW18" s="473">
        <f t="shared" ca="1" si="28"/>
        <v>-2473.75</v>
      </c>
      <c r="BX18" s="473">
        <f t="shared" ca="1" si="27"/>
        <v>-2473.75</v>
      </c>
      <c r="BY18" s="473">
        <f t="shared" ca="1" si="27"/>
        <v>-2473.75</v>
      </c>
      <c r="BZ18" s="473">
        <f t="shared" ca="1" si="27"/>
        <v>-2473.75</v>
      </c>
      <c r="CA18" s="473">
        <f t="shared" ca="1" si="27"/>
        <v>-2473.75</v>
      </c>
      <c r="CB18" s="473">
        <f t="shared" ca="1" si="27"/>
        <v>-2473.75</v>
      </c>
      <c r="CC18" s="473">
        <f t="shared" ca="1" si="27"/>
        <v>-2473.75</v>
      </c>
      <c r="CD18" s="473">
        <f t="shared" ca="1" si="27"/>
        <v>-2473.75</v>
      </c>
      <c r="CE18" s="473">
        <f t="shared" ca="1" si="27"/>
        <v>-2547.9166666666665</v>
      </c>
      <c r="CF18" s="473">
        <f t="shared" ca="1" si="27"/>
        <v>-2547.9166666666665</v>
      </c>
      <c r="CG18" s="473">
        <f t="shared" ca="1" si="27"/>
        <v>-2547.9166666666665</v>
      </c>
      <c r="CH18" s="473">
        <f t="shared" ca="1" si="27"/>
        <v>-2547.9166666666665</v>
      </c>
      <c r="CI18" s="473">
        <f t="shared" ca="1" si="27"/>
        <v>-2547.9166666666665</v>
      </c>
      <c r="CJ18" s="473">
        <f t="shared" ca="1" si="27"/>
        <v>-2547.9166666666665</v>
      </c>
      <c r="CK18" s="473">
        <f t="shared" ca="1" si="27"/>
        <v>-2547.9166666666665</v>
      </c>
      <c r="CL18" s="473">
        <f t="shared" ca="1" si="27"/>
        <v>-2547.9166666666665</v>
      </c>
      <c r="CM18" s="473">
        <f t="shared" ca="1" si="27"/>
        <v>-2547.9166666666665</v>
      </c>
      <c r="CN18" s="473">
        <f t="shared" ca="1" si="27"/>
        <v>-2547.9166666666665</v>
      </c>
      <c r="CO18" s="473">
        <f t="shared" ca="1" si="27"/>
        <v>-2547.9166666666665</v>
      </c>
      <c r="CP18" s="473">
        <f t="shared" ca="1" si="27"/>
        <v>-2547.9166666666665</v>
      </c>
      <c r="CQ18" s="473">
        <f t="shared" ca="1" si="27"/>
        <v>-2624.5</v>
      </c>
      <c r="CR18" s="473">
        <f t="shared" ca="1" si="27"/>
        <v>-2624.5</v>
      </c>
      <c r="CS18" s="473">
        <f t="shared" ca="1" si="27"/>
        <v>-2624.5</v>
      </c>
      <c r="CT18" s="473">
        <f t="shared" ca="1" si="27"/>
        <v>-2624.5</v>
      </c>
      <c r="CU18" s="473">
        <f t="shared" ca="1" si="27"/>
        <v>-2624.5</v>
      </c>
      <c r="CV18" s="473">
        <f t="shared" ca="1" si="27"/>
        <v>-2624.5</v>
      </c>
      <c r="CW18" s="473">
        <f t="shared" ca="1" si="27"/>
        <v>-2624.5</v>
      </c>
      <c r="CX18" s="473">
        <f t="shared" ca="1" si="27"/>
        <v>-2624.5</v>
      </c>
      <c r="CY18" s="473">
        <f t="shared" ca="1" si="27"/>
        <v>-2624.5</v>
      </c>
      <c r="CZ18" s="473">
        <f t="shared" ca="1" si="27"/>
        <v>-2624.5</v>
      </c>
      <c r="DA18" s="473">
        <f t="shared" ca="1" si="27"/>
        <v>-2624.5</v>
      </c>
      <c r="DB18" s="473">
        <f t="shared" ca="1" si="27"/>
        <v>-2624.5</v>
      </c>
      <c r="DC18" s="473">
        <f t="shared" ca="1" si="27"/>
        <v>-2703</v>
      </c>
      <c r="DD18" s="473">
        <f t="shared" ca="1" si="27"/>
        <v>-2703</v>
      </c>
      <c r="DE18" s="473">
        <f t="shared" ca="1" si="27"/>
        <v>-2703</v>
      </c>
      <c r="DF18" s="473">
        <f t="shared" ca="1" si="27"/>
        <v>-2703</v>
      </c>
      <c r="DG18" s="473">
        <f t="shared" ca="1" si="27"/>
        <v>-2703</v>
      </c>
      <c r="DH18" s="473">
        <f t="shared" ca="1" si="27"/>
        <v>-2703</v>
      </c>
      <c r="DI18" s="473">
        <f t="shared" ca="1" si="27"/>
        <v>-2703</v>
      </c>
      <c r="DJ18" s="473">
        <f t="shared" ca="1" si="27"/>
        <v>-2703</v>
      </c>
      <c r="DK18" s="473">
        <f t="shared" ca="1" si="27"/>
        <v>-2703</v>
      </c>
      <c r="DL18" s="473">
        <f t="shared" ca="1" si="27"/>
        <v>-2703</v>
      </c>
      <c r="DM18" s="473">
        <f t="shared" ca="1" si="27"/>
        <v>-2703</v>
      </c>
      <c r="DN18" s="473">
        <f t="shared" ca="1" si="27"/>
        <v>-2703</v>
      </c>
      <c r="DO18" s="473">
        <f t="shared" ca="1" si="27"/>
        <v>-2784.1666666666665</v>
      </c>
      <c r="DP18" s="473">
        <f t="shared" ca="1" si="27"/>
        <v>-2784.1666666666665</v>
      </c>
      <c r="DQ18" s="473">
        <f t="shared" ca="1" si="27"/>
        <v>-2784.1666666666665</v>
      </c>
      <c r="DR18" s="473">
        <f t="shared" ca="1" si="27"/>
        <v>-2784.1666666666665</v>
      </c>
      <c r="DS18" s="473">
        <f t="shared" ca="1" si="27"/>
        <v>-2784.1666666666665</v>
      </c>
      <c r="DT18" s="473">
        <f t="shared" ca="1" si="27"/>
        <v>-2784.1666666666665</v>
      </c>
      <c r="DU18" s="473">
        <f t="shared" ca="1" si="27"/>
        <v>-2784.1666666666665</v>
      </c>
      <c r="DV18" s="473">
        <f t="shared" ca="1" si="27"/>
        <v>-2784.1666666666665</v>
      </c>
      <c r="DW18" s="473">
        <f t="shared" ca="1" si="27"/>
        <v>-2784.1666666666665</v>
      </c>
      <c r="DX18" s="473">
        <f t="shared" ca="1" si="27"/>
        <v>-2784.1666666666665</v>
      </c>
      <c r="DY18" s="473">
        <f t="shared" ca="1" si="27"/>
        <v>-2784.1666666666665</v>
      </c>
      <c r="DZ18" s="473">
        <f t="shared" ca="1" si="27"/>
        <v>-2784.1666666666665</v>
      </c>
      <c r="EA18" s="473">
        <f t="shared" ca="1" si="27"/>
        <v>0</v>
      </c>
      <c r="EB18" s="473">
        <f t="shared" ca="1" si="27"/>
        <v>0</v>
      </c>
      <c r="EC18" s="473">
        <f t="shared" ca="1" si="27"/>
        <v>0</v>
      </c>
      <c r="ED18" s="473">
        <f t="shared" ca="1" si="27"/>
        <v>0</v>
      </c>
      <c r="EE18" s="473">
        <f t="shared" ca="1" si="27"/>
        <v>0</v>
      </c>
      <c r="EF18" s="473">
        <f t="shared" ca="1" si="27"/>
        <v>0</v>
      </c>
      <c r="EG18" s="473">
        <f t="shared" ca="1" si="27"/>
        <v>0</v>
      </c>
      <c r="EH18" s="473">
        <f t="shared" ca="1" si="27"/>
        <v>0</v>
      </c>
      <c r="EI18" s="473">
        <f t="shared" ca="1" si="25"/>
        <v>0</v>
      </c>
      <c r="EJ18" s="473">
        <f t="shared" ca="1" si="25"/>
        <v>0</v>
      </c>
      <c r="EK18" s="473">
        <f t="shared" ca="1" si="25"/>
        <v>0</v>
      </c>
      <c r="EL18" s="473">
        <f t="shared" ca="1" si="25"/>
        <v>0</v>
      </c>
    </row>
    <row r="19" spans="1:142" x14ac:dyDescent="0.2">
      <c r="C19" s="471" t="s">
        <v>9</v>
      </c>
      <c r="D19" s="472">
        <f>'Property(Y)'!A14</f>
        <v>14</v>
      </c>
      <c r="E19" s="472" t="str">
        <f t="shared" si="21"/>
        <v>'Property(Y)'!14:14</v>
      </c>
      <c r="F19" s="472"/>
      <c r="G19" s="472"/>
      <c r="H19" s="472"/>
      <c r="I19" s="472"/>
      <c r="J19" s="473">
        <f t="shared" ca="1" si="22"/>
        <v>10974417.000000007</v>
      </c>
      <c r="K19" s="473">
        <f t="shared" ca="1" si="23"/>
        <v>78581.333333333328</v>
      </c>
      <c r="L19" s="473">
        <f t="shared" ca="1" si="28"/>
        <v>78581.333333333328</v>
      </c>
      <c r="M19" s="473">
        <f t="shared" ca="1" si="28"/>
        <v>78581.333333333328</v>
      </c>
      <c r="N19" s="473">
        <f t="shared" ca="1" si="28"/>
        <v>78581.333333333328</v>
      </c>
      <c r="O19" s="473">
        <f t="shared" ca="1" si="28"/>
        <v>78581.333333333328</v>
      </c>
      <c r="P19" s="473">
        <f t="shared" ca="1" si="28"/>
        <v>78581.333333333328</v>
      </c>
      <c r="Q19" s="473">
        <f t="shared" ca="1" si="28"/>
        <v>78581.333333333328</v>
      </c>
      <c r="R19" s="473">
        <f t="shared" ca="1" si="28"/>
        <v>78581.333333333328</v>
      </c>
      <c r="S19" s="473">
        <f t="shared" ca="1" si="28"/>
        <v>78581.333333333328</v>
      </c>
      <c r="T19" s="473">
        <f t="shared" ca="1" si="28"/>
        <v>78581.333333333328</v>
      </c>
      <c r="U19" s="473">
        <f t="shared" ca="1" si="28"/>
        <v>78581.333333333328</v>
      </c>
      <c r="V19" s="473">
        <f t="shared" ca="1" si="28"/>
        <v>78581.333333333328</v>
      </c>
      <c r="W19" s="473">
        <f t="shared" ca="1" si="28"/>
        <v>88739.75</v>
      </c>
      <c r="X19" s="473">
        <f t="shared" ca="1" si="28"/>
        <v>88739.75</v>
      </c>
      <c r="Y19" s="473">
        <f t="shared" ca="1" si="28"/>
        <v>88739.75</v>
      </c>
      <c r="Z19" s="473">
        <f t="shared" ca="1" si="28"/>
        <v>88739.75</v>
      </c>
      <c r="AA19" s="473">
        <f t="shared" ca="1" si="28"/>
        <v>88739.75</v>
      </c>
      <c r="AB19" s="473">
        <f t="shared" ca="1" si="28"/>
        <v>88739.75</v>
      </c>
      <c r="AC19" s="473">
        <f t="shared" ca="1" si="28"/>
        <v>88739.75</v>
      </c>
      <c r="AD19" s="473">
        <f t="shared" ca="1" si="28"/>
        <v>88739.75</v>
      </c>
      <c r="AE19" s="473">
        <f t="shared" ca="1" si="28"/>
        <v>88739.75</v>
      </c>
      <c r="AF19" s="473">
        <f t="shared" ca="1" si="28"/>
        <v>88739.75</v>
      </c>
      <c r="AG19" s="473">
        <f t="shared" ca="1" si="28"/>
        <v>88739.75</v>
      </c>
      <c r="AH19" s="473">
        <f t="shared" ca="1" si="28"/>
        <v>88739.75</v>
      </c>
      <c r="AI19" s="473">
        <f t="shared" ca="1" si="28"/>
        <v>89507.833333333328</v>
      </c>
      <c r="AJ19" s="473">
        <f t="shared" ca="1" si="28"/>
        <v>89507.833333333328</v>
      </c>
      <c r="AK19" s="473">
        <f t="shared" ca="1" si="28"/>
        <v>89507.833333333328</v>
      </c>
      <c r="AL19" s="473">
        <f t="shared" ca="1" si="28"/>
        <v>89507.833333333328</v>
      </c>
      <c r="AM19" s="473">
        <f t="shared" ca="1" si="28"/>
        <v>89507.833333333328</v>
      </c>
      <c r="AN19" s="473">
        <f t="shared" ca="1" si="28"/>
        <v>89507.833333333328</v>
      </c>
      <c r="AO19" s="473">
        <f t="shared" ca="1" si="28"/>
        <v>89507.833333333328</v>
      </c>
      <c r="AP19" s="473">
        <f t="shared" ca="1" si="28"/>
        <v>89507.833333333328</v>
      </c>
      <c r="AQ19" s="473">
        <f t="shared" ca="1" si="28"/>
        <v>89507.833333333328</v>
      </c>
      <c r="AR19" s="473">
        <f t="shared" ca="1" si="28"/>
        <v>89507.833333333328</v>
      </c>
      <c r="AS19" s="473">
        <f t="shared" ca="1" si="28"/>
        <v>89507.833333333328</v>
      </c>
      <c r="AT19" s="473">
        <f t="shared" ca="1" si="28"/>
        <v>89507.833333333328</v>
      </c>
      <c r="AU19" s="473">
        <f t="shared" ca="1" si="28"/>
        <v>90298</v>
      </c>
      <c r="AV19" s="473">
        <f t="shared" ca="1" si="28"/>
        <v>90298</v>
      </c>
      <c r="AW19" s="473">
        <f t="shared" ca="1" si="28"/>
        <v>90298</v>
      </c>
      <c r="AX19" s="473">
        <f t="shared" ca="1" si="28"/>
        <v>90298</v>
      </c>
      <c r="AY19" s="473">
        <f t="shared" ca="1" si="28"/>
        <v>90298</v>
      </c>
      <c r="AZ19" s="473">
        <f t="shared" ca="1" si="28"/>
        <v>90298</v>
      </c>
      <c r="BA19" s="473">
        <f t="shared" ca="1" si="28"/>
        <v>90298</v>
      </c>
      <c r="BB19" s="473">
        <f t="shared" ca="1" si="28"/>
        <v>90298</v>
      </c>
      <c r="BC19" s="473">
        <f t="shared" ca="1" si="28"/>
        <v>90298</v>
      </c>
      <c r="BD19" s="473">
        <f t="shared" ca="1" si="28"/>
        <v>90298</v>
      </c>
      <c r="BE19" s="473">
        <f t="shared" ca="1" si="28"/>
        <v>90298</v>
      </c>
      <c r="BF19" s="473">
        <f t="shared" ca="1" si="28"/>
        <v>90298</v>
      </c>
      <c r="BG19" s="473">
        <f t="shared" ca="1" si="28"/>
        <v>91112.916666666672</v>
      </c>
      <c r="BH19" s="473">
        <f t="shared" ca="1" si="28"/>
        <v>91112.916666666672</v>
      </c>
      <c r="BI19" s="473">
        <f t="shared" ca="1" si="28"/>
        <v>91112.916666666672</v>
      </c>
      <c r="BJ19" s="473">
        <f t="shared" ca="1" si="28"/>
        <v>91112.916666666672</v>
      </c>
      <c r="BK19" s="473">
        <f t="shared" ca="1" si="28"/>
        <v>91112.916666666672</v>
      </c>
      <c r="BL19" s="473">
        <f t="shared" ca="1" si="28"/>
        <v>91112.916666666672</v>
      </c>
      <c r="BM19" s="473">
        <f t="shared" ca="1" si="28"/>
        <v>91112.916666666672</v>
      </c>
      <c r="BN19" s="473">
        <f t="shared" ca="1" si="28"/>
        <v>91112.916666666672</v>
      </c>
      <c r="BO19" s="473">
        <f t="shared" ca="1" si="28"/>
        <v>91112.916666666672</v>
      </c>
      <c r="BP19" s="473">
        <f t="shared" ca="1" si="28"/>
        <v>91112.916666666672</v>
      </c>
      <c r="BQ19" s="473">
        <f t="shared" ca="1" si="28"/>
        <v>91112.916666666672</v>
      </c>
      <c r="BR19" s="473">
        <f t="shared" ca="1" si="28"/>
        <v>91112.916666666672</v>
      </c>
      <c r="BS19" s="473">
        <f t="shared" ca="1" si="28"/>
        <v>93061.916666666672</v>
      </c>
      <c r="BT19" s="473">
        <f t="shared" ca="1" si="28"/>
        <v>93061.916666666672</v>
      </c>
      <c r="BU19" s="473">
        <f t="shared" ca="1" si="28"/>
        <v>93061.916666666672</v>
      </c>
      <c r="BV19" s="473">
        <f t="shared" ca="1" si="28"/>
        <v>93061.916666666672</v>
      </c>
      <c r="BW19" s="473">
        <f t="shared" ref="BW19:EH22" ca="1" si="29">SUMIF(INDIRECT($E$10),BW$5,INDIRECT($E19))/12</f>
        <v>93061.916666666672</v>
      </c>
      <c r="BX19" s="473">
        <f t="shared" ca="1" si="29"/>
        <v>93061.916666666672</v>
      </c>
      <c r="BY19" s="473">
        <f t="shared" ca="1" si="29"/>
        <v>93061.916666666672</v>
      </c>
      <c r="BZ19" s="473">
        <f t="shared" ca="1" si="29"/>
        <v>93061.916666666672</v>
      </c>
      <c r="CA19" s="473">
        <f t="shared" ca="1" si="29"/>
        <v>93061.916666666672</v>
      </c>
      <c r="CB19" s="473">
        <f t="shared" ca="1" si="29"/>
        <v>93061.916666666672</v>
      </c>
      <c r="CC19" s="473">
        <f t="shared" ca="1" si="29"/>
        <v>93061.916666666672</v>
      </c>
      <c r="CD19" s="473">
        <f t="shared" ca="1" si="29"/>
        <v>93061.916666666672</v>
      </c>
      <c r="CE19" s="473">
        <f t="shared" ca="1" si="29"/>
        <v>93925.833333333328</v>
      </c>
      <c r="CF19" s="473">
        <f t="shared" ca="1" si="29"/>
        <v>93925.833333333328</v>
      </c>
      <c r="CG19" s="473">
        <f t="shared" ca="1" si="29"/>
        <v>93925.833333333328</v>
      </c>
      <c r="CH19" s="473">
        <f t="shared" ca="1" si="29"/>
        <v>93925.833333333328</v>
      </c>
      <c r="CI19" s="473">
        <f t="shared" ca="1" si="29"/>
        <v>93925.833333333328</v>
      </c>
      <c r="CJ19" s="473">
        <f t="shared" ca="1" si="29"/>
        <v>93925.833333333328</v>
      </c>
      <c r="CK19" s="473">
        <f t="shared" ca="1" si="29"/>
        <v>93925.833333333328</v>
      </c>
      <c r="CL19" s="473">
        <f t="shared" ca="1" si="29"/>
        <v>93925.833333333328</v>
      </c>
      <c r="CM19" s="473">
        <f t="shared" ca="1" si="29"/>
        <v>93925.833333333328</v>
      </c>
      <c r="CN19" s="473">
        <f t="shared" ca="1" si="29"/>
        <v>93925.833333333328</v>
      </c>
      <c r="CO19" s="473">
        <f t="shared" ca="1" si="29"/>
        <v>93925.833333333328</v>
      </c>
      <c r="CP19" s="473">
        <f t="shared" ca="1" si="29"/>
        <v>93925.833333333328</v>
      </c>
      <c r="CQ19" s="473">
        <f t="shared" ca="1" si="29"/>
        <v>94815.666666666672</v>
      </c>
      <c r="CR19" s="473">
        <f t="shared" ca="1" si="29"/>
        <v>94815.666666666672</v>
      </c>
      <c r="CS19" s="473">
        <f t="shared" ca="1" si="29"/>
        <v>94815.666666666672</v>
      </c>
      <c r="CT19" s="473">
        <f t="shared" ca="1" si="29"/>
        <v>94815.666666666672</v>
      </c>
      <c r="CU19" s="473">
        <f t="shared" ca="1" si="29"/>
        <v>94815.666666666672</v>
      </c>
      <c r="CV19" s="473">
        <f t="shared" ca="1" si="29"/>
        <v>94815.666666666672</v>
      </c>
      <c r="CW19" s="473">
        <f t="shared" ca="1" si="29"/>
        <v>94815.666666666672</v>
      </c>
      <c r="CX19" s="473">
        <f t="shared" ca="1" si="29"/>
        <v>94815.666666666672</v>
      </c>
      <c r="CY19" s="473">
        <f t="shared" ca="1" si="29"/>
        <v>94815.666666666672</v>
      </c>
      <c r="CZ19" s="473">
        <f t="shared" ca="1" si="29"/>
        <v>94815.666666666672</v>
      </c>
      <c r="DA19" s="473">
        <f t="shared" ca="1" si="29"/>
        <v>94815.666666666672</v>
      </c>
      <c r="DB19" s="473">
        <f t="shared" ca="1" si="29"/>
        <v>94815.666666666672</v>
      </c>
      <c r="DC19" s="473">
        <f t="shared" ca="1" si="29"/>
        <v>95732.416666666672</v>
      </c>
      <c r="DD19" s="473">
        <f t="shared" ca="1" si="29"/>
        <v>95732.416666666672</v>
      </c>
      <c r="DE19" s="473">
        <f t="shared" ca="1" si="29"/>
        <v>95732.416666666672</v>
      </c>
      <c r="DF19" s="473">
        <f t="shared" ca="1" si="29"/>
        <v>95732.416666666672</v>
      </c>
      <c r="DG19" s="473">
        <f t="shared" ca="1" si="29"/>
        <v>95732.416666666672</v>
      </c>
      <c r="DH19" s="473">
        <f t="shared" ca="1" si="29"/>
        <v>95732.416666666672</v>
      </c>
      <c r="DI19" s="473">
        <f t="shared" ca="1" si="29"/>
        <v>95732.416666666672</v>
      </c>
      <c r="DJ19" s="473">
        <f t="shared" ca="1" si="29"/>
        <v>95732.416666666672</v>
      </c>
      <c r="DK19" s="473">
        <f t="shared" ca="1" si="29"/>
        <v>95732.416666666672</v>
      </c>
      <c r="DL19" s="473">
        <f t="shared" ca="1" si="29"/>
        <v>95732.416666666672</v>
      </c>
      <c r="DM19" s="473">
        <f t="shared" ca="1" si="29"/>
        <v>95732.416666666672</v>
      </c>
      <c r="DN19" s="473">
        <f t="shared" ca="1" si="29"/>
        <v>95732.416666666672</v>
      </c>
      <c r="DO19" s="473">
        <f t="shared" ca="1" si="29"/>
        <v>98759.083333333328</v>
      </c>
      <c r="DP19" s="473">
        <f t="shared" ca="1" si="29"/>
        <v>98759.083333333328</v>
      </c>
      <c r="DQ19" s="473">
        <f t="shared" ca="1" si="29"/>
        <v>98759.083333333328</v>
      </c>
      <c r="DR19" s="473">
        <f t="shared" ca="1" si="29"/>
        <v>98759.083333333328</v>
      </c>
      <c r="DS19" s="473">
        <f t="shared" ca="1" si="29"/>
        <v>98759.083333333328</v>
      </c>
      <c r="DT19" s="473">
        <f t="shared" ca="1" si="29"/>
        <v>98759.083333333328</v>
      </c>
      <c r="DU19" s="473">
        <f t="shared" ca="1" si="29"/>
        <v>98759.083333333328</v>
      </c>
      <c r="DV19" s="473">
        <f t="shared" ca="1" si="29"/>
        <v>98759.083333333328</v>
      </c>
      <c r="DW19" s="473">
        <f t="shared" ca="1" si="29"/>
        <v>98759.083333333328</v>
      </c>
      <c r="DX19" s="473">
        <f t="shared" ca="1" si="29"/>
        <v>98759.083333333328</v>
      </c>
      <c r="DY19" s="473">
        <f t="shared" ca="1" si="29"/>
        <v>98759.083333333328</v>
      </c>
      <c r="DZ19" s="473">
        <f t="shared" ca="1" si="29"/>
        <v>98759.083333333328</v>
      </c>
      <c r="EA19" s="473">
        <f t="shared" ca="1" si="29"/>
        <v>0</v>
      </c>
      <c r="EB19" s="473">
        <f t="shared" ca="1" si="29"/>
        <v>0</v>
      </c>
      <c r="EC19" s="473">
        <f t="shared" ca="1" si="29"/>
        <v>0</v>
      </c>
      <c r="ED19" s="473">
        <f t="shared" ca="1" si="29"/>
        <v>0</v>
      </c>
      <c r="EE19" s="473">
        <f t="shared" ca="1" si="29"/>
        <v>0</v>
      </c>
      <c r="EF19" s="473">
        <f t="shared" ca="1" si="29"/>
        <v>0</v>
      </c>
      <c r="EG19" s="473">
        <f t="shared" ca="1" si="29"/>
        <v>0</v>
      </c>
      <c r="EH19" s="473">
        <f t="shared" ca="1" si="29"/>
        <v>0</v>
      </c>
      <c r="EI19" s="473">
        <f t="shared" ca="1" si="25"/>
        <v>0</v>
      </c>
      <c r="EJ19" s="473">
        <f t="shared" ca="1" si="25"/>
        <v>0</v>
      </c>
      <c r="EK19" s="473">
        <f t="shared" ca="1" si="25"/>
        <v>0</v>
      </c>
      <c r="EL19" s="473">
        <f t="shared" ca="1" si="25"/>
        <v>0</v>
      </c>
    </row>
    <row r="20" spans="1:142" x14ac:dyDescent="0.2">
      <c r="C20" s="471" t="s">
        <v>10</v>
      </c>
      <c r="D20" s="472">
        <f>'Property(Y)'!A15</f>
        <v>15</v>
      </c>
      <c r="E20" s="472" t="str">
        <f t="shared" si="21"/>
        <v>'Property(Y)'!15:15</v>
      </c>
      <c r="F20" s="472"/>
      <c r="G20" s="472"/>
      <c r="H20" s="472"/>
      <c r="I20" s="472"/>
      <c r="J20" s="473">
        <f t="shared" ca="1" si="22"/>
        <v>2384887.4638793105</v>
      </c>
      <c r="K20" s="473">
        <f t="shared" ca="1" si="23"/>
        <v>17336.166666666668</v>
      </c>
      <c r="L20" s="473">
        <f t="shared" ref="L20:BW23" ca="1" si="30">SUMIF(INDIRECT($E$10),L$5,INDIRECT($E20))/12</f>
        <v>17336.166666666668</v>
      </c>
      <c r="M20" s="473">
        <f t="shared" ca="1" si="30"/>
        <v>17336.166666666668</v>
      </c>
      <c r="N20" s="473">
        <f t="shared" ca="1" si="30"/>
        <v>17336.166666666668</v>
      </c>
      <c r="O20" s="473">
        <f t="shared" ca="1" si="30"/>
        <v>17336.166666666668</v>
      </c>
      <c r="P20" s="473">
        <f t="shared" ca="1" si="30"/>
        <v>17336.166666666668</v>
      </c>
      <c r="Q20" s="473">
        <f t="shared" ca="1" si="30"/>
        <v>17336.166666666668</v>
      </c>
      <c r="R20" s="473">
        <f t="shared" ca="1" si="30"/>
        <v>17336.166666666668</v>
      </c>
      <c r="S20" s="473">
        <f t="shared" ca="1" si="30"/>
        <v>17336.166666666668</v>
      </c>
      <c r="T20" s="473">
        <f t="shared" ca="1" si="30"/>
        <v>17336.166666666668</v>
      </c>
      <c r="U20" s="473">
        <f t="shared" ca="1" si="30"/>
        <v>17336.166666666668</v>
      </c>
      <c r="V20" s="473">
        <f t="shared" ca="1" si="30"/>
        <v>17336.166666666668</v>
      </c>
      <c r="W20" s="473">
        <f t="shared" ca="1" si="30"/>
        <v>17856.335833333334</v>
      </c>
      <c r="X20" s="473">
        <f t="shared" ca="1" si="30"/>
        <v>17856.335833333334</v>
      </c>
      <c r="Y20" s="473">
        <f t="shared" ca="1" si="30"/>
        <v>17856.335833333334</v>
      </c>
      <c r="Z20" s="473">
        <f t="shared" ca="1" si="30"/>
        <v>17856.335833333334</v>
      </c>
      <c r="AA20" s="473">
        <f t="shared" ca="1" si="30"/>
        <v>17856.335833333334</v>
      </c>
      <c r="AB20" s="473">
        <f t="shared" ca="1" si="30"/>
        <v>17856.335833333334</v>
      </c>
      <c r="AC20" s="473">
        <f t="shared" ca="1" si="30"/>
        <v>17856.335833333334</v>
      </c>
      <c r="AD20" s="473">
        <f t="shared" ca="1" si="30"/>
        <v>17856.335833333334</v>
      </c>
      <c r="AE20" s="473">
        <f t="shared" ca="1" si="30"/>
        <v>17856.335833333334</v>
      </c>
      <c r="AF20" s="473">
        <f t="shared" ca="1" si="30"/>
        <v>17856.335833333334</v>
      </c>
      <c r="AG20" s="473">
        <f t="shared" ca="1" si="30"/>
        <v>17856.335833333334</v>
      </c>
      <c r="AH20" s="473">
        <f t="shared" ca="1" si="30"/>
        <v>17856.335833333334</v>
      </c>
      <c r="AI20" s="473">
        <f t="shared" ca="1" si="30"/>
        <v>18392.005075000001</v>
      </c>
      <c r="AJ20" s="473">
        <f t="shared" ca="1" si="30"/>
        <v>18392.005075000001</v>
      </c>
      <c r="AK20" s="473">
        <f t="shared" ca="1" si="30"/>
        <v>18392.005075000001</v>
      </c>
      <c r="AL20" s="473">
        <f t="shared" ca="1" si="30"/>
        <v>18392.005075000001</v>
      </c>
      <c r="AM20" s="473">
        <f t="shared" ca="1" si="30"/>
        <v>18392.005075000001</v>
      </c>
      <c r="AN20" s="473">
        <f t="shared" ca="1" si="30"/>
        <v>18392.005075000001</v>
      </c>
      <c r="AO20" s="473">
        <f t="shared" ca="1" si="30"/>
        <v>18392.005075000001</v>
      </c>
      <c r="AP20" s="473">
        <f t="shared" ca="1" si="30"/>
        <v>18392.005075000001</v>
      </c>
      <c r="AQ20" s="473">
        <f t="shared" ca="1" si="30"/>
        <v>18392.005075000001</v>
      </c>
      <c r="AR20" s="473">
        <f t="shared" ca="1" si="30"/>
        <v>18392.005075000001</v>
      </c>
      <c r="AS20" s="473">
        <f t="shared" ca="1" si="30"/>
        <v>18392.005075000001</v>
      </c>
      <c r="AT20" s="473">
        <f t="shared" ca="1" si="30"/>
        <v>18392.005075000001</v>
      </c>
      <c r="AU20" s="473">
        <f t="shared" ca="1" si="30"/>
        <v>18943.841060583334</v>
      </c>
      <c r="AV20" s="473">
        <f t="shared" ca="1" si="30"/>
        <v>18943.841060583334</v>
      </c>
      <c r="AW20" s="473">
        <f t="shared" ca="1" si="30"/>
        <v>18943.841060583334</v>
      </c>
      <c r="AX20" s="473">
        <f t="shared" ca="1" si="30"/>
        <v>18943.841060583334</v>
      </c>
      <c r="AY20" s="473">
        <f t="shared" ca="1" si="30"/>
        <v>18943.841060583334</v>
      </c>
      <c r="AZ20" s="473">
        <f t="shared" ca="1" si="30"/>
        <v>18943.841060583334</v>
      </c>
      <c r="BA20" s="473">
        <f t="shared" ca="1" si="30"/>
        <v>18943.841060583334</v>
      </c>
      <c r="BB20" s="473">
        <f t="shared" ca="1" si="30"/>
        <v>18943.841060583334</v>
      </c>
      <c r="BC20" s="473">
        <f t="shared" ca="1" si="30"/>
        <v>18943.841060583334</v>
      </c>
      <c r="BD20" s="473">
        <f t="shared" ca="1" si="30"/>
        <v>18943.841060583334</v>
      </c>
      <c r="BE20" s="473">
        <f t="shared" ca="1" si="30"/>
        <v>18943.841060583334</v>
      </c>
      <c r="BF20" s="473">
        <f t="shared" ca="1" si="30"/>
        <v>18943.841060583334</v>
      </c>
      <c r="BG20" s="473">
        <f t="shared" ca="1" si="30"/>
        <v>19512.0104590675</v>
      </c>
      <c r="BH20" s="473">
        <f t="shared" ca="1" si="30"/>
        <v>19512.0104590675</v>
      </c>
      <c r="BI20" s="473">
        <f t="shared" ca="1" si="30"/>
        <v>19512.0104590675</v>
      </c>
      <c r="BJ20" s="473">
        <f t="shared" ca="1" si="30"/>
        <v>19512.0104590675</v>
      </c>
      <c r="BK20" s="473">
        <f t="shared" ca="1" si="30"/>
        <v>19512.0104590675</v>
      </c>
      <c r="BL20" s="473">
        <f t="shared" ca="1" si="30"/>
        <v>19512.0104590675</v>
      </c>
      <c r="BM20" s="473">
        <f t="shared" ca="1" si="30"/>
        <v>19512.0104590675</v>
      </c>
      <c r="BN20" s="473">
        <f t="shared" ca="1" si="30"/>
        <v>19512.0104590675</v>
      </c>
      <c r="BO20" s="473">
        <f t="shared" ca="1" si="30"/>
        <v>19512.0104590675</v>
      </c>
      <c r="BP20" s="473">
        <f t="shared" ca="1" si="30"/>
        <v>19512.0104590675</v>
      </c>
      <c r="BQ20" s="473">
        <f t="shared" ca="1" si="30"/>
        <v>19512.0104590675</v>
      </c>
      <c r="BR20" s="473">
        <f t="shared" ca="1" si="30"/>
        <v>19512.0104590675</v>
      </c>
      <c r="BS20" s="473">
        <f t="shared" ca="1" si="30"/>
        <v>20097.513272839526</v>
      </c>
      <c r="BT20" s="473">
        <f t="shared" ca="1" si="30"/>
        <v>20097.513272839526</v>
      </c>
      <c r="BU20" s="473">
        <f t="shared" ca="1" si="30"/>
        <v>20097.513272839526</v>
      </c>
      <c r="BV20" s="473">
        <f t="shared" ca="1" si="30"/>
        <v>20097.513272839526</v>
      </c>
      <c r="BW20" s="473">
        <f t="shared" ca="1" si="30"/>
        <v>20097.513272839526</v>
      </c>
      <c r="BX20" s="473">
        <f t="shared" ca="1" si="29"/>
        <v>20097.513272839526</v>
      </c>
      <c r="BY20" s="473">
        <f t="shared" ca="1" si="29"/>
        <v>20097.513272839526</v>
      </c>
      <c r="BZ20" s="473">
        <f t="shared" ca="1" si="29"/>
        <v>20097.513272839526</v>
      </c>
      <c r="CA20" s="473">
        <f t="shared" ca="1" si="29"/>
        <v>20097.513272839526</v>
      </c>
      <c r="CB20" s="473">
        <f t="shared" ca="1" si="29"/>
        <v>20097.513272839526</v>
      </c>
      <c r="CC20" s="473">
        <f t="shared" ca="1" si="29"/>
        <v>20097.513272839526</v>
      </c>
      <c r="CD20" s="473">
        <f t="shared" ca="1" si="29"/>
        <v>20097.513272839526</v>
      </c>
      <c r="CE20" s="473">
        <f t="shared" ca="1" si="29"/>
        <v>20700.432837691376</v>
      </c>
      <c r="CF20" s="473">
        <f t="shared" ca="1" si="29"/>
        <v>20700.432837691376</v>
      </c>
      <c r="CG20" s="473">
        <f t="shared" ca="1" si="29"/>
        <v>20700.432837691376</v>
      </c>
      <c r="CH20" s="473">
        <f t="shared" ca="1" si="29"/>
        <v>20700.432837691376</v>
      </c>
      <c r="CI20" s="473">
        <f t="shared" ca="1" si="29"/>
        <v>20700.432837691376</v>
      </c>
      <c r="CJ20" s="473">
        <f t="shared" ca="1" si="29"/>
        <v>20700.432837691376</v>
      </c>
      <c r="CK20" s="473">
        <f t="shared" ca="1" si="29"/>
        <v>20700.432837691376</v>
      </c>
      <c r="CL20" s="473">
        <f t="shared" ca="1" si="29"/>
        <v>20700.432837691376</v>
      </c>
      <c r="CM20" s="473">
        <f t="shared" ca="1" si="29"/>
        <v>20700.432837691376</v>
      </c>
      <c r="CN20" s="473">
        <f t="shared" ca="1" si="29"/>
        <v>20700.432837691376</v>
      </c>
      <c r="CO20" s="473">
        <f t="shared" ca="1" si="29"/>
        <v>20700.432837691376</v>
      </c>
      <c r="CP20" s="473">
        <f t="shared" ca="1" si="29"/>
        <v>20700.432837691376</v>
      </c>
      <c r="CQ20" s="473">
        <f t="shared" ca="1" si="29"/>
        <v>21321.519156155453</v>
      </c>
      <c r="CR20" s="473">
        <f t="shared" ca="1" si="29"/>
        <v>21321.519156155453</v>
      </c>
      <c r="CS20" s="473">
        <f t="shared" ca="1" si="29"/>
        <v>21321.519156155453</v>
      </c>
      <c r="CT20" s="473">
        <f t="shared" ca="1" si="29"/>
        <v>21321.519156155453</v>
      </c>
      <c r="CU20" s="473">
        <f t="shared" ca="1" si="29"/>
        <v>21321.519156155453</v>
      </c>
      <c r="CV20" s="473">
        <f t="shared" ca="1" si="29"/>
        <v>21321.519156155453</v>
      </c>
      <c r="CW20" s="473">
        <f t="shared" ca="1" si="29"/>
        <v>21321.519156155453</v>
      </c>
      <c r="CX20" s="473">
        <f t="shared" ca="1" si="29"/>
        <v>21321.519156155453</v>
      </c>
      <c r="CY20" s="473">
        <f t="shared" ca="1" si="29"/>
        <v>21321.519156155453</v>
      </c>
      <c r="CZ20" s="473">
        <f t="shared" ca="1" si="29"/>
        <v>21321.519156155453</v>
      </c>
      <c r="DA20" s="473">
        <f t="shared" ca="1" si="29"/>
        <v>21321.519156155453</v>
      </c>
      <c r="DB20" s="473">
        <f t="shared" ca="1" si="29"/>
        <v>21321.519156155453</v>
      </c>
      <c r="DC20" s="473">
        <f t="shared" ca="1" si="29"/>
        <v>21960.938897506781</v>
      </c>
      <c r="DD20" s="473">
        <f t="shared" ca="1" si="29"/>
        <v>21960.938897506781</v>
      </c>
      <c r="DE20" s="473">
        <f t="shared" ca="1" si="29"/>
        <v>21960.938897506781</v>
      </c>
      <c r="DF20" s="473">
        <f t="shared" ca="1" si="29"/>
        <v>21960.938897506781</v>
      </c>
      <c r="DG20" s="473">
        <f t="shared" ca="1" si="29"/>
        <v>21960.938897506781</v>
      </c>
      <c r="DH20" s="473">
        <f t="shared" ca="1" si="29"/>
        <v>21960.938897506781</v>
      </c>
      <c r="DI20" s="473">
        <f t="shared" ca="1" si="29"/>
        <v>21960.938897506781</v>
      </c>
      <c r="DJ20" s="473">
        <f t="shared" ca="1" si="29"/>
        <v>21960.938897506781</v>
      </c>
      <c r="DK20" s="473">
        <f t="shared" ca="1" si="29"/>
        <v>21960.938897506781</v>
      </c>
      <c r="DL20" s="473">
        <f t="shared" ca="1" si="29"/>
        <v>21960.938897506781</v>
      </c>
      <c r="DM20" s="473">
        <f t="shared" ca="1" si="29"/>
        <v>21960.938897506781</v>
      </c>
      <c r="DN20" s="473">
        <f t="shared" ca="1" si="29"/>
        <v>21960.938897506781</v>
      </c>
      <c r="DO20" s="473">
        <f t="shared" ca="1" si="29"/>
        <v>22619.858731098651</v>
      </c>
      <c r="DP20" s="473">
        <f t="shared" ca="1" si="29"/>
        <v>22619.858731098651</v>
      </c>
      <c r="DQ20" s="473">
        <f t="shared" ca="1" si="29"/>
        <v>22619.858731098651</v>
      </c>
      <c r="DR20" s="473">
        <f t="shared" ca="1" si="29"/>
        <v>22619.858731098651</v>
      </c>
      <c r="DS20" s="473">
        <f t="shared" ca="1" si="29"/>
        <v>22619.858731098651</v>
      </c>
      <c r="DT20" s="473">
        <f t="shared" ca="1" si="29"/>
        <v>22619.858731098651</v>
      </c>
      <c r="DU20" s="473">
        <f t="shared" ca="1" si="29"/>
        <v>22619.858731098651</v>
      </c>
      <c r="DV20" s="473">
        <f t="shared" ca="1" si="29"/>
        <v>22619.858731098651</v>
      </c>
      <c r="DW20" s="473">
        <f t="shared" ca="1" si="29"/>
        <v>22619.858731098651</v>
      </c>
      <c r="DX20" s="473">
        <f t="shared" ca="1" si="29"/>
        <v>22619.858731098651</v>
      </c>
      <c r="DY20" s="473">
        <f t="shared" ca="1" si="29"/>
        <v>22619.858731098651</v>
      </c>
      <c r="DZ20" s="473">
        <f t="shared" ca="1" si="29"/>
        <v>22619.858731098651</v>
      </c>
      <c r="EA20" s="473">
        <f t="shared" ca="1" si="29"/>
        <v>0</v>
      </c>
      <c r="EB20" s="473">
        <f t="shared" ca="1" si="29"/>
        <v>0</v>
      </c>
      <c r="EC20" s="473">
        <f t="shared" ca="1" si="29"/>
        <v>0</v>
      </c>
      <c r="ED20" s="473">
        <f t="shared" ca="1" si="29"/>
        <v>0</v>
      </c>
      <c r="EE20" s="473">
        <f t="shared" ca="1" si="29"/>
        <v>0</v>
      </c>
      <c r="EF20" s="473">
        <f t="shared" ca="1" si="29"/>
        <v>0</v>
      </c>
      <c r="EG20" s="473">
        <f t="shared" ca="1" si="29"/>
        <v>0</v>
      </c>
      <c r="EH20" s="473">
        <f t="shared" ca="1" si="29"/>
        <v>0</v>
      </c>
      <c r="EI20" s="473">
        <f t="shared" ca="1" si="25"/>
        <v>0</v>
      </c>
      <c r="EJ20" s="473">
        <f t="shared" ca="1" si="25"/>
        <v>0</v>
      </c>
      <c r="EK20" s="473">
        <f t="shared" ca="1" si="25"/>
        <v>0</v>
      </c>
      <c r="EL20" s="473">
        <f t="shared" ca="1" si="25"/>
        <v>0</v>
      </c>
    </row>
    <row r="21" spans="1:142" x14ac:dyDescent="0.2">
      <c r="C21" s="474" t="s">
        <v>11</v>
      </c>
      <c r="D21" s="475">
        <f>'Property(Y)'!A16</f>
        <v>16</v>
      </c>
      <c r="E21" s="475" t="str">
        <f t="shared" si="21"/>
        <v>'Property(Y)'!16:16</v>
      </c>
      <c r="F21" s="475"/>
      <c r="G21" s="475"/>
      <c r="H21" s="475"/>
      <c r="I21" s="475"/>
      <c r="J21" s="476">
        <f t="shared" ca="1" si="22"/>
        <v>-534370.00000000035</v>
      </c>
      <c r="K21" s="476">
        <f t="shared" ca="1" si="23"/>
        <v>-3836.75</v>
      </c>
      <c r="L21" s="476">
        <f t="shared" ca="1" si="30"/>
        <v>-3836.75</v>
      </c>
      <c r="M21" s="476">
        <f t="shared" ca="1" si="30"/>
        <v>-3836.75</v>
      </c>
      <c r="N21" s="476">
        <f t="shared" ca="1" si="30"/>
        <v>-3836.75</v>
      </c>
      <c r="O21" s="476">
        <f t="shared" ca="1" si="30"/>
        <v>-3836.75</v>
      </c>
      <c r="P21" s="476">
        <f t="shared" ca="1" si="30"/>
        <v>-3836.75</v>
      </c>
      <c r="Q21" s="476">
        <f t="shared" ca="1" si="30"/>
        <v>-3836.75</v>
      </c>
      <c r="R21" s="476">
        <f t="shared" ca="1" si="30"/>
        <v>-3836.75</v>
      </c>
      <c r="S21" s="476">
        <f t="shared" ca="1" si="30"/>
        <v>-3836.75</v>
      </c>
      <c r="T21" s="476">
        <f t="shared" ca="1" si="30"/>
        <v>-3836.75</v>
      </c>
      <c r="U21" s="476">
        <f t="shared" ca="1" si="30"/>
        <v>-3836.75</v>
      </c>
      <c r="V21" s="476">
        <f t="shared" ca="1" si="30"/>
        <v>-3836.75</v>
      </c>
      <c r="W21" s="476">
        <f t="shared" ca="1" si="30"/>
        <v>-4263.833333333333</v>
      </c>
      <c r="X21" s="476">
        <f t="shared" ca="1" si="30"/>
        <v>-4263.833333333333</v>
      </c>
      <c r="Y21" s="476">
        <f t="shared" ca="1" si="30"/>
        <v>-4263.833333333333</v>
      </c>
      <c r="Z21" s="476">
        <f t="shared" ca="1" si="30"/>
        <v>-4263.833333333333</v>
      </c>
      <c r="AA21" s="476">
        <f t="shared" ca="1" si="30"/>
        <v>-4263.833333333333</v>
      </c>
      <c r="AB21" s="476">
        <f t="shared" ca="1" si="30"/>
        <v>-4263.833333333333</v>
      </c>
      <c r="AC21" s="476">
        <f t="shared" ca="1" si="30"/>
        <v>-4263.833333333333</v>
      </c>
      <c r="AD21" s="476">
        <f t="shared" ca="1" si="30"/>
        <v>-4263.833333333333</v>
      </c>
      <c r="AE21" s="476">
        <f t="shared" ca="1" si="30"/>
        <v>-4263.833333333333</v>
      </c>
      <c r="AF21" s="476">
        <f t="shared" ca="1" si="30"/>
        <v>-4263.833333333333</v>
      </c>
      <c r="AG21" s="476">
        <f t="shared" ca="1" si="30"/>
        <v>-4263.833333333333</v>
      </c>
      <c r="AH21" s="476">
        <f t="shared" ca="1" si="30"/>
        <v>-4263.833333333333</v>
      </c>
      <c r="AI21" s="476">
        <f t="shared" ca="1" si="30"/>
        <v>-4316</v>
      </c>
      <c r="AJ21" s="476">
        <f t="shared" ca="1" si="30"/>
        <v>-4316</v>
      </c>
      <c r="AK21" s="476">
        <f t="shared" ca="1" si="30"/>
        <v>-4316</v>
      </c>
      <c r="AL21" s="476">
        <f t="shared" ca="1" si="30"/>
        <v>-4316</v>
      </c>
      <c r="AM21" s="476">
        <f t="shared" ca="1" si="30"/>
        <v>-4316</v>
      </c>
      <c r="AN21" s="476">
        <f t="shared" ca="1" si="30"/>
        <v>-4316</v>
      </c>
      <c r="AO21" s="476">
        <f t="shared" ca="1" si="30"/>
        <v>-4316</v>
      </c>
      <c r="AP21" s="476">
        <f t="shared" ca="1" si="30"/>
        <v>-4316</v>
      </c>
      <c r="AQ21" s="476">
        <f t="shared" ca="1" si="30"/>
        <v>-4316</v>
      </c>
      <c r="AR21" s="476">
        <f t="shared" ca="1" si="30"/>
        <v>-4316</v>
      </c>
      <c r="AS21" s="476">
        <f t="shared" ca="1" si="30"/>
        <v>-4316</v>
      </c>
      <c r="AT21" s="476">
        <f t="shared" ca="1" si="30"/>
        <v>-4316</v>
      </c>
      <c r="AU21" s="476">
        <f t="shared" ca="1" si="30"/>
        <v>-4369.583333333333</v>
      </c>
      <c r="AV21" s="476">
        <f t="shared" ca="1" si="30"/>
        <v>-4369.583333333333</v>
      </c>
      <c r="AW21" s="476">
        <f t="shared" ca="1" si="30"/>
        <v>-4369.583333333333</v>
      </c>
      <c r="AX21" s="476">
        <f t="shared" ca="1" si="30"/>
        <v>-4369.583333333333</v>
      </c>
      <c r="AY21" s="476">
        <f t="shared" ca="1" si="30"/>
        <v>-4369.583333333333</v>
      </c>
      <c r="AZ21" s="476">
        <f t="shared" ca="1" si="30"/>
        <v>-4369.583333333333</v>
      </c>
      <c r="BA21" s="476">
        <f t="shared" ca="1" si="30"/>
        <v>-4369.583333333333</v>
      </c>
      <c r="BB21" s="476">
        <f t="shared" ca="1" si="30"/>
        <v>-4369.583333333333</v>
      </c>
      <c r="BC21" s="476">
        <f t="shared" ca="1" si="30"/>
        <v>-4369.583333333333</v>
      </c>
      <c r="BD21" s="476">
        <f t="shared" ca="1" si="30"/>
        <v>-4369.583333333333</v>
      </c>
      <c r="BE21" s="476">
        <f t="shared" ca="1" si="30"/>
        <v>-4369.583333333333</v>
      </c>
      <c r="BF21" s="476">
        <f t="shared" ca="1" si="30"/>
        <v>-4369.583333333333</v>
      </c>
      <c r="BG21" s="476">
        <f t="shared" ca="1" si="30"/>
        <v>-4425</v>
      </c>
      <c r="BH21" s="476">
        <f t="shared" ca="1" si="30"/>
        <v>-4425</v>
      </c>
      <c r="BI21" s="476">
        <f t="shared" ca="1" si="30"/>
        <v>-4425</v>
      </c>
      <c r="BJ21" s="476">
        <f t="shared" ca="1" si="30"/>
        <v>-4425</v>
      </c>
      <c r="BK21" s="476">
        <f t="shared" ca="1" si="30"/>
        <v>-4425</v>
      </c>
      <c r="BL21" s="476">
        <f t="shared" ca="1" si="30"/>
        <v>-4425</v>
      </c>
      <c r="BM21" s="476">
        <f t="shared" ca="1" si="30"/>
        <v>-4425</v>
      </c>
      <c r="BN21" s="476">
        <f t="shared" ca="1" si="30"/>
        <v>-4425</v>
      </c>
      <c r="BO21" s="476">
        <f t="shared" ca="1" si="30"/>
        <v>-4425</v>
      </c>
      <c r="BP21" s="476">
        <f t="shared" ca="1" si="30"/>
        <v>-4425</v>
      </c>
      <c r="BQ21" s="476">
        <f t="shared" ca="1" si="30"/>
        <v>-4425</v>
      </c>
      <c r="BR21" s="476">
        <f t="shared" ca="1" si="30"/>
        <v>-4425</v>
      </c>
      <c r="BS21" s="476">
        <f t="shared" ca="1" si="30"/>
        <v>-4526.333333333333</v>
      </c>
      <c r="BT21" s="476">
        <f t="shared" ca="1" si="30"/>
        <v>-4526.333333333333</v>
      </c>
      <c r="BU21" s="476">
        <f t="shared" ca="1" si="30"/>
        <v>-4526.333333333333</v>
      </c>
      <c r="BV21" s="476">
        <f t="shared" ca="1" si="30"/>
        <v>-4526.333333333333</v>
      </c>
      <c r="BW21" s="476">
        <f t="shared" ca="1" si="30"/>
        <v>-4526.333333333333</v>
      </c>
      <c r="BX21" s="476">
        <f t="shared" ca="1" si="29"/>
        <v>-4526.333333333333</v>
      </c>
      <c r="BY21" s="476">
        <f t="shared" ca="1" si="29"/>
        <v>-4526.333333333333</v>
      </c>
      <c r="BZ21" s="476">
        <f t="shared" ca="1" si="29"/>
        <v>-4526.333333333333</v>
      </c>
      <c r="CA21" s="476">
        <f t="shared" ca="1" si="29"/>
        <v>-4526.333333333333</v>
      </c>
      <c r="CB21" s="476">
        <f t="shared" ca="1" si="29"/>
        <v>-4526.333333333333</v>
      </c>
      <c r="CC21" s="476">
        <f t="shared" ca="1" si="29"/>
        <v>-4526.333333333333</v>
      </c>
      <c r="CD21" s="476">
        <f t="shared" ca="1" si="29"/>
        <v>-4526.333333333333</v>
      </c>
      <c r="CE21" s="476">
        <f t="shared" ca="1" si="29"/>
        <v>-4585.166666666667</v>
      </c>
      <c r="CF21" s="476">
        <f t="shared" ca="1" si="29"/>
        <v>-4585.166666666667</v>
      </c>
      <c r="CG21" s="476">
        <f t="shared" ca="1" si="29"/>
        <v>-4585.166666666667</v>
      </c>
      <c r="CH21" s="476">
        <f t="shared" ca="1" si="29"/>
        <v>-4585.166666666667</v>
      </c>
      <c r="CI21" s="476">
        <f t="shared" ca="1" si="29"/>
        <v>-4585.166666666667</v>
      </c>
      <c r="CJ21" s="476">
        <f t="shared" ca="1" si="29"/>
        <v>-4585.166666666667</v>
      </c>
      <c r="CK21" s="476">
        <f t="shared" ca="1" si="29"/>
        <v>-4585.166666666667</v>
      </c>
      <c r="CL21" s="476">
        <f t="shared" ca="1" si="29"/>
        <v>-4585.166666666667</v>
      </c>
      <c r="CM21" s="476">
        <f t="shared" ca="1" si="29"/>
        <v>-4585.166666666667</v>
      </c>
      <c r="CN21" s="476">
        <f t="shared" ca="1" si="29"/>
        <v>-4585.166666666667</v>
      </c>
      <c r="CO21" s="476">
        <f t="shared" ca="1" si="29"/>
        <v>-4585.166666666667</v>
      </c>
      <c r="CP21" s="476">
        <f t="shared" ca="1" si="29"/>
        <v>-4585.166666666667</v>
      </c>
      <c r="CQ21" s="476">
        <f t="shared" ca="1" si="29"/>
        <v>-4645.416666666667</v>
      </c>
      <c r="CR21" s="476">
        <f t="shared" ca="1" si="29"/>
        <v>-4645.416666666667</v>
      </c>
      <c r="CS21" s="476">
        <f t="shared" ca="1" si="29"/>
        <v>-4645.416666666667</v>
      </c>
      <c r="CT21" s="476">
        <f t="shared" ca="1" si="29"/>
        <v>-4645.416666666667</v>
      </c>
      <c r="CU21" s="476">
        <f t="shared" ca="1" si="29"/>
        <v>-4645.416666666667</v>
      </c>
      <c r="CV21" s="476">
        <f t="shared" ca="1" si="29"/>
        <v>-4645.416666666667</v>
      </c>
      <c r="CW21" s="476">
        <f t="shared" ca="1" si="29"/>
        <v>-4645.416666666667</v>
      </c>
      <c r="CX21" s="476">
        <f t="shared" ca="1" si="29"/>
        <v>-4645.416666666667</v>
      </c>
      <c r="CY21" s="476">
        <f t="shared" ca="1" si="29"/>
        <v>-4645.416666666667</v>
      </c>
      <c r="CZ21" s="476">
        <f t="shared" ca="1" si="29"/>
        <v>-4645.416666666667</v>
      </c>
      <c r="DA21" s="476">
        <f t="shared" ca="1" si="29"/>
        <v>-4645.416666666667</v>
      </c>
      <c r="DB21" s="476">
        <f t="shared" ca="1" si="29"/>
        <v>-4645.416666666667</v>
      </c>
      <c r="DC21" s="476">
        <f t="shared" ca="1" si="29"/>
        <v>-4707.75</v>
      </c>
      <c r="DD21" s="476">
        <f t="shared" ca="1" si="29"/>
        <v>-4707.75</v>
      </c>
      <c r="DE21" s="476">
        <f t="shared" ca="1" si="29"/>
        <v>-4707.75</v>
      </c>
      <c r="DF21" s="476">
        <f t="shared" ca="1" si="29"/>
        <v>-4707.75</v>
      </c>
      <c r="DG21" s="476">
        <f t="shared" ca="1" si="29"/>
        <v>-4707.75</v>
      </c>
      <c r="DH21" s="476">
        <f t="shared" ca="1" si="29"/>
        <v>-4707.75</v>
      </c>
      <c r="DI21" s="476">
        <f t="shared" ca="1" si="29"/>
        <v>-4707.75</v>
      </c>
      <c r="DJ21" s="476">
        <f t="shared" ca="1" si="29"/>
        <v>-4707.75</v>
      </c>
      <c r="DK21" s="476">
        <f t="shared" ca="1" si="29"/>
        <v>-4707.75</v>
      </c>
      <c r="DL21" s="476">
        <f t="shared" ca="1" si="29"/>
        <v>-4707.75</v>
      </c>
      <c r="DM21" s="476">
        <f t="shared" ca="1" si="29"/>
        <v>-4707.75</v>
      </c>
      <c r="DN21" s="476">
        <f t="shared" ca="1" si="29"/>
        <v>-4707.75</v>
      </c>
      <c r="DO21" s="476">
        <f t="shared" ca="1" si="29"/>
        <v>-4855</v>
      </c>
      <c r="DP21" s="476">
        <f t="shared" ca="1" si="29"/>
        <v>-4855</v>
      </c>
      <c r="DQ21" s="476">
        <f t="shared" ca="1" si="29"/>
        <v>-4855</v>
      </c>
      <c r="DR21" s="476">
        <f t="shared" ca="1" si="29"/>
        <v>-4855</v>
      </c>
      <c r="DS21" s="476">
        <f t="shared" ca="1" si="29"/>
        <v>-4855</v>
      </c>
      <c r="DT21" s="476">
        <f t="shared" ca="1" si="29"/>
        <v>-4855</v>
      </c>
      <c r="DU21" s="476">
        <f t="shared" ca="1" si="29"/>
        <v>-4855</v>
      </c>
      <c r="DV21" s="476">
        <f t="shared" ca="1" si="29"/>
        <v>-4855</v>
      </c>
      <c r="DW21" s="476">
        <f t="shared" ca="1" si="29"/>
        <v>-4855</v>
      </c>
      <c r="DX21" s="476">
        <f t="shared" ca="1" si="29"/>
        <v>-4855</v>
      </c>
      <c r="DY21" s="476">
        <f t="shared" ca="1" si="29"/>
        <v>-4855</v>
      </c>
      <c r="DZ21" s="476">
        <f t="shared" ca="1" si="29"/>
        <v>-4855</v>
      </c>
      <c r="EA21" s="476">
        <f t="shared" ca="1" si="29"/>
        <v>0</v>
      </c>
      <c r="EB21" s="476">
        <f t="shared" ca="1" si="29"/>
        <v>0</v>
      </c>
      <c r="EC21" s="476">
        <f t="shared" ca="1" si="29"/>
        <v>0</v>
      </c>
      <c r="ED21" s="476">
        <f t="shared" ca="1" si="29"/>
        <v>0</v>
      </c>
      <c r="EE21" s="476">
        <f t="shared" ca="1" si="29"/>
        <v>0</v>
      </c>
      <c r="EF21" s="476">
        <f t="shared" ca="1" si="29"/>
        <v>0</v>
      </c>
      <c r="EG21" s="476">
        <f t="shared" ca="1" si="29"/>
        <v>0</v>
      </c>
      <c r="EH21" s="476">
        <f t="shared" ca="1" si="29"/>
        <v>0</v>
      </c>
      <c r="EI21" s="476">
        <f t="shared" ca="1" si="25"/>
        <v>0</v>
      </c>
      <c r="EJ21" s="476">
        <f t="shared" ca="1" si="25"/>
        <v>0</v>
      </c>
      <c r="EK21" s="476">
        <f t="shared" ca="1" si="25"/>
        <v>0</v>
      </c>
      <c r="EL21" s="476">
        <f t="shared" ca="1" si="25"/>
        <v>0</v>
      </c>
    </row>
    <row r="22" spans="1:142" x14ac:dyDescent="0.2">
      <c r="C22" s="469" t="s">
        <v>0</v>
      </c>
      <c r="D22" s="469">
        <f>'Property(Y)'!A17</f>
        <v>17</v>
      </c>
      <c r="E22" s="469" t="str">
        <f t="shared" si="21"/>
        <v>'Property(Y)'!17:17</v>
      </c>
      <c r="F22" s="469"/>
      <c r="G22" s="469"/>
      <c r="H22" s="469"/>
      <c r="I22" s="469"/>
      <c r="J22" s="470">
        <f t="shared" ca="1" si="22"/>
        <v>257838006</v>
      </c>
      <c r="K22" s="470">
        <f t="shared" ca="1" si="23"/>
        <v>1874552.4166666667</v>
      </c>
      <c r="L22" s="470">
        <f t="shared" ca="1" si="30"/>
        <v>1874552.4166666667</v>
      </c>
      <c r="M22" s="470">
        <f t="shared" ca="1" si="30"/>
        <v>1874552.4166666667</v>
      </c>
      <c r="N22" s="470">
        <f t="shared" ca="1" si="30"/>
        <v>1874552.4166666667</v>
      </c>
      <c r="O22" s="470">
        <f t="shared" ca="1" si="30"/>
        <v>1874552.4166666667</v>
      </c>
      <c r="P22" s="470">
        <f t="shared" ca="1" si="30"/>
        <v>1874552.4166666667</v>
      </c>
      <c r="Q22" s="470">
        <f t="shared" ca="1" si="30"/>
        <v>1874552.4166666667</v>
      </c>
      <c r="R22" s="470">
        <f t="shared" ca="1" si="30"/>
        <v>1874552.4166666667</v>
      </c>
      <c r="S22" s="470">
        <f t="shared" ca="1" si="30"/>
        <v>1874552.4166666667</v>
      </c>
      <c r="T22" s="470">
        <f t="shared" ca="1" si="30"/>
        <v>1874552.4166666667</v>
      </c>
      <c r="U22" s="470">
        <f t="shared" ca="1" si="30"/>
        <v>1874552.4166666667</v>
      </c>
      <c r="V22" s="470">
        <f t="shared" ca="1" si="30"/>
        <v>1874552.4166666667</v>
      </c>
      <c r="W22" s="470">
        <f t="shared" ca="1" si="30"/>
        <v>1936675.0833333333</v>
      </c>
      <c r="X22" s="470">
        <f t="shared" ca="1" si="30"/>
        <v>1936675.0833333333</v>
      </c>
      <c r="Y22" s="470">
        <f t="shared" ca="1" si="30"/>
        <v>1936675.0833333333</v>
      </c>
      <c r="Z22" s="470">
        <f t="shared" ca="1" si="30"/>
        <v>1936675.0833333333</v>
      </c>
      <c r="AA22" s="470">
        <f t="shared" ca="1" si="30"/>
        <v>1936675.0833333333</v>
      </c>
      <c r="AB22" s="470">
        <f t="shared" ca="1" si="30"/>
        <v>1936675.0833333333</v>
      </c>
      <c r="AC22" s="470">
        <f t="shared" ca="1" si="30"/>
        <v>1936675.0833333333</v>
      </c>
      <c r="AD22" s="470">
        <f t="shared" ca="1" si="30"/>
        <v>1936675.0833333333</v>
      </c>
      <c r="AE22" s="470">
        <f t="shared" ca="1" si="30"/>
        <v>1936675.0833333333</v>
      </c>
      <c r="AF22" s="470">
        <f t="shared" ca="1" si="30"/>
        <v>1936675.0833333333</v>
      </c>
      <c r="AG22" s="470">
        <f t="shared" ca="1" si="30"/>
        <v>1936675.0833333333</v>
      </c>
      <c r="AH22" s="470">
        <f t="shared" ca="1" si="30"/>
        <v>1936675.0833333333</v>
      </c>
      <c r="AI22" s="470">
        <f t="shared" ca="1" si="30"/>
        <v>1992957</v>
      </c>
      <c r="AJ22" s="470">
        <f t="shared" ca="1" si="30"/>
        <v>1992957</v>
      </c>
      <c r="AK22" s="470">
        <f t="shared" ca="1" si="30"/>
        <v>1992957</v>
      </c>
      <c r="AL22" s="470">
        <f t="shared" ca="1" si="30"/>
        <v>1992957</v>
      </c>
      <c r="AM22" s="470">
        <f t="shared" ca="1" si="30"/>
        <v>1992957</v>
      </c>
      <c r="AN22" s="470">
        <f t="shared" ca="1" si="30"/>
        <v>1992957</v>
      </c>
      <c r="AO22" s="470">
        <f t="shared" ca="1" si="30"/>
        <v>1992957</v>
      </c>
      <c r="AP22" s="470">
        <f t="shared" ca="1" si="30"/>
        <v>1992957</v>
      </c>
      <c r="AQ22" s="470">
        <f t="shared" ca="1" si="30"/>
        <v>1992957</v>
      </c>
      <c r="AR22" s="470">
        <f t="shared" ca="1" si="30"/>
        <v>1992957</v>
      </c>
      <c r="AS22" s="470">
        <f t="shared" ca="1" si="30"/>
        <v>1992957</v>
      </c>
      <c r="AT22" s="470">
        <f t="shared" ca="1" si="30"/>
        <v>1992957</v>
      </c>
      <c r="AU22" s="470">
        <f t="shared" ca="1" si="30"/>
        <v>2050926.4166666667</v>
      </c>
      <c r="AV22" s="470">
        <f t="shared" ca="1" si="30"/>
        <v>2050926.4166666667</v>
      </c>
      <c r="AW22" s="470">
        <f t="shared" ca="1" si="30"/>
        <v>2050926.4166666667</v>
      </c>
      <c r="AX22" s="470">
        <f t="shared" ca="1" si="30"/>
        <v>2050926.4166666667</v>
      </c>
      <c r="AY22" s="470">
        <f t="shared" ca="1" si="30"/>
        <v>2050926.4166666667</v>
      </c>
      <c r="AZ22" s="470">
        <f t="shared" ca="1" si="30"/>
        <v>2050926.4166666667</v>
      </c>
      <c r="BA22" s="470">
        <f t="shared" ca="1" si="30"/>
        <v>2050926.4166666667</v>
      </c>
      <c r="BB22" s="470">
        <f t="shared" ca="1" si="30"/>
        <v>2050926.4166666667</v>
      </c>
      <c r="BC22" s="470">
        <f t="shared" ca="1" si="30"/>
        <v>2050926.4166666667</v>
      </c>
      <c r="BD22" s="470">
        <f t="shared" ca="1" si="30"/>
        <v>2050926.4166666667</v>
      </c>
      <c r="BE22" s="470">
        <f t="shared" ca="1" si="30"/>
        <v>2050926.4166666667</v>
      </c>
      <c r="BF22" s="470">
        <f t="shared" ca="1" si="30"/>
        <v>2050926.4166666667</v>
      </c>
      <c r="BG22" s="470">
        <f t="shared" ca="1" si="30"/>
        <v>2110636.3333333335</v>
      </c>
      <c r="BH22" s="470">
        <f t="shared" ca="1" si="30"/>
        <v>2110636.3333333335</v>
      </c>
      <c r="BI22" s="470">
        <f t="shared" ca="1" si="30"/>
        <v>2110636.3333333335</v>
      </c>
      <c r="BJ22" s="470">
        <f t="shared" ca="1" si="30"/>
        <v>2110636.3333333335</v>
      </c>
      <c r="BK22" s="470">
        <f t="shared" ca="1" si="30"/>
        <v>2110636.3333333335</v>
      </c>
      <c r="BL22" s="470">
        <f t="shared" ca="1" si="30"/>
        <v>2110636.3333333335</v>
      </c>
      <c r="BM22" s="470">
        <f t="shared" ca="1" si="30"/>
        <v>2110636.3333333335</v>
      </c>
      <c r="BN22" s="470">
        <f t="shared" ca="1" si="30"/>
        <v>2110636.3333333335</v>
      </c>
      <c r="BO22" s="470">
        <f t="shared" ca="1" si="30"/>
        <v>2110636.3333333335</v>
      </c>
      <c r="BP22" s="470">
        <f t="shared" ca="1" si="30"/>
        <v>2110636.3333333335</v>
      </c>
      <c r="BQ22" s="470">
        <f t="shared" ca="1" si="30"/>
        <v>2110636.3333333335</v>
      </c>
      <c r="BR22" s="470">
        <f t="shared" ca="1" si="30"/>
        <v>2110636.3333333335</v>
      </c>
      <c r="BS22" s="470">
        <f t="shared" ca="1" si="30"/>
        <v>2173202.25</v>
      </c>
      <c r="BT22" s="470">
        <f t="shared" ca="1" si="30"/>
        <v>2173202.25</v>
      </c>
      <c r="BU22" s="470">
        <f t="shared" ca="1" si="30"/>
        <v>2173202.25</v>
      </c>
      <c r="BV22" s="470">
        <f t="shared" ca="1" si="30"/>
        <v>2173202.25</v>
      </c>
      <c r="BW22" s="470">
        <f t="shared" ca="1" si="30"/>
        <v>2173202.25</v>
      </c>
      <c r="BX22" s="470">
        <f t="shared" ca="1" si="29"/>
        <v>2173202.25</v>
      </c>
      <c r="BY22" s="470">
        <f t="shared" ca="1" si="29"/>
        <v>2173202.25</v>
      </c>
      <c r="BZ22" s="470">
        <f t="shared" ca="1" si="29"/>
        <v>2173202.25</v>
      </c>
      <c r="CA22" s="470">
        <f t="shared" ca="1" si="29"/>
        <v>2173202.25</v>
      </c>
      <c r="CB22" s="470">
        <f t="shared" ca="1" si="29"/>
        <v>2173202.25</v>
      </c>
      <c r="CC22" s="470">
        <f t="shared" ca="1" si="29"/>
        <v>2173202.25</v>
      </c>
      <c r="CD22" s="470">
        <f t="shared" ca="1" si="29"/>
        <v>2173202.25</v>
      </c>
      <c r="CE22" s="470">
        <f t="shared" ca="1" si="29"/>
        <v>2236547.1666666665</v>
      </c>
      <c r="CF22" s="470">
        <f t="shared" ca="1" si="29"/>
        <v>2236547.1666666665</v>
      </c>
      <c r="CG22" s="470">
        <f t="shared" ca="1" si="29"/>
        <v>2236547.1666666665</v>
      </c>
      <c r="CH22" s="470">
        <f t="shared" ca="1" si="29"/>
        <v>2236547.1666666665</v>
      </c>
      <c r="CI22" s="470">
        <f t="shared" ca="1" si="29"/>
        <v>2236547.1666666665</v>
      </c>
      <c r="CJ22" s="470">
        <f t="shared" ca="1" si="29"/>
        <v>2236547.1666666665</v>
      </c>
      <c r="CK22" s="470">
        <f t="shared" ca="1" si="29"/>
        <v>2236547.1666666665</v>
      </c>
      <c r="CL22" s="470">
        <f t="shared" ca="1" si="29"/>
        <v>2236547.1666666665</v>
      </c>
      <c r="CM22" s="470">
        <f t="shared" ca="1" si="29"/>
        <v>2236547.1666666665</v>
      </c>
      <c r="CN22" s="470">
        <f t="shared" ca="1" si="29"/>
        <v>2236547.1666666665</v>
      </c>
      <c r="CO22" s="470">
        <f t="shared" ca="1" si="29"/>
        <v>2236547.1666666665</v>
      </c>
      <c r="CP22" s="470">
        <f t="shared" ca="1" si="29"/>
        <v>2236547.1666666665</v>
      </c>
      <c r="CQ22" s="470">
        <f t="shared" ca="1" si="29"/>
        <v>2301792.3333333335</v>
      </c>
      <c r="CR22" s="470">
        <f t="shared" ca="1" si="29"/>
        <v>2301792.3333333335</v>
      </c>
      <c r="CS22" s="470">
        <f t="shared" ca="1" si="29"/>
        <v>2301792.3333333335</v>
      </c>
      <c r="CT22" s="470">
        <f t="shared" ca="1" si="29"/>
        <v>2301792.3333333335</v>
      </c>
      <c r="CU22" s="470">
        <f t="shared" ca="1" si="29"/>
        <v>2301792.3333333335</v>
      </c>
      <c r="CV22" s="470">
        <f t="shared" ca="1" si="29"/>
        <v>2301792.3333333335</v>
      </c>
      <c r="CW22" s="470">
        <f t="shared" ca="1" si="29"/>
        <v>2301792.3333333335</v>
      </c>
      <c r="CX22" s="470">
        <f t="shared" ca="1" si="29"/>
        <v>2301792.3333333335</v>
      </c>
      <c r="CY22" s="470">
        <f t="shared" ca="1" si="29"/>
        <v>2301792.3333333335</v>
      </c>
      <c r="CZ22" s="470">
        <f t="shared" ca="1" si="29"/>
        <v>2301792.3333333335</v>
      </c>
      <c r="DA22" s="470">
        <f t="shared" ca="1" si="29"/>
        <v>2301792.3333333335</v>
      </c>
      <c r="DB22" s="470">
        <f t="shared" ca="1" si="29"/>
        <v>2301792.3333333335</v>
      </c>
      <c r="DC22" s="470">
        <f t="shared" ca="1" si="29"/>
        <v>2368996.25</v>
      </c>
      <c r="DD22" s="470">
        <f t="shared" ca="1" si="29"/>
        <v>2368996.25</v>
      </c>
      <c r="DE22" s="470">
        <f t="shared" ca="1" si="29"/>
        <v>2368996.25</v>
      </c>
      <c r="DF22" s="470">
        <f t="shared" ca="1" si="29"/>
        <v>2368996.25</v>
      </c>
      <c r="DG22" s="470">
        <f t="shared" ca="1" si="29"/>
        <v>2368996.25</v>
      </c>
      <c r="DH22" s="470">
        <f t="shared" ca="1" si="29"/>
        <v>2368996.25</v>
      </c>
      <c r="DI22" s="470">
        <f t="shared" ca="1" si="29"/>
        <v>2368996.25</v>
      </c>
      <c r="DJ22" s="470">
        <f t="shared" ca="1" si="29"/>
        <v>2368996.25</v>
      </c>
      <c r="DK22" s="470">
        <f t="shared" ca="1" si="29"/>
        <v>2368996.25</v>
      </c>
      <c r="DL22" s="470">
        <f t="shared" ca="1" si="29"/>
        <v>2368996.25</v>
      </c>
      <c r="DM22" s="470">
        <f t="shared" ca="1" si="29"/>
        <v>2368996.25</v>
      </c>
      <c r="DN22" s="470">
        <f t="shared" ca="1" si="29"/>
        <v>2368996.25</v>
      </c>
      <c r="DO22" s="470">
        <f t="shared" ca="1" si="29"/>
        <v>2440215.25</v>
      </c>
      <c r="DP22" s="470">
        <f t="shared" ca="1" si="29"/>
        <v>2440215.25</v>
      </c>
      <c r="DQ22" s="470">
        <f t="shared" ca="1" si="29"/>
        <v>2440215.25</v>
      </c>
      <c r="DR22" s="470">
        <f t="shared" ca="1" si="29"/>
        <v>2440215.25</v>
      </c>
      <c r="DS22" s="470">
        <f t="shared" ca="1" si="29"/>
        <v>2440215.25</v>
      </c>
      <c r="DT22" s="470">
        <f t="shared" ca="1" si="29"/>
        <v>2440215.25</v>
      </c>
      <c r="DU22" s="470">
        <f t="shared" ca="1" si="29"/>
        <v>2440215.25</v>
      </c>
      <c r="DV22" s="470">
        <f t="shared" ca="1" si="29"/>
        <v>2440215.25</v>
      </c>
      <c r="DW22" s="470">
        <f t="shared" ca="1" si="29"/>
        <v>2440215.25</v>
      </c>
      <c r="DX22" s="470">
        <f t="shared" ca="1" si="29"/>
        <v>2440215.25</v>
      </c>
      <c r="DY22" s="470">
        <f t="shared" ca="1" si="29"/>
        <v>2440215.25</v>
      </c>
      <c r="DZ22" s="470">
        <f t="shared" ca="1" si="29"/>
        <v>2440215.25</v>
      </c>
      <c r="EA22" s="470">
        <f t="shared" ca="1" si="29"/>
        <v>0</v>
      </c>
      <c r="EB22" s="470">
        <f t="shared" ca="1" si="29"/>
        <v>0</v>
      </c>
      <c r="EC22" s="470">
        <f t="shared" ca="1" si="29"/>
        <v>0</v>
      </c>
      <c r="ED22" s="470">
        <f t="shared" ca="1" si="29"/>
        <v>0</v>
      </c>
      <c r="EE22" s="470">
        <f t="shared" ca="1" si="29"/>
        <v>0</v>
      </c>
      <c r="EF22" s="470">
        <f t="shared" ca="1" si="29"/>
        <v>0</v>
      </c>
      <c r="EG22" s="470">
        <f t="shared" ca="1" si="29"/>
        <v>0</v>
      </c>
      <c r="EH22" s="470">
        <f t="shared" ca="1" si="29"/>
        <v>0</v>
      </c>
      <c r="EI22" s="470">
        <f t="shared" ca="1" si="25"/>
        <v>0</v>
      </c>
      <c r="EJ22" s="470">
        <f t="shared" ca="1" si="25"/>
        <v>0</v>
      </c>
      <c r="EK22" s="470">
        <f t="shared" ca="1" si="25"/>
        <v>0</v>
      </c>
      <c r="EL22" s="470">
        <f t="shared" ca="1" si="25"/>
        <v>0</v>
      </c>
    </row>
    <row r="23" spans="1:142" x14ac:dyDescent="0.2">
      <c r="C23" s="477" t="s">
        <v>12</v>
      </c>
      <c r="D23" s="475">
        <f>'Property(Y)'!A18</f>
        <v>18</v>
      </c>
      <c r="E23" s="475" t="str">
        <f t="shared" si="21"/>
        <v>'Property(Y)'!18:18</v>
      </c>
      <c r="F23" s="475"/>
      <c r="G23" s="475"/>
      <c r="H23" s="475"/>
      <c r="I23" s="475"/>
      <c r="J23" s="476">
        <f t="shared" ca="1" si="22"/>
        <v>-8467832.3853499182</v>
      </c>
      <c r="K23" s="476">
        <f t="shared" ca="1" si="23"/>
        <v>-40323.002111888229</v>
      </c>
      <c r="L23" s="476">
        <f t="shared" ca="1" si="30"/>
        <v>-40323.002111888229</v>
      </c>
      <c r="M23" s="476">
        <f t="shared" ca="1" si="30"/>
        <v>-40323.002111888229</v>
      </c>
      <c r="N23" s="476">
        <f t="shared" ca="1" si="30"/>
        <v>-40323.002111888229</v>
      </c>
      <c r="O23" s="476">
        <f t="shared" ca="1" si="30"/>
        <v>-40323.002111888229</v>
      </c>
      <c r="P23" s="476">
        <f t="shared" ca="1" si="30"/>
        <v>-40323.002111888229</v>
      </c>
      <c r="Q23" s="476">
        <f t="shared" ca="1" si="30"/>
        <v>-40323.002111888229</v>
      </c>
      <c r="R23" s="476">
        <f t="shared" ca="1" si="30"/>
        <v>-40323.002111888229</v>
      </c>
      <c r="S23" s="476">
        <f t="shared" ca="1" si="30"/>
        <v>-40323.002111888229</v>
      </c>
      <c r="T23" s="476">
        <f t="shared" ca="1" si="30"/>
        <v>-40323.002111888229</v>
      </c>
      <c r="U23" s="476">
        <f t="shared" ca="1" si="30"/>
        <v>-40323.002111888229</v>
      </c>
      <c r="V23" s="476">
        <f t="shared" ca="1" si="30"/>
        <v>-40323.002111888229</v>
      </c>
      <c r="W23" s="476">
        <f t="shared" ca="1" si="30"/>
        <v>-65491.003333400527</v>
      </c>
      <c r="X23" s="476">
        <f t="shared" ca="1" si="30"/>
        <v>-65491.003333400527</v>
      </c>
      <c r="Y23" s="476">
        <f t="shared" ca="1" si="30"/>
        <v>-65491.003333400527</v>
      </c>
      <c r="Z23" s="476">
        <f t="shared" ca="1" si="30"/>
        <v>-65491.003333400527</v>
      </c>
      <c r="AA23" s="476">
        <f t="shared" ca="1" si="30"/>
        <v>-65491.003333400527</v>
      </c>
      <c r="AB23" s="476">
        <f t="shared" ca="1" si="30"/>
        <v>-65491.003333400527</v>
      </c>
      <c r="AC23" s="476">
        <f t="shared" ca="1" si="30"/>
        <v>-65491.003333400527</v>
      </c>
      <c r="AD23" s="476">
        <f t="shared" ca="1" si="30"/>
        <v>-65491.003333400527</v>
      </c>
      <c r="AE23" s="476">
        <f t="shared" ca="1" si="30"/>
        <v>-65491.003333400527</v>
      </c>
      <c r="AF23" s="476">
        <f t="shared" ca="1" si="30"/>
        <v>-65491.003333400527</v>
      </c>
      <c r="AG23" s="476">
        <f t="shared" ca="1" si="30"/>
        <v>-65491.003333400527</v>
      </c>
      <c r="AH23" s="476">
        <f t="shared" ca="1" si="30"/>
        <v>-65491.003333400527</v>
      </c>
      <c r="AI23" s="476">
        <f t="shared" ca="1" si="30"/>
        <v>-67455.753333400527</v>
      </c>
      <c r="AJ23" s="476">
        <f t="shared" ca="1" si="30"/>
        <v>-67455.753333400527</v>
      </c>
      <c r="AK23" s="476">
        <f t="shared" ca="1" si="30"/>
        <v>-67455.753333400527</v>
      </c>
      <c r="AL23" s="476">
        <f t="shared" ca="1" si="30"/>
        <v>-67455.753333400527</v>
      </c>
      <c r="AM23" s="476">
        <f t="shared" ca="1" si="30"/>
        <v>-67455.753333400527</v>
      </c>
      <c r="AN23" s="476">
        <f t="shared" ca="1" si="30"/>
        <v>-67455.753333400527</v>
      </c>
      <c r="AO23" s="476">
        <f t="shared" ca="1" si="30"/>
        <v>-67455.753333400527</v>
      </c>
      <c r="AP23" s="476">
        <f t="shared" ca="1" si="30"/>
        <v>-67455.753333400527</v>
      </c>
      <c r="AQ23" s="476">
        <f t="shared" ca="1" si="30"/>
        <v>-67455.753333400527</v>
      </c>
      <c r="AR23" s="476">
        <f t="shared" ca="1" si="30"/>
        <v>-67455.753333400527</v>
      </c>
      <c r="AS23" s="476">
        <f t="shared" ca="1" si="30"/>
        <v>-67455.753333400527</v>
      </c>
      <c r="AT23" s="476">
        <f t="shared" ca="1" si="30"/>
        <v>-67455.753333400527</v>
      </c>
      <c r="AU23" s="476">
        <f t="shared" ca="1" si="30"/>
        <v>-69479.336666733856</v>
      </c>
      <c r="AV23" s="476">
        <f t="shared" ca="1" si="30"/>
        <v>-69479.336666733856</v>
      </c>
      <c r="AW23" s="476">
        <f t="shared" ca="1" si="30"/>
        <v>-69479.336666733856</v>
      </c>
      <c r="AX23" s="476">
        <f t="shared" ca="1" si="30"/>
        <v>-69479.336666733856</v>
      </c>
      <c r="AY23" s="476">
        <f t="shared" ca="1" si="30"/>
        <v>-69479.336666733856</v>
      </c>
      <c r="AZ23" s="476">
        <f t="shared" ca="1" si="30"/>
        <v>-69479.336666733856</v>
      </c>
      <c r="BA23" s="476">
        <f t="shared" ca="1" si="30"/>
        <v>-69479.336666733856</v>
      </c>
      <c r="BB23" s="476">
        <f t="shared" ca="1" si="30"/>
        <v>-69479.336666733856</v>
      </c>
      <c r="BC23" s="476">
        <f t="shared" ca="1" si="30"/>
        <v>-69479.336666733856</v>
      </c>
      <c r="BD23" s="476">
        <f t="shared" ca="1" si="30"/>
        <v>-69479.336666733856</v>
      </c>
      <c r="BE23" s="476">
        <f t="shared" ca="1" si="30"/>
        <v>-69479.336666733856</v>
      </c>
      <c r="BF23" s="476">
        <f t="shared" ca="1" si="30"/>
        <v>-69479.336666733856</v>
      </c>
      <c r="BG23" s="476">
        <f t="shared" ca="1" si="30"/>
        <v>-71563.670000067199</v>
      </c>
      <c r="BH23" s="476">
        <f t="shared" ca="1" si="30"/>
        <v>-71563.670000067199</v>
      </c>
      <c r="BI23" s="476">
        <f t="shared" ca="1" si="30"/>
        <v>-71563.670000067199</v>
      </c>
      <c r="BJ23" s="476">
        <f t="shared" ca="1" si="30"/>
        <v>-71563.670000067199</v>
      </c>
      <c r="BK23" s="476">
        <f t="shared" ca="1" si="30"/>
        <v>-71563.670000067199</v>
      </c>
      <c r="BL23" s="476">
        <f t="shared" ca="1" si="30"/>
        <v>-71563.670000067199</v>
      </c>
      <c r="BM23" s="476">
        <f t="shared" ca="1" si="30"/>
        <v>-71563.670000067199</v>
      </c>
      <c r="BN23" s="476">
        <f t="shared" ca="1" si="30"/>
        <v>-71563.670000067199</v>
      </c>
      <c r="BO23" s="476">
        <f t="shared" ca="1" si="30"/>
        <v>-71563.670000067199</v>
      </c>
      <c r="BP23" s="476">
        <f t="shared" ca="1" si="30"/>
        <v>-71563.670000067199</v>
      </c>
      <c r="BQ23" s="476">
        <f t="shared" ca="1" si="30"/>
        <v>-71563.670000067199</v>
      </c>
      <c r="BR23" s="476">
        <f t="shared" ca="1" si="30"/>
        <v>-71563.670000067199</v>
      </c>
      <c r="BS23" s="476">
        <f t="shared" ca="1" si="30"/>
        <v>-73710.586666733856</v>
      </c>
      <c r="BT23" s="476">
        <f t="shared" ca="1" si="30"/>
        <v>-73710.586666733856</v>
      </c>
      <c r="BU23" s="476">
        <f t="shared" ca="1" si="30"/>
        <v>-73710.586666733856</v>
      </c>
      <c r="BV23" s="476">
        <f t="shared" ca="1" si="30"/>
        <v>-73710.586666733856</v>
      </c>
      <c r="BW23" s="476">
        <f t="shared" ref="BW23:EH27" ca="1" si="31">SUMIF(INDIRECT($E$10),BW$5,INDIRECT($E23))/12</f>
        <v>-73710.586666733856</v>
      </c>
      <c r="BX23" s="476">
        <f t="shared" ca="1" si="31"/>
        <v>-73710.586666733856</v>
      </c>
      <c r="BY23" s="476">
        <f t="shared" ca="1" si="31"/>
        <v>-73710.586666733856</v>
      </c>
      <c r="BZ23" s="476">
        <f t="shared" ca="1" si="31"/>
        <v>-73710.586666733856</v>
      </c>
      <c r="CA23" s="476">
        <f t="shared" ca="1" si="31"/>
        <v>-73710.586666733856</v>
      </c>
      <c r="CB23" s="476">
        <f t="shared" ca="1" si="31"/>
        <v>-73710.586666733856</v>
      </c>
      <c r="CC23" s="476">
        <f t="shared" ca="1" si="31"/>
        <v>-73710.586666733856</v>
      </c>
      <c r="CD23" s="476">
        <f t="shared" ca="1" si="31"/>
        <v>-73710.586666733856</v>
      </c>
      <c r="CE23" s="476">
        <f t="shared" ca="1" si="31"/>
        <v>-75922.086666733856</v>
      </c>
      <c r="CF23" s="476">
        <f t="shared" ca="1" si="31"/>
        <v>-75922.086666733856</v>
      </c>
      <c r="CG23" s="476">
        <f t="shared" ca="1" si="31"/>
        <v>-75922.086666733856</v>
      </c>
      <c r="CH23" s="476">
        <f t="shared" ca="1" si="31"/>
        <v>-75922.086666733856</v>
      </c>
      <c r="CI23" s="476">
        <f t="shared" ca="1" si="31"/>
        <v>-75922.086666733856</v>
      </c>
      <c r="CJ23" s="476">
        <f t="shared" ca="1" si="31"/>
        <v>-75922.086666733856</v>
      </c>
      <c r="CK23" s="476">
        <f t="shared" ca="1" si="31"/>
        <v>-75922.086666733856</v>
      </c>
      <c r="CL23" s="476">
        <f t="shared" ca="1" si="31"/>
        <v>-75922.086666733856</v>
      </c>
      <c r="CM23" s="476">
        <f t="shared" ca="1" si="31"/>
        <v>-75922.086666733856</v>
      </c>
      <c r="CN23" s="476">
        <f t="shared" ca="1" si="31"/>
        <v>-75922.086666733856</v>
      </c>
      <c r="CO23" s="476">
        <f t="shared" ca="1" si="31"/>
        <v>-75922.086666733856</v>
      </c>
      <c r="CP23" s="476">
        <f t="shared" ca="1" si="31"/>
        <v>-75922.086666733856</v>
      </c>
      <c r="CQ23" s="476">
        <f t="shared" ca="1" si="31"/>
        <v>-78199.586666733856</v>
      </c>
      <c r="CR23" s="476">
        <f t="shared" ca="1" si="31"/>
        <v>-78199.586666733856</v>
      </c>
      <c r="CS23" s="476">
        <f t="shared" ca="1" si="31"/>
        <v>-78199.586666733856</v>
      </c>
      <c r="CT23" s="476">
        <f t="shared" ca="1" si="31"/>
        <v>-78199.586666733856</v>
      </c>
      <c r="CU23" s="476">
        <f t="shared" ca="1" si="31"/>
        <v>-78199.586666733856</v>
      </c>
      <c r="CV23" s="476">
        <f t="shared" ca="1" si="31"/>
        <v>-78199.586666733856</v>
      </c>
      <c r="CW23" s="476">
        <f t="shared" ca="1" si="31"/>
        <v>-78199.586666733856</v>
      </c>
      <c r="CX23" s="476">
        <f t="shared" ca="1" si="31"/>
        <v>-78199.586666733856</v>
      </c>
      <c r="CY23" s="476">
        <f t="shared" ca="1" si="31"/>
        <v>-78199.586666733856</v>
      </c>
      <c r="CZ23" s="476">
        <f t="shared" ca="1" si="31"/>
        <v>-78199.586666733856</v>
      </c>
      <c r="DA23" s="476">
        <f t="shared" ca="1" si="31"/>
        <v>-78199.586666733856</v>
      </c>
      <c r="DB23" s="476">
        <f t="shared" ca="1" si="31"/>
        <v>-78199.586666733856</v>
      </c>
      <c r="DC23" s="476">
        <f t="shared" ca="1" si="31"/>
        <v>-80545.586666733856</v>
      </c>
      <c r="DD23" s="476">
        <f t="shared" ca="1" si="31"/>
        <v>-80545.586666733856</v>
      </c>
      <c r="DE23" s="476">
        <f t="shared" ca="1" si="31"/>
        <v>-80545.586666733856</v>
      </c>
      <c r="DF23" s="476">
        <f t="shared" ca="1" si="31"/>
        <v>-80545.586666733856</v>
      </c>
      <c r="DG23" s="476">
        <f t="shared" ca="1" si="31"/>
        <v>-80545.586666733856</v>
      </c>
      <c r="DH23" s="476">
        <f t="shared" ca="1" si="31"/>
        <v>-80545.586666733856</v>
      </c>
      <c r="DI23" s="476">
        <f t="shared" ca="1" si="31"/>
        <v>-80545.586666733856</v>
      </c>
      <c r="DJ23" s="476">
        <f t="shared" ca="1" si="31"/>
        <v>-80545.586666733856</v>
      </c>
      <c r="DK23" s="476">
        <f t="shared" ca="1" si="31"/>
        <v>-80545.586666733856</v>
      </c>
      <c r="DL23" s="476">
        <f t="shared" ca="1" si="31"/>
        <v>-80545.586666733856</v>
      </c>
      <c r="DM23" s="476">
        <f t="shared" ca="1" si="31"/>
        <v>-80545.586666733856</v>
      </c>
      <c r="DN23" s="476">
        <f t="shared" ca="1" si="31"/>
        <v>-80545.586666733856</v>
      </c>
      <c r="DO23" s="476">
        <f t="shared" ca="1" si="31"/>
        <v>-82962.086666733856</v>
      </c>
      <c r="DP23" s="476">
        <f t="shared" ca="1" si="31"/>
        <v>-82962.086666733856</v>
      </c>
      <c r="DQ23" s="476">
        <f t="shared" ca="1" si="31"/>
        <v>-82962.086666733856</v>
      </c>
      <c r="DR23" s="476">
        <f t="shared" ca="1" si="31"/>
        <v>-82962.086666733856</v>
      </c>
      <c r="DS23" s="476">
        <f t="shared" ca="1" si="31"/>
        <v>-82962.086666733856</v>
      </c>
      <c r="DT23" s="476">
        <f t="shared" ca="1" si="31"/>
        <v>-82962.086666733856</v>
      </c>
      <c r="DU23" s="476">
        <f t="shared" ca="1" si="31"/>
        <v>-82962.086666733856</v>
      </c>
      <c r="DV23" s="476">
        <f t="shared" ca="1" si="31"/>
        <v>-82962.086666733856</v>
      </c>
      <c r="DW23" s="476">
        <f t="shared" ca="1" si="31"/>
        <v>-82962.086666733856</v>
      </c>
      <c r="DX23" s="476">
        <f t="shared" ca="1" si="31"/>
        <v>-82962.086666733856</v>
      </c>
      <c r="DY23" s="476">
        <f t="shared" ca="1" si="31"/>
        <v>-82962.086666733856</v>
      </c>
      <c r="DZ23" s="476">
        <f t="shared" ca="1" si="31"/>
        <v>-82962.086666733856</v>
      </c>
      <c r="EA23" s="476">
        <f t="shared" ca="1" si="31"/>
        <v>0</v>
      </c>
      <c r="EB23" s="476">
        <f t="shared" ca="1" si="31"/>
        <v>0</v>
      </c>
      <c r="EC23" s="476">
        <f t="shared" ca="1" si="31"/>
        <v>0</v>
      </c>
      <c r="ED23" s="476">
        <f t="shared" ca="1" si="31"/>
        <v>0</v>
      </c>
      <c r="EE23" s="476">
        <f t="shared" ca="1" si="31"/>
        <v>0</v>
      </c>
      <c r="EF23" s="476">
        <f t="shared" ca="1" si="31"/>
        <v>0</v>
      </c>
      <c r="EG23" s="476">
        <f t="shared" ca="1" si="31"/>
        <v>0</v>
      </c>
      <c r="EH23" s="476">
        <f t="shared" ca="1" si="31"/>
        <v>0</v>
      </c>
      <c r="EI23" s="476">
        <f t="shared" ca="1" si="25"/>
        <v>0</v>
      </c>
      <c r="EJ23" s="476">
        <f t="shared" ca="1" si="25"/>
        <v>0</v>
      </c>
      <c r="EK23" s="476">
        <f t="shared" ca="1" si="25"/>
        <v>0</v>
      </c>
      <c r="EL23" s="476">
        <f t="shared" ca="1" si="25"/>
        <v>0</v>
      </c>
    </row>
    <row r="24" spans="1:142" x14ac:dyDescent="0.2">
      <c r="C24" s="478" t="s">
        <v>13</v>
      </c>
      <c r="D24" s="478">
        <f>'Property(Y)'!A19</f>
        <v>19</v>
      </c>
      <c r="E24" s="478" t="str">
        <f t="shared" si="21"/>
        <v>'Property(Y)'!19:19</v>
      </c>
      <c r="F24" s="478"/>
      <c r="G24" s="478"/>
      <c r="H24" s="478"/>
      <c r="I24" s="478"/>
      <c r="J24" s="479">
        <f t="shared" ca="1" si="22"/>
        <v>249370173.99999988</v>
      </c>
      <c r="K24" s="479">
        <f t="shared" ca="1" si="23"/>
        <v>1834229.4166666667</v>
      </c>
      <c r="L24" s="479">
        <f t="shared" ref="L24:BW27" ca="1" si="32">SUMIF(INDIRECT($E$10),L$5,INDIRECT($E24))/12</f>
        <v>1834229.4166666667</v>
      </c>
      <c r="M24" s="479">
        <f t="shared" ca="1" si="32"/>
        <v>1834229.4166666667</v>
      </c>
      <c r="N24" s="479">
        <f t="shared" ca="1" si="32"/>
        <v>1834229.4166666667</v>
      </c>
      <c r="O24" s="479">
        <f t="shared" ca="1" si="32"/>
        <v>1834229.4166666667</v>
      </c>
      <c r="P24" s="479">
        <f t="shared" ca="1" si="32"/>
        <v>1834229.4166666667</v>
      </c>
      <c r="Q24" s="479">
        <f t="shared" ca="1" si="32"/>
        <v>1834229.4166666667</v>
      </c>
      <c r="R24" s="479">
        <f t="shared" ca="1" si="32"/>
        <v>1834229.4166666667</v>
      </c>
      <c r="S24" s="479">
        <f t="shared" ca="1" si="32"/>
        <v>1834229.4166666667</v>
      </c>
      <c r="T24" s="479">
        <f t="shared" ca="1" si="32"/>
        <v>1834229.4166666667</v>
      </c>
      <c r="U24" s="479">
        <f t="shared" ca="1" si="32"/>
        <v>1834229.4166666667</v>
      </c>
      <c r="V24" s="479">
        <f t="shared" ca="1" si="32"/>
        <v>1834229.4166666667</v>
      </c>
      <c r="W24" s="479">
        <f t="shared" ca="1" si="32"/>
        <v>1871184.0833333333</v>
      </c>
      <c r="X24" s="479">
        <f t="shared" ca="1" si="32"/>
        <v>1871184.0833333333</v>
      </c>
      <c r="Y24" s="479">
        <f t="shared" ca="1" si="32"/>
        <v>1871184.0833333333</v>
      </c>
      <c r="Z24" s="479">
        <f t="shared" ca="1" si="32"/>
        <v>1871184.0833333333</v>
      </c>
      <c r="AA24" s="479">
        <f t="shared" ca="1" si="32"/>
        <v>1871184.0833333333</v>
      </c>
      <c r="AB24" s="479">
        <f t="shared" ca="1" si="32"/>
        <v>1871184.0833333333</v>
      </c>
      <c r="AC24" s="479">
        <f t="shared" ca="1" si="32"/>
        <v>1871184.0833333333</v>
      </c>
      <c r="AD24" s="479">
        <f t="shared" ca="1" si="32"/>
        <v>1871184.0833333333</v>
      </c>
      <c r="AE24" s="479">
        <f t="shared" ca="1" si="32"/>
        <v>1871184.0833333333</v>
      </c>
      <c r="AF24" s="479">
        <f t="shared" ca="1" si="32"/>
        <v>1871184.0833333333</v>
      </c>
      <c r="AG24" s="479">
        <f t="shared" ca="1" si="32"/>
        <v>1871184.0833333333</v>
      </c>
      <c r="AH24" s="479">
        <f t="shared" ca="1" si="32"/>
        <v>1871184.0833333333</v>
      </c>
      <c r="AI24" s="479">
        <f t="shared" ca="1" si="32"/>
        <v>1925501.25</v>
      </c>
      <c r="AJ24" s="479">
        <f t="shared" ca="1" si="32"/>
        <v>1925501.25</v>
      </c>
      <c r="AK24" s="479">
        <f t="shared" ca="1" si="32"/>
        <v>1925501.25</v>
      </c>
      <c r="AL24" s="479">
        <f t="shared" ca="1" si="32"/>
        <v>1925501.25</v>
      </c>
      <c r="AM24" s="479">
        <f t="shared" ca="1" si="32"/>
        <v>1925501.25</v>
      </c>
      <c r="AN24" s="479">
        <f t="shared" ca="1" si="32"/>
        <v>1925501.25</v>
      </c>
      <c r="AO24" s="479">
        <f t="shared" ca="1" si="32"/>
        <v>1925501.25</v>
      </c>
      <c r="AP24" s="479">
        <f t="shared" ca="1" si="32"/>
        <v>1925501.25</v>
      </c>
      <c r="AQ24" s="479">
        <f t="shared" ca="1" si="32"/>
        <v>1925501.25</v>
      </c>
      <c r="AR24" s="479">
        <f t="shared" ca="1" si="32"/>
        <v>1925501.25</v>
      </c>
      <c r="AS24" s="479">
        <f t="shared" ca="1" si="32"/>
        <v>1925501.25</v>
      </c>
      <c r="AT24" s="479">
        <f t="shared" ca="1" si="32"/>
        <v>1925501.25</v>
      </c>
      <c r="AU24" s="479">
        <f t="shared" ca="1" si="32"/>
        <v>1981447.0833333333</v>
      </c>
      <c r="AV24" s="479">
        <f t="shared" ca="1" si="32"/>
        <v>1981447.0833333333</v>
      </c>
      <c r="AW24" s="479">
        <f t="shared" ca="1" si="32"/>
        <v>1981447.0833333333</v>
      </c>
      <c r="AX24" s="479">
        <f t="shared" ca="1" si="32"/>
        <v>1981447.0833333333</v>
      </c>
      <c r="AY24" s="479">
        <f t="shared" ca="1" si="32"/>
        <v>1981447.0833333333</v>
      </c>
      <c r="AZ24" s="479">
        <f t="shared" ca="1" si="32"/>
        <v>1981447.0833333333</v>
      </c>
      <c r="BA24" s="479">
        <f t="shared" ca="1" si="32"/>
        <v>1981447.0833333333</v>
      </c>
      <c r="BB24" s="479">
        <f t="shared" ca="1" si="32"/>
        <v>1981447.0833333333</v>
      </c>
      <c r="BC24" s="479">
        <f t="shared" ca="1" si="32"/>
        <v>1981447.0833333333</v>
      </c>
      <c r="BD24" s="479">
        <f t="shared" ca="1" si="32"/>
        <v>1981447.0833333333</v>
      </c>
      <c r="BE24" s="479">
        <f t="shared" ca="1" si="32"/>
        <v>1981447.0833333333</v>
      </c>
      <c r="BF24" s="479">
        <f t="shared" ca="1" si="32"/>
        <v>1981447.0833333333</v>
      </c>
      <c r="BG24" s="479">
        <f t="shared" ca="1" si="32"/>
        <v>2039072.6666666667</v>
      </c>
      <c r="BH24" s="479">
        <f t="shared" ca="1" si="32"/>
        <v>2039072.6666666667</v>
      </c>
      <c r="BI24" s="479">
        <f t="shared" ca="1" si="32"/>
        <v>2039072.6666666667</v>
      </c>
      <c r="BJ24" s="479">
        <f t="shared" ca="1" si="32"/>
        <v>2039072.6666666667</v>
      </c>
      <c r="BK24" s="479">
        <f t="shared" ca="1" si="32"/>
        <v>2039072.6666666667</v>
      </c>
      <c r="BL24" s="479">
        <f t="shared" ca="1" si="32"/>
        <v>2039072.6666666667</v>
      </c>
      <c r="BM24" s="479">
        <f t="shared" ca="1" si="32"/>
        <v>2039072.6666666667</v>
      </c>
      <c r="BN24" s="479">
        <f t="shared" ca="1" si="32"/>
        <v>2039072.6666666667</v>
      </c>
      <c r="BO24" s="479">
        <f t="shared" ca="1" si="32"/>
        <v>2039072.6666666667</v>
      </c>
      <c r="BP24" s="479">
        <f t="shared" ca="1" si="32"/>
        <v>2039072.6666666667</v>
      </c>
      <c r="BQ24" s="479">
        <f t="shared" ca="1" si="32"/>
        <v>2039072.6666666667</v>
      </c>
      <c r="BR24" s="479">
        <f t="shared" ca="1" si="32"/>
        <v>2039072.6666666667</v>
      </c>
      <c r="BS24" s="479">
        <f t="shared" ca="1" si="32"/>
        <v>2099491.6666666665</v>
      </c>
      <c r="BT24" s="479">
        <f t="shared" ca="1" si="32"/>
        <v>2099491.6666666665</v>
      </c>
      <c r="BU24" s="479">
        <f t="shared" ca="1" si="32"/>
        <v>2099491.6666666665</v>
      </c>
      <c r="BV24" s="479">
        <f t="shared" ca="1" si="32"/>
        <v>2099491.6666666665</v>
      </c>
      <c r="BW24" s="479">
        <f t="shared" ca="1" si="32"/>
        <v>2099491.6666666665</v>
      </c>
      <c r="BX24" s="479">
        <f t="shared" ca="1" si="31"/>
        <v>2099491.6666666665</v>
      </c>
      <c r="BY24" s="479">
        <f t="shared" ca="1" si="31"/>
        <v>2099491.6666666665</v>
      </c>
      <c r="BZ24" s="479">
        <f t="shared" ca="1" si="31"/>
        <v>2099491.6666666665</v>
      </c>
      <c r="CA24" s="479">
        <f t="shared" ca="1" si="31"/>
        <v>2099491.6666666665</v>
      </c>
      <c r="CB24" s="479">
        <f t="shared" ca="1" si="31"/>
        <v>2099491.6666666665</v>
      </c>
      <c r="CC24" s="479">
        <f t="shared" ca="1" si="31"/>
        <v>2099491.6666666665</v>
      </c>
      <c r="CD24" s="479">
        <f t="shared" ca="1" si="31"/>
        <v>2099491.6666666665</v>
      </c>
      <c r="CE24" s="479">
        <f t="shared" ca="1" si="31"/>
        <v>2160625.0833333335</v>
      </c>
      <c r="CF24" s="479">
        <f t="shared" ca="1" si="31"/>
        <v>2160625.0833333335</v>
      </c>
      <c r="CG24" s="479">
        <f t="shared" ca="1" si="31"/>
        <v>2160625.0833333335</v>
      </c>
      <c r="CH24" s="479">
        <f t="shared" ca="1" si="31"/>
        <v>2160625.0833333335</v>
      </c>
      <c r="CI24" s="479">
        <f t="shared" ca="1" si="31"/>
        <v>2160625.0833333335</v>
      </c>
      <c r="CJ24" s="479">
        <f t="shared" ca="1" si="31"/>
        <v>2160625.0833333335</v>
      </c>
      <c r="CK24" s="479">
        <f t="shared" ca="1" si="31"/>
        <v>2160625.0833333335</v>
      </c>
      <c r="CL24" s="479">
        <f t="shared" ca="1" si="31"/>
        <v>2160625.0833333335</v>
      </c>
      <c r="CM24" s="479">
        <f t="shared" ca="1" si="31"/>
        <v>2160625.0833333335</v>
      </c>
      <c r="CN24" s="479">
        <f t="shared" ca="1" si="31"/>
        <v>2160625.0833333335</v>
      </c>
      <c r="CO24" s="479">
        <f t="shared" ca="1" si="31"/>
        <v>2160625.0833333335</v>
      </c>
      <c r="CP24" s="479">
        <f t="shared" ca="1" si="31"/>
        <v>2160625.0833333335</v>
      </c>
      <c r="CQ24" s="479">
        <f t="shared" ca="1" si="31"/>
        <v>2223592.75</v>
      </c>
      <c r="CR24" s="479">
        <f t="shared" ca="1" si="31"/>
        <v>2223592.75</v>
      </c>
      <c r="CS24" s="479">
        <f t="shared" ca="1" si="31"/>
        <v>2223592.75</v>
      </c>
      <c r="CT24" s="479">
        <f t="shared" ca="1" si="31"/>
        <v>2223592.75</v>
      </c>
      <c r="CU24" s="479">
        <f t="shared" ca="1" si="31"/>
        <v>2223592.75</v>
      </c>
      <c r="CV24" s="479">
        <f t="shared" ca="1" si="31"/>
        <v>2223592.75</v>
      </c>
      <c r="CW24" s="479">
        <f t="shared" ca="1" si="31"/>
        <v>2223592.75</v>
      </c>
      <c r="CX24" s="479">
        <f t="shared" ca="1" si="31"/>
        <v>2223592.75</v>
      </c>
      <c r="CY24" s="479">
        <f t="shared" ca="1" si="31"/>
        <v>2223592.75</v>
      </c>
      <c r="CZ24" s="479">
        <f t="shared" ca="1" si="31"/>
        <v>2223592.75</v>
      </c>
      <c r="DA24" s="479">
        <f t="shared" ca="1" si="31"/>
        <v>2223592.75</v>
      </c>
      <c r="DB24" s="479">
        <f t="shared" ca="1" si="31"/>
        <v>2223592.75</v>
      </c>
      <c r="DC24" s="479">
        <f t="shared" ca="1" si="31"/>
        <v>2288450.6666666665</v>
      </c>
      <c r="DD24" s="479">
        <f t="shared" ca="1" si="31"/>
        <v>2288450.6666666665</v>
      </c>
      <c r="DE24" s="479">
        <f t="shared" ca="1" si="31"/>
        <v>2288450.6666666665</v>
      </c>
      <c r="DF24" s="479">
        <f t="shared" ca="1" si="31"/>
        <v>2288450.6666666665</v>
      </c>
      <c r="DG24" s="479">
        <f t="shared" ca="1" si="31"/>
        <v>2288450.6666666665</v>
      </c>
      <c r="DH24" s="479">
        <f t="shared" ca="1" si="31"/>
        <v>2288450.6666666665</v>
      </c>
      <c r="DI24" s="479">
        <f t="shared" ca="1" si="31"/>
        <v>2288450.6666666665</v>
      </c>
      <c r="DJ24" s="479">
        <f t="shared" ca="1" si="31"/>
        <v>2288450.6666666665</v>
      </c>
      <c r="DK24" s="479">
        <f t="shared" ca="1" si="31"/>
        <v>2288450.6666666665</v>
      </c>
      <c r="DL24" s="479">
        <f t="shared" ca="1" si="31"/>
        <v>2288450.6666666665</v>
      </c>
      <c r="DM24" s="479">
        <f t="shared" ca="1" si="31"/>
        <v>2288450.6666666665</v>
      </c>
      <c r="DN24" s="479">
        <f t="shared" ca="1" si="31"/>
        <v>2288450.6666666665</v>
      </c>
      <c r="DO24" s="479">
        <f t="shared" ca="1" si="31"/>
        <v>2357253.1666666665</v>
      </c>
      <c r="DP24" s="479">
        <f t="shared" ca="1" si="31"/>
        <v>2357253.1666666665</v>
      </c>
      <c r="DQ24" s="479">
        <f t="shared" ca="1" si="31"/>
        <v>2357253.1666666665</v>
      </c>
      <c r="DR24" s="479">
        <f t="shared" ca="1" si="31"/>
        <v>2357253.1666666665</v>
      </c>
      <c r="DS24" s="479">
        <f t="shared" ca="1" si="31"/>
        <v>2357253.1666666665</v>
      </c>
      <c r="DT24" s="479">
        <f t="shared" ca="1" si="31"/>
        <v>2357253.1666666665</v>
      </c>
      <c r="DU24" s="479">
        <f t="shared" ca="1" si="31"/>
        <v>2357253.1666666665</v>
      </c>
      <c r="DV24" s="479">
        <f t="shared" ca="1" si="31"/>
        <v>2357253.1666666665</v>
      </c>
      <c r="DW24" s="479">
        <f t="shared" ca="1" si="31"/>
        <v>2357253.1666666665</v>
      </c>
      <c r="DX24" s="479">
        <f t="shared" ca="1" si="31"/>
        <v>2357253.1666666665</v>
      </c>
      <c r="DY24" s="479">
        <f t="shared" ca="1" si="31"/>
        <v>2357253.1666666665</v>
      </c>
      <c r="DZ24" s="479">
        <f t="shared" ca="1" si="31"/>
        <v>2357253.1666666665</v>
      </c>
      <c r="EA24" s="479">
        <f t="shared" ca="1" si="31"/>
        <v>0</v>
      </c>
      <c r="EB24" s="479">
        <f t="shared" ca="1" si="31"/>
        <v>0</v>
      </c>
      <c r="EC24" s="479">
        <f t="shared" ca="1" si="31"/>
        <v>0</v>
      </c>
      <c r="ED24" s="479">
        <f t="shared" ca="1" si="31"/>
        <v>0</v>
      </c>
      <c r="EE24" s="479">
        <f t="shared" ca="1" si="31"/>
        <v>0</v>
      </c>
      <c r="EF24" s="479">
        <f t="shared" ca="1" si="31"/>
        <v>0</v>
      </c>
      <c r="EG24" s="479">
        <f t="shared" ca="1" si="31"/>
        <v>0</v>
      </c>
      <c r="EH24" s="479">
        <f t="shared" ca="1" si="31"/>
        <v>0</v>
      </c>
      <c r="EI24" s="479">
        <f t="shared" ca="1" si="25"/>
        <v>0</v>
      </c>
      <c r="EJ24" s="479">
        <f t="shared" ca="1" si="25"/>
        <v>0</v>
      </c>
      <c r="EK24" s="479">
        <f t="shared" ca="1" si="25"/>
        <v>0</v>
      </c>
      <c r="EL24" s="479">
        <f t="shared" ca="1" si="25"/>
        <v>0</v>
      </c>
    </row>
    <row r="25" spans="1:142" x14ac:dyDescent="0.2">
      <c r="C25" s="480"/>
      <c r="D25" s="481">
        <f>'Property(Y)'!A20</f>
        <v>20</v>
      </c>
      <c r="E25" s="481" t="str">
        <f t="shared" si="21"/>
        <v>'Property(Y)'!20:20</v>
      </c>
      <c r="F25" s="458"/>
      <c r="G25" s="458"/>
      <c r="H25" s="458"/>
      <c r="I25" s="458"/>
      <c r="J25" s="452"/>
      <c r="K25" s="482"/>
      <c r="L25" s="482"/>
      <c r="M25" s="482"/>
      <c r="N25" s="482"/>
      <c r="O25" s="482"/>
      <c r="P25" s="482"/>
      <c r="Q25" s="482"/>
      <c r="R25" s="482"/>
      <c r="S25" s="482"/>
      <c r="T25" s="482"/>
      <c r="U25" s="482"/>
      <c r="V25" s="482"/>
      <c r="W25" s="482"/>
      <c r="X25" s="482"/>
      <c r="Y25" s="482"/>
      <c r="Z25" s="482"/>
      <c r="AA25" s="482"/>
      <c r="AB25" s="482"/>
      <c r="AC25" s="482"/>
      <c r="AD25" s="482"/>
      <c r="AE25" s="482"/>
      <c r="AF25" s="482"/>
      <c r="AG25" s="482"/>
      <c r="AH25" s="482"/>
      <c r="AI25" s="482"/>
      <c r="AJ25" s="482"/>
      <c r="AK25" s="482"/>
      <c r="AL25" s="482"/>
      <c r="AM25" s="482"/>
      <c r="AN25" s="482"/>
      <c r="AO25" s="482"/>
      <c r="AP25" s="482"/>
      <c r="AQ25" s="482"/>
      <c r="AR25" s="482"/>
      <c r="AS25" s="482"/>
      <c r="AT25" s="482"/>
      <c r="AU25" s="482"/>
      <c r="AV25" s="482"/>
      <c r="AW25" s="482"/>
      <c r="AX25" s="482"/>
      <c r="AY25" s="482"/>
      <c r="AZ25" s="482"/>
      <c r="BA25" s="482"/>
      <c r="BB25" s="482"/>
      <c r="BC25" s="482"/>
      <c r="BD25" s="482"/>
      <c r="BE25" s="482"/>
      <c r="BF25" s="482"/>
      <c r="BG25" s="482"/>
      <c r="BH25" s="482"/>
      <c r="BI25" s="482"/>
      <c r="BJ25" s="482"/>
      <c r="BK25" s="482"/>
      <c r="BL25" s="482"/>
      <c r="BM25" s="482"/>
      <c r="BN25" s="482"/>
      <c r="BO25" s="482"/>
      <c r="BP25" s="482"/>
      <c r="BQ25" s="482"/>
      <c r="BR25" s="482"/>
      <c r="BS25" s="482"/>
      <c r="BT25" s="482"/>
      <c r="BU25" s="482"/>
      <c r="BV25" s="482"/>
      <c r="BW25" s="482"/>
      <c r="BX25" s="482"/>
      <c r="BY25" s="482"/>
      <c r="BZ25" s="482"/>
      <c r="CA25" s="482"/>
      <c r="CB25" s="482"/>
      <c r="CC25" s="482"/>
      <c r="CD25" s="482"/>
      <c r="CE25" s="482"/>
      <c r="CF25" s="482"/>
      <c r="CG25" s="482"/>
      <c r="CH25" s="482"/>
      <c r="CI25" s="482"/>
      <c r="CJ25" s="482"/>
      <c r="CK25" s="482"/>
      <c r="CL25" s="482"/>
      <c r="CM25" s="482"/>
      <c r="CN25" s="482"/>
      <c r="CO25" s="482"/>
      <c r="CP25" s="482"/>
      <c r="CQ25" s="482"/>
      <c r="CR25" s="482"/>
      <c r="CS25" s="482"/>
      <c r="CT25" s="482"/>
      <c r="CU25" s="482"/>
      <c r="CV25" s="482"/>
      <c r="CW25" s="482"/>
      <c r="CX25" s="482"/>
      <c r="CY25" s="482"/>
      <c r="CZ25" s="482"/>
      <c r="DA25" s="482"/>
      <c r="DB25" s="482"/>
      <c r="DC25" s="482"/>
      <c r="DD25" s="482"/>
      <c r="DE25" s="482"/>
      <c r="DF25" s="482"/>
      <c r="DG25" s="482"/>
      <c r="DH25" s="482"/>
      <c r="DI25" s="482"/>
      <c r="DJ25" s="482"/>
      <c r="DK25" s="482"/>
      <c r="DL25" s="482"/>
      <c r="DM25" s="482"/>
      <c r="DN25" s="482"/>
      <c r="DO25" s="482"/>
      <c r="DP25" s="482"/>
      <c r="DQ25" s="482"/>
      <c r="DR25" s="482"/>
      <c r="DS25" s="482"/>
      <c r="DT25" s="482"/>
      <c r="DU25" s="482"/>
      <c r="DV25" s="482"/>
      <c r="DW25" s="482"/>
      <c r="DX25" s="482"/>
      <c r="DY25" s="482"/>
      <c r="DZ25" s="482"/>
      <c r="EA25" s="482"/>
      <c r="EB25" s="482"/>
      <c r="EC25" s="482"/>
      <c r="ED25" s="482"/>
      <c r="EE25" s="482"/>
      <c r="EF25" s="482"/>
      <c r="EG25" s="482"/>
      <c r="EH25" s="482"/>
      <c r="EI25" s="482"/>
      <c r="EJ25" s="482"/>
      <c r="EK25" s="482"/>
      <c r="EL25" s="482"/>
    </row>
    <row r="26" spans="1:142" x14ac:dyDescent="0.2">
      <c r="C26" s="483" t="s">
        <v>14</v>
      </c>
      <c r="D26" s="481">
        <f>'Property(Y)'!A21</f>
        <v>21</v>
      </c>
      <c r="E26" s="481" t="str">
        <f t="shared" si="21"/>
        <v>'Property(Y)'!21:21</v>
      </c>
      <c r="F26" s="458"/>
      <c r="G26" s="458"/>
      <c r="H26" s="458"/>
      <c r="I26" s="458"/>
      <c r="J26" s="452"/>
      <c r="K26" s="482"/>
      <c r="L26" s="482"/>
      <c r="M26" s="482"/>
      <c r="N26" s="482"/>
      <c r="O26" s="482"/>
      <c r="P26" s="482"/>
      <c r="Q26" s="482"/>
      <c r="R26" s="482"/>
      <c r="S26" s="482"/>
      <c r="T26" s="482"/>
      <c r="U26" s="482"/>
      <c r="V26" s="482"/>
      <c r="W26" s="482"/>
      <c r="X26" s="482"/>
      <c r="Y26" s="482"/>
      <c r="Z26" s="482"/>
      <c r="AA26" s="482"/>
      <c r="AB26" s="482"/>
      <c r="AC26" s="482"/>
      <c r="AD26" s="482"/>
      <c r="AE26" s="482"/>
      <c r="AF26" s="482"/>
      <c r="AG26" s="482"/>
      <c r="AH26" s="482"/>
      <c r="AI26" s="482"/>
      <c r="AJ26" s="482"/>
      <c r="AK26" s="482"/>
      <c r="AL26" s="482"/>
      <c r="AM26" s="482"/>
      <c r="AN26" s="482"/>
      <c r="AO26" s="482"/>
      <c r="AP26" s="482"/>
      <c r="AQ26" s="482"/>
      <c r="AR26" s="482"/>
      <c r="AS26" s="482"/>
      <c r="AT26" s="482"/>
      <c r="AU26" s="482"/>
      <c r="AV26" s="482"/>
      <c r="AW26" s="482"/>
      <c r="AX26" s="482"/>
      <c r="AY26" s="482"/>
      <c r="AZ26" s="482"/>
      <c r="BA26" s="482"/>
      <c r="BB26" s="482"/>
      <c r="BC26" s="482"/>
      <c r="BD26" s="482"/>
      <c r="BE26" s="482"/>
      <c r="BF26" s="482"/>
      <c r="BG26" s="482"/>
      <c r="BH26" s="482"/>
      <c r="BI26" s="482"/>
      <c r="BJ26" s="482"/>
      <c r="BK26" s="482"/>
      <c r="BL26" s="482"/>
      <c r="BM26" s="482"/>
      <c r="BN26" s="482"/>
      <c r="BO26" s="482"/>
      <c r="BP26" s="482"/>
      <c r="BQ26" s="482"/>
      <c r="BR26" s="482"/>
      <c r="BS26" s="482"/>
      <c r="BT26" s="482"/>
      <c r="BU26" s="482"/>
      <c r="BV26" s="482"/>
      <c r="BW26" s="482"/>
      <c r="BX26" s="482"/>
      <c r="BY26" s="482"/>
      <c r="BZ26" s="482"/>
      <c r="CA26" s="482"/>
      <c r="CB26" s="482"/>
      <c r="CC26" s="482"/>
      <c r="CD26" s="482"/>
      <c r="CE26" s="482"/>
      <c r="CF26" s="482"/>
      <c r="CG26" s="482"/>
      <c r="CH26" s="482"/>
      <c r="CI26" s="482"/>
      <c r="CJ26" s="482"/>
      <c r="CK26" s="482"/>
      <c r="CL26" s="482"/>
      <c r="CM26" s="482"/>
      <c r="CN26" s="482"/>
      <c r="CO26" s="482"/>
      <c r="CP26" s="482"/>
      <c r="CQ26" s="482"/>
      <c r="CR26" s="482"/>
      <c r="CS26" s="482"/>
      <c r="CT26" s="482"/>
      <c r="CU26" s="482"/>
      <c r="CV26" s="482"/>
      <c r="CW26" s="482"/>
      <c r="CX26" s="482"/>
      <c r="CY26" s="482"/>
      <c r="CZ26" s="482"/>
      <c r="DA26" s="482"/>
      <c r="DB26" s="482"/>
      <c r="DC26" s="482"/>
      <c r="DD26" s="482"/>
      <c r="DE26" s="482"/>
      <c r="DF26" s="482"/>
      <c r="DG26" s="482"/>
      <c r="DH26" s="482"/>
      <c r="DI26" s="482"/>
      <c r="DJ26" s="482"/>
      <c r="DK26" s="482"/>
      <c r="DL26" s="482"/>
      <c r="DM26" s="482"/>
      <c r="DN26" s="482"/>
      <c r="DO26" s="482"/>
      <c r="DP26" s="482"/>
      <c r="DQ26" s="482"/>
      <c r="DR26" s="482"/>
      <c r="DS26" s="482"/>
      <c r="DT26" s="482"/>
      <c r="DU26" s="482"/>
      <c r="DV26" s="482"/>
      <c r="DW26" s="482"/>
      <c r="DX26" s="482"/>
      <c r="DY26" s="482"/>
      <c r="DZ26" s="482"/>
      <c r="EA26" s="482"/>
      <c r="EB26" s="482"/>
      <c r="EC26" s="482"/>
      <c r="ED26" s="482"/>
      <c r="EE26" s="482"/>
      <c r="EF26" s="482"/>
      <c r="EG26" s="482"/>
      <c r="EH26" s="482"/>
      <c r="EI26" s="482"/>
      <c r="EJ26" s="482"/>
      <c r="EK26" s="482"/>
      <c r="EL26" s="482"/>
    </row>
    <row r="27" spans="1:142" x14ac:dyDescent="0.2">
      <c r="C27" s="484" t="s">
        <v>16</v>
      </c>
      <c r="D27" s="460">
        <f>'Property(Y)'!A22</f>
        <v>22</v>
      </c>
      <c r="E27" s="460" t="str">
        <f t="shared" si="21"/>
        <v>'Property(Y)'!22:22</v>
      </c>
      <c r="F27" s="460"/>
      <c r="G27" s="460"/>
      <c r="H27" s="460"/>
      <c r="I27" s="460"/>
      <c r="J27" s="461">
        <f t="shared" ca="1" si="22"/>
        <v>24882489.000000048</v>
      </c>
      <c r="K27" s="461">
        <f t="shared" ref="K27:Z42" ca="1" si="33">SUMIF(INDIRECT($E$10),K$5,INDIRECT($E27))/12</f>
        <v>61719</v>
      </c>
      <c r="L27" s="461">
        <f t="shared" ca="1" si="33"/>
        <v>61719</v>
      </c>
      <c r="M27" s="461">
        <f t="shared" ca="1" si="33"/>
        <v>61719</v>
      </c>
      <c r="N27" s="461">
        <f t="shared" ca="1" si="33"/>
        <v>61719</v>
      </c>
      <c r="O27" s="461">
        <f t="shared" ca="1" si="33"/>
        <v>61719</v>
      </c>
      <c r="P27" s="461">
        <f t="shared" ca="1" si="33"/>
        <v>61719</v>
      </c>
      <c r="Q27" s="461">
        <f t="shared" ca="1" si="33"/>
        <v>61719</v>
      </c>
      <c r="R27" s="461">
        <f t="shared" ca="1" si="33"/>
        <v>61719</v>
      </c>
      <c r="S27" s="461">
        <f t="shared" ca="1" si="33"/>
        <v>61719</v>
      </c>
      <c r="T27" s="461">
        <f t="shared" ca="1" si="33"/>
        <v>61719</v>
      </c>
      <c r="U27" s="461">
        <f t="shared" ca="1" si="33"/>
        <v>61719</v>
      </c>
      <c r="V27" s="461">
        <f t="shared" ca="1" si="33"/>
        <v>61719</v>
      </c>
      <c r="W27" s="461">
        <f t="shared" ca="1" si="33"/>
        <v>108026.41666666667</v>
      </c>
      <c r="X27" s="461">
        <f t="shared" ca="1" si="33"/>
        <v>108026.41666666667</v>
      </c>
      <c r="Y27" s="461">
        <f t="shared" ca="1" si="33"/>
        <v>108026.41666666667</v>
      </c>
      <c r="Z27" s="461">
        <f t="shared" ca="1" si="33"/>
        <v>108026.41666666667</v>
      </c>
      <c r="AA27" s="461">
        <f t="shared" ca="1" si="32"/>
        <v>108026.41666666667</v>
      </c>
      <c r="AB27" s="461">
        <f t="shared" ca="1" si="32"/>
        <v>108026.41666666667</v>
      </c>
      <c r="AC27" s="461">
        <f t="shared" ca="1" si="32"/>
        <v>108026.41666666667</v>
      </c>
      <c r="AD27" s="461">
        <f t="shared" ca="1" si="32"/>
        <v>108026.41666666667</v>
      </c>
      <c r="AE27" s="461">
        <f t="shared" ca="1" si="32"/>
        <v>108026.41666666667</v>
      </c>
      <c r="AF27" s="461">
        <f t="shared" ca="1" si="32"/>
        <v>108026.41666666667</v>
      </c>
      <c r="AG27" s="461">
        <f t="shared" ca="1" si="32"/>
        <v>108026.41666666667</v>
      </c>
      <c r="AH27" s="461">
        <f t="shared" ca="1" si="32"/>
        <v>108026.41666666667</v>
      </c>
      <c r="AI27" s="461">
        <f t="shared" ca="1" si="32"/>
        <v>154340.66666666666</v>
      </c>
      <c r="AJ27" s="461">
        <f t="shared" ca="1" si="32"/>
        <v>154340.66666666666</v>
      </c>
      <c r="AK27" s="461">
        <f t="shared" ca="1" si="32"/>
        <v>154340.66666666666</v>
      </c>
      <c r="AL27" s="461">
        <f t="shared" ca="1" si="32"/>
        <v>154340.66666666666</v>
      </c>
      <c r="AM27" s="461">
        <f t="shared" ca="1" si="32"/>
        <v>154340.66666666666</v>
      </c>
      <c r="AN27" s="461">
        <f t="shared" ca="1" si="32"/>
        <v>154340.66666666666</v>
      </c>
      <c r="AO27" s="461">
        <f t="shared" ca="1" si="32"/>
        <v>154340.66666666666</v>
      </c>
      <c r="AP27" s="461">
        <f t="shared" ca="1" si="32"/>
        <v>154340.66666666666</v>
      </c>
      <c r="AQ27" s="461">
        <f t="shared" ca="1" si="32"/>
        <v>154340.66666666666</v>
      </c>
      <c r="AR27" s="461">
        <f t="shared" ca="1" si="32"/>
        <v>154340.66666666666</v>
      </c>
      <c r="AS27" s="461">
        <f t="shared" ca="1" si="32"/>
        <v>154340.66666666666</v>
      </c>
      <c r="AT27" s="461">
        <f t="shared" ca="1" si="32"/>
        <v>154340.66666666666</v>
      </c>
      <c r="AU27" s="461">
        <f t="shared" ca="1" si="32"/>
        <v>200496.75</v>
      </c>
      <c r="AV27" s="461">
        <f t="shared" ca="1" si="32"/>
        <v>200496.75</v>
      </c>
      <c r="AW27" s="461">
        <f t="shared" ca="1" si="32"/>
        <v>200496.75</v>
      </c>
      <c r="AX27" s="461">
        <f t="shared" ca="1" si="32"/>
        <v>200496.75</v>
      </c>
      <c r="AY27" s="461">
        <f t="shared" ca="1" si="32"/>
        <v>200496.75</v>
      </c>
      <c r="AZ27" s="461">
        <f t="shared" ca="1" si="32"/>
        <v>200496.75</v>
      </c>
      <c r="BA27" s="461">
        <f t="shared" ca="1" si="32"/>
        <v>200496.75</v>
      </c>
      <c r="BB27" s="461">
        <f t="shared" ca="1" si="32"/>
        <v>200496.75</v>
      </c>
      <c r="BC27" s="461">
        <f t="shared" ca="1" si="32"/>
        <v>200496.75</v>
      </c>
      <c r="BD27" s="461">
        <f t="shared" ca="1" si="32"/>
        <v>200496.75</v>
      </c>
      <c r="BE27" s="461">
        <f t="shared" ca="1" si="32"/>
        <v>200496.75</v>
      </c>
      <c r="BF27" s="461">
        <f t="shared" ca="1" si="32"/>
        <v>200496.75</v>
      </c>
      <c r="BG27" s="461">
        <f t="shared" ca="1" si="32"/>
        <v>239465</v>
      </c>
      <c r="BH27" s="461">
        <f t="shared" ca="1" si="32"/>
        <v>239465</v>
      </c>
      <c r="BI27" s="461">
        <f t="shared" ca="1" si="32"/>
        <v>239465</v>
      </c>
      <c r="BJ27" s="461">
        <f t="shared" ca="1" si="32"/>
        <v>239465</v>
      </c>
      <c r="BK27" s="461">
        <f t="shared" ca="1" si="32"/>
        <v>239465</v>
      </c>
      <c r="BL27" s="461">
        <f t="shared" ca="1" si="32"/>
        <v>239465</v>
      </c>
      <c r="BM27" s="461">
        <f t="shared" ca="1" si="32"/>
        <v>239465</v>
      </c>
      <c r="BN27" s="461">
        <f t="shared" ca="1" si="32"/>
        <v>239465</v>
      </c>
      <c r="BO27" s="461">
        <f t="shared" ca="1" si="32"/>
        <v>239465</v>
      </c>
      <c r="BP27" s="461">
        <f t="shared" ca="1" si="32"/>
        <v>239465</v>
      </c>
      <c r="BQ27" s="461">
        <f t="shared" ca="1" si="32"/>
        <v>239465</v>
      </c>
      <c r="BR27" s="461">
        <f t="shared" ca="1" si="32"/>
        <v>239465</v>
      </c>
      <c r="BS27" s="461">
        <f t="shared" ca="1" si="32"/>
        <v>246649.08333333334</v>
      </c>
      <c r="BT27" s="461">
        <f t="shared" ca="1" si="32"/>
        <v>246649.08333333334</v>
      </c>
      <c r="BU27" s="461">
        <f t="shared" ca="1" si="32"/>
        <v>246649.08333333334</v>
      </c>
      <c r="BV27" s="461">
        <f t="shared" ca="1" si="32"/>
        <v>246649.08333333334</v>
      </c>
      <c r="BW27" s="461">
        <f t="shared" ca="1" si="32"/>
        <v>246649.08333333334</v>
      </c>
      <c r="BX27" s="461">
        <f t="shared" ca="1" si="31"/>
        <v>246649.08333333334</v>
      </c>
      <c r="BY27" s="461">
        <f t="shared" ca="1" si="31"/>
        <v>246649.08333333334</v>
      </c>
      <c r="BZ27" s="461">
        <f t="shared" ref="BZ27:EK42" ca="1" si="34">SUMIF(INDIRECT($E$10),BZ$5,INDIRECT($E27))/12</f>
        <v>246649.08333333334</v>
      </c>
      <c r="CA27" s="461">
        <f t="shared" ca="1" si="34"/>
        <v>246649.08333333334</v>
      </c>
      <c r="CB27" s="461">
        <f t="shared" ca="1" si="34"/>
        <v>246649.08333333334</v>
      </c>
      <c r="CC27" s="461">
        <f t="shared" ca="1" si="34"/>
        <v>246649.08333333334</v>
      </c>
      <c r="CD27" s="461">
        <f t="shared" ca="1" si="34"/>
        <v>246649.08333333334</v>
      </c>
      <c r="CE27" s="461">
        <f t="shared" ca="1" si="34"/>
        <v>254048.33333333334</v>
      </c>
      <c r="CF27" s="461">
        <f t="shared" ca="1" si="34"/>
        <v>254048.33333333334</v>
      </c>
      <c r="CG27" s="461">
        <f t="shared" ca="1" si="34"/>
        <v>254048.33333333334</v>
      </c>
      <c r="CH27" s="461">
        <f t="shared" ca="1" si="34"/>
        <v>254048.33333333334</v>
      </c>
      <c r="CI27" s="461">
        <f t="shared" ca="1" si="34"/>
        <v>254048.33333333334</v>
      </c>
      <c r="CJ27" s="461">
        <f t="shared" ca="1" si="34"/>
        <v>254048.33333333334</v>
      </c>
      <c r="CK27" s="461">
        <f t="shared" ca="1" si="34"/>
        <v>254048.33333333334</v>
      </c>
      <c r="CL27" s="461">
        <f t="shared" ca="1" si="34"/>
        <v>254048.33333333334</v>
      </c>
      <c r="CM27" s="461">
        <f t="shared" ca="1" si="34"/>
        <v>254048.33333333334</v>
      </c>
      <c r="CN27" s="461">
        <f t="shared" ca="1" si="34"/>
        <v>254048.33333333334</v>
      </c>
      <c r="CO27" s="461">
        <f t="shared" ca="1" si="34"/>
        <v>254048.33333333334</v>
      </c>
      <c r="CP27" s="461">
        <f t="shared" ca="1" si="34"/>
        <v>254048.33333333334</v>
      </c>
      <c r="CQ27" s="461">
        <f t="shared" ca="1" si="34"/>
        <v>261669.91666666666</v>
      </c>
      <c r="CR27" s="461">
        <f t="shared" ca="1" si="34"/>
        <v>261669.91666666666</v>
      </c>
      <c r="CS27" s="461">
        <f t="shared" ca="1" si="34"/>
        <v>261669.91666666666</v>
      </c>
      <c r="CT27" s="461">
        <f t="shared" ca="1" si="34"/>
        <v>261669.91666666666</v>
      </c>
      <c r="CU27" s="461">
        <f t="shared" ca="1" si="34"/>
        <v>261669.91666666666</v>
      </c>
      <c r="CV27" s="461">
        <f t="shared" ca="1" si="34"/>
        <v>261669.91666666666</v>
      </c>
      <c r="CW27" s="461">
        <f t="shared" ca="1" si="34"/>
        <v>261669.91666666666</v>
      </c>
      <c r="CX27" s="461">
        <f t="shared" ca="1" si="34"/>
        <v>261669.91666666666</v>
      </c>
      <c r="CY27" s="461">
        <f t="shared" ca="1" si="34"/>
        <v>261669.91666666666</v>
      </c>
      <c r="CZ27" s="461">
        <f t="shared" ca="1" si="34"/>
        <v>261669.91666666666</v>
      </c>
      <c r="DA27" s="461">
        <f t="shared" ca="1" si="34"/>
        <v>261669.91666666666</v>
      </c>
      <c r="DB27" s="461">
        <f t="shared" ca="1" si="34"/>
        <v>261669.91666666666</v>
      </c>
      <c r="DC27" s="461">
        <f t="shared" ca="1" si="34"/>
        <v>269519.91666666669</v>
      </c>
      <c r="DD27" s="461">
        <f t="shared" ca="1" si="34"/>
        <v>269519.91666666669</v>
      </c>
      <c r="DE27" s="461">
        <f t="shared" ca="1" si="34"/>
        <v>269519.91666666669</v>
      </c>
      <c r="DF27" s="461">
        <f t="shared" ca="1" si="34"/>
        <v>269519.91666666669</v>
      </c>
      <c r="DG27" s="461">
        <f t="shared" ca="1" si="34"/>
        <v>269519.91666666669</v>
      </c>
      <c r="DH27" s="461">
        <f t="shared" ca="1" si="34"/>
        <v>269519.91666666669</v>
      </c>
      <c r="DI27" s="461">
        <f t="shared" ca="1" si="34"/>
        <v>269519.91666666669</v>
      </c>
      <c r="DJ27" s="461">
        <f t="shared" ca="1" si="34"/>
        <v>269519.91666666669</v>
      </c>
      <c r="DK27" s="461">
        <f t="shared" ca="1" si="34"/>
        <v>269519.91666666669</v>
      </c>
      <c r="DL27" s="461">
        <f t="shared" ca="1" si="34"/>
        <v>269519.91666666669</v>
      </c>
      <c r="DM27" s="461">
        <f t="shared" ca="1" si="34"/>
        <v>269519.91666666669</v>
      </c>
      <c r="DN27" s="461">
        <f t="shared" ca="1" si="34"/>
        <v>269519.91666666669</v>
      </c>
      <c r="DO27" s="461">
        <f t="shared" ca="1" si="34"/>
        <v>277605.66666666669</v>
      </c>
      <c r="DP27" s="461">
        <f t="shared" ca="1" si="34"/>
        <v>277605.66666666669</v>
      </c>
      <c r="DQ27" s="461">
        <f t="shared" ca="1" si="34"/>
        <v>277605.66666666669</v>
      </c>
      <c r="DR27" s="461">
        <f t="shared" ca="1" si="34"/>
        <v>277605.66666666669</v>
      </c>
      <c r="DS27" s="461">
        <f t="shared" ca="1" si="34"/>
        <v>277605.66666666669</v>
      </c>
      <c r="DT27" s="461">
        <f t="shared" ca="1" si="34"/>
        <v>277605.66666666669</v>
      </c>
      <c r="DU27" s="461">
        <f t="shared" ca="1" si="34"/>
        <v>277605.66666666669</v>
      </c>
      <c r="DV27" s="461">
        <f t="shared" ca="1" si="34"/>
        <v>277605.66666666669</v>
      </c>
      <c r="DW27" s="461">
        <f t="shared" ca="1" si="34"/>
        <v>277605.66666666669</v>
      </c>
      <c r="DX27" s="461">
        <f t="shared" ca="1" si="34"/>
        <v>277605.66666666669</v>
      </c>
      <c r="DY27" s="461">
        <f t="shared" ca="1" si="34"/>
        <v>277605.66666666669</v>
      </c>
      <c r="DZ27" s="461">
        <f t="shared" ca="1" si="34"/>
        <v>277605.66666666669</v>
      </c>
      <c r="EA27" s="461">
        <f t="shared" ca="1" si="34"/>
        <v>0</v>
      </c>
      <c r="EB27" s="461">
        <f t="shared" ca="1" si="34"/>
        <v>0</v>
      </c>
      <c r="EC27" s="461">
        <f t="shared" ca="1" si="34"/>
        <v>0</v>
      </c>
      <c r="ED27" s="461">
        <f t="shared" ca="1" si="34"/>
        <v>0</v>
      </c>
      <c r="EE27" s="461">
        <f t="shared" ca="1" si="34"/>
        <v>0</v>
      </c>
      <c r="EF27" s="461">
        <f t="shared" ca="1" si="34"/>
        <v>0</v>
      </c>
      <c r="EG27" s="461">
        <f t="shared" ca="1" si="34"/>
        <v>0</v>
      </c>
      <c r="EH27" s="461">
        <f t="shared" ca="1" si="34"/>
        <v>0</v>
      </c>
      <c r="EI27" s="461">
        <f t="shared" ca="1" si="34"/>
        <v>0</v>
      </c>
      <c r="EJ27" s="461">
        <f t="shared" ca="1" si="34"/>
        <v>0</v>
      </c>
      <c r="EK27" s="461">
        <f t="shared" ca="1" si="34"/>
        <v>0</v>
      </c>
      <c r="EL27" s="461">
        <f t="shared" ref="EL27:EL42" ca="1" si="35">SUMIF(INDIRECT($E$10),EL$5,INDIRECT($E27))/12</f>
        <v>0</v>
      </c>
    </row>
    <row r="28" spans="1:142" x14ac:dyDescent="0.2">
      <c r="C28" s="484" t="s">
        <v>17</v>
      </c>
      <c r="D28" s="460">
        <f>'Property(Y)'!A23</f>
        <v>23</v>
      </c>
      <c r="E28" s="460" t="str">
        <f t="shared" si="21"/>
        <v>'Property(Y)'!23:23</v>
      </c>
      <c r="F28" s="460"/>
      <c r="G28" s="460"/>
      <c r="H28" s="460"/>
      <c r="I28" s="460"/>
      <c r="J28" s="461">
        <f t="shared" ca="1" si="22"/>
        <v>1424008.9999999981</v>
      </c>
      <c r="K28" s="461">
        <f t="shared" ca="1" si="33"/>
        <v>10351.416666666666</v>
      </c>
      <c r="L28" s="461">
        <f t="shared" ref="L28:BW31" ca="1" si="36">SUMIF(INDIRECT($E$10),L$5,INDIRECT($E28))/12</f>
        <v>10351.416666666666</v>
      </c>
      <c r="M28" s="461">
        <f t="shared" ca="1" si="36"/>
        <v>10351.416666666666</v>
      </c>
      <c r="N28" s="461">
        <f t="shared" ca="1" si="36"/>
        <v>10351.416666666666</v>
      </c>
      <c r="O28" s="461">
        <f t="shared" ca="1" si="36"/>
        <v>10351.416666666666</v>
      </c>
      <c r="P28" s="461">
        <f t="shared" ca="1" si="36"/>
        <v>10351.416666666666</v>
      </c>
      <c r="Q28" s="461">
        <f t="shared" ca="1" si="36"/>
        <v>10351.416666666666</v>
      </c>
      <c r="R28" s="461">
        <f t="shared" ca="1" si="36"/>
        <v>10351.416666666666</v>
      </c>
      <c r="S28" s="461">
        <f t="shared" ca="1" si="36"/>
        <v>10351.416666666666</v>
      </c>
      <c r="T28" s="461">
        <f t="shared" ca="1" si="36"/>
        <v>10351.416666666666</v>
      </c>
      <c r="U28" s="461">
        <f t="shared" ca="1" si="36"/>
        <v>10351.416666666666</v>
      </c>
      <c r="V28" s="461">
        <f t="shared" ca="1" si="36"/>
        <v>10351.416666666666</v>
      </c>
      <c r="W28" s="461">
        <f t="shared" ca="1" si="36"/>
        <v>10661.916666666666</v>
      </c>
      <c r="X28" s="461">
        <f t="shared" ca="1" si="36"/>
        <v>10661.916666666666</v>
      </c>
      <c r="Y28" s="461">
        <f t="shared" ca="1" si="36"/>
        <v>10661.916666666666</v>
      </c>
      <c r="Z28" s="461">
        <f t="shared" ca="1" si="36"/>
        <v>10661.916666666666</v>
      </c>
      <c r="AA28" s="461">
        <f t="shared" ca="1" si="36"/>
        <v>10661.916666666666</v>
      </c>
      <c r="AB28" s="461">
        <f t="shared" ca="1" si="36"/>
        <v>10661.916666666666</v>
      </c>
      <c r="AC28" s="461">
        <f t="shared" ca="1" si="36"/>
        <v>10661.916666666666</v>
      </c>
      <c r="AD28" s="461">
        <f t="shared" ca="1" si="36"/>
        <v>10661.916666666666</v>
      </c>
      <c r="AE28" s="461">
        <f t="shared" ca="1" si="36"/>
        <v>10661.916666666666</v>
      </c>
      <c r="AF28" s="461">
        <f t="shared" ca="1" si="36"/>
        <v>10661.916666666666</v>
      </c>
      <c r="AG28" s="461">
        <f t="shared" ca="1" si="36"/>
        <v>10661.916666666666</v>
      </c>
      <c r="AH28" s="461">
        <f t="shared" ca="1" si="36"/>
        <v>10661.916666666666</v>
      </c>
      <c r="AI28" s="461">
        <f t="shared" ca="1" si="36"/>
        <v>10981.833333333334</v>
      </c>
      <c r="AJ28" s="461">
        <f t="shared" ca="1" si="36"/>
        <v>10981.833333333334</v>
      </c>
      <c r="AK28" s="461">
        <f t="shared" ca="1" si="36"/>
        <v>10981.833333333334</v>
      </c>
      <c r="AL28" s="461">
        <f t="shared" ca="1" si="36"/>
        <v>10981.833333333334</v>
      </c>
      <c r="AM28" s="461">
        <f t="shared" ca="1" si="36"/>
        <v>10981.833333333334</v>
      </c>
      <c r="AN28" s="461">
        <f t="shared" ca="1" si="36"/>
        <v>10981.833333333334</v>
      </c>
      <c r="AO28" s="461">
        <f t="shared" ca="1" si="36"/>
        <v>10981.833333333334</v>
      </c>
      <c r="AP28" s="461">
        <f t="shared" ca="1" si="36"/>
        <v>10981.833333333334</v>
      </c>
      <c r="AQ28" s="461">
        <f t="shared" ca="1" si="36"/>
        <v>10981.833333333334</v>
      </c>
      <c r="AR28" s="461">
        <f t="shared" ca="1" si="36"/>
        <v>10981.833333333334</v>
      </c>
      <c r="AS28" s="461">
        <f t="shared" ca="1" si="36"/>
        <v>10981.833333333334</v>
      </c>
      <c r="AT28" s="461">
        <f t="shared" ca="1" si="36"/>
        <v>10981.833333333334</v>
      </c>
      <c r="AU28" s="461">
        <f t="shared" ca="1" si="36"/>
        <v>11311.333333333334</v>
      </c>
      <c r="AV28" s="461">
        <f t="shared" ca="1" si="36"/>
        <v>11311.333333333334</v>
      </c>
      <c r="AW28" s="461">
        <f t="shared" ca="1" si="36"/>
        <v>11311.333333333334</v>
      </c>
      <c r="AX28" s="461">
        <f t="shared" ca="1" si="36"/>
        <v>11311.333333333334</v>
      </c>
      <c r="AY28" s="461">
        <f t="shared" ca="1" si="36"/>
        <v>11311.333333333334</v>
      </c>
      <c r="AZ28" s="461">
        <f t="shared" ca="1" si="36"/>
        <v>11311.333333333334</v>
      </c>
      <c r="BA28" s="461">
        <f t="shared" ca="1" si="36"/>
        <v>11311.333333333334</v>
      </c>
      <c r="BB28" s="461">
        <f t="shared" ca="1" si="36"/>
        <v>11311.333333333334</v>
      </c>
      <c r="BC28" s="461">
        <f t="shared" ca="1" si="36"/>
        <v>11311.333333333334</v>
      </c>
      <c r="BD28" s="461">
        <f t="shared" ca="1" si="36"/>
        <v>11311.333333333334</v>
      </c>
      <c r="BE28" s="461">
        <f t="shared" ca="1" si="36"/>
        <v>11311.333333333334</v>
      </c>
      <c r="BF28" s="461">
        <f t="shared" ca="1" si="36"/>
        <v>11311.333333333334</v>
      </c>
      <c r="BG28" s="461">
        <f t="shared" ca="1" si="36"/>
        <v>11650.5</v>
      </c>
      <c r="BH28" s="461">
        <f t="shared" ca="1" si="36"/>
        <v>11650.5</v>
      </c>
      <c r="BI28" s="461">
        <f t="shared" ca="1" si="36"/>
        <v>11650.5</v>
      </c>
      <c r="BJ28" s="461">
        <f t="shared" ca="1" si="36"/>
        <v>11650.5</v>
      </c>
      <c r="BK28" s="461">
        <f t="shared" ca="1" si="36"/>
        <v>11650.5</v>
      </c>
      <c r="BL28" s="461">
        <f t="shared" ca="1" si="36"/>
        <v>11650.5</v>
      </c>
      <c r="BM28" s="461">
        <f t="shared" ca="1" si="36"/>
        <v>11650.5</v>
      </c>
      <c r="BN28" s="461">
        <f t="shared" ca="1" si="36"/>
        <v>11650.5</v>
      </c>
      <c r="BO28" s="461">
        <f t="shared" ca="1" si="36"/>
        <v>11650.5</v>
      </c>
      <c r="BP28" s="461">
        <f t="shared" ca="1" si="36"/>
        <v>11650.5</v>
      </c>
      <c r="BQ28" s="461">
        <f t="shared" ca="1" si="36"/>
        <v>11650.5</v>
      </c>
      <c r="BR28" s="461">
        <f t="shared" ca="1" si="36"/>
        <v>11650.5</v>
      </c>
      <c r="BS28" s="461">
        <f t="shared" ca="1" si="36"/>
        <v>12000.25</v>
      </c>
      <c r="BT28" s="461">
        <f t="shared" ca="1" si="36"/>
        <v>12000.25</v>
      </c>
      <c r="BU28" s="461">
        <f t="shared" ca="1" si="36"/>
        <v>12000.25</v>
      </c>
      <c r="BV28" s="461">
        <f t="shared" ca="1" si="36"/>
        <v>12000.25</v>
      </c>
      <c r="BW28" s="461">
        <f t="shared" ca="1" si="36"/>
        <v>12000.25</v>
      </c>
      <c r="BX28" s="461">
        <f t="shared" ref="BX28:EI42" ca="1" si="37">SUMIF(INDIRECT($E$10),BX$5,INDIRECT($E28))/12</f>
        <v>12000.25</v>
      </c>
      <c r="BY28" s="461">
        <f t="shared" ca="1" si="37"/>
        <v>12000.25</v>
      </c>
      <c r="BZ28" s="461">
        <f t="shared" ca="1" si="37"/>
        <v>12000.25</v>
      </c>
      <c r="CA28" s="461">
        <f t="shared" ca="1" si="37"/>
        <v>12000.25</v>
      </c>
      <c r="CB28" s="461">
        <f t="shared" ca="1" si="37"/>
        <v>12000.25</v>
      </c>
      <c r="CC28" s="461">
        <f t="shared" ca="1" si="37"/>
        <v>12000.25</v>
      </c>
      <c r="CD28" s="461">
        <f t="shared" ca="1" si="37"/>
        <v>12000.25</v>
      </c>
      <c r="CE28" s="461">
        <f t="shared" ca="1" si="37"/>
        <v>12360.166666666666</v>
      </c>
      <c r="CF28" s="461">
        <f t="shared" ca="1" si="37"/>
        <v>12360.166666666666</v>
      </c>
      <c r="CG28" s="461">
        <f t="shared" ca="1" si="37"/>
        <v>12360.166666666666</v>
      </c>
      <c r="CH28" s="461">
        <f t="shared" ca="1" si="37"/>
        <v>12360.166666666666</v>
      </c>
      <c r="CI28" s="461">
        <f t="shared" ca="1" si="37"/>
        <v>12360.166666666666</v>
      </c>
      <c r="CJ28" s="461">
        <f t="shared" ca="1" si="37"/>
        <v>12360.166666666666</v>
      </c>
      <c r="CK28" s="461">
        <f t="shared" ca="1" si="37"/>
        <v>12360.166666666666</v>
      </c>
      <c r="CL28" s="461">
        <f t="shared" ca="1" si="37"/>
        <v>12360.166666666666</v>
      </c>
      <c r="CM28" s="461">
        <f t="shared" ca="1" si="37"/>
        <v>12360.166666666666</v>
      </c>
      <c r="CN28" s="461">
        <f t="shared" ca="1" si="37"/>
        <v>12360.166666666666</v>
      </c>
      <c r="CO28" s="461">
        <f t="shared" ca="1" si="37"/>
        <v>12360.166666666666</v>
      </c>
      <c r="CP28" s="461">
        <f t="shared" ca="1" si="37"/>
        <v>12360.166666666666</v>
      </c>
      <c r="CQ28" s="461">
        <f t="shared" ca="1" si="37"/>
        <v>12730.916666666666</v>
      </c>
      <c r="CR28" s="461">
        <f t="shared" ca="1" si="37"/>
        <v>12730.916666666666</v>
      </c>
      <c r="CS28" s="461">
        <f t="shared" ca="1" si="37"/>
        <v>12730.916666666666</v>
      </c>
      <c r="CT28" s="461">
        <f t="shared" ca="1" si="37"/>
        <v>12730.916666666666</v>
      </c>
      <c r="CU28" s="461">
        <f t="shared" ca="1" si="37"/>
        <v>12730.916666666666</v>
      </c>
      <c r="CV28" s="461">
        <f t="shared" ca="1" si="37"/>
        <v>12730.916666666666</v>
      </c>
      <c r="CW28" s="461">
        <f t="shared" ca="1" si="37"/>
        <v>12730.916666666666</v>
      </c>
      <c r="CX28" s="461">
        <f t="shared" ca="1" si="37"/>
        <v>12730.916666666666</v>
      </c>
      <c r="CY28" s="461">
        <f t="shared" ca="1" si="37"/>
        <v>12730.916666666666</v>
      </c>
      <c r="CZ28" s="461">
        <f t="shared" ca="1" si="37"/>
        <v>12730.916666666666</v>
      </c>
      <c r="DA28" s="461">
        <f t="shared" ca="1" si="37"/>
        <v>12730.916666666666</v>
      </c>
      <c r="DB28" s="461">
        <f t="shared" ca="1" si="37"/>
        <v>12730.916666666666</v>
      </c>
      <c r="DC28" s="461">
        <f t="shared" ca="1" si="37"/>
        <v>13112.833333333334</v>
      </c>
      <c r="DD28" s="461">
        <f t="shared" ca="1" si="37"/>
        <v>13112.833333333334</v>
      </c>
      <c r="DE28" s="461">
        <f t="shared" ca="1" si="37"/>
        <v>13112.833333333334</v>
      </c>
      <c r="DF28" s="461">
        <f t="shared" ca="1" si="37"/>
        <v>13112.833333333334</v>
      </c>
      <c r="DG28" s="461">
        <f t="shared" ca="1" si="37"/>
        <v>13112.833333333334</v>
      </c>
      <c r="DH28" s="461">
        <f t="shared" ca="1" si="37"/>
        <v>13112.833333333334</v>
      </c>
      <c r="DI28" s="461">
        <f t="shared" ca="1" si="37"/>
        <v>13112.833333333334</v>
      </c>
      <c r="DJ28" s="461">
        <f t="shared" ca="1" si="37"/>
        <v>13112.833333333334</v>
      </c>
      <c r="DK28" s="461">
        <f t="shared" ca="1" si="37"/>
        <v>13112.833333333334</v>
      </c>
      <c r="DL28" s="461">
        <f t="shared" ca="1" si="37"/>
        <v>13112.833333333334</v>
      </c>
      <c r="DM28" s="461">
        <f t="shared" ca="1" si="37"/>
        <v>13112.833333333334</v>
      </c>
      <c r="DN28" s="461">
        <f t="shared" ca="1" si="37"/>
        <v>13112.833333333334</v>
      </c>
      <c r="DO28" s="461">
        <f t="shared" ca="1" si="37"/>
        <v>13506.25</v>
      </c>
      <c r="DP28" s="461">
        <f t="shared" ca="1" si="37"/>
        <v>13506.25</v>
      </c>
      <c r="DQ28" s="461">
        <f t="shared" ca="1" si="37"/>
        <v>13506.25</v>
      </c>
      <c r="DR28" s="461">
        <f t="shared" ca="1" si="37"/>
        <v>13506.25</v>
      </c>
      <c r="DS28" s="461">
        <f t="shared" ca="1" si="37"/>
        <v>13506.25</v>
      </c>
      <c r="DT28" s="461">
        <f t="shared" ca="1" si="37"/>
        <v>13506.25</v>
      </c>
      <c r="DU28" s="461">
        <f t="shared" ca="1" si="37"/>
        <v>13506.25</v>
      </c>
      <c r="DV28" s="461">
        <f t="shared" ca="1" si="37"/>
        <v>13506.25</v>
      </c>
      <c r="DW28" s="461">
        <f t="shared" ca="1" si="37"/>
        <v>13506.25</v>
      </c>
      <c r="DX28" s="461">
        <f t="shared" ca="1" si="37"/>
        <v>13506.25</v>
      </c>
      <c r="DY28" s="461">
        <f t="shared" ca="1" si="37"/>
        <v>13506.25</v>
      </c>
      <c r="DZ28" s="461">
        <f t="shared" ca="1" si="37"/>
        <v>13506.25</v>
      </c>
      <c r="EA28" s="461">
        <f t="shared" ca="1" si="37"/>
        <v>0</v>
      </c>
      <c r="EB28" s="461">
        <f t="shared" ca="1" si="37"/>
        <v>0</v>
      </c>
      <c r="EC28" s="461">
        <f t="shared" ca="1" si="37"/>
        <v>0</v>
      </c>
      <c r="ED28" s="461">
        <f t="shared" ca="1" si="37"/>
        <v>0</v>
      </c>
      <c r="EE28" s="461">
        <f t="shared" ca="1" si="37"/>
        <v>0</v>
      </c>
      <c r="EF28" s="461">
        <f t="shared" ca="1" si="37"/>
        <v>0</v>
      </c>
      <c r="EG28" s="461">
        <f t="shared" ca="1" si="37"/>
        <v>0</v>
      </c>
      <c r="EH28" s="461">
        <f t="shared" ca="1" si="37"/>
        <v>0</v>
      </c>
      <c r="EI28" s="461">
        <f t="shared" ca="1" si="37"/>
        <v>0</v>
      </c>
      <c r="EJ28" s="461">
        <f t="shared" ca="1" si="34"/>
        <v>0</v>
      </c>
      <c r="EK28" s="461">
        <f t="shared" ca="1" si="34"/>
        <v>0</v>
      </c>
      <c r="EL28" s="461">
        <f t="shared" ca="1" si="35"/>
        <v>0</v>
      </c>
    </row>
    <row r="29" spans="1:142" x14ac:dyDescent="0.2">
      <c r="C29" s="484" t="s">
        <v>18</v>
      </c>
      <c r="D29" s="460">
        <f>'Property(Y)'!A24</f>
        <v>24</v>
      </c>
      <c r="E29" s="460" t="str">
        <f t="shared" si="21"/>
        <v>'Property(Y)'!24:24</v>
      </c>
      <c r="F29" s="460"/>
      <c r="G29" s="460"/>
      <c r="H29" s="460"/>
      <c r="I29" s="460"/>
      <c r="J29" s="461">
        <f t="shared" ca="1" si="22"/>
        <v>3733743.4638793147</v>
      </c>
      <c r="K29" s="461">
        <f t="shared" ca="1" si="33"/>
        <v>27141.333333333332</v>
      </c>
      <c r="L29" s="461">
        <f t="shared" ca="1" si="36"/>
        <v>27141.333333333332</v>
      </c>
      <c r="M29" s="461">
        <f t="shared" ca="1" si="36"/>
        <v>27141.333333333332</v>
      </c>
      <c r="N29" s="461">
        <f t="shared" ca="1" si="36"/>
        <v>27141.333333333332</v>
      </c>
      <c r="O29" s="461">
        <f t="shared" ca="1" si="36"/>
        <v>27141.333333333332</v>
      </c>
      <c r="P29" s="461">
        <f t="shared" ca="1" si="36"/>
        <v>27141.333333333332</v>
      </c>
      <c r="Q29" s="461">
        <f t="shared" ca="1" si="36"/>
        <v>27141.333333333332</v>
      </c>
      <c r="R29" s="461">
        <f t="shared" ca="1" si="36"/>
        <v>27141.333333333332</v>
      </c>
      <c r="S29" s="461">
        <f t="shared" ca="1" si="36"/>
        <v>27141.333333333332</v>
      </c>
      <c r="T29" s="461">
        <f t="shared" ca="1" si="36"/>
        <v>27141.333333333332</v>
      </c>
      <c r="U29" s="461">
        <f t="shared" ca="1" si="36"/>
        <v>27141.333333333332</v>
      </c>
      <c r="V29" s="461">
        <f t="shared" ca="1" si="36"/>
        <v>27141.333333333332</v>
      </c>
      <c r="W29" s="461">
        <f t="shared" ca="1" si="36"/>
        <v>27955.66916666667</v>
      </c>
      <c r="X29" s="461">
        <f t="shared" ca="1" si="36"/>
        <v>27955.66916666667</v>
      </c>
      <c r="Y29" s="461">
        <f t="shared" ca="1" si="36"/>
        <v>27955.66916666667</v>
      </c>
      <c r="Z29" s="461">
        <f t="shared" ca="1" si="36"/>
        <v>27955.66916666667</v>
      </c>
      <c r="AA29" s="461">
        <f t="shared" ca="1" si="36"/>
        <v>27955.66916666667</v>
      </c>
      <c r="AB29" s="461">
        <f t="shared" ca="1" si="36"/>
        <v>27955.66916666667</v>
      </c>
      <c r="AC29" s="461">
        <f t="shared" ca="1" si="36"/>
        <v>27955.66916666667</v>
      </c>
      <c r="AD29" s="461">
        <f t="shared" ca="1" si="36"/>
        <v>27955.66916666667</v>
      </c>
      <c r="AE29" s="461">
        <f t="shared" ca="1" si="36"/>
        <v>27955.66916666667</v>
      </c>
      <c r="AF29" s="461">
        <f t="shared" ca="1" si="36"/>
        <v>27955.66916666667</v>
      </c>
      <c r="AG29" s="461">
        <f t="shared" ca="1" si="36"/>
        <v>27955.66916666667</v>
      </c>
      <c r="AH29" s="461">
        <f t="shared" ca="1" si="36"/>
        <v>27955.66916666667</v>
      </c>
      <c r="AI29" s="461">
        <f t="shared" ca="1" si="36"/>
        <v>28794.171741666665</v>
      </c>
      <c r="AJ29" s="461">
        <f t="shared" ca="1" si="36"/>
        <v>28794.171741666665</v>
      </c>
      <c r="AK29" s="461">
        <f t="shared" ca="1" si="36"/>
        <v>28794.171741666665</v>
      </c>
      <c r="AL29" s="461">
        <f t="shared" ca="1" si="36"/>
        <v>28794.171741666665</v>
      </c>
      <c r="AM29" s="461">
        <f t="shared" ca="1" si="36"/>
        <v>28794.171741666665</v>
      </c>
      <c r="AN29" s="461">
        <f t="shared" ca="1" si="36"/>
        <v>28794.171741666665</v>
      </c>
      <c r="AO29" s="461">
        <f t="shared" ca="1" si="36"/>
        <v>28794.171741666665</v>
      </c>
      <c r="AP29" s="461">
        <f t="shared" ca="1" si="36"/>
        <v>28794.171741666665</v>
      </c>
      <c r="AQ29" s="461">
        <f t="shared" ca="1" si="36"/>
        <v>28794.171741666665</v>
      </c>
      <c r="AR29" s="461">
        <f t="shared" ca="1" si="36"/>
        <v>28794.171741666665</v>
      </c>
      <c r="AS29" s="461">
        <f t="shared" ca="1" si="36"/>
        <v>28794.171741666665</v>
      </c>
      <c r="AT29" s="461">
        <f t="shared" ca="1" si="36"/>
        <v>28794.171741666665</v>
      </c>
      <c r="AU29" s="461">
        <f t="shared" ca="1" si="36"/>
        <v>29658.257727250002</v>
      </c>
      <c r="AV29" s="461">
        <f t="shared" ca="1" si="36"/>
        <v>29658.257727250002</v>
      </c>
      <c r="AW29" s="461">
        <f t="shared" ca="1" si="36"/>
        <v>29658.257727250002</v>
      </c>
      <c r="AX29" s="461">
        <f t="shared" ca="1" si="36"/>
        <v>29658.257727250002</v>
      </c>
      <c r="AY29" s="461">
        <f t="shared" ca="1" si="36"/>
        <v>29658.257727250002</v>
      </c>
      <c r="AZ29" s="461">
        <f t="shared" ca="1" si="36"/>
        <v>29658.257727250002</v>
      </c>
      <c r="BA29" s="461">
        <f t="shared" ca="1" si="36"/>
        <v>29658.257727250002</v>
      </c>
      <c r="BB29" s="461">
        <f t="shared" ca="1" si="36"/>
        <v>29658.257727250002</v>
      </c>
      <c r="BC29" s="461">
        <f t="shared" ca="1" si="36"/>
        <v>29658.257727250002</v>
      </c>
      <c r="BD29" s="461">
        <f t="shared" ca="1" si="36"/>
        <v>29658.257727250002</v>
      </c>
      <c r="BE29" s="461">
        <f t="shared" ca="1" si="36"/>
        <v>29658.257727250002</v>
      </c>
      <c r="BF29" s="461">
        <f t="shared" ca="1" si="36"/>
        <v>29658.257727250002</v>
      </c>
      <c r="BG29" s="461">
        <f t="shared" ca="1" si="36"/>
        <v>30547.843792400832</v>
      </c>
      <c r="BH29" s="461">
        <f t="shared" ca="1" si="36"/>
        <v>30547.843792400832</v>
      </c>
      <c r="BI29" s="461">
        <f t="shared" ca="1" si="36"/>
        <v>30547.843792400832</v>
      </c>
      <c r="BJ29" s="461">
        <f t="shared" ca="1" si="36"/>
        <v>30547.843792400832</v>
      </c>
      <c r="BK29" s="461">
        <f t="shared" ca="1" si="36"/>
        <v>30547.843792400832</v>
      </c>
      <c r="BL29" s="461">
        <f t="shared" ca="1" si="36"/>
        <v>30547.843792400832</v>
      </c>
      <c r="BM29" s="461">
        <f t="shared" ca="1" si="36"/>
        <v>30547.843792400832</v>
      </c>
      <c r="BN29" s="461">
        <f t="shared" ca="1" si="36"/>
        <v>30547.843792400832</v>
      </c>
      <c r="BO29" s="461">
        <f t="shared" ca="1" si="36"/>
        <v>30547.843792400832</v>
      </c>
      <c r="BP29" s="461">
        <f t="shared" ca="1" si="36"/>
        <v>30547.843792400832</v>
      </c>
      <c r="BQ29" s="461">
        <f t="shared" ca="1" si="36"/>
        <v>30547.843792400832</v>
      </c>
      <c r="BR29" s="461">
        <f t="shared" ca="1" si="36"/>
        <v>30547.843792400832</v>
      </c>
      <c r="BS29" s="461">
        <f t="shared" ca="1" si="36"/>
        <v>31464.263272839526</v>
      </c>
      <c r="BT29" s="461">
        <f t="shared" ca="1" si="36"/>
        <v>31464.263272839526</v>
      </c>
      <c r="BU29" s="461">
        <f t="shared" ca="1" si="36"/>
        <v>31464.263272839526</v>
      </c>
      <c r="BV29" s="461">
        <f t="shared" ca="1" si="36"/>
        <v>31464.263272839526</v>
      </c>
      <c r="BW29" s="461">
        <f t="shared" ca="1" si="36"/>
        <v>31464.263272839526</v>
      </c>
      <c r="BX29" s="461">
        <f t="shared" ca="1" si="37"/>
        <v>31464.263272839526</v>
      </c>
      <c r="BY29" s="461">
        <f t="shared" ca="1" si="37"/>
        <v>31464.263272839526</v>
      </c>
      <c r="BZ29" s="461">
        <f t="shared" ca="1" si="37"/>
        <v>31464.263272839526</v>
      </c>
      <c r="CA29" s="461">
        <f t="shared" ca="1" si="37"/>
        <v>31464.263272839526</v>
      </c>
      <c r="CB29" s="461">
        <f t="shared" ca="1" si="37"/>
        <v>31464.263272839526</v>
      </c>
      <c r="CC29" s="461">
        <f t="shared" ca="1" si="37"/>
        <v>31464.263272839526</v>
      </c>
      <c r="CD29" s="461">
        <f t="shared" ca="1" si="37"/>
        <v>31464.263272839526</v>
      </c>
      <c r="CE29" s="461">
        <f t="shared" ca="1" si="37"/>
        <v>32408.099504358044</v>
      </c>
      <c r="CF29" s="461">
        <f t="shared" ca="1" si="37"/>
        <v>32408.099504358044</v>
      </c>
      <c r="CG29" s="461">
        <f t="shared" ca="1" si="37"/>
        <v>32408.099504358044</v>
      </c>
      <c r="CH29" s="461">
        <f t="shared" ca="1" si="37"/>
        <v>32408.099504358044</v>
      </c>
      <c r="CI29" s="461">
        <f t="shared" ca="1" si="37"/>
        <v>32408.099504358044</v>
      </c>
      <c r="CJ29" s="461">
        <f t="shared" ca="1" si="37"/>
        <v>32408.099504358044</v>
      </c>
      <c r="CK29" s="461">
        <f t="shared" ca="1" si="37"/>
        <v>32408.099504358044</v>
      </c>
      <c r="CL29" s="461">
        <f t="shared" ca="1" si="37"/>
        <v>32408.099504358044</v>
      </c>
      <c r="CM29" s="461">
        <f t="shared" ca="1" si="37"/>
        <v>32408.099504358044</v>
      </c>
      <c r="CN29" s="461">
        <f t="shared" ca="1" si="37"/>
        <v>32408.099504358044</v>
      </c>
      <c r="CO29" s="461">
        <f t="shared" ca="1" si="37"/>
        <v>32408.099504358044</v>
      </c>
      <c r="CP29" s="461">
        <f t="shared" ca="1" si="37"/>
        <v>32408.099504358044</v>
      </c>
      <c r="CQ29" s="461">
        <f t="shared" ca="1" si="37"/>
        <v>33380.519156155453</v>
      </c>
      <c r="CR29" s="461">
        <f t="shared" ca="1" si="37"/>
        <v>33380.519156155453</v>
      </c>
      <c r="CS29" s="461">
        <f t="shared" ca="1" si="37"/>
        <v>33380.519156155453</v>
      </c>
      <c r="CT29" s="461">
        <f t="shared" ca="1" si="37"/>
        <v>33380.519156155453</v>
      </c>
      <c r="CU29" s="461">
        <f t="shared" ca="1" si="37"/>
        <v>33380.519156155453</v>
      </c>
      <c r="CV29" s="461">
        <f t="shared" ca="1" si="37"/>
        <v>33380.519156155453</v>
      </c>
      <c r="CW29" s="461">
        <f t="shared" ca="1" si="37"/>
        <v>33380.519156155453</v>
      </c>
      <c r="CX29" s="461">
        <f t="shared" ca="1" si="37"/>
        <v>33380.519156155453</v>
      </c>
      <c r="CY29" s="461">
        <f t="shared" ca="1" si="37"/>
        <v>33380.519156155453</v>
      </c>
      <c r="CZ29" s="461">
        <f t="shared" ca="1" si="37"/>
        <v>33380.519156155453</v>
      </c>
      <c r="DA29" s="461">
        <f t="shared" ca="1" si="37"/>
        <v>33380.519156155453</v>
      </c>
      <c r="DB29" s="461">
        <f t="shared" ca="1" si="37"/>
        <v>33380.519156155453</v>
      </c>
      <c r="DC29" s="461">
        <f t="shared" ca="1" si="37"/>
        <v>34381.855564173449</v>
      </c>
      <c r="DD29" s="461">
        <f t="shared" ca="1" si="37"/>
        <v>34381.855564173449</v>
      </c>
      <c r="DE29" s="461">
        <f t="shared" ca="1" si="37"/>
        <v>34381.855564173449</v>
      </c>
      <c r="DF29" s="461">
        <f t="shared" ca="1" si="37"/>
        <v>34381.855564173449</v>
      </c>
      <c r="DG29" s="461">
        <f t="shared" ca="1" si="37"/>
        <v>34381.855564173449</v>
      </c>
      <c r="DH29" s="461">
        <f t="shared" ca="1" si="37"/>
        <v>34381.855564173449</v>
      </c>
      <c r="DI29" s="461">
        <f t="shared" ca="1" si="37"/>
        <v>34381.855564173449</v>
      </c>
      <c r="DJ29" s="461">
        <f t="shared" ca="1" si="37"/>
        <v>34381.855564173449</v>
      </c>
      <c r="DK29" s="461">
        <f t="shared" ca="1" si="37"/>
        <v>34381.855564173449</v>
      </c>
      <c r="DL29" s="461">
        <f t="shared" ca="1" si="37"/>
        <v>34381.855564173449</v>
      </c>
      <c r="DM29" s="461">
        <f t="shared" ca="1" si="37"/>
        <v>34381.855564173449</v>
      </c>
      <c r="DN29" s="461">
        <f t="shared" ca="1" si="37"/>
        <v>34381.855564173449</v>
      </c>
      <c r="DO29" s="461">
        <f t="shared" ca="1" si="37"/>
        <v>35413.275397765319</v>
      </c>
      <c r="DP29" s="461">
        <f t="shared" ca="1" si="37"/>
        <v>35413.275397765319</v>
      </c>
      <c r="DQ29" s="461">
        <f t="shared" ca="1" si="37"/>
        <v>35413.275397765319</v>
      </c>
      <c r="DR29" s="461">
        <f t="shared" ca="1" si="37"/>
        <v>35413.275397765319</v>
      </c>
      <c r="DS29" s="461">
        <f t="shared" ca="1" si="37"/>
        <v>35413.275397765319</v>
      </c>
      <c r="DT29" s="461">
        <f t="shared" ca="1" si="37"/>
        <v>35413.275397765319</v>
      </c>
      <c r="DU29" s="461">
        <f t="shared" ca="1" si="37"/>
        <v>35413.275397765319</v>
      </c>
      <c r="DV29" s="461">
        <f t="shared" ca="1" si="37"/>
        <v>35413.275397765319</v>
      </c>
      <c r="DW29" s="461">
        <f t="shared" ca="1" si="37"/>
        <v>35413.275397765319</v>
      </c>
      <c r="DX29" s="461">
        <f t="shared" ca="1" si="37"/>
        <v>35413.275397765319</v>
      </c>
      <c r="DY29" s="461">
        <f t="shared" ca="1" si="37"/>
        <v>35413.275397765319</v>
      </c>
      <c r="DZ29" s="461">
        <f t="shared" ca="1" si="37"/>
        <v>35413.275397765319</v>
      </c>
      <c r="EA29" s="461">
        <f t="shared" ca="1" si="37"/>
        <v>0</v>
      </c>
      <c r="EB29" s="461">
        <f t="shared" ca="1" si="37"/>
        <v>0</v>
      </c>
      <c r="EC29" s="461">
        <f t="shared" ca="1" si="37"/>
        <v>0</v>
      </c>
      <c r="ED29" s="461">
        <f t="shared" ca="1" si="37"/>
        <v>0</v>
      </c>
      <c r="EE29" s="461">
        <f t="shared" ca="1" si="37"/>
        <v>0</v>
      </c>
      <c r="EF29" s="461">
        <f t="shared" ca="1" si="37"/>
        <v>0</v>
      </c>
      <c r="EG29" s="461">
        <f t="shared" ca="1" si="37"/>
        <v>0</v>
      </c>
      <c r="EH29" s="461">
        <f t="shared" ca="1" si="37"/>
        <v>0</v>
      </c>
      <c r="EI29" s="461">
        <f t="shared" ca="1" si="37"/>
        <v>0</v>
      </c>
      <c r="EJ29" s="461">
        <f t="shared" ca="1" si="34"/>
        <v>0</v>
      </c>
      <c r="EK29" s="461">
        <f t="shared" ca="1" si="34"/>
        <v>0</v>
      </c>
      <c r="EL29" s="461">
        <f t="shared" ca="1" si="35"/>
        <v>0</v>
      </c>
    </row>
    <row r="30" spans="1:142" x14ac:dyDescent="0.2">
      <c r="C30" s="484" t="s">
        <v>19</v>
      </c>
      <c r="D30" s="460">
        <f>'Property(Y)'!A25</f>
        <v>25</v>
      </c>
      <c r="E30" s="460" t="str">
        <f t="shared" si="21"/>
        <v>'Property(Y)'!25:25</v>
      </c>
      <c r="F30" s="460"/>
      <c r="G30" s="460"/>
      <c r="H30" s="460"/>
      <c r="I30" s="460"/>
      <c r="J30" s="461">
        <f t="shared" ca="1" si="22"/>
        <v>4634989.4638793152</v>
      </c>
      <c r="K30" s="461">
        <f t="shared" ca="1" si="33"/>
        <v>33692.75</v>
      </c>
      <c r="L30" s="461">
        <f t="shared" ca="1" si="36"/>
        <v>33692.75</v>
      </c>
      <c r="M30" s="461">
        <f t="shared" ca="1" si="36"/>
        <v>33692.75</v>
      </c>
      <c r="N30" s="461">
        <f t="shared" ca="1" si="36"/>
        <v>33692.75</v>
      </c>
      <c r="O30" s="461">
        <f t="shared" ca="1" si="36"/>
        <v>33692.75</v>
      </c>
      <c r="P30" s="461">
        <f t="shared" ca="1" si="36"/>
        <v>33692.75</v>
      </c>
      <c r="Q30" s="461">
        <f t="shared" ca="1" si="36"/>
        <v>33692.75</v>
      </c>
      <c r="R30" s="461">
        <f t="shared" ca="1" si="36"/>
        <v>33692.75</v>
      </c>
      <c r="S30" s="461">
        <f t="shared" ca="1" si="36"/>
        <v>33692.75</v>
      </c>
      <c r="T30" s="461">
        <f t="shared" ca="1" si="36"/>
        <v>33692.75</v>
      </c>
      <c r="U30" s="461">
        <f t="shared" ca="1" si="36"/>
        <v>33692.75</v>
      </c>
      <c r="V30" s="461">
        <f t="shared" ca="1" si="36"/>
        <v>33692.75</v>
      </c>
      <c r="W30" s="461">
        <f t="shared" ca="1" si="36"/>
        <v>34703.502500000002</v>
      </c>
      <c r="X30" s="461">
        <f t="shared" ca="1" si="36"/>
        <v>34703.502500000002</v>
      </c>
      <c r="Y30" s="461">
        <f t="shared" ca="1" si="36"/>
        <v>34703.502500000002</v>
      </c>
      <c r="Z30" s="461">
        <f t="shared" ca="1" si="36"/>
        <v>34703.502500000002</v>
      </c>
      <c r="AA30" s="461">
        <f t="shared" ca="1" si="36"/>
        <v>34703.502500000002</v>
      </c>
      <c r="AB30" s="461">
        <f t="shared" ca="1" si="36"/>
        <v>34703.502500000002</v>
      </c>
      <c r="AC30" s="461">
        <f t="shared" ca="1" si="36"/>
        <v>34703.502500000002</v>
      </c>
      <c r="AD30" s="461">
        <f t="shared" ca="1" si="36"/>
        <v>34703.502500000002</v>
      </c>
      <c r="AE30" s="461">
        <f t="shared" ca="1" si="36"/>
        <v>34703.502500000002</v>
      </c>
      <c r="AF30" s="461">
        <f t="shared" ca="1" si="36"/>
        <v>34703.502500000002</v>
      </c>
      <c r="AG30" s="461">
        <f t="shared" ca="1" si="36"/>
        <v>34703.502500000002</v>
      </c>
      <c r="AH30" s="461">
        <f t="shared" ca="1" si="36"/>
        <v>34703.502500000002</v>
      </c>
      <c r="AI30" s="461">
        <f t="shared" ca="1" si="36"/>
        <v>35744.588408333329</v>
      </c>
      <c r="AJ30" s="461">
        <f t="shared" ca="1" si="36"/>
        <v>35744.588408333329</v>
      </c>
      <c r="AK30" s="461">
        <f t="shared" ca="1" si="36"/>
        <v>35744.588408333329</v>
      </c>
      <c r="AL30" s="461">
        <f t="shared" ca="1" si="36"/>
        <v>35744.588408333329</v>
      </c>
      <c r="AM30" s="461">
        <f t="shared" ca="1" si="36"/>
        <v>35744.588408333329</v>
      </c>
      <c r="AN30" s="461">
        <f t="shared" ca="1" si="36"/>
        <v>35744.588408333329</v>
      </c>
      <c r="AO30" s="461">
        <f t="shared" ca="1" si="36"/>
        <v>35744.588408333329</v>
      </c>
      <c r="AP30" s="461">
        <f t="shared" ca="1" si="36"/>
        <v>35744.588408333329</v>
      </c>
      <c r="AQ30" s="461">
        <f t="shared" ca="1" si="36"/>
        <v>35744.588408333329</v>
      </c>
      <c r="AR30" s="461">
        <f t="shared" ca="1" si="36"/>
        <v>35744.588408333329</v>
      </c>
      <c r="AS30" s="461">
        <f t="shared" ca="1" si="36"/>
        <v>35744.588408333329</v>
      </c>
      <c r="AT30" s="461">
        <f t="shared" ca="1" si="36"/>
        <v>35744.588408333329</v>
      </c>
      <c r="AU30" s="461">
        <f t="shared" ca="1" si="36"/>
        <v>36816.92439391667</v>
      </c>
      <c r="AV30" s="461">
        <f t="shared" ca="1" si="36"/>
        <v>36816.92439391667</v>
      </c>
      <c r="AW30" s="461">
        <f t="shared" ca="1" si="36"/>
        <v>36816.92439391667</v>
      </c>
      <c r="AX30" s="461">
        <f t="shared" ca="1" si="36"/>
        <v>36816.92439391667</v>
      </c>
      <c r="AY30" s="461">
        <f t="shared" ca="1" si="36"/>
        <v>36816.92439391667</v>
      </c>
      <c r="AZ30" s="461">
        <f t="shared" ca="1" si="36"/>
        <v>36816.92439391667</v>
      </c>
      <c r="BA30" s="461">
        <f t="shared" ca="1" si="36"/>
        <v>36816.92439391667</v>
      </c>
      <c r="BB30" s="461">
        <f t="shared" ca="1" si="36"/>
        <v>36816.92439391667</v>
      </c>
      <c r="BC30" s="461">
        <f t="shared" ca="1" si="36"/>
        <v>36816.92439391667</v>
      </c>
      <c r="BD30" s="461">
        <f t="shared" ca="1" si="36"/>
        <v>36816.92439391667</v>
      </c>
      <c r="BE30" s="461">
        <f t="shared" ca="1" si="36"/>
        <v>36816.92439391667</v>
      </c>
      <c r="BF30" s="461">
        <f t="shared" ca="1" si="36"/>
        <v>36816.92439391667</v>
      </c>
      <c r="BG30" s="461">
        <f t="shared" ca="1" si="36"/>
        <v>37921.427125734168</v>
      </c>
      <c r="BH30" s="461">
        <f t="shared" ca="1" si="36"/>
        <v>37921.427125734168</v>
      </c>
      <c r="BI30" s="461">
        <f t="shared" ca="1" si="36"/>
        <v>37921.427125734168</v>
      </c>
      <c r="BJ30" s="461">
        <f t="shared" ca="1" si="36"/>
        <v>37921.427125734168</v>
      </c>
      <c r="BK30" s="461">
        <f t="shared" ca="1" si="36"/>
        <v>37921.427125734168</v>
      </c>
      <c r="BL30" s="461">
        <f t="shared" ca="1" si="36"/>
        <v>37921.427125734168</v>
      </c>
      <c r="BM30" s="461">
        <f t="shared" ca="1" si="36"/>
        <v>37921.427125734168</v>
      </c>
      <c r="BN30" s="461">
        <f t="shared" ca="1" si="36"/>
        <v>37921.427125734168</v>
      </c>
      <c r="BO30" s="461">
        <f t="shared" ca="1" si="36"/>
        <v>37921.427125734168</v>
      </c>
      <c r="BP30" s="461">
        <f t="shared" ca="1" si="36"/>
        <v>37921.427125734168</v>
      </c>
      <c r="BQ30" s="461">
        <f t="shared" ca="1" si="36"/>
        <v>37921.427125734168</v>
      </c>
      <c r="BR30" s="461">
        <f t="shared" ca="1" si="36"/>
        <v>37921.427125734168</v>
      </c>
      <c r="BS30" s="461">
        <f t="shared" ca="1" si="36"/>
        <v>39059.096606172861</v>
      </c>
      <c r="BT30" s="461">
        <f t="shared" ca="1" si="36"/>
        <v>39059.096606172861</v>
      </c>
      <c r="BU30" s="461">
        <f t="shared" ca="1" si="36"/>
        <v>39059.096606172861</v>
      </c>
      <c r="BV30" s="461">
        <f t="shared" ca="1" si="36"/>
        <v>39059.096606172861</v>
      </c>
      <c r="BW30" s="461">
        <f t="shared" ca="1" si="36"/>
        <v>39059.096606172861</v>
      </c>
      <c r="BX30" s="461">
        <f t="shared" ca="1" si="37"/>
        <v>39059.096606172861</v>
      </c>
      <c r="BY30" s="461">
        <f t="shared" ca="1" si="37"/>
        <v>39059.096606172861</v>
      </c>
      <c r="BZ30" s="461">
        <f t="shared" ca="1" si="37"/>
        <v>39059.096606172861</v>
      </c>
      <c r="CA30" s="461">
        <f t="shared" ca="1" si="37"/>
        <v>39059.096606172861</v>
      </c>
      <c r="CB30" s="461">
        <f t="shared" ca="1" si="37"/>
        <v>39059.096606172861</v>
      </c>
      <c r="CC30" s="461">
        <f t="shared" ca="1" si="37"/>
        <v>39059.096606172861</v>
      </c>
      <c r="CD30" s="461">
        <f t="shared" ca="1" si="37"/>
        <v>39059.096606172861</v>
      </c>
      <c r="CE30" s="461">
        <f t="shared" ca="1" si="37"/>
        <v>40230.849504358041</v>
      </c>
      <c r="CF30" s="461">
        <f t="shared" ca="1" si="37"/>
        <v>40230.849504358041</v>
      </c>
      <c r="CG30" s="461">
        <f t="shared" ca="1" si="37"/>
        <v>40230.849504358041</v>
      </c>
      <c r="CH30" s="461">
        <f t="shared" ca="1" si="37"/>
        <v>40230.849504358041</v>
      </c>
      <c r="CI30" s="461">
        <f t="shared" ca="1" si="37"/>
        <v>40230.849504358041</v>
      </c>
      <c r="CJ30" s="461">
        <f t="shared" ca="1" si="37"/>
        <v>40230.849504358041</v>
      </c>
      <c r="CK30" s="461">
        <f t="shared" ca="1" si="37"/>
        <v>40230.849504358041</v>
      </c>
      <c r="CL30" s="461">
        <f t="shared" ca="1" si="37"/>
        <v>40230.849504358041</v>
      </c>
      <c r="CM30" s="461">
        <f t="shared" ca="1" si="37"/>
        <v>40230.849504358041</v>
      </c>
      <c r="CN30" s="461">
        <f t="shared" ca="1" si="37"/>
        <v>40230.849504358041</v>
      </c>
      <c r="CO30" s="461">
        <f t="shared" ca="1" si="37"/>
        <v>40230.849504358041</v>
      </c>
      <c r="CP30" s="461">
        <f t="shared" ca="1" si="37"/>
        <v>40230.849504358041</v>
      </c>
      <c r="CQ30" s="461">
        <f t="shared" ca="1" si="37"/>
        <v>41437.602489488789</v>
      </c>
      <c r="CR30" s="461">
        <f t="shared" ca="1" si="37"/>
        <v>41437.602489488789</v>
      </c>
      <c r="CS30" s="461">
        <f t="shared" ca="1" si="37"/>
        <v>41437.602489488789</v>
      </c>
      <c r="CT30" s="461">
        <f t="shared" ca="1" si="37"/>
        <v>41437.602489488789</v>
      </c>
      <c r="CU30" s="461">
        <f t="shared" ca="1" si="37"/>
        <v>41437.602489488789</v>
      </c>
      <c r="CV30" s="461">
        <f t="shared" ca="1" si="37"/>
        <v>41437.602489488789</v>
      </c>
      <c r="CW30" s="461">
        <f t="shared" ca="1" si="37"/>
        <v>41437.602489488789</v>
      </c>
      <c r="CX30" s="461">
        <f t="shared" ca="1" si="37"/>
        <v>41437.602489488789</v>
      </c>
      <c r="CY30" s="461">
        <f t="shared" ca="1" si="37"/>
        <v>41437.602489488789</v>
      </c>
      <c r="CZ30" s="461">
        <f t="shared" ca="1" si="37"/>
        <v>41437.602489488789</v>
      </c>
      <c r="DA30" s="461">
        <f t="shared" ca="1" si="37"/>
        <v>41437.602489488789</v>
      </c>
      <c r="DB30" s="461">
        <f t="shared" ca="1" si="37"/>
        <v>41437.602489488789</v>
      </c>
      <c r="DC30" s="461">
        <f t="shared" ca="1" si="37"/>
        <v>42681.105564173449</v>
      </c>
      <c r="DD30" s="461">
        <f t="shared" ca="1" si="37"/>
        <v>42681.105564173449</v>
      </c>
      <c r="DE30" s="461">
        <f t="shared" ca="1" si="37"/>
        <v>42681.105564173449</v>
      </c>
      <c r="DF30" s="461">
        <f t="shared" ca="1" si="37"/>
        <v>42681.105564173449</v>
      </c>
      <c r="DG30" s="461">
        <f t="shared" ca="1" si="37"/>
        <v>42681.105564173449</v>
      </c>
      <c r="DH30" s="461">
        <f t="shared" ca="1" si="37"/>
        <v>42681.105564173449</v>
      </c>
      <c r="DI30" s="461">
        <f t="shared" ca="1" si="37"/>
        <v>42681.105564173449</v>
      </c>
      <c r="DJ30" s="461">
        <f t="shared" ca="1" si="37"/>
        <v>42681.105564173449</v>
      </c>
      <c r="DK30" s="461">
        <f t="shared" ca="1" si="37"/>
        <v>42681.105564173449</v>
      </c>
      <c r="DL30" s="461">
        <f t="shared" ca="1" si="37"/>
        <v>42681.105564173449</v>
      </c>
      <c r="DM30" s="461">
        <f t="shared" ca="1" si="37"/>
        <v>42681.105564173449</v>
      </c>
      <c r="DN30" s="461">
        <f t="shared" ca="1" si="37"/>
        <v>42681.105564173449</v>
      </c>
      <c r="DO30" s="461">
        <f t="shared" ca="1" si="37"/>
        <v>43961.275397765312</v>
      </c>
      <c r="DP30" s="461">
        <f t="shared" ca="1" si="37"/>
        <v>43961.275397765312</v>
      </c>
      <c r="DQ30" s="461">
        <f t="shared" ca="1" si="37"/>
        <v>43961.275397765312</v>
      </c>
      <c r="DR30" s="461">
        <f t="shared" ca="1" si="37"/>
        <v>43961.275397765312</v>
      </c>
      <c r="DS30" s="461">
        <f t="shared" ca="1" si="37"/>
        <v>43961.275397765312</v>
      </c>
      <c r="DT30" s="461">
        <f t="shared" ca="1" si="37"/>
        <v>43961.275397765312</v>
      </c>
      <c r="DU30" s="461">
        <f t="shared" ca="1" si="37"/>
        <v>43961.275397765312</v>
      </c>
      <c r="DV30" s="461">
        <f t="shared" ca="1" si="37"/>
        <v>43961.275397765312</v>
      </c>
      <c r="DW30" s="461">
        <f t="shared" ca="1" si="37"/>
        <v>43961.275397765312</v>
      </c>
      <c r="DX30" s="461">
        <f t="shared" ca="1" si="37"/>
        <v>43961.275397765312</v>
      </c>
      <c r="DY30" s="461">
        <f t="shared" ca="1" si="37"/>
        <v>43961.275397765312</v>
      </c>
      <c r="DZ30" s="461">
        <f t="shared" ca="1" si="37"/>
        <v>43961.275397765312</v>
      </c>
      <c r="EA30" s="461">
        <f t="shared" ca="1" si="37"/>
        <v>0</v>
      </c>
      <c r="EB30" s="461">
        <f t="shared" ca="1" si="37"/>
        <v>0</v>
      </c>
      <c r="EC30" s="461">
        <f t="shared" ca="1" si="37"/>
        <v>0</v>
      </c>
      <c r="ED30" s="461">
        <f t="shared" ca="1" si="37"/>
        <v>0</v>
      </c>
      <c r="EE30" s="461">
        <f t="shared" ca="1" si="37"/>
        <v>0</v>
      </c>
      <c r="EF30" s="461">
        <f t="shared" ca="1" si="37"/>
        <v>0</v>
      </c>
      <c r="EG30" s="461">
        <f t="shared" ca="1" si="37"/>
        <v>0</v>
      </c>
      <c r="EH30" s="461">
        <f t="shared" ca="1" si="37"/>
        <v>0</v>
      </c>
      <c r="EI30" s="461">
        <f t="shared" ca="1" si="37"/>
        <v>0</v>
      </c>
      <c r="EJ30" s="461">
        <f t="shared" ca="1" si="34"/>
        <v>0</v>
      </c>
      <c r="EK30" s="461">
        <f t="shared" ca="1" si="34"/>
        <v>0</v>
      </c>
      <c r="EL30" s="461">
        <f t="shared" ca="1" si="35"/>
        <v>0</v>
      </c>
    </row>
    <row r="31" spans="1:142" x14ac:dyDescent="0.2">
      <c r="C31" s="484" t="s">
        <v>20</v>
      </c>
      <c r="D31" s="460">
        <f>'Property(Y)'!A26</f>
        <v>26</v>
      </c>
      <c r="E31" s="460" t="str">
        <f t="shared" si="21"/>
        <v>'Property(Y)'!26:26</v>
      </c>
      <c r="F31" s="460"/>
      <c r="G31" s="460"/>
      <c r="H31" s="460"/>
      <c r="I31" s="460"/>
      <c r="J31" s="461">
        <f t="shared" ca="1" si="22"/>
        <v>1931251.4638793094</v>
      </c>
      <c r="K31" s="461">
        <f t="shared" ca="1" si="33"/>
        <v>14038.666666666666</v>
      </c>
      <c r="L31" s="461">
        <f t="shared" ca="1" si="36"/>
        <v>14038.666666666666</v>
      </c>
      <c r="M31" s="461">
        <f t="shared" ca="1" si="36"/>
        <v>14038.666666666666</v>
      </c>
      <c r="N31" s="461">
        <f t="shared" ca="1" si="36"/>
        <v>14038.666666666666</v>
      </c>
      <c r="O31" s="461">
        <f t="shared" ca="1" si="36"/>
        <v>14038.666666666666</v>
      </c>
      <c r="P31" s="461">
        <f t="shared" ca="1" si="36"/>
        <v>14038.666666666666</v>
      </c>
      <c r="Q31" s="461">
        <f t="shared" ca="1" si="36"/>
        <v>14038.666666666666</v>
      </c>
      <c r="R31" s="461">
        <f t="shared" ca="1" si="36"/>
        <v>14038.666666666666</v>
      </c>
      <c r="S31" s="461">
        <f t="shared" ca="1" si="36"/>
        <v>14038.666666666666</v>
      </c>
      <c r="T31" s="461">
        <f t="shared" ca="1" si="36"/>
        <v>14038.666666666666</v>
      </c>
      <c r="U31" s="461">
        <f t="shared" ca="1" si="36"/>
        <v>14038.666666666666</v>
      </c>
      <c r="V31" s="461">
        <f t="shared" ca="1" si="36"/>
        <v>14038.666666666666</v>
      </c>
      <c r="W31" s="461">
        <f t="shared" ca="1" si="36"/>
        <v>14459.752500000001</v>
      </c>
      <c r="X31" s="461">
        <f t="shared" ca="1" si="36"/>
        <v>14459.752500000001</v>
      </c>
      <c r="Y31" s="461">
        <f t="shared" ca="1" si="36"/>
        <v>14459.752500000001</v>
      </c>
      <c r="Z31" s="461">
        <f t="shared" ca="1" si="36"/>
        <v>14459.752500000001</v>
      </c>
      <c r="AA31" s="461">
        <f t="shared" ca="1" si="36"/>
        <v>14459.752500000001</v>
      </c>
      <c r="AB31" s="461">
        <f t="shared" ca="1" si="36"/>
        <v>14459.752500000001</v>
      </c>
      <c r="AC31" s="461">
        <f t="shared" ca="1" si="36"/>
        <v>14459.752500000001</v>
      </c>
      <c r="AD31" s="461">
        <f t="shared" ca="1" si="36"/>
        <v>14459.752500000001</v>
      </c>
      <c r="AE31" s="461">
        <f t="shared" ca="1" si="36"/>
        <v>14459.752500000001</v>
      </c>
      <c r="AF31" s="461">
        <f t="shared" ca="1" si="36"/>
        <v>14459.752500000001</v>
      </c>
      <c r="AG31" s="461">
        <f t="shared" ca="1" si="36"/>
        <v>14459.752500000001</v>
      </c>
      <c r="AH31" s="461">
        <f t="shared" ca="1" si="36"/>
        <v>14459.752500000001</v>
      </c>
      <c r="AI31" s="461">
        <f t="shared" ca="1" si="36"/>
        <v>14893.671741666667</v>
      </c>
      <c r="AJ31" s="461">
        <f t="shared" ca="1" si="36"/>
        <v>14893.671741666667</v>
      </c>
      <c r="AK31" s="461">
        <f t="shared" ca="1" si="36"/>
        <v>14893.671741666667</v>
      </c>
      <c r="AL31" s="461">
        <f t="shared" ca="1" si="36"/>
        <v>14893.671741666667</v>
      </c>
      <c r="AM31" s="461">
        <f t="shared" ca="1" si="36"/>
        <v>14893.671741666667</v>
      </c>
      <c r="AN31" s="461">
        <f t="shared" ca="1" si="36"/>
        <v>14893.671741666667</v>
      </c>
      <c r="AO31" s="461">
        <f t="shared" ca="1" si="36"/>
        <v>14893.671741666667</v>
      </c>
      <c r="AP31" s="461">
        <f t="shared" ca="1" si="36"/>
        <v>14893.671741666667</v>
      </c>
      <c r="AQ31" s="461">
        <f t="shared" ca="1" si="36"/>
        <v>14893.671741666667</v>
      </c>
      <c r="AR31" s="461">
        <f t="shared" ca="1" si="36"/>
        <v>14893.671741666667</v>
      </c>
      <c r="AS31" s="461">
        <f t="shared" ca="1" si="36"/>
        <v>14893.671741666667</v>
      </c>
      <c r="AT31" s="461">
        <f t="shared" ca="1" si="36"/>
        <v>14893.671741666667</v>
      </c>
      <c r="AU31" s="461">
        <f t="shared" ca="1" si="36"/>
        <v>15340.424393916668</v>
      </c>
      <c r="AV31" s="461">
        <f t="shared" ca="1" si="36"/>
        <v>15340.424393916668</v>
      </c>
      <c r="AW31" s="461">
        <f t="shared" ca="1" si="36"/>
        <v>15340.424393916668</v>
      </c>
      <c r="AX31" s="461">
        <f t="shared" ca="1" si="36"/>
        <v>15340.424393916668</v>
      </c>
      <c r="AY31" s="461">
        <f t="shared" ca="1" si="36"/>
        <v>15340.424393916668</v>
      </c>
      <c r="AZ31" s="461">
        <f t="shared" ca="1" si="36"/>
        <v>15340.424393916668</v>
      </c>
      <c r="BA31" s="461">
        <f t="shared" ca="1" si="36"/>
        <v>15340.424393916668</v>
      </c>
      <c r="BB31" s="461">
        <f t="shared" ca="1" si="36"/>
        <v>15340.424393916668</v>
      </c>
      <c r="BC31" s="461">
        <f t="shared" ca="1" si="36"/>
        <v>15340.424393916668</v>
      </c>
      <c r="BD31" s="461">
        <f t="shared" ca="1" si="36"/>
        <v>15340.424393916668</v>
      </c>
      <c r="BE31" s="461">
        <f t="shared" ca="1" si="36"/>
        <v>15340.424393916668</v>
      </c>
      <c r="BF31" s="461">
        <f t="shared" ca="1" si="36"/>
        <v>15340.424393916668</v>
      </c>
      <c r="BG31" s="461">
        <f t="shared" ca="1" si="36"/>
        <v>15800.677125734166</v>
      </c>
      <c r="BH31" s="461">
        <f t="shared" ca="1" si="36"/>
        <v>15800.677125734166</v>
      </c>
      <c r="BI31" s="461">
        <f t="shared" ca="1" si="36"/>
        <v>15800.677125734166</v>
      </c>
      <c r="BJ31" s="461">
        <f t="shared" ca="1" si="36"/>
        <v>15800.677125734166</v>
      </c>
      <c r="BK31" s="461">
        <f t="shared" ca="1" si="36"/>
        <v>15800.677125734166</v>
      </c>
      <c r="BL31" s="461">
        <f t="shared" ca="1" si="36"/>
        <v>15800.677125734166</v>
      </c>
      <c r="BM31" s="461">
        <f t="shared" ca="1" si="36"/>
        <v>15800.677125734166</v>
      </c>
      <c r="BN31" s="461">
        <f t="shared" ca="1" si="36"/>
        <v>15800.677125734166</v>
      </c>
      <c r="BO31" s="461">
        <f t="shared" ca="1" si="36"/>
        <v>15800.677125734166</v>
      </c>
      <c r="BP31" s="461">
        <f t="shared" ca="1" si="36"/>
        <v>15800.677125734166</v>
      </c>
      <c r="BQ31" s="461">
        <f t="shared" ca="1" si="36"/>
        <v>15800.677125734166</v>
      </c>
      <c r="BR31" s="461">
        <f t="shared" ca="1" si="36"/>
        <v>15800.677125734166</v>
      </c>
      <c r="BS31" s="461">
        <f t="shared" ca="1" si="36"/>
        <v>16274.513272839526</v>
      </c>
      <c r="BT31" s="461">
        <f t="shared" ca="1" si="36"/>
        <v>16274.513272839526</v>
      </c>
      <c r="BU31" s="461">
        <f t="shared" ca="1" si="36"/>
        <v>16274.513272839526</v>
      </c>
      <c r="BV31" s="461">
        <f t="shared" ca="1" si="36"/>
        <v>16274.513272839526</v>
      </c>
      <c r="BW31" s="461">
        <f t="shared" ref="BW31:EH34" ca="1" si="38">SUMIF(INDIRECT($E$10),BW$5,INDIRECT($E31))/12</f>
        <v>16274.513272839526</v>
      </c>
      <c r="BX31" s="461">
        <f t="shared" ca="1" si="38"/>
        <v>16274.513272839526</v>
      </c>
      <c r="BY31" s="461">
        <f t="shared" ca="1" si="38"/>
        <v>16274.513272839526</v>
      </c>
      <c r="BZ31" s="461">
        <f t="shared" ca="1" si="38"/>
        <v>16274.513272839526</v>
      </c>
      <c r="CA31" s="461">
        <f t="shared" ca="1" si="38"/>
        <v>16274.513272839526</v>
      </c>
      <c r="CB31" s="461">
        <f t="shared" ca="1" si="38"/>
        <v>16274.513272839526</v>
      </c>
      <c r="CC31" s="461">
        <f t="shared" ca="1" si="38"/>
        <v>16274.513272839526</v>
      </c>
      <c r="CD31" s="461">
        <f t="shared" ca="1" si="38"/>
        <v>16274.513272839526</v>
      </c>
      <c r="CE31" s="461">
        <f t="shared" ca="1" si="38"/>
        <v>16763.016171024708</v>
      </c>
      <c r="CF31" s="461">
        <f t="shared" ca="1" si="38"/>
        <v>16763.016171024708</v>
      </c>
      <c r="CG31" s="461">
        <f t="shared" ca="1" si="38"/>
        <v>16763.016171024708</v>
      </c>
      <c r="CH31" s="461">
        <f t="shared" ca="1" si="38"/>
        <v>16763.016171024708</v>
      </c>
      <c r="CI31" s="461">
        <f t="shared" ca="1" si="38"/>
        <v>16763.016171024708</v>
      </c>
      <c r="CJ31" s="461">
        <f t="shared" ca="1" si="38"/>
        <v>16763.016171024708</v>
      </c>
      <c r="CK31" s="461">
        <f t="shared" ca="1" si="38"/>
        <v>16763.016171024708</v>
      </c>
      <c r="CL31" s="461">
        <f t="shared" ca="1" si="38"/>
        <v>16763.016171024708</v>
      </c>
      <c r="CM31" s="461">
        <f t="shared" ca="1" si="38"/>
        <v>16763.016171024708</v>
      </c>
      <c r="CN31" s="461">
        <f t="shared" ca="1" si="38"/>
        <v>16763.016171024708</v>
      </c>
      <c r="CO31" s="461">
        <f t="shared" ca="1" si="38"/>
        <v>16763.016171024708</v>
      </c>
      <c r="CP31" s="461">
        <f t="shared" ca="1" si="38"/>
        <v>16763.016171024708</v>
      </c>
      <c r="CQ31" s="461">
        <f t="shared" ca="1" si="38"/>
        <v>17265.769156155453</v>
      </c>
      <c r="CR31" s="461">
        <f t="shared" ca="1" si="38"/>
        <v>17265.769156155453</v>
      </c>
      <c r="CS31" s="461">
        <f t="shared" ca="1" si="38"/>
        <v>17265.769156155453</v>
      </c>
      <c r="CT31" s="461">
        <f t="shared" ca="1" si="38"/>
        <v>17265.769156155453</v>
      </c>
      <c r="CU31" s="461">
        <f t="shared" ca="1" si="38"/>
        <v>17265.769156155453</v>
      </c>
      <c r="CV31" s="461">
        <f t="shared" ca="1" si="38"/>
        <v>17265.769156155453</v>
      </c>
      <c r="CW31" s="461">
        <f t="shared" ca="1" si="38"/>
        <v>17265.769156155453</v>
      </c>
      <c r="CX31" s="461">
        <f t="shared" ca="1" si="38"/>
        <v>17265.769156155453</v>
      </c>
      <c r="CY31" s="461">
        <f t="shared" ca="1" si="38"/>
        <v>17265.769156155453</v>
      </c>
      <c r="CZ31" s="461">
        <f t="shared" ca="1" si="38"/>
        <v>17265.769156155453</v>
      </c>
      <c r="DA31" s="461">
        <f t="shared" ca="1" si="38"/>
        <v>17265.769156155453</v>
      </c>
      <c r="DB31" s="461">
        <f t="shared" ca="1" si="38"/>
        <v>17265.769156155453</v>
      </c>
      <c r="DC31" s="461">
        <f t="shared" ca="1" si="38"/>
        <v>17783.772230840117</v>
      </c>
      <c r="DD31" s="461">
        <f t="shared" ca="1" si="38"/>
        <v>17783.772230840117</v>
      </c>
      <c r="DE31" s="461">
        <f t="shared" ca="1" si="38"/>
        <v>17783.772230840117</v>
      </c>
      <c r="DF31" s="461">
        <f t="shared" ca="1" si="38"/>
        <v>17783.772230840117</v>
      </c>
      <c r="DG31" s="461">
        <f t="shared" ca="1" si="38"/>
        <v>17783.772230840117</v>
      </c>
      <c r="DH31" s="461">
        <f t="shared" ca="1" si="38"/>
        <v>17783.772230840117</v>
      </c>
      <c r="DI31" s="461">
        <f t="shared" ca="1" si="38"/>
        <v>17783.772230840117</v>
      </c>
      <c r="DJ31" s="461">
        <f t="shared" ca="1" si="38"/>
        <v>17783.772230840117</v>
      </c>
      <c r="DK31" s="461">
        <f t="shared" ca="1" si="38"/>
        <v>17783.772230840117</v>
      </c>
      <c r="DL31" s="461">
        <f t="shared" ca="1" si="38"/>
        <v>17783.772230840117</v>
      </c>
      <c r="DM31" s="461">
        <f t="shared" ca="1" si="38"/>
        <v>17783.772230840117</v>
      </c>
      <c r="DN31" s="461">
        <f t="shared" ca="1" si="38"/>
        <v>17783.772230840117</v>
      </c>
      <c r="DO31" s="461">
        <f t="shared" ca="1" si="38"/>
        <v>18317.358731098651</v>
      </c>
      <c r="DP31" s="461">
        <f t="shared" ca="1" si="38"/>
        <v>18317.358731098651</v>
      </c>
      <c r="DQ31" s="461">
        <f t="shared" ca="1" si="38"/>
        <v>18317.358731098651</v>
      </c>
      <c r="DR31" s="461">
        <f t="shared" ca="1" si="38"/>
        <v>18317.358731098651</v>
      </c>
      <c r="DS31" s="461">
        <f t="shared" ca="1" si="38"/>
        <v>18317.358731098651</v>
      </c>
      <c r="DT31" s="461">
        <f t="shared" ca="1" si="38"/>
        <v>18317.358731098651</v>
      </c>
      <c r="DU31" s="461">
        <f t="shared" ca="1" si="38"/>
        <v>18317.358731098651</v>
      </c>
      <c r="DV31" s="461">
        <f t="shared" ca="1" si="38"/>
        <v>18317.358731098651</v>
      </c>
      <c r="DW31" s="461">
        <f t="shared" ca="1" si="38"/>
        <v>18317.358731098651</v>
      </c>
      <c r="DX31" s="461">
        <f t="shared" ca="1" si="38"/>
        <v>18317.358731098651</v>
      </c>
      <c r="DY31" s="461">
        <f t="shared" ca="1" si="38"/>
        <v>18317.358731098651</v>
      </c>
      <c r="DZ31" s="461">
        <f t="shared" ca="1" si="38"/>
        <v>18317.358731098651</v>
      </c>
      <c r="EA31" s="461">
        <f t="shared" ca="1" si="38"/>
        <v>0</v>
      </c>
      <c r="EB31" s="461">
        <f t="shared" ca="1" si="38"/>
        <v>0</v>
      </c>
      <c r="EC31" s="461">
        <f t="shared" ca="1" si="38"/>
        <v>0</v>
      </c>
      <c r="ED31" s="461">
        <f t="shared" ca="1" si="38"/>
        <v>0</v>
      </c>
      <c r="EE31" s="461">
        <f t="shared" ca="1" si="38"/>
        <v>0</v>
      </c>
      <c r="EF31" s="461">
        <f t="shared" ca="1" si="38"/>
        <v>0</v>
      </c>
      <c r="EG31" s="461">
        <f t="shared" ca="1" si="38"/>
        <v>0</v>
      </c>
      <c r="EH31" s="461">
        <f t="shared" ca="1" si="38"/>
        <v>0</v>
      </c>
      <c r="EI31" s="461">
        <f t="shared" ca="1" si="37"/>
        <v>0</v>
      </c>
      <c r="EJ31" s="461">
        <f t="shared" ca="1" si="34"/>
        <v>0</v>
      </c>
      <c r="EK31" s="461">
        <f t="shared" ca="1" si="34"/>
        <v>0</v>
      </c>
      <c r="EL31" s="461">
        <f t="shared" ca="1" si="35"/>
        <v>0</v>
      </c>
    </row>
    <row r="32" spans="1:142" x14ac:dyDescent="0.2">
      <c r="C32" s="484" t="s">
        <v>21</v>
      </c>
      <c r="D32" s="460">
        <f>'Property(Y)'!A27</f>
        <v>27</v>
      </c>
      <c r="E32" s="460" t="str">
        <f t="shared" si="21"/>
        <v>'Property(Y)'!27:27</v>
      </c>
      <c r="F32" s="460"/>
      <c r="G32" s="460"/>
      <c r="H32" s="460"/>
      <c r="I32" s="460"/>
      <c r="J32" s="461">
        <f t="shared" ca="1" si="22"/>
        <v>8754970.4638793077</v>
      </c>
      <c r="K32" s="461">
        <f t="shared" ca="1" si="33"/>
        <v>63641.75</v>
      </c>
      <c r="L32" s="461">
        <f t="shared" ref="L32:BW35" ca="1" si="39">SUMIF(INDIRECT($E$10),L$5,INDIRECT($E32))/12</f>
        <v>63641.75</v>
      </c>
      <c r="M32" s="461">
        <f t="shared" ca="1" si="39"/>
        <v>63641.75</v>
      </c>
      <c r="N32" s="461">
        <f t="shared" ca="1" si="39"/>
        <v>63641.75</v>
      </c>
      <c r="O32" s="461">
        <f t="shared" ca="1" si="39"/>
        <v>63641.75</v>
      </c>
      <c r="P32" s="461">
        <f t="shared" ca="1" si="39"/>
        <v>63641.75</v>
      </c>
      <c r="Q32" s="461">
        <f t="shared" ca="1" si="39"/>
        <v>63641.75</v>
      </c>
      <c r="R32" s="461">
        <f t="shared" ca="1" si="39"/>
        <v>63641.75</v>
      </c>
      <c r="S32" s="461">
        <f t="shared" ca="1" si="39"/>
        <v>63641.75</v>
      </c>
      <c r="T32" s="461">
        <f t="shared" ca="1" si="39"/>
        <v>63641.75</v>
      </c>
      <c r="U32" s="461">
        <f t="shared" ca="1" si="39"/>
        <v>63641.75</v>
      </c>
      <c r="V32" s="461">
        <f t="shared" ca="1" si="39"/>
        <v>63641.75</v>
      </c>
      <c r="W32" s="461">
        <f t="shared" ca="1" si="39"/>
        <v>65550.835833333331</v>
      </c>
      <c r="X32" s="461">
        <f t="shared" ca="1" si="39"/>
        <v>65550.835833333331</v>
      </c>
      <c r="Y32" s="461">
        <f t="shared" ca="1" si="39"/>
        <v>65550.835833333331</v>
      </c>
      <c r="Z32" s="461">
        <f t="shared" ca="1" si="39"/>
        <v>65550.835833333331</v>
      </c>
      <c r="AA32" s="461">
        <f t="shared" ca="1" si="39"/>
        <v>65550.835833333331</v>
      </c>
      <c r="AB32" s="461">
        <f t="shared" ca="1" si="39"/>
        <v>65550.835833333331</v>
      </c>
      <c r="AC32" s="461">
        <f t="shared" ca="1" si="39"/>
        <v>65550.835833333331</v>
      </c>
      <c r="AD32" s="461">
        <f t="shared" ca="1" si="39"/>
        <v>65550.835833333331</v>
      </c>
      <c r="AE32" s="461">
        <f t="shared" ca="1" si="39"/>
        <v>65550.835833333331</v>
      </c>
      <c r="AF32" s="461">
        <f t="shared" ca="1" si="39"/>
        <v>65550.835833333331</v>
      </c>
      <c r="AG32" s="461">
        <f t="shared" ca="1" si="39"/>
        <v>65550.835833333331</v>
      </c>
      <c r="AH32" s="461">
        <f t="shared" ca="1" si="39"/>
        <v>65550.835833333331</v>
      </c>
      <c r="AI32" s="461">
        <f t="shared" ca="1" si="39"/>
        <v>67517.588408333337</v>
      </c>
      <c r="AJ32" s="461">
        <f t="shared" ca="1" si="39"/>
        <v>67517.588408333337</v>
      </c>
      <c r="AK32" s="461">
        <f t="shared" ca="1" si="39"/>
        <v>67517.588408333337</v>
      </c>
      <c r="AL32" s="461">
        <f t="shared" ca="1" si="39"/>
        <v>67517.588408333337</v>
      </c>
      <c r="AM32" s="461">
        <f t="shared" ca="1" si="39"/>
        <v>67517.588408333337</v>
      </c>
      <c r="AN32" s="461">
        <f t="shared" ca="1" si="39"/>
        <v>67517.588408333337</v>
      </c>
      <c r="AO32" s="461">
        <f t="shared" ca="1" si="39"/>
        <v>67517.588408333337</v>
      </c>
      <c r="AP32" s="461">
        <f t="shared" ca="1" si="39"/>
        <v>67517.588408333337</v>
      </c>
      <c r="AQ32" s="461">
        <f t="shared" ca="1" si="39"/>
        <v>67517.588408333337</v>
      </c>
      <c r="AR32" s="461">
        <f t="shared" ca="1" si="39"/>
        <v>67517.588408333337</v>
      </c>
      <c r="AS32" s="461">
        <f t="shared" ca="1" si="39"/>
        <v>67517.588408333337</v>
      </c>
      <c r="AT32" s="461">
        <f t="shared" ca="1" si="39"/>
        <v>67517.588408333337</v>
      </c>
      <c r="AU32" s="461">
        <f t="shared" ca="1" si="39"/>
        <v>69543.007727250006</v>
      </c>
      <c r="AV32" s="461">
        <f t="shared" ca="1" si="39"/>
        <v>69543.007727250006</v>
      </c>
      <c r="AW32" s="461">
        <f t="shared" ca="1" si="39"/>
        <v>69543.007727250006</v>
      </c>
      <c r="AX32" s="461">
        <f t="shared" ca="1" si="39"/>
        <v>69543.007727250006</v>
      </c>
      <c r="AY32" s="461">
        <f t="shared" ca="1" si="39"/>
        <v>69543.007727250006</v>
      </c>
      <c r="AZ32" s="461">
        <f t="shared" ca="1" si="39"/>
        <v>69543.007727250006</v>
      </c>
      <c r="BA32" s="461">
        <f t="shared" ca="1" si="39"/>
        <v>69543.007727250006</v>
      </c>
      <c r="BB32" s="461">
        <f t="shared" ca="1" si="39"/>
        <v>69543.007727250006</v>
      </c>
      <c r="BC32" s="461">
        <f t="shared" ca="1" si="39"/>
        <v>69543.007727250006</v>
      </c>
      <c r="BD32" s="461">
        <f t="shared" ca="1" si="39"/>
        <v>69543.007727250006</v>
      </c>
      <c r="BE32" s="461">
        <f t="shared" ca="1" si="39"/>
        <v>69543.007727250006</v>
      </c>
      <c r="BF32" s="461">
        <f t="shared" ca="1" si="39"/>
        <v>69543.007727250006</v>
      </c>
      <c r="BG32" s="461">
        <f t="shared" ca="1" si="39"/>
        <v>71629.260459067504</v>
      </c>
      <c r="BH32" s="461">
        <f t="shared" ca="1" si="39"/>
        <v>71629.260459067504</v>
      </c>
      <c r="BI32" s="461">
        <f t="shared" ca="1" si="39"/>
        <v>71629.260459067504</v>
      </c>
      <c r="BJ32" s="461">
        <f t="shared" ca="1" si="39"/>
        <v>71629.260459067504</v>
      </c>
      <c r="BK32" s="461">
        <f t="shared" ca="1" si="39"/>
        <v>71629.260459067504</v>
      </c>
      <c r="BL32" s="461">
        <f t="shared" ca="1" si="39"/>
        <v>71629.260459067504</v>
      </c>
      <c r="BM32" s="461">
        <f t="shared" ca="1" si="39"/>
        <v>71629.260459067504</v>
      </c>
      <c r="BN32" s="461">
        <f t="shared" ca="1" si="39"/>
        <v>71629.260459067504</v>
      </c>
      <c r="BO32" s="461">
        <f t="shared" ca="1" si="39"/>
        <v>71629.260459067504</v>
      </c>
      <c r="BP32" s="461">
        <f t="shared" ca="1" si="39"/>
        <v>71629.260459067504</v>
      </c>
      <c r="BQ32" s="461">
        <f t="shared" ca="1" si="39"/>
        <v>71629.260459067504</v>
      </c>
      <c r="BR32" s="461">
        <f t="shared" ca="1" si="39"/>
        <v>71629.260459067504</v>
      </c>
      <c r="BS32" s="461">
        <f t="shared" ca="1" si="39"/>
        <v>73778.096606172854</v>
      </c>
      <c r="BT32" s="461">
        <f t="shared" ca="1" si="39"/>
        <v>73778.096606172854</v>
      </c>
      <c r="BU32" s="461">
        <f t="shared" ca="1" si="39"/>
        <v>73778.096606172854</v>
      </c>
      <c r="BV32" s="461">
        <f t="shared" ca="1" si="39"/>
        <v>73778.096606172854</v>
      </c>
      <c r="BW32" s="461">
        <f t="shared" ca="1" si="39"/>
        <v>73778.096606172854</v>
      </c>
      <c r="BX32" s="461">
        <f t="shared" ca="1" si="38"/>
        <v>73778.096606172854</v>
      </c>
      <c r="BY32" s="461">
        <f t="shared" ca="1" si="38"/>
        <v>73778.096606172854</v>
      </c>
      <c r="BZ32" s="461">
        <f t="shared" ca="1" si="38"/>
        <v>73778.096606172854</v>
      </c>
      <c r="CA32" s="461">
        <f t="shared" ca="1" si="38"/>
        <v>73778.096606172854</v>
      </c>
      <c r="CB32" s="461">
        <f t="shared" ca="1" si="38"/>
        <v>73778.096606172854</v>
      </c>
      <c r="CC32" s="461">
        <f t="shared" ca="1" si="38"/>
        <v>73778.096606172854</v>
      </c>
      <c r="CD32" s="461">
        <f t="shared" ca="1" si="38"/>
        <v>73778.096606172854</v>
      </c>
      <c r="CE32" s="461">
        <f t="shared" ca="1" si="38"/>
        <v>75991.599504358048</v>
      </c>
      <c r="CF32" s="461">
        <f t="shared" ca="1" si="38"/>
        <v>75991.599504358048</v>
      </c>
      <c r="CG32" s="461">
        <f t="shared" ca="1" si="38"/>
        <v>75991.599504358048</v>
      </c>
      <c r="CH32" s="461">
        <f t="shared" ca="1" si="38"/>
        <v>75991.599504358048</v>
      </c>
      <c r="CI32" s="461">
        <f t="shared" ca="1" si="38"/>
        <v>75991.599504358048</v>
      </c>
      <c r="CJ32" s="461">
        <f t="shared" ca="1" si="38"/>
        <v>75991.599504358048</v>
      </c>
      <c r="CK32" s="461">
        <f t="shared" ca="1" si="38"/>
        <v>75991.599504358048</v>
      </c>
      <c r="CL32" s="461">
        <f t="shared" ca="1" si="38"/>
        <v>75991.599504358048</v>
      </c>
      <c r="CM32" s="461">
        <f t="shared" ca="1" si="38"/>
        <v>75991.599504358048</v>
      </c>
      <c r="CN32" s="461">
        <f t="shared" ca="1" si="38"/>
        <v>75991.599504358048</v>
      </c>
      <c r="CO32" s="461">
        <f t="shared" ca="1" si="38"/>
        <v>75991.599504358048</v>
      </c>
      <c r="CP32" s="461">
        <f t="shared" ca="1" si="38"/>
        <v>75991.599504358048</v>
      </c>
      <c r="CQ32" s="461">
        <f t="shared" ca="1" si="38"/>
        <v>78271.18582282211</v>
      </c>
      <c r="CR32" s="461">
        <f t="shared" ca="1" si="38"/>
        <v>78271.18582282211</v>
      </c>
      <c r="CS32" s="461">
        <f t="shared" ca="1" si="38"/>
        <v>78271.18582282211</v>
      </c>
      <c r="CT32" s="461">
        <f t="shared" ca="1" si="38"/>
        <v>78271.18582282211</v>
      </c>
      <c r="CU32" s="461">
        <f t="shared" ca="1" si="38"/>
        <v>78271.18582282211</v>
      </c>
      <c r="CV32" s="461">
        <f t="shared" ca="1" si="38"/>
        <v>78271.18582282211</v>
      </c>
      <c r="CW32" s="461">
        <f t="shared" ca="1" si="38"/>
        <v>78271.18582282211</v>
      </c>
      <c r="CX32" s="461">
        <f t="shared" ca="1" si="38"/>
        <v>78271.18582282211</v>
      </c>
      <c r="CY32" s="461">
        <f t="shared" ca="1" si="38"/>
        <v>78271.18582282211</v>
      </c>
      <c r="CZ32" s="461">
        <f t="shared" ca="1" si="38"/>
        <v>78271.18582282211</v>
      </c>
      <c r="DA32" s="461">
        <f t="shared" ca="1" si="38"/>
        <v>78271.18582282211</v>
      </c>
      <c r="DB32" s="461">
        <f t="shared" ca="1" si="38"/>
        <v>78271.18582282211</v>
      </c>
      <c r="DC32" s="461">
        <f t="shared" ca="1" si="38"/>
        <v>80619.522230840113</v>
      </c>
      <c r="DD32" s="461">
        <f t="shared" ca="1" si="38"/>
        <v>80619.522230840113</v>
      </c>
      <c r="DE32" s="461">
        <f t="shared" ca="1" si="38"/>
        <v>80619.522230840113</v>
      </c>
      <c r="DF32" s="461">
        <f t="shared" ca="1" si="38"/>
        <v>80619.522230840113</v>
      </c>
      <c r="DG32" s="461">
        <f t="shared" ca="1" si="38"/>
        <v>80619.522230840113</v>
      </c>
      <c r="DH32" s="461">
        <f t="shared" ca="1" si="38"/>
        <v>80619.522230840113</v>
      </c>
      <c r="DI32" s="461">
        <f t="shared" ca="1" si="38"/>
        <v>80619.522230840113</v>
      </c>
      <c r="DJ32" s="461">
        <f t="shared" ca="1" si="38"/>
        <v>80619.522230840113</v>
      </c>
      <c r="DK32" s="461">
        <f t="shared" ca="1" si="38"/>
        <v>80619.522230840113</v>
      </c>
      <c r="DL32" s="461">
        <f t="shared" ca="1" si="38"/>
        <v>80619.522230840113</v>
      </c>
      <c r="DM32" s="461">
        <f t="shared" ca="1" si="38"/>
        <v>80619.522230840113</v>
      </c>
      <c r="DN32" s="461">
        <f t="shared" ca="1" si="38"/>
        <v>80619.522230840113</v>
      </c>
      <c r="DO32" s="461">
        <f t="shared" ca="1" si="38"/>
        <v>83038.025397765319</v>
      </c>
      <c r="DP32" s="461">
        <f t="shared" ca="1" si="38"/>
        <v>83038.025397765319</v>
      </c>
      <c r="DQ32" s="461">
        <f t="shared" ca="1" si="38"/>
        <v>83038.025397765319</v>
      </c>
      <c r="DR32" s="461">
        <f t="shared" ca="1" si="38"/>
        <v>83038.025397765319</v>
      </c>
      <c r="DS32" s="461">
        <f t="shared" ca="1" si="38"/>
        <v>83038.025397765319</v>
      </c>
      <c r="DT32" s="461">
        <f t="shared" ca="1" si="38"/>
        <v>83038.025397765319</v>
      </c>
      <c r="DU32" s="461">
        <f t="shared" ca="1" si="38"/>
        <v>83038.025397765319</v>
      </c>
      <c r="DV32" s="461">
        <f t="shared" ca="1" si="38"/>
        <v>83038.025397765319</v>
      </c>
      <c r="DW32" s="461">
        <f t="shared" ca="1" si="38"/>
        <v>83038.025397765319</v>
      </c>
      <c r="DX32" s="461">
        <f t="shared" ca="1" si="38"/>
        <v>83038.025397765319</v>
      </c>
      <c r="DY32" s="461">
        <f t="shared" ca="1" si="38"/>
        <v>83038.025397765319</v>
      </c>
      <c r="DZ32" s="461">
        <f t="shared" ca="1" si="38"/>
        <v>83038.025397765319</v>
      </c>
      <c r="EA32" s="461">
        <f t="shared" ca="1" si="38"/>
        <v>0</v>
      </c>
      <c r="EB32" s="461">
        <f t="shared" ca="1" si="38"/>
        <v>0</v>
      </c>
      <c r="EC32" s="461">
        <f t="shared" ca="1" si="38"/>
        <v>0</v>
      </c>
      <c r="ED32" s="461">
        <f t="shared" ca="1" si="38"/>
        <v>0</v>
      </c>
      <c r="EE32" s="461">
        <f t="shared" ca="1" si="38"/>
        <v>0</v>
      </c>
      <c r="EF32" s="461">
        <f t="shared" ca="1" si="38"/>
        <v>0</v>
      </c>
      <c r="EG32" s="461">
        <f t="shared" ca="1" si="38"/>
        <v>0</v>
      </c>
      <c r="EH32" s="461">
        <f t="shared" ca="1" si="38"/>
        <v>0</v>
      </c>
      <c r="EI32" s="461">
        <f t="shared" ca="1" si="37"/>
        <v>0</v>
      </c>
      <c r="EJ32" s="461">
        <f t="shared" ca="1" si="34"/>
        <v>0</v>
      </c>
      <c r="EK32" s="461">
        <f t="shared" ca="1" si="34"/>
        <v>0</v>
      </c>
      <c r="EL32" s="461">
        <f t="shared" ca="1" si="35"/>
        <v>0</v>
      </c>
    </row>
    <row r="33" spans="3:142" x14ac:dyDescent="0.2">
      <c r="C33" s="484" t="s">
        <v>22</v>
      </c>
      <c r="D33" s="460">
        <f>'Property(Y)'!A28</f>
        <v>28</v>
      </c>
      <c r="E33" s="460" t="str">
        <f t="shared" si="21"/>
        <v>'Property(Y)'!28:28</v>
      </c>
      <c r="F33" s="460"/>
      <c r="G33" s="460"/>
      <c r="H33" s="460"/>
      <c r="I33" s="460"/>
      <c r="J33" s="461">
        <f t="shared" ca="1" si="22"/>
        <v>6234255.3500000034</v>
      </c>
      <c r="K33" s="461">
        <f t="shared" ca="1" si="33"/>
        <v>45855.73541666667</v>
      </c>
      <c r="L33" s="461">
        <f t="shared" ca="1" si="39"/>
        <v>45855.73541666667</v>
      </c>
      <c r="M33" s="461">
        <f t="shared" ca="1" si="39"/>
        <v>45855.73541666667</v>
      </c>
      <c r="N33" s="461">
        <f t="shared" ca="1" si="39"/>
        <v>45855.73541666667</v>
      </c>
      <c r="O33" s="461">
        <f t="shared" ca="1" si="39"/>
        <v>45855.73541666667</v>
      </c>
      <c r="P33" s="461">
        <f t="shared" ca="1" si="39"/>
        <v>45855.73541666667</v>
      </c>
      <c r="Q33" s="461">
        <f t="shared" ca="1" si="39"/>
        <v>45855.73541666667</v>
      </c>
      <c r="R33" s="461">
        <f t="shared" ca="1" si="39"/>
        <v>45855.73541666667</v>
      </c>
      <c r="S33" s="461">
        <f t="shared" ca="1" si="39"/>
        <v>45855.73541666667</v>
      </c>
      <c r="T33" s="461">
        <f t="shared" ca="1" si="39"/>
        <v>45855.73541666667</v>
      </c>
      <c r="U33" s="461">
        <f t="shared" ca="1" si="39"/>
        <v>45855.73541666667</v>
      </c>
      <c r="V33" s="461">
        <f t="shared" ca="1" si="39"/>
        <v>45855.73541666667</v>
      </c>
      <c r="W33" s="461">
        <f t="shared" ca="1" si="39"/>
        <v>46779.602083333331</v>
      </c>
      <c r="X33" s="461">
        <f t="shared" ca="1" si="39"/>
        <v>46779.602083333331</v>
      </c>
      <c r="Y33" s="461">
        <f t="shared" ca="1" si="39"/>
        <v>46779.602083333331</v>
      </c>
      <c r="Z33" s="461">
        <f t="shared" ca="1" si="39"/>
        <v>46779.602083333331</v>
      </c>
      <c r="AA33" s="461">
        <f t="shared" ca="1" si="39"/>
        <v>46779.602083333331</v>
      </c>
      <c r="AB33" s="461">
        <f t="shared" ca="1" si="39"/>
        <v>46779.602083333331</v>
      </c>
      <c r="AC33" s="461">
        <f t="shared" ca="1" si="39"/>
        <v>46779.602083333331</v>
      </c>
      <c r="AD33" s="461">
        <f t="shared" ca="1" si="39"/>
        <v>46779.602083333331</v>
      </c>
      <c r="AE33" s="461">
        <f t="shared" ca="1" si="39"/>
        <v>46779.602083333331</v>
      </c>
      <c r="AF33" s="461">
        <f t="shared" ca="1" si="39"/>
        <v>46779.602083333331</v>
      </c>
      <c r="AG33" s="461">
        <f t="shared" ca="1" si="39"/>
        <v>46779.602083333331</v>
      </c>
      <c r="AH33" s="461">
        <f t="shared" ca="1" si="39"/>
        <v>46779.602083333331</v>
      </c>
      <c r="AI33" s="461">
        <f t="shared" ca="1" si="39"/>
        <v>48137.697916666664</v>
      </c>
      <c r="AJ33" s="461">
        <f t="shared" ca="1" si="39"/>
        <v>48137.697916666664</v>
      </c>
      <c r="AK33" s="461">
        <f t="shared" ca="1" si="39"/>
        <v>48137.697916666664</v>
      </c>
      <c r="AL33" s="461">
        <f t="shared" ca="1" si="39"/>
        <v>48137.697916666664</v>
      </c>
      <c r="AM33" s="461">
        <f t="shared" ca="1" si="39"/>
        <v>48137.697916666664</v>
      </c>
      <c r="AN33" s="461">
        <f t="shared" ca="1" si="39"/>
        <v>48137.697916666664</v>
      </c>
      <c r="AO33" s="461">
        <f t="shared" ca="1" si="39"/>
        <v>48137.697916666664</v>
      </c>
      <c r="AP33" s="461">
        <f t="shared" ca="1" si="39"/>
        <v>48137.697916666664</v>
      </c>
      <c r="AQ33" s="461">
        <f t="shared" ca="1" si="39"/>
        <v>48137.697916666664</v>
      </c>
      <c r="AR33" s="461">
        <f t="shared" ca="1" si="39"/>
        <v>48137.697916666664</v>
      </c>
      <c r="AS33" s="461">
        <f t="shared" ca="1" si="39"/>
        <v>48137.697916666664</v>
      </c>
      <c r="AT33" s="461">
        <f t="shared" ca="1" si="39"/>
        <v>48137.697916666664</v>
      </c>
      <c r="AU33" s="461">
        <f t="shared" ca="1" si="39"/>
        <v>49536.177083333336</v>
      </c>
      <c r="AV33" s="461">
        <f t="shared" ca="1" si="39"/>
        <v>49536.177083333336</v>
      </c>
      <c r="AW33" s="461">
        <f t="shared" ca="1" si="39"/>
        <v>49536.177083333336</v>
      </c>
      <c r="AX33" s="461">
        <f t="shared" ca="1" si="39"/>
        <v>49536.177083333336</v>
      </c>
      <c r="AY33" s="461">
        <f t="shared" ca="1" si="39"/>
        <v>49536.177083333336</v>
      </c>
      <c r="AZ33" s="461">
        <f t="shared" ca="1" si="39"/>
        <v>49536.177083333336</v>
      </c>
      <c r="BA33" s="461">
        <f t="shared" ca="1" si="39"/>
        <v>49536.177083333336</v>
      </c>
      <c r="BB33" s="461">
        <f t="shared" ca="1" si="39"/>
        <v>49536.177083333336</v>
      </c>
      <c r="BC33" s="461">
        <f t="shared" ca="1" si="39"/>
        <v>49536.177083333336</v>
      </c>
      <c r="BD33" s="461">
        <f t="shared" ca="1" si="39"/>
        <v>49536.177083333336</v>
      </c>
      <c r="BE33" s="461">
        <f t="shared" ca="1" si="39"/>
        <v>49536.177083333336</v>
      </c>
      <c r="BF33" s="461">
        <f t="shared" ca="1" si="39"/>
        <v>49536.177083333336</v>
      </c>
      <c r="BG33" s="461">
        <f t="shared" ca="1" si="39"/>
        <v>50976.816666666673</v>
      </c>
      <c r="BH33" s="461">
        <f t="shared" ca="1" si="39"/>
        <v>50976.816666666673</v>
      </c>
      <c r="BI33" s="461">
        <f t="shared" ca="1" si="39"/>
        <v>50976.816666666673</v>
      </c>
      <c r="BJ33" s="461">
        <f t="shared" ca="1" si="39"/>
        <v>50976.816666666673</v>
      </c>
      <c r="BK33" s="461">
        <f t="shared" ca="1" si="39"/>
        <v>50976.816666666673</v>
      </c>
      <c r="BL33" s="461">
        <f t="shared" ca="1" si="39"/>
        <v>50976.816666666673</v>
      </c>
      <c r="BM33" s="461">
        <f t="shared" ca="1" si="39"/>
        <v>50976.816666666673</v>
      </c>
      <c r="BN33" s="461">
        <f t="shared" ca="1" si="39"/>
        <v>50976.816666666673</v>
      </c>
      <c r="BO33" s="461">
        <f t="shared" ca="1" si="39"/>
        <v>50976.816666666673</v>
      </c>
      <c r="BP33" s="461">
        <f t="shared" ca="1" si="39"/>
        <v>50976.816666666673</v>
      </c>
      <c r="BQ33" s="461">
        <f t="shared" ca="1" si="39"/>
        <v>50976.816666666673</v>
      </c>
      <c r="BR33" s="461">
        <f t="shared" ca="1" si="39"/>
        <v>50976.816666666673</v>
      </c>
      <c r="BS33" s="461">
        <f t="shared" ca="1" si="39"/>
        <v>52487.208333333336</v>
      </c>
      <c r="BT33" s="461">
        <f t="shared" ca="1" si="39"/>
        <v>52487.208333333336</v>
      </c>
      <c r="BU33" s="461">
        <f t="shared" ca="1" si="39"/>
        <v>52487.208333333336</v>
      </c>
      <c r="BV33" s="461">
        <f t="shared" ca="1" si="39"/>
        <v>52487.208333333336</v>
      </c>
      <c r="BW33" s="461">
        <f t="shared" ca="1" si="39"/>
        <v>52487.208333333336</v>
      </c>
      <c r="BX33" s="461">
        <f t="shared" ca="1" si="38"/>
        <v>52487.208333333336</v>
      </c>
      <c r="BY33" s="461">
        <f t="shared" ca="1" si="38"/>
        <v>52487.208333333336</v>
      </c>
      <c r="BZ33" s="461">
        <f t="shared" ca="1" si="38"/>
        <v>52487.208333333336</v>
      </c>
      <c r="CA33" s="461">
        <f t="shared" ca="1" si="38"/>
        <v>52487.208333333336</v>
      </c>
      <c r="CB33" s="461">
        <f t="shared" ca="1" si="38"/>
        <v>52487.208333333336</v>
      </c>
      <c r="CC33" s="461">
        <f t="shared" ca="1" si="38"/>
        <v>52487.208333333336</v>
      </c>
      <c r="CD33" s="461">
        <f t="shared" ca="1" si="38"/>
        <v>52487.208333333336</v>
      </c>
      <c r="CE33" s="461">
        <f t="shared" ca="1" si="38"/>
        <v>54015.710416666669</v>
      </c>
      <c r="CF33" s="461">
        <f t="shared" ca="1" si="38"/>
        <v>54015.710416666669</v>
      </c>
      <c r="CG33" s="461">
        <f t="shared" ca="1" si="38"/>
        <v>54015.710416666669</v>
      </c>
      <c r="CH33" s="461">
        <f t="shared" ca="1" si="38"/>
        <v>54015.710416666669</v>
      </c>
      <c r="CI33" s="461">
        <f t="shared" ca="1" si="38"/>
        <v>54015.710416666669</v>
      </c>
      <c r="CJ33" s="461">
        <f t="shared" ca="1" si="38"/>
        <v>54015.710416666669</v>
      </c>
      <c r="CK33" s="461">
        <f t="shared" ca="1" si="38"/>
        <v>54015.710416666669</v>
      </c>
      <c r="CL33" s="461">
        <f t="shared" ca="1" si="38"/>
        <v>54015.710416666669</v>
      </c>
      <c r="CM33" s="461">
        <f t="shared" ca="1" si="38"/>
        <v>54015.710416666669</v>
      </c>
      <c r="CN33" s="461">
        <f t="shared" ca="1" si="38"/>
        <v>54015.710416666669</v>
      </c>
      <c r="CO33" s="461">
        <f t="shared" ca="1" si="38"/>
        <v>54015.710416666669</v>
      </c>
      <c r="CP33" s="461">
        <f t="shared" ca="1" si="38"/>
        <v>54015.710416666669</v>
      </c>
      <c r="CQ33" s="461">
        <f t="shared" ca="1" si="38"/>
        <v>55589.818750000006</v>
      </c>
      <c r="CR33" s="461">
        <f t="shared" ca="1" si="38"/>
        <v>55589.818750000006</v>
      </c>
      <c r="CS33" s="461">
        <f t="shared" ca="1" si="38"/>
        <v>55589.818750000006</v>
      </c>
      <c r="CT33" s="461">
        <f t="shared" ca="1" si="38"/>
        <v>55589.818750000006</v>
      </c>
      <c r="CU33" s="461">
        <f t="shared" ca="1" si="38"/>
        <v>55589.818750000006</v>
      </c>
      <c r="CV33" s="461">
        <f t="shared" ca="1" si="38"/>
        <v>55589.818750000006</v>
      </c>
      <c r="CW33" s="461">
        <f t="shared" ca="1" si="38"/>
        <v>55589.818750000006</v>
      </c>
      <c r="CX33" s="461">
        <f t="shared" ca="1" si="38"/>
        <v>55589.818750000006</v>
      </c>
      <c r="CY33" s="461">
        <f t="shared" ca="1" si="38"/>
        <v>55589.818750000006</v>
      </c>
      <c r="CZ33" s="461">
        <f t="shared" ca="1" si="38"/>
        <v>55589.818750000006</v>
      </c>
      <c r="DA33" s="461">
        <f t="shared" ca="1" si="38"/>
        <v>55589.818750000006</v>
      </c>
      <c r="DB33" s="461">
        <f t="shared" ca="1" si="38"/>
        <v>55589.818750000006</v>
      </c>
      <c r="DC33" s="461">
        <f t="shared" ca="1" si="38"/>
        <v>57211.183333333342</v>
      </c>
      <c r="DD33" s="461">
        <f t="shared" ca="1" si="38"/>
        <v>57211.183333333342</v>
      </c>
      <c r="DE33" s="461">
        <f t="shared" ca="1" si="38"/>
        <v>57211.183333333342</v>
      </c>
      <c r="DF33" s="461">
        <f t="shared" ca="1" si="38"/>
        <v>57211.183333333342</v>
      </c>
      <c r="DG33" s="461">
        <f t="shared" ca="1" si="38"/>
        <v>57211.183333333342</v>
      </c>
      <c r="DH33" s="461">
        <f t="shared" ca="1" si="38"/>
        <v>57211.183333333342</v>
      </c>
      <c r="DI33" s="461">
        <f t="shared" ca="1" si="38"/>
        <v>57211.183333333342</v>
      </c>
      <c r="DJ33" s="461">
        <f t="shared" ca="1" si="38"/>
        <v>57211.183333333342</v>
      </c>
      <c r="DK33" s="461">
        <f t="shared" ca="1" si="38"/>
        <v>57211.183333333342</v>
      </c>
      <c r="DL33" s="461">
        <f t="shared" ca="1" si="38"/>
        <v>57211.183333333342</v>
      </c>
      <c r="DM33" s="461">
        <f t="shared" ca="1" si="38"/>
        <v>57211.183333333342</v>
      </c>
      <c r="DN33" s="461">
        <f t="shared" ca="1" si="38"/>
        <v>57211.183333333342</v>
      </c>
      <c r="DO33" s="461">
        <f t="shared" ca="1" si="38"/>
        <v>58931.32916666667</v>
      </c>
      <c r="DP33" s="461">
        <f t="shared" ca="1" si="38"/>
        <v>58931.32916666667</v>
      </c>
      <c r="DQ33" s="461">
        <f t="shared" ca="1" si="38"/>
        <v>58931.32916666667</v>
      </c>
      <c r="DR33" s="461">
        <f t="shared" ca="1" si="38"/>
        <v>58931.32916666667</v>
      </c>
      <c r="DS33" s="461">
        <f t="shared" ca="1" si="38"/>
        <v>58931.32916666667</v>
      </c>
      <c r="DT33" s="461">
        <f t="shared" ca="1" si="38"/>
        <v>58931.32916666667</v>
      </c>
      <c r="DU33" s="461">
        <f t="shared" ca="1" si="38"/>
        <v>58931.32916666667</v>
      </c>
      <c r="DV33" s="461">
        <f t="shared" ca="1" si="38"/>
        <v>58931.32916666667</v>
      </c>
      <c r="DW33" s="461">
        <f t="shared" ca="1" si="38"/>
        <v>58931.32916666667</v>
      </c>
      <c r="DX33" s="461">
        <f t="shared" ca="1" si="38"/>
        <v>58931.32916666667</v>
      </c>
      <c r="DY33" s="461">
        <f t="shared" ca="1" si="38"/>
        <v>58931.32916666667</v>
      </c>
      <c r="DZ33" s="461">
        <f t="shared" ca="1" si="38"/>
        <v>58931.32916666667</v>
      </c>
      <c r="EA33" s="461">
        <f t="shared" ca="1" si="38"/>
        <v>0</v>
      </c>
      <c r="EB33" s="461">
        <f t="shared" ca="1" si="38"/>
        <v>0</v>
      </c>
      <c r="EC33" s="461">
        <f t="shared" ca="1" si="38"/>
        <v>0</v>
      </c>
      <c r="ED33" s="461">
        <f t="shared" ca="1" si="38"/>
        <v>0</v>
      </c>
      <c r="EE33" s="461">
        <f t="shared" ca="1" si="38"/>
        <v>0</v>
      </c>
      <c r="EF33" s="461">
        <f t="shared" ca="1" si="38"/>
        <v>0</v>
      </c>
      <c r="EG33" s="461">
        <f t="shared" ca="1" si="38"/>
        <v>0</v>
      </c>
      <c r="EH33" s="461">
        <f t="shared" ca="1" si="38"/>
        <v>0</v>
      </c>
      <c r="EI33" s="461">
        <f t="shared" ca="1" si="37"/>
        <v>0</v>
      </c>
      <c r="EJ33" s="461">
        <f t="shared" ca="1" si="34"/>
        <v>0</v>
      </c>
      <c r="EK33" s="461">
        <f t="shared" ca="1" si="34"/>
        <v>0</v>
      </c>
      <c r="EL33" s="461">
        <f t="shared" ca="1" si="35"/>
        <v>0</v>
      </c>
    </row>
    <row r="34" spans="3:142" x14ac:dyDescent="0.2">
      <c r="C34" s="484" t="s">
        <v>23</v>
      </c>
      <c r="D34" s="460">
        <f>'Property(Y)'!A29</f>
        <v>29</v>
      </c>
      <c r="E34" s="460" t="str">
        <f t="shared" si="21"/>
        <v>'Property(Y)'!29:29</v>
      </c>
      <c r="F34" s="460"/>
      <c r="G34" s="460"/>
      <c r="H34" s="460"/>
      <c r="I34" s="460"/>
      <c r="J34" s="461">
        <f t="shared" ca="1" si="22"/>
        <v>10299963.463879319</v>
      </c>
      <c r="K34" s="461">
        <f t="shared" ca="1" si="33"/>
        <v>74872.583333333328</v>
      </c>
      <c r="L34" s="461">
        <f t="shared" ca="1" si="39"/>
        <v>74872.583333333328</v>
      </c>
      <c r="M34" s="461">
        <f t="shared" ca="1" si="39"/>
        <v>74872.583333333328</v>
      </c>
      <c r="N34" s="461">
        <f t="shared" ca="1" si="39"/>
        <v>74872.583333333328</v>
      </c>
      <c r="O34" s="461">
        <f t="shared" ca="1" si="39"/>
        <v>74872.583333333328</v>
      </c>
      <c r="P34" s="461">
        <f t="shared" ca="1" si="39"/>
        <v>74872.583333333328</v>
      </c>
      <c r="Q34" s="461">
        <f t="shared" ca="1" si="39"/>
        <v>74872.583333333328</v>
      </c>
      <c r="R34" s="461">
        <f t="shared" ca="1" si="39"/>
        <v>74872.583333333328</v>
      </c>
      <c r="S34" s="461">
        <f t="shared" ca="1" si="39"/>
        <v>74872.583333333328</v>
      </c>
      <c r="T34" s="461">
        <f t="shared" ca="1" si="39"/>
        <v>74872.583333333328</v>
      </c>
      <c r="U34" s="461">
        <f t="shared" ca="1" si="39"/>
        <v>74872.583333333328</v>
      </c>
      <c r="V34" s="461">
        <f t="shared" ca="1" si="39"/>
        <v>74872.583333333328</v>
      </c>
      <c r="W34" s="461">
        <f t="shared" ca="1" si="39"/>
        <v>77118.752500000002</v>
      </c>
      <c r="X34" s="461">
        <f t="shared" ca="1" si="39"/>
        <v>77118.752500000002</v>
      </c>
      <c r="Y34" s="461">
        <f t="shared" ca="1" si="39"/>
        <v>77118.752500000002</v>
      </c>
      <c r="Z34" s="461">
        <f t="shared" ca="1" si="39"/>
        <v>77118.752500000002</v>
      </c>
      <c r="AA34" s="461">
        <f t="shared" ca="1" si="39"/>
        <v>77118.752500000002</v>
      </c>
      <c r="AB34" s="461">
        <f t="shared" ca="1" si="39"/>
        <v>77118.752500000002</v>
      </c>
      <c r="AC34" s="461">
        <f t="shared" ca="1" si="39"/>
        <v>77118.752500000002</v>
      </c>
      <c r="AD34" s="461">
        <f t="shared" ca="1" si="39"/>
        <v>77118.752500000002</v>
      </c>
      <c r="AE34" s="461">
        <f t="shared" ca="1" si="39"/>
        <v>77118.752500000002</v>
      </c>
      <c r="AF34" s="461">
        <f t="shared" ca="1" si="39"/>
        <v>77118.752500000002</v>
      </c>
      <c r="AG34" s="461">
        <f t="shared" ca="1" si="39"/>
        <v>77118.752500000002</v>
      </c>
      <c r="AH34" s="461">
        <f t="shared" ca="1" si="39"/>
        <v>77118.752500000002</v>
      </c>
      <c r="AI34" s="461">
        <f t="shared" ca="1" si="39"/>
        <v>79432.338408333337</v>
      </c>
      <c r="AJ34" s="461">
        <f t="shared" ca="1" si="39"/>
        <v>79432.338408333337</v>
      </c>
      <c r="AK34" s="461">
        <f t="shared" ca="1" si="39"/>
        <v>79432.338408333337</v>
      </c>
      <c r="AL34" s="461">
        <f t="shared" ca="1" si="39"/>
        <v>79432.338408333337</v>
      </c>
      <c r="AM34" s="461">
        <f t="shared" ca="1" si="39"/>
        <v>79432.338408333337</v>
      </c>
      <c r="AN34" s="461">
        <f t="shared" ca="1" si="39"/>
        <v>79432.338408333337</v>
      </c>
      <c r="AO34" s="461">
        <f t="shared" ca="1" si="39"/>
        <v>79432.338408333337</v>
      </c>
      <c r="AP34" s="461">
        <f t="shared" ca="1" si="39"/>
        <v>79432.338408333337</v>
      </c>
      <c r="AQ34" s="461">
        <f t="shared" ca="1" si="39"/>
        <v>79432.338408333337</v>
      </c>
      <c r="AR34" s="461">
        <f t="shared" ca="1" si="39"/>
        <v>79432.338408333337</v>
      </c>
      <c r="AS34" s="461">
        <f t="shared" ca="1" si="39"/>
        <v>79432.338408333337</v>
      </c>
      <c r="AT34" s="461">
        <f t="shared" ca="1" si="39"/>
        <v>79432.338408333337</v>
      </c>
      <c r="AU34" s="461">
        <f t="shared" ca="1" si="39"/>
        <v>81815.257727250006</v>
      </c>
      <c r="AV34" s="461">
        <f t="shared" ca="1" si="39"/>
        <v>81815.257727250006</v>
      </c>
      <c r="AW34" s="461">
        <f t="shared" ca="1" si="39"/>
        <v>81815.257727250006</v>
      </c>
      <c r="AX34" s="461">
        <f t="shared" ca="1" si="39"/>
        <v>81815.257727250006</v>
      </c>
      <c r="AY34" s="461">
        <f t="shared" ca="1" si="39"/>
        <v>81815.257727250006</v>
      </c>
      <c r="AZ34" s="461">
        <f t="shared" ca="1" si="39"/>
        <v>81815.257727250006</v>
      </c>
      <c r="BA34" s="461">
        <f t="shared" ca="1" si="39"/>
        <v>81815.257727250006</v>
      </c>
      <c r="BB34" s="461">
        <f t="shared" ca="1" si="39"/>
        <v>81815.257727250006</v>
      </c>
      <c r="BC34" s="461">
        <f t="shared" ca="1" si="39"/>
        <v>81815.257727250006</v>
      </c>
      <c r="BD34" s="461">
        <f t="shared" ca="1" si="39"/>
        <v>81815.257727250006</v>
      </c>
      <c r="BE34" s="461">
        <f t="shared" ca="1" si="39"/>
        <v>81815.257727250006</v>
      </c>
      <c r="BF34" s="461">
        <f t="shared" ca="1" si="39"/>
        <v>81815.257727250006</v>
      </c>
      <c r="BG34" s="461">
        <f t="shared" ca="1" si="39"/>
        <v>84269.843792400832</v>
      </c>
      <c r="BH34" s="461">
        <f t="shared" ca="1" si="39"/>
        <v>84269.843792400832</v>
      </c>
      <c r="BI34" s="461">
        <f t="shared" ca="1" si="39"/>
        <v>84269.843792400832</v>
      </c>
      <c r="BJ34" s="461">
        <f t="shared" ca="1" si="39"/>
        <v>84269.843792400832</v>
      </c>
      <c r="BK34" s="461">
        <f t="shared" ca="1" si="39"/>
        <v>84269.843792400832</v>
      </c>
      <c r="BL34" s="461">
        <f t="shared" ca="1" si="39"/>
        <v>84269.843792400832</v>
      </c>
      <c r="BM34" s="461">
        <f t="shared" ca="1" si="39"/>
        <v>84269.843792400832</v>
      </c>
      <c r="BN34" s="461">
        <f t="shared" ca="1" si="39"/>
        <v>84269.843792400832</v>
      </c>
      <c r="BO34" s="461">
        <f t="shared" ca="1" si="39"/>
        <v>84269.843792400832</v>
      </c>
      <c r="BP34" s="461">
        <f t="shared" ca="1" si="39"/>
        <v>84269.843792400832</v>
      </c>
      <c r="BQ34" s="461">
        <f t="shared" ca="1" si="39"/>
        <v>84269.843792400832</v>
      </c>
      <c r="BR34" s="461">
        <f t="shared" ca="1" si="39"/>
        <v>84269.843792400832</v>
      </c>
      <c r="BS34" s="461">
        <f t="shared" ca="1" si="39"/>
        <v>86797.846606172854</v>
      </c>
      <c r="BT34" s="461">
        <f t="shared" ca="1" si="39"/>
        <v>86797.846606172854</v>
      </c>
      <c r="BU34" s="461">
        <f t="shared" ca="1" si="39"/>
        <v>86797.846606172854</v>
      </c>
      <c r="BV34" s="461">
        <f t="shared" ca="1" si="39"/>
        <v>86797.846606172854</v>
      </c>
      <c r="BW34" s="461">
        <f t="shared" ca="1" si="39"/>
        <v>86797.846606172854</v>
      </c>
      <c r="BX34" s="461">
        <f t="shared" ca="1" si="38"/>
        <v>86797.846606172854</v>
      </c>
      <c r="BY34" s="461">
        <f t="shared" ca="1" si="38"/>
        <v>86797.846606172854</v>
      </c>
      <c r="BZ34" s="461">
        <f t="shared" ca="1" si="38"/>
        <v>86797.846606172854</v>
      </c>
      <c r="CA34" s="461">
        <f t="shared" ca="1" si="38"/>
        <v>86797.846606172854</v>
      </c>
      <c r="CB34" s="461">
        <f t="shared" ca="1" si="38"/>
        <v>86797.846606172854</v>
      </c>
      <c r="CC34" s="461">
        <f t="shared" ca="1" si="38"/>
        <v>86797.846606172854</v>
      </c>
      <c r="CD34" s="461">
        <f t="shared" ca="1" si="38"/>
        <v>86797.846606172854</v>
      </c>
      <c r="CE34" s="461">
        <f t="shared" ca="1" si="38"/>
        <v>89401.849504358033</v>
      </c>
      <c r="CF34" s="461">
        <f t="shared" ca="1" si="38"/>
        <v>89401.849504358033</v>
      </c>
      <c r="CG34" s="461">
        <f t="shared" ca="1" si="38"/>
        <v>89401.849504358033</v>
      </c>
      <c r="CH34" s="461">
        <f t="shared" ca="1" si="38"/>
        <v>89401.849504358033</v>
      </c>
      <c r="CI34" s="461">
        <f t="shared" ca="1" si="38"/>
        <v>89401.849504358033</v>
      </c>
      <c r="CJ34" s="461">
        <f t="shared" ca="1" si="38"/>
        <v>89401.849504358033</v>
      </c>
      <c r="CK34" s="461">
        <f t="shared" ca="1" si="38"/>
        <v>89401.849504358033</v>
      </c>
      <c r="CL34" s="461">
        <f t="shared" ca="1" si="38"/>
        <v>89401.849504358033</v>
      </c>
      <c r="CM34" s="461">
        <f t="shared" ca="1" si="38"/>
        <v>89401.849504358033</v>
      </c>
      <c r="CN34" s="461">
        <f t="shared" ca="1" si="38"/>
        <v>89401.849504358033</v>
      </c>
      <c r="CO34" s="461">
        <f t="shared" ca="1" si="38"/>
        <v>89401.849504358033</v>
      </c>
      <c r="CP34" s="461">
        <f t="shared" ca="1" si="38"/>
        <v>89401.849504358033</v>
      </c>
      <c r="CQ34" s="461">
        <f t="shared" ca="1" si="38"/>
        <v>92083.68582282211</v>
      </c>
      <c r="CR34" s="461">
        <f t="shared" ca="1" si="38"/>
        <v>92083.68582282211</v>
      </c>
      <c r="CS34" s="461">
        <f t="shared" ca="1" si="38"/>
        <v>92083.68582282211</v>
      </c>
      <c r="CT34" s="461">
        <f t="shared" ca="1" si="38"/>
        <v>92083.68582282211</v>
      </c>
      <c r="CU34" s="461">
        <f t="shared" ca="1" si="38"/>
        <v>92083.68582282211</v>
      </c>
      <c r="CV34" s="461">
        <f t="shared" ca="1" si="38"/>
        <v>92083.68582282211</v>
      </c>
      <c r="CW34" s="461">
        <f t="shared" ca="1" si="38"/>
        <v>92083.68582282211</v>
      </c>
      <c r="CX34" s="461">
        <f t="shared" ca="1" si="38"/>
        <v>92083.68582282211</v>
      </c>
      <c r="CY34" s="461">
        <f t="shared" ca="1" si="38"/>
        <v>92083.68582282211</v>
      </c>
      <c r="CZ34" s="461">
        <f t="shared" ca="1" si="38"/>
        <v>92083.68582282211</v>
      </c>
      <c r="DA34" s="461">
        <f t="shared" ca="1" si="38"/>
        <v>92083.68582282211</v>
      </c>
      <c r="DB34" s="461">
        <f t="shared" ca="1" si="38"/>
        <v>92083.68582282211</v>
      </c>
      <c r="DC34" s="461">
        <f t="shared" ca="1" si="38"/>
        <v>94846.438897506785</v>
      </c>
      <c r="DD34" s="461">
        <f t="shared" ca="1" si="38"/>
        <v>94846.438897506785</v>
      </c>
      <c r="DE34" s="461">
        <f t="shared" ca="1" si="38"/>
        <v>94846.438897506785</v>
      </c>
      <c r="DF34" s="461">
        <f t="shared" ca="1" si="38"/>
        <v>94846.438897506785</v>
      </c>
      <c r="DG34" s="461">
        <f t="shared" ca="1" si="38"/>
        <v>94846.438897506785</v>
      </c>
      <c r="DH34" s="461">
        <f t="shared" ca="1" si="38"/>
        <v>94846.438897506785</v>
      </c>
      <c r="DI34" s="461">
        <f t="shared" ca="1" si="38"/>
        <v>94846.438897506785</v>
      </c>
      <c r="DJ34" s="461">
        <f t="shared" ca="1" si="38"/>
        <v>94846.438897506785</v>
      </c>
      <c r="DK34" s="461">
        <f t="shared" ca="1" si="38"/>
        <v>94846.438897506785</v>
      </c>
      <c r="DL34" s="461">
        <f t="shared" ca="1" si="38"/>
        <v>94846.438897506785</v>
      </c>
      <c r="DM34" s="461">
        <f t="shared" ca="1" si="38"/>
        <v>94846.438897506785</v>
      </c>
      <c r="DN34" s="461">
        <f t="shared" ca="1" si="38"/>
        <v>94846.438897506785</v>
      </c>
      <c r="DO34" s="461">
        <f t="shared" ca="1" si="38"/>
        <v>97691.692064431976</v>
      </c>
      <c r="DP34" s="461">
        <f t="shared" ca="1" si="38"/>
        <v>97691.692064431976</v>
      </c>
      <c r="DQ34" s="461">
        <f t="shared" ca="1" si="38"/>
        <v>97691.692064431976</v>
      </c>
      <c r="DR34" s="461">
        <f t="shared" ca="1" si="38"/>
        <v>97691.692064431976</v>
      </c>
      <c r="DS34" s="461">
        <f t="shared" ca="1" si="38"/>
        <v>97691.692064431976</v>
      </c>
      <c r="DT34" s="461">
        <f t="shared" ca="1" si="38"/>
        <v>97691.692064431976</v>
      </c>
      <c r="DU34" s="461">
        <f t="shared" ca="1" si="38"/>
        <v>97691.692064431976</v>
      </c>
      <c r="DV34" s="461">
        <f t="shared" ca="1" si="38"/>
        <v>97691.692064431976</v>
      </c>
      <c r="DW34" s="461">
        <f t="shared" ca="1" si="38"/>
        <v>97691.692064431976</v>
      </c>
      <c r="DX34" s="461">
        <f t="shared" ca="1" si="38"/>
        <v>97691.692064431976</v>
      </c>
      <c r="DY34" s="461">
        <f t="shared" ca="1" si="38"/>
        <v>97691.692064431976</v>
      </c>
      <c r="DZ34" s="461">
        <f t="shared" ca="1" si="38"/>
        <v>97691.692064431976</v>
      </c>
      <c r="EA34" s="461">
        <f t="shared" ca="1" si="38"/>
        <v>0</v>
      </c>
      <c r="EB34" s="461">
        <f t="shared" ca="1" si="38"/>
        <v>0</v>
      </c>
      <c r="EC34" s="461">
        <f t="shared" ca="1" si="38"/>
        <v>0</v>
      </c>
      <c r="ED34" s="461">
        <f t="shared" ca="1" si="38"/>
        <v>0</v>
      </c>
      <c r="EE34" s="461">
        <f t="shared" ca="1" si="38"/>
        <v>0</v>
      </c>
      <c r="EF34" s="461">
        <f t="shared" ca="1" si="38"/>
        <v>0</v>
      </c>
      <c r="EG34" s="461">
        <f t="shared" ca="1" si="38"/>
        <v>0</v>
      </c>
      <c r="EH34" s="461">
        <f t="shared" ca="1" si="38"/>
        <v>0</v>
      </c>
      <c r="EI34" s="461">
        <f t="shared" ca="1" si="37"/>
        <v>0</v>
      </c>
      <c r="EJ34" s="461">
        <f t="shared" ca="1" si="34"/>
        <v>0</v>
      </c>
      <c r="EK34" s="461">
        <f t="shared" ca="1" si="34"/>
        <v>0</v>
      </c>
      <c r="EL34" s="461">
        <f t="shared" ca="1" si="35"/>
        <v>0</v>
      </c>
    </row>
    <row r="35" spans="3:142" x14ac:dyDescent="0.2">
      <c r="C35" s="484" t="s">
        <v>24</v>
      </c>
      <c r="D35" s="460">
        <f>'Property(Y)'!A30</f>
        <v>30</v>
      </c>
      <c r="E35" s="460" t="str">
        <f t="shared" si="21"/>
        <v>'Property(Y)'!30:30</v>
      </c>
      <c r="F35" s="460"/>
      <c r="G35" s="460"/>
      <c r="H35" s="460"/>
      <c r="I35" s="460"/>
      <c r="J35" s="461">
        <f t="shared" ca="1" si="22"/>
        <v>358572.46387931186</v>
      </c>
      <c r="K35" s="461">
        <f t="shared" ca="1" si="33"/>
        <v>2606.5</v>
      </c>
      <c r="L35" s="461">
        <f t="shared" ca="1" si="39"/>
        <v>2606.5</v>
      </c>
      <c r="M35" s="461">
        <f t="shared" ca="1" si="39"/>
        <v>2606.5</v>
      </c>
      <c r="N35" s="461">
        <f t="shared" ca="1" si="39"/>
        <v>2606.5</v>
      </c>
      <c r="O35" s="461">
        <f t="shared" ca="1" si="39"/>
        <v>2606.5</v>
      </c>
      <c r="P35" s="461">
        <f t="shared" ca="1" si="39"/>
        <v>2606.5</v>
      </c>
      <c r="Q35" s="461">
        <f t="shared" ca="1" si="39"/>
        <v>2606.5</v>
      </c>
      <c r="R35" s="461">
        <f t="shared" ca="1" si="39"/>
        <v>2606.5</v>
      </c>
      <c r="S35" s="461">
        <f t="shared" ca="1" si="39"/>
        <v>2606.5</v>
      </c>
      <c r="T35" s="461">
        <f t="shared" ca="1" si="39"/>
        <v>2606.5</v>
      </c>
      <c r="U35" s="461">
        <f t="shared" ca="1" si="39"/>
        <v>2606.5</v>
      </c>
      <c r="V35" s="461">
        <f t="shared" ca="1" si="39"/>
        <v>2606.5</v>
      </c>
      <c r="W35" s="461">
        <f t="shared" ca="1" si="39"/>
        <v>2684.7525000000001</v>
      </c>
      <c r="X35" s="461">
        <f t="shared" ca="1" si="39"/>
        <v>2684.7525000000001</v>
      </c>
      <c r="Y35" s="461">
        <f t="shared" ca="1" si="39"/>
        <v>2684.7525000000001</v>
      </c>
      <c r="Z35" s="461">
        <f t="shared" ca="1" si="39"/>
        <v>2684.7525000000001</v>
      </c>
      <c r="AA35" s="461">
        <f t="shared" ca="1" si="39"/>
        <v>2684.7525000000001</v>
      </c>
      <c r="AB35" s="461">
        <f t="shared" ca="1" si="39"/>
        <v>2684.7525000000001</v>
      </c>
      <c r="AC35" s="461">
        <f t="shared" ca="1" si="39"/>
        <v>2684.7525000000001</v>
      </c>
      <c r="AD35" s="461">
        <f t="shared" ca="1" si="39"/>
        <v>2684.7525000000001</v>
      </c>
      <c r="AE35" s="461">
        <f t="shared" ca="1" si="39"/>
        <v>2684.7525000000001</v>
      </c>
      <c r="AF35" s="461">
        <f t="shared" ca="1" si="39"/>
        <v>2684.7525000000001</v>
      </c>
      <c r="AG35" s="461">
        <f t="shared" ca="1" si="39"/>
        <v>2684.7525000000001</v>
      </c>
      <c r="AH35" s="461">
        <f t="shared" ca="1" si="39"/>
        <v>2684.7525000000001</v>
      </c>
      <c r="AI35" s="461">
        <f t="shared" ca="1" si="39"/>
        <v>2765.3384083333331</v>
      </c>
      <c r="AJ35" s="461">
        <f t="shared" ca="1" si="39"/>
        <v>2765.3384083333331</v>
      </c>
      <c r="AK35" s="461">
        <f t="shared" ca="1" si="39"/>
        <v>2765.3384083333331</v>
      </c>
      <c r="AL35" s="461">
        <f t="shared" ca="1" si="39"/>
        <v>2765.3384083333331</v>
      </c>
      <c r="AM35" s="461">
        <f t="shared" ca="1" si="39"/>
        <v>2765.3384083333331</v>
      </c>
      <c r="AN35" s="461">
        <f t="shared" ca="1" si="39"/>
        <v>2765.3384083333331</v>
      </c>
      <c r="AO35" s="461">
        <f t="shared" ca="1" si="39"/>
        <v>2765.3384083333331</v>
      </c>
      <c r="AP35" s="461">
        <f t="shared" ca="1" si="39"/>
        <v>2765.3384083333331</v>
      </c>
      <c r="AQ35" s="461">
        <f t="shared" ca="1" si="39"/>
        <v>2765.3384083333331</v>
      </c>
      <c r="AR35" s="461">
        <f t="shared" ca="1" si="39"/>
        <v>2765.3384083333331</v>
      </c>
      <c r="AS35" s="461">
        <f t="shared" ca="1" si="39"/>
        <v>2765.3384083333331</v>
      </c>
      <c r="AT35" s="461">
        <f t="shared" ca="1" si="39"/>
        <v>2765.3384083333331</v>
      </c>
      <c r="AU35" s="461">
        <f t="shared" ca="1" si="39"/>
        <v>2848.2577272500002</v>
      </c>
      <c r="AV35" s="461">
        <f t="shared" ca="1" si="39"/>
        <v>2848.2577272500002</v>
      </c>
      <c r="AW35" s="461">
        <f t="shared" ca="1" si="39"/>
        <v>2848.2577272500002</v>
      </c>
      <c r="AX35" s="461">
        <f t="shared" ca="1" si="39"/>
        <v>2848.2577272500002</v>
      </c>
      <c r="AY35" s="461">
        <f t="shared" ca="1" si="39"/>
        <v>2848.2577272500002</v>
      </c>
      <c r="AZ35" s="461">
        <f t="shared" ca="1" si="39"/>
        <v>2848.2577272500002</v>
      </c>
      <c r="BA35" s="461">
        <f t="shared" ca="1" si="39"/>
        <v>2848.2577272500002</v>
      </c>
      <c r="BB35" s="461">
        <f t="shared" ca="1" si="39"/>
        <v>2848.2577272500002</v>
      </c>
      <c r="BC35" s="461">
        <f t="shared" ca="1" si="39"/>
        <v>2848.2577272500002</v>
      </c>
      <c r="BD35" s="461">
        <f t="shared" ca="1" si="39"/>
        <v>2848.2577272500002</v>
      </c>
      <c r="BE35" s="461">
        <f t="shared" ca="1" si="39"/>
        <v>2848.2577272500002</v>
      </c>
      <c r="BF35" s="461">
        <f t="shared" ca="1" si="39"/>
        <v>2848.2577272500002</v>
      </c>
      <c r="BG35" s="461">
        <f t="shared" ca="1" si="39"/>
        <v>2933.7604590675001</v>
      </c>
      <c r="BH35" s="461">
        <f t="shared" ca="1" si="39"/>
        <v>2933.7604590675001</v>
      </c>
      <c r="BI35" s="461">
        <f t="shared" ca="1" si="39"/>
        <v>2933.7604590675001</v>
      </c>
      <c r="BJ35" s="461">
        <f t="shared" ca="1" si="39"/>
        <v>2933.7604590675001</v>
      </c>
      <c r="BK35" s="461">
        <f t="shared" ca="1" si="39"/>
        <v>2933.7604590675001</v>
      </c>
      <c r="BL35" s="461">
        <f t="shared" ca="1" si="39"/>
        <v>2933.7604590675001</v>
      </c>
      <c r="BM35" s="461">
        <f t="shared" ca="1" si="39"/>
        <v>2933.7604590675001</v>
      </c>
      <c r="BN35" s="461">
        <f t="shared" ca="1" si="39"/>
        <v>2933.7604590675001</v>
      </c>
      <c r="BO35" s="461">
        <f t="shared" ca="1" si="39"/>
        <v>2933.7604590675001</v>
      </c>
      <c r="BP35" s="461">
        <f t="shared" ca="1" si="39"/>
        <v>2933.7604590675001</v>
      </c>
      <c r="BQ35" s="461">
        <f t="shared" ca="1" si="39"/>
        <v>2933.7604590675001</v>
      </c>
      <c r="BR35" s="461">
        <f t="shared" ca="1" si="39"/>
        <v>2933.7604590675001</v>
      </c>
      <c r="BS35" s="461">
        <f t="shared" ca="1" si="39"/>
        <v>3021.6799395061917</v>
      </c>
      <c r="BT35" s="461">
        <f t="shared" ca="1" si="39"/>
        <v>3021.6799395061917</v>
      </c>
      <c r="BU35" s="461">
        <f t="shared" ca="1" si="39"/>
        <v>3021.6799395061917</v>
      </c>
      <c r="BV35" s="461">
        <f t="shared" ca="1" si="39"/>
        <v>3021.6799395061917</v>
      </c>
      <c r="BW35" s="461">
        <f t="shared" ref="BW35:EH38" ca="1" si="40">SUMIF(INDIRECT($E$10),BW$5,INDIRECT($E35))/12</f>
        <v>3021.6799395061917</v>
      </c>
      <c r="BX35" s="461">
        <f t="shared" ca="1" si="40"/>
        <v>3021.6799395061917</v>
      </c>
      <c r="BY35" s="461">
        <f t="shared" ca="1" si="40"/>
        <v>3021.6799395061917</v>
      </c>
      <c r="BZ35" s="461">
        <f t="shared" ca="1" si="40"/>
        <v>3021.6799395061917</v>
      </c>
      <c r="CA35" s="461">
        <f t="shared" ca="1" si="40"/>
        <v>3021.6799395061917</v>
      </c>
      <c r="CB35" s="461">
        <f t="shared" ca="1" si="40"/>
        <v>3021.6799395061917</v>
      </c>
      <c r="CC35" s="461">
        <f t="shared" ca="1" si="40"/>
        <v>3021.6799395061917</v>
      </c>
      <c r="CD35" s="461">
        <f t="shared" ca="1" si="40"/>
        <v>3021.6799395061917</v>
      </c>
      <c r="CE35" s="461">
        <f t="shared" ca="1" si="40"/>
        <v>3112.3495043580442</v>
      </c>
      <c r="CF35" s="461">
        <f t="shared" ca="1" si="40"/>
        <v>3112.3495043580442</v>
      </c>
      <c r="CG35" s="461">
        <f t="shared" ca="1" si="40"/>
        <v>3112.3495043580442</v>
      </c>
      <c r="CH35" s="461">
        <f t="shared" ca="1" si="40"/>
        <v>3112.3495043580442</v>
      </c>
      <c r="CI35" s="461">
        <f t="shared" ca="1" si="40"/>
        <v>3112.3495043580442</v>
      </c>
      <c r="CJ35" s="461">
        <f t="shared" ca="1" si="40"/>
        <v>3112.3495043580442</v>
      </c>
      <c r="CK35" s="461">
        <f t="shared" ca="1" si="40"/>
        <v>3112.3495043580442</v>
      </c>
      <c r="CL35" s="461">
        <f t="shared" ca="1" si="40"/>
        <v>3112.3495043580442</v>
      </c>
      <c r="CM35" s="461">
        <f t="shared" ca="1" si="40"/>
        <v>3112.3495043580442</v>
      </c>
      <c r="CN35" s="461">
        <f t="shared" ca="1" si="40"/>
        <v>3112.3495043580442</v>
      </c>
      <c r="CO35" s="461">
        <f t="shared" ca="1" si="40"/>
        <v>3112.3495043580442</v>
      </c>
      <c r="CP35" s="461">
        <f t="shared" ca="1" si="40"/>
        <v>3112.3495043580442</v>
      </c>
      <c r="CQ35" s="461">
        <f t="shared" ca="1" si="40"/>
        <v>3205.6024894887855</v>
      </c>
      <c r="CR35" s="461">
        <f t="shared" ca="1" si="40"/>
        <v>3205.6024894887855</v>
      </c>
      <c r="CS35" s="461">
        <f t="shared" ca="1" si="40"/>
        <v>3205.6024894887855</v>
      </c>
      <c r="CT35" s="461">
        <f t="shared" ca="1" si="40"/>
        <v>3205.6024894887855</v>
      </c>
      <c r="CU35" s="461">
        <f t="shared" ca="1" si="40"/>
        <v>3205.6024894887855</v>
      </c>
      <c r="CV35" s="461">
        <f t="shared" ca="1" si="40"/>
        <v>3205.6024894887855</v>
      </c>
      <c r="CW35" s="461">
        <f t="shared" ca="1" si="40"/>
        <v>3205.6024894887855</v>
      </c>
      <c r="CX35" s="461">
        <f t="shared" ca="1" si="40"/>
        <v>3205.6024894887855</v>
      </c>
      <c r="CY35" s="461">
        <f t="shared" ca="1" si="40"/>
        <v>3205.6024894887855</v>
      </c>
      <c r="CZ35" s="461">
        <f t="shared" ca="1" si="40"/>
        <v>3205.6024894887855</v>
      </c>
      <c r="DA35" s="461">
        <f t="shared" ca="1" si="40"/>
        <v>3205.6024894887855</v>
      </c>
      <c r="DB35" s="461">
        <f t="shared" ca="1" si="40"/>
        <v>3205.6024894887855</v>
      </c>
      <c r="DC35" s="461">
        <f t="shared" ca="1" si="40"/>
        <v>3301.9388975067827</v>
      </c>
      <c r="DD35" s="461">
        <f t="shared" ca="1" si="40"/>
        <v>3301.9388975067827</v>
      </c>
      <c r="DE35" s="461">
        <f t="shared" ca="1" si="40"/>
        <v>3301.9388975067827</v>
      </c>
      <c r="DF35" s="461">
        <f t="shared" ca="1" si="40"/>
        <v>3301.9388975067827</v>
      </c>
      <c r="DG35" s="461">
        <f t="shared" ca="1" si="40"/>
        <v>3301.9388975067827</v>
      </c>
      <c r="DH35" s="461">
        <f t="shared" ca="1" si="40"/>
        <v>3301.9388975067827</v>
      </c>
      <c r="DI35" s="461">
        <f t="shared" ca="1" si="40"/>
        <v>3301.9388975067827</v>
      </c>
      <c r="DJ35" s="461">
        <f t="shared" ca="1" si="40"/>
        <v>3301.9388975067827</v>
      </c>
      <c r="DK35" s="461">
        <f t="shared" ca="1" si="40"/>
        <v>3301.9388975067827</v>
      </c>
      <c r="DL35" s="461">
        <f t="shared" ca="1" si="40"/>
        <v>3301.9388975067827</v>
      </c>
      <c r="DM35" s="461">
        <f t="shared" ca="1" si="40"/>
        <v>3301.9388975067827</v>
      </c>
      <c r="DN35" s="461">
        <f t="shared" ca="1" si="40"/>
        <v>3301.9388975067827</v>
      </c>
      <c r="DO35" s="461">
        <f t="shared" ca="1" si="40"/>
        <v>3400.8587310986527</v>
      </c>
      <c r="DP35" s="461">
        <f t="shared" ca="1" si="40"/>
        <v>3400.8587310986527</v>
      </c>
      <c r="DQ35" s="461">
        <f t="shared" ca="1" si="40"/>
        <v>3400.8587310986527</v>
      </c>
      <c r="DR35" s="461">
        <f t="shared" ca="1" si="40"/>
        <v>3400.8587310986527</v>
      </c>
      <c r="DS35" s="461">
        <f t="shared" ca="1" si="40"/>
        <v>3400.8587310986527</v>
      </c>
      <c r="DT35" s="461">
        <f t="shared" ca="1" si="40"/>
        <v>3400.8587310986527</v>
      </c>
      <c r="DU35" s="461">
        <f t="shared" ca="1" si="40"/>
        <v>3400.8587310986527</v>
      </c>
      <c r="DV35" s="461">
        <f t="shared" ca="1" si="40"/>
        <v>3400.8587310986527</v>
      </c>
      <c r="DW35" s="461">
        <f t="shared" ca="1" si="40"/>
        <v>3400.8587310986527</v>
      </c>
      <c r="DX35" s="461">
        <f t="shared" ca="1" si="40"/>
        <v>3400.8587310986527</v>
      </c>
      <c r="DY35" s="461">
        <f t="shared" ca="1" si="40"/>
        <v>3400.8587310986527</v>
      </c>
      <c r="DZ35" s="461">
        <f t="shared" ca="1" si="40"/>
        <v>3400.8587310986527</v>
      </c>
      <c r="EA35" s="461">
        <f t="shared" ca="1" si="40"/>
        <v>0</v>
      </c>
      <c r="EB35" s="461">
        <f t="shared" ca="1" si="40"/>
        <v>0</v>
      </c>
      <c r="EC35" s="461">
        <f t="shared" ca="1" si="40"/>
        <v>0</v>
      </c>
      <c r="ED35" s="461">
        <f t="shared" ca="1" si="40"/>
        <v>0</v>
      </c>
      <c r="EE35" s="461">
        <f t="shared" ca="1" si="40"/>
        <v>0</v>
      </c>
      <c r="EF35" s="461">
        <f t="shared" ca="1" si="40"/>
        <v>0</v>
      </c>
      <c r="EG35" s="461">
        <f t="shared" ca="1" si="40"/>
        <v>0</v>
      </c>
      <c r="EH35" s="461">
        <f t="shared" ca="1" si="40"/>
        <v>0</v>
      </c>
      <c r="EI35" s="461">
        <f t="shared" ca="1" si="37"/>
        <v>0</v>
      </c>
      <c r="EJ35" s="461">
        <f t="shared" ca="1" si="34"/>
        <v>0</v>
      </c>
      <c r="EK35" s="461">
        <f t="shared" ca="1" si="34"/>
        <v>0</v>
      </c>
      <c r="EL35" s="461">
        <f t="shared" ca="1" si="35"/>
        <v>0</v>
      </c>
    </row>
    <row r="36" spans="3:142" x14ac:dyDescent="0.2">
      <c r="C36" s="485" t="s">
        <v>25</v>
      </c>
      <c r="D36" s="463">
        <f>'Property(Y)'!A31</f>
        <v>31</v>
      </c>
      <c r="E36" s="463" t="str">
        <f t="shared" si="21"/>
        <v>'Property(Y)'!31:31</v>
      </c>
      <c r="F36" s="463"/>
      <c r="G36" s="463"/>
      <c r="H36" s="463"/>
      <c r="I36" s="463"/>
      <c r="J36" s="464">
        <f t="shared" ca="1" si="22"/>
        <v>901258.46387931157</v>
      </c>
      <c r="K36" s="464">
        <f t="shared" ca="1" si="33"/>
        <v>6551.333333333333</v>
      </c>
      <c r="L36" s="464">
        <f t="shared" ref="L36:BW39" ca="1" si="41">SUMIF(INDIRECT($E$10),L$5,INDIRECT($E36))/12</f>
        <v>6551.333333333333</v>
      </c>
      <c r="M36" s="464">
        <f t="shared" ca="1" si="41"/>
        <v>6551.333333333333</v>
      </c>
      <c r="N36" s="464">
        <f t="shared" ca="1" si="41"/>
        <v>6551.333333333333</v>
      </c>
      <c r="O36" s="464">
        <f t="shared" ca="1" si="41"/>
        <v>6551.333333333333</v>
      </c>
      <c r="P36" s="464">
        <f t="shared" ca="1" si="41"/>
        <v>6551.333333333333</v>
      </c>
      <c r="Q36" s="464">
        <f t="shared" ca="1" si="41"/>
        <v>6551.333333333333</v>
      </c>
      <c r="R36" s="464">
        <f t="shared" ca="1" si="41"/>
        <v>6551.333333333333</v>
      </c>
      <c r="S36" s="464">
        <f t="shared" ca="1" si="41"/>
        <v>6551.333333333333</v>
      </c>
      <c r="T36" s="464">
        <f t="shared" ca="1" si="41"/>
        <v>6551.333333333333</v>
      </c>
      <c r="U36" s="464">
        <f t="shared" ca="1" si="41"/>
        <v>6551.333333333333</v>
      </c>
      <c r="V36" s="464">
        <f t="shared" ca="1" si="41"/>
        <v>6551.333333333333</v>
      </c>
      <c r="W36" s="464">
        <f t="shared" ca="1" si="41"/>
        <v>6748.0858333333335</v>
      </c>
      <c r="X36" s="464">
        <f t="shared" ca="1" si="41"/>
        <v>6748.0858333333335</v>
      </c>
      <c r="Y36" s="464">
        <f t="shared" ca="1" si="41"/>
        <v>6748.0858333333335</v>
      </c>
      <c r="Z36" s="464">
        <f t="shared" ca="1" si="41"/>
        <v>6748.0858333333335</v>
      </c>
      <c r="AA36" s="464">
        <f t="shared" ca="1" si="41"/>
        <v>6748.0858333333335</v>
      </c>
      <c r="AB36" s="464">
        <f t="shared" ca="1" si="41"/>
        <v>6748.0858333333335</v>
      </c>
      <c r="AC36" s="464">
        <f t="shared" ca="1" si="41"/>
        <v>6748.0858333333335</v>
      </c>
      <c r="AD36" s="464">
        <f t="shared" ca="1" si="41"/>
        <v>6748.0858333333335</v>
      </c>
      <c r="AE36" s="464">
        <f t="shared" ca="1" si="41"/>
        <v>6748.0858333333335</v>
      </c>
      <c r="AF36" s="464">
        <f t="shared" ca="1" si="41"/>
        <v>6748.0858333333335</v>
      </c>
      <c r="AG36" s="464">
        <f t="shared" ca="1" si="41"/>
        <v>6748.0858333333335</v>
      </c>
      <c r="AH36" s="464">
        <f t="shared" ca="1" si="41"/>
        <v>6748.0858333333335</v>
      </c>
      <c r="AI36" s="464">
        <f t="shared" ca="1" si="41"/>
        <v>6950.3384083333331</v>
      </c>
      <c r="AJ36" s="464">
        <f t="shared" ca="1" si="41"/>
        <v>6950.3384083333331</v>
      </c>
      <c r="AK36" s="464">
        <f t="shared" ca="1" si="41"/>
        <v>6950.3384083333331</v>
      </c>
      <c r="AL36" s="464">
        <f t="shared" ca="1" si="41"/>
        <v>6950.3384083333331</v>
      </c>
      <c r="AM36" s="464">
        <f t="shared" ca="1" si="41"/>
        <v>6950.3384083333331</v>
      </c>
      <c r="AN36" s="464">
        <f t="shared" ca="1" si="41"/>
        <v>6950.3384083333331</v>
      </c>
      <c r="AO36" s="464">
        <f t="shared" ca="1" si="41"/>
        <v>6950.3384083333331</v>
      </c>
      <c r="AP36" s="464">
        <f t="shared" ca="1" si="41"/>
        <v>6950.3384083333331</v>
      </c>
      <c r="AQ36" s="464">
        <f t="shared" ca="1" si="41"/>
        <v>6950.3384083333331</v>
      </c>
      <c r="AR36" s="464">
        <f t="shared" ca="1" si="41"/>
        <v>6950.3384083333331</v>
      </c>
      <c r="AS36" s="464">
        <f t="shared" ca="1" si="41"/>
        <v>6950.3384083333331</v>
      </c>
      <c r="AT36" s="464">
        <f t="shared" ca="1" si="41"/>
        <v>6950.3384083333331</v>
      </c>
      <c r="AU36" s="464">
        <f t="shared" ca="1" si="41"/>
        <v>7159.0077272499993</v>
      </c>
      <c r="AV36" s="464">
        <f t="shared" ca="1" si="41"/>
        <v>7159.0077272499993</v>
      </c>
      <c r="AW36" s="464">
        <f t="shared" ca="1" si="41"/>
        <v>7159.0077272499993</v>
      </c>
      <c r="AX36" s="464">
        <f t="shared" ca="1" si="41"/>
        <v>7159.0077272499993</v>
      </c>
      <c r="AY36" s="464">
        <f t="shared" ca="1" si="41"/>
        <v>7159.0077272499993</v>
      </c>
      <c r="AZ36" s="464">
        <f t="shared" ca="1" si="41"/>
        <v>7159.0077272499993</v>
      </c>
      <c r="BA36" s="464">
        <f t="shared" ca="1" si="41"/>
        <v>7159.0077272499993</v>
      </c>
      <c r="BB36" s="464">
        <f t="shared" ca="1" si="41"/>
        <v>7159.0077272499993</v>
      </c>
      <c r="BC36" s="464">
        <f t="shared" ca="1" si="41"/>
        <v>7159.0077272499993</v>
      </c>
      <c r="BD36" s="464">
        <f t="shared" ca="1" si="41"/>
        <v>7159.0077272499993</v>
      </c>
      <c r="BE36" s="464">
        <f t="shared" ca="1" si="41"/>
        <v>7159.0077272499993</v>
      </c>
      <c r="BF36" s="464">
        <f t="shared" ca="1" si="41"/>
        <v>7159.0077272499993</v>
      </c>
      <c r="BG36" s="464">
        <f t="shared" ca="1" si="41"/>
        <v>7373.677125734167</v>
      </c>
      <c r="BH36" s="464">
        <f t="shared" ca="1" si="41"/>
        <v>7373.677125734167</v>
      </c>
      <c r="BI36" s="464">
        <f t="shared" ca="1" si="41"/>
        <v>7373.677125734167</v>
      </c>
      <c r="BJ36" s="464">
        <f t="shared" ca="1" si="41"/>
        <v>7373.677125734167</v>
      </c>
      <c r="BK36" s="464">
        <f t="shared" ca="1" si="41"/>
        <v>7373.677125734167</v>
      </c>
      <c r="BL36" s="464">
        <f t="shared" ca="1" si="41"/>
        <v>7373.677125734167</v>
      </c>
      <c r="BM36" s="464">
        <f t="shared" ca="1" si="41"/>
        <v>7373.677125734167</v>
      </c>
      <c r="BN36" s="464">
        <f t="shared" ca="1" si="41"/>
        <v>7373.677125734167</v>
      </c>
      <c r="BO36" s="464">
        <f t="shared" ca="1" si="41"/>
        <v>7373.677125734167</v>
      </c>
      <c r="BP36" s="464">
        <f t="shared" ca="1" si="41"/>
        <v>7373.677125734167</v>
      </c>
      <c r="BQ36" s="464">
        <f t="shared" ca="1" si="41"/>
        <v>7373.677125734167</v>
      </c>
      <c r="BR36" s="464">
        <f t="shared" ca="1" si="41"/>
        <v>7373.677125734167</v>
      </c>
      <c r="BS36" s="464">
        <f t="shared" ca="1" si="41"/>
        <v>7594.9299395061926</v>
      </c>
      <c r="BT36" s="464">
        <f t="shared" ca="1" si="41"/>
        <v>7594.9299395061926</v>
      </c>
      <c r="BU36" s="464">
        <f t="shared" ca="1" si="41"/>
        <v>7594.9299395061926</v>
      </c>
      <c r="BV36" s="464">
        <f t="shared" ca="1" si="41"/>
        <v>7594.9299395061926</v>
      </c>
      <c r="BW36" s="464">
        <f t="shared" ca="1" si="41"/>
        <v>7594.9299395061926</v>
      </c>
      <c r="BX36" s="464">
        <f t="shared" ca="1" si="40"/>
        <v>7594.9299395061926</v>
      </c>
      <c r="BY36" s="464">
        <f t="shared" ca="1" si="40"/>
        <v>7594.9299395061926</v>
      </c>
      <c r="BZ36" s="464">
        <f t="shared" ca="1" si="40"/>
        <v>7594.9299395061926</v>
      </c>
      <c r="CA36" s="464">
        <f t="shared" ca="1" si="40"/>
        <v>7594.9299395061926</v>
      </c>
      <c r="CB36" s="464">
        <f t="shared" ca="1" si="40"/>
        <v>7594.9299395061926</v>
      </c>
      <c r="CC36" s="464">
        <f t="shared" ca="1" si="40"/>
        <v>7594.9299395061926</v>
      </c>
      <c r="CD36" s="464">
        <f t="shared" ca="1" si="40"/>
        <v>7594.9299395061926</v>
      </c>
      <c r="CE36" s="464">
        <f t="shared" ca="1" si="40"/>
        <v>7822.6828376913772</v>
      </c>
      <c r="CF36" s="464">
        <f t="shared" ca="1" si="40"/>
        <v>7822.6828376913772</v>
      </c>
      <c r="CG36" s="464">
        <f t="shared" ca="1" si="40"/>
        <v>7822.6828376913772</v>
      </c>
      <c r="CH36" s="464">
        <f t="shared" ca="1" si="40"/>
        <v>7822.6828376913772</v>
      </c>
      <c r="CI36" s="464">
        <f t="shared" ca="1" si="40"/>
        <v>7822.6828376913772</v>
      </c>
      <c r="CJ36" s="464">
        <f t="shared" ca="1" si="40"/>
        <v>7822.6828376913772</v>
      </c>
      <c r="CK36" s="464">
        <f t="shared" ca="1" si="40"/>
        <v>7822.6828376913772</v>
      </c>
      <c r="CL36" s="464">
        <f t="shared" ca="1" si="40"/>
        <v>7822.6828376913772</v>
      </c>
      <c r="CM36" s="464">
        <f t="shared" ca="1" si="40"/>
        <v>7822.6828376913772</v>
      </c>
      <c r="CN36" s="464">
        <f t="shared" ca="1" si="40"/>
        <v>7822.6828376913772</v>
      </c>
      <c r="CO36" s="464">
        <f t="shared" ca="1" si="40"/>
        <v>7822.6828376913772</v>
      </c>
      <c r="CP36" s="464">
        <f t="shared" ca="1" si="40"/>
        <v>7822.6828376913772</v>
      </c>
      <c r="CQ36" s="464">
        <f t="shared" ca="1" si="40"/>
        <v>8057.519156155452</v>
      </c>
      <c r="CR36" s="464">
        <f t="shared" ca="1" si="40"/>
        <v>8057.519156155452</v>
      </c>
      <c r="CS36" s="464">
        <f t="shared" ca="1" si="40"/>
        <v>8057.519156155452</v>
      </c>
      <c r="CT36" s="464">
        <f t="shared" ca="1" si="40"/>
        <v>8057.519156155452</v>
      </c>
      <c r="CU36" s="464">
        <f t="shared" ca="1" si="40"/>
        <v>8057.519156155452</v>
      </c>
      <c r="CV36" s="464">
        <f t="shared" ca="1" si="40"/>
        <v>8057.519156155452</v>
      </c>
      <c r="CW36" s="464">
        <f t="shared" ca="1" si="40"/>
        <v>8057.519156155452</v>
      </c>
      <c r="CX36" s="464">
        <f t="shared" ca="1" si="40"/>
        <v>8057.519156155452</v>
      </c>
      <c r="CY36" s="464">
        <f t="shared" ca="1" si="40"/>
        <v>8057.519156155452</v>
      </c>
      <c r="CZ36" s="464">
        <f t="shared" ca="1" si="40"/>
        <v>8057.519156155452</v>
      </c>
      <c r="DA36" s="464">
        <f t="shared" ca="1" si="40"/>
        <v>8057.519156155452</v>
      </c>
      <c r="DB36" s="464">
        <f t="shared" ca="1" si="40"/>
        <v>8057.519156155452</v>
      </c>
      <c r="DC36" s="464">
        <f t="shared" ca="1" si="40"/>
        <v>8299.0222308401153</v>
      </c>
      <c r="DD36" s="464">
        <f t="shared" ca="1" si="40"/>
        <v>8299.0222308401153</v>
      </c>
      <c r="DE36" s="464">
        <f t="shared" ca="1" si="40"/>
        <v>8299.0222308401153</v>
      </c>
      <c r="DF36" s="464">
        <f t="shared" ca="1" si="40"/>
        <v>8299.0222308401153</v>
      </c>
      <c r="DG36" s="464">
        <f t="shared" ca="1" si="40"/>
        <v>8299.0222308401153</v>
      </c>
      <c r="DH36" s="464">
        <f t="shared" ca="1" si="40"/>
        <v>8299.0222308401153</v>
      </c>
      <c r="DI36" s="464">
        <f t="shared" ca="1" si="40"/>
        <v>8299.0222308401153</v>
      </c>
      <c r="DJ36" s="464">
        <f t="shared" ca="1" si="40"/>
        <v>8299.0222308401153</v>
      </c>
      <c r="DK36" s="464">
        <f t="shared" ca="1" si="40"/>
        <v>8299.0222308401153</v>
      </c>
      <c r="DL36" s="464">
        <f t="shared" ca="1" si="40"/>
        <v>8299.0222308401153</v>
      </c>
      <c r="DM36" s="464">
        <f t="shared" ca="1" si="40"/>
        <v>8299.0222308401153</v>
      </c>
      <c r="DN36" s="464">
        <f t="shared" ca="1" si="40"/>
        <v>8299.0222308401153</v>
      </c>
      <c r="DO36" s="464">
        <f t="shared" ca="1" si="40"/>
        <v>8548.2753977653192</v>
      </c>
      <c r="DP36" s="464">
        <f t="shared" ca="1" si="40"/>
        <v>8548.2753977653192</v>
      </c>
      <c r="DQ36" s="464">
        <f t="shared" ca="1" si="40"/>
        <v>8548.2753977653192</v>
      </c>
      <c r="DR36" s="464">
        <f t="shared" ca="1" si="40"/>
        <v>8548.2753977653192</v>
      </c>
      <c r="DS36" s="464">
        <f t="shared" ca="1" si="40"/>
        <v>8548.2753977653192</v>
      </c>
      <c r="DT36" s="464">
        <f t="shared" ca="1" si="40"/>
        <v>8548.2753977653192</v>
      </c>
      <c r="DU36" s="464">
        <f t="shared" ca="1" si="40"/>
        <v>8548.2753977653192</v>
      </c>
      <c r="DV36" s="464">
        <f t="shared" ca="1" si="40"/>
        <v>8548.2753977653192</v>
      </c>
      <c r="DW36" s="464">
        <f t="shared" ca="1" si="40"/>
        <v>8548.2753977653192</v>
      </c>
      <c r="DX36" s="464">
        <f t="shared" ca="1" si="40"/>
        <v>8548.2753977653192</v>
      </c>
      <c r="DY36" s="464">
        <f t="shared" ca="1" si="40"/>
        <v>8548.2753977653192</v>
      </c>
      <c r="DZ36" s="464">
        <f t="shared" ca="1" si="40"/>
        <v>8548.2753977653192</v>
      </c>
      <c r="EA36" s="464">
        <f t="shared" ca="1" si="40"/>
        <v>0</v>
      </c>
      <c r="EB36" s="464">
        <f t="shared" ca="1" si="40"/>
        <v>0</v>
      </c>
      <c r="EC36" s="464">
        <f t="shared" ca="1" si="40"/>
        <v>0</v>
      </c>
      <c r="ED36" s="464">
        <f t="shared" ca="1" si="40"/>
        <v>0</v>
      </c>
      <c r="EE36" s="464">
        <f t="shared" ca="1" si="40"/>
        <v>0</v>
      </c>
      <c r="EF36" s="464">
        <f t="shared" ca="1" si="40"/>
        <v>0</v>
      </c>
      <c r="EG36" s="464">
        <f t="shared" ca="1" si="40"/>
        <v>0</v>
      </c>
      <c r="EH36" s="464">
        <f t="shared" ca="1" si="40"/>
        <v>0</v>
      </c>
      <c r="EI36" s="464">
        <f t="shared" ca="1" si="37"/>
        <v>0</v>
      </c>
      <c r="EJ36" s="464">
        <f t="shared" ca="1" si="34"/>
        <v>0</v>
      </c>
      <c r="EK36" s="464">
        <f t="shared" ca="1" si="34"/>
        <v>0</v>
      </c>
      <c r="EL36" s="464">
        <f t="shared" ca="1" si="35"/>
        <v>0</v>
      </c>
    </row>
    <row r="37" spans="3:142" x14ac:dyDescent="0.2">
      <c r="C37" s="483" t="s">
        <v>15</v>
      </c>
      <c r="D37" s="486">
        <f>'Property(Y)'!A32</f>
        <v>32</v>
      </c>
      <c r="E37" s="486" t="str">
        <f t="shared" si="21"/>
        <v>'Property(Y)'!32:32</v>
      </c>
      <c r="F37" s="486"/>
      <c r="G37" s="486"/>
      <c r="H37" s="486"/>
      <c r="I37" s="486"/>
      <c r="J37" s="487">
        <f t="shared" ca="1" si="22"/>
        <v>63155422.350000009</v>
      </c>
      <c r="K37" s="487">
        <f t="shared" ca="1" si="33"/>
        <v>340470.48541666666</v>
      </c>
      <c r="L37" s="487">
        <f t="shared" ca="1" si="41"/>
        <v>340470.48541666666</v>
      </c>
      <c r="M37" s="487">
        <f t="shared" ca="1" si="41"/>
        <v>340470.48541666666</v>
      </c>
      <c r="N37" s="487">
        <f t="shared" ca="1" si="41"/>
        <v>340470.48541666666</v>
      </c>
      <c r="O37" s="487">
        <f t="shared" ca="1" si="41"/>
        <v>340470.48541666666</v>
      </c>
      <c r="P37" s="487">
        <f t="shared" ca="1" si="41"/>
        <v>340470.48541666666</v>
      </c>
      <c r="Q37" s="487">
        <f t="shared" ca="1" si="41"/>
        <v>340470.48541666666</v>
      </c>
      <c r="R37" s="487">
        <f t="shared" ca="1" si="41"/>
        <v>340470.48541666666</v>
      </c>
      <c r="S37" s="487">
        <f t="shared" ca="1" si="41"/>
        <v>340470.48541666666</v>
      </c>
      <c r="T37" s="487">
        <f t="shared" ca="1" si="41"/>
        <v>340470.48541666666</v>
      </c>
      <c r="U37" s="487">
        <f t="shared" ca="1" si="41"/>
        <v>340470.48541666666</v>
      </c>
      <c r="V37" s="487">
        <f t="shared" ca="1" si="41"/>
        <v>340470.48541666666</v>
      </c>
      <c r="W37" s="487">
        <f t="shared" ca="1" si="41"/>
        <v>394688.68541666662</v>
      </c>
      <c r="X37" s="487">
        <f t="shared" ca="1" si="41"/>
        <v>394688.68541666662</v>
      </c>
      <c r="Y37" s="487">
        <f t="shared" ca="1" si="41"/>
        <v>394688.68541666662</v>
      </c>
      <c r="Z37" s="487">
        <f t="shared" ca="1" si="41"/>
        <v>394688.68541666662</v>
      </c>
      <c r="AA37" s="487">
        <f t="shared" ca="1" si="41"/>
        <v>394688.68541666662</v>
      </c>
      <c r="AB37" s="487">
        <f t="shared" ca="1" si="41"/>
        <v>394688.68541666662</v>
      </c>
      <c r="AC37" s="487">
        <f t="shared" ca="1" si="41"/>
        <v>394688.68541666662</v>
      </c>
      <c r="AD37" s="487">
        <f t="shared" ca="1" si="41"/>
        <v>394688.68541666662</v>
      </c>
      <c r="AE37" s="487">
        <f t="shared" ca="1" si="41"/>
        <v>394688.68541666662</v>
      </c>
      <c r="AF37" s="487">
        <f t="shared" ca="1" si="41"/>
        <v>394688.68541666662</v>
      </c>
      <c r="AG37" s="487">
        <f t="shared" ca="1" si="41"/>
        <v>394688.68541666662</v>
      </c>
      <c r="AH37" s="487">
        <f t="shared" ca="1" si="41"/>
        <v>394688.68541666662</v>
      </c>
      <c r="AI37" s="487">
        <f t="shared" ca="1" si="41"/>
        <v>449557.61458333331</v>
      </c>
      <c r="AJ37" s="487">
        <f t="shared" ca="1" si="41"/>
        <v>449557.61458333331</v>
      </c>
      <c r="AK37" s="487">
        <f t="shared" ca="1" si="41"/>
        <v>449557.61458333331</v>
      </c>
      <c r="AL37" s="487">
        <f t="shared" ca="1" si="41"/>
        <v>449557.61458333331</v>
      </c>
      <c r="AM37" s="487">
        <f t="shared" ca="1" si="41"/>
        <v>449557.61458333331</v>
      </c>
      <c r="AN37" s="487">
        <f t="shared" ca="1" si="41"/>
        <v>449557.61458333331</v>
      </c>
      <c r="AO37" s="487">
        <f t="shared" ca="1" si="41"/>
        <v>449557.61458333331</v>
      </c>
      <c r="AP37" s="487">
        <f t="shared" ca="1" si="41"/>
        <v>449557.61458333331</v>
      </c>
      <c r="AQ37" s="487">
        <f t="shared" ca="1" si="41"/>
        <v>449557.61458333331</v>
      </c>
      <c r="AR37" s="487">
        <f t="shared" ca="1" si="41"/>
        <v>449557.61458333331</v>
      </c>
      <c r="AS37" s="487">
        <f t="shared" ca="1" si="41"/>
        <v>449557.61458333331</v>
      </c>
      <c r="AT37" s="487">
        <f t="shared" ca="1" si="41"/>
        <v>449557.61458333331</v>
      </c>
      <c r="AU37" s="487">
        <f t="shared" ca="1" si="41"/>
        <v>504524.76041666669</v>
      </c>
      <c r="AV37" s="487">
        <f t="shared" ca="1" si="41"/>
        <v>504524.76041666669</v>
      </c>
      <c r="AW37" s="487">
        <f t="shared" ca="1" si="41"/>
        <v>504524.76041666669</v>
      </c>
      <c r="AX37" s="487">
        <f t="shared" ca="1" si="41"/>
        <v>504524.76041666669</v>
      </c>
      <c r="AY37" s="487">
        <f t="shared" ca="1" si="41"/>
        <v>504524.76041666669</v>
      </c>
      <c r="AZ37" s="487">
        <f t="shared" ca="1" si="41"/>
        <v>504524.76041666669</v>
      </c>
      <c r="BA37" s="487">
        <f t="shared" ca="1" si="41"/>
        <v>504524.76041666669</v>
      </c>
      <c r="BB37" s="487">
        <f t="shared" ca="1" si="41"/>
        <v>504524.76041666669</v>
      </c>
      <c r="BC37" s="487">
        <f t="shared" ca="1" si="41"/>
        <v>504524.76041666669</v>
      </c>
      <c r="BD37" s="487">
        <f t="shared" ca="1" si="41"/>
        <v>504524.76041666669</v>
      </c>
      <c r="BE37" s="487">
        <f t="shared" ca="1" si="41"/>
        <v>504524.76041666669</v>
      </c>
      <c r="BF37" s="487">
        <f t="shared" ca="1" si="41"/>
        <v>504524.76041666669</v>
      </c>
      <c r="BG37" s="487">
        <f t="shared" ca="1" si="41"/>
        <v>552568.15</v>
      </c>
      <c r="BH37" s="487">
        <f t="shared" ca="1" si="41"/>
        <v>552568.15</v>
      </c>
      <c r="BI37" s="487">
        <f t="shared" ca="1" si="41"/>
        <v>552568.15</v>
      </c>
      <c r="BJ37" s="487">
        <f t="shared" ca="1" si="41"/>
        <v>552568.15</v>
      </c>
      <c r="BK37" s="487">
        <f t="shared" ca="1" si="41"/>
        <v>552568.15</v>
      </c>
      <c r="BL37" s="487">
        <f t="shared" ca="1" si="41"/>
        <v>552568.15</v>
      </c>
      <c r="BM37" s="487">
        <f t="shared" ca="1" si="41"/>
        <v>552568.15</v>
      </c>
      <c r="BN37" s="487">
        <f t="shared" ca="1" si="41"/>
        <v>552568.15</v>
      </c>
      <c r="BO37" s="487">
        <f t="shared" ca="1" si="41"/>
        <v>552568.15</v>
      </c>
      <c r="BP37" s="487">
        <f t="shared" ca="1" si="41"/>
        <v>552568.15</v>
      </c>
      <c r="BQ37" s="487">
        <f t="shared" ca="1" si="41"/>
        <v>552568.15</v>
      </c>
      <c r="BR37" s="487">
        <f t="shared" ca="1" si="41"/>
        <v>552568.15</v>
      </c>
      <c r="BS37" s="487">
        <f t="shared" ca="1" si="41"/>
        <v>569126.29166666663</v>
      </c>
      <c r="BT37" s="487">
        <f t="shared" ca="1" si="41"/>
        <v>569126.29166666663</v>
      </c>
      <c r="BU37" s="487">
        <f t="shared" ca="1" si="41"/>
        <v>569126.29166666663</v>
      </c>
      <c r="BV37" s="487">
        <f t="shared" ca="1" si="41"/>
        <v>569126.29166666663</v>
      </c>
      <c r="BW37" s="487">
        <f t="shared" ca="1" si="41"/>
        <v>569126.29166666663</v>
      </c>
      <c r="BX37" s="487">
        <f t="shared" ca="1" si="40"/>
        <v>569126.29166666663</v>
      </c>
      <c r="BY37" s="487">
        <f t="shared" ca="1" si="40"/>
        <v>569126.29166666663</v>
      </c>
      <c r="BZ37" s="487">
        <f t="shared" ca="1" si="40"/>
        <v>569126.29166666663</v>
      </c>
      <c r="CA37" s="487">
        <f t="shared" ca="1" si="40"/>
        <v>569126.29166666663</v>
      </c>
      <c r="CB37" s="487">
        <f t="shared" ca="1" si="40"/>
        <v>569126.29166666663</v>
      </c>
      <c r="CC37" s="487">
        <f t="shared" ca="1" si="40"/>
        <v>569126.29166666663</v>
      </c>
      <c r="CD37" s="487">
        <f t="shared" ca="1" si="40"/>
        <v>569126.29166666663</v>
      </c>
      <c r="CE37" s="487">
        <f t="shared" ca="1" si="40"/>
        <v>586153.9604166667</v>
      </c>
      <c r="CF37" s="487">
        <f t="shared" ca="1" si="40"/>
        <v>586153.9604166667</v>
      </c>
      <c r="CG37" s="487">
        <f t="shared" ca="1" si="40"/>
        <v>586153.9604166667</v>
      </c>
      <c r="CH37" s="487">
        <f t="shared" ca="1" si="40"/>
        <v>586153.9604166667</v>
      </c>
      <c r="CI37" s="487">
        <f t="shared" ca="1" si="40"/>
        <v>586153.9604166667</v>
      </c>
      <c r="CJ37" s="487">
        <f t="shared" ca="1" si="40"/>
        <v>586153.9604166667</v>
      </c>
      <c r="CK37" s="487">
        <f t="shared" ca="1" si="40"/>
        <v>586153.9604166667</v>
      </c>
      <c r="CL37" s="487">
        <f t="shared" ca="1" si="40"/>
        <v>586153.9604166667</v>
      </c>
      <c r="CM37" s="487">
        <f t="shared" ca="1" si="40"/>
        <v>586153.9604166667</v>
      </c>
      <c r="CN37" s="487">
        <f t="shared" ca="1" si="40"/>
        <v>586153.9604166667</v>
      </c>
      <c r="CO37" s="487">
        <f t="shared" ca="1" si="40"/>
        <v>586153.9604166667</v>
      </c>
      <c r="CP37" s="487">
        <f t="shared" ca="1" si="40"/>
        <v>586153.9604166667</v>
      </c>
      <c r="CQ37" s="487">
        <f t="shared" ca="1" si="40"/>
        <v>603691.81874999998</v>
      </c>
      <c r="CR37" s="487">
        <f t="shared" ca="1" si="40"/>
        <v>603691.81874999998</v>
      </c>
      <c r="CS37" s="487">
        <f t="shared" ca="1" si="40"/>
        <v>603691.81874999998</v>
      </c>
      <c r="CT37" s="487">
        <f t="shared" ca="1" si="40"/>
        <v>603691.81874999998</v>
      </c>
      <c r="CU37" s="487">
        <f t="shared" ca="1" si="40"/>
        <v>603691.81874999998</v>
      </c>
      <c r="CV37" s="487">
        <f t="shared" ca="1" si="40"/>
        <v>603691.81874999998</v>
      </c>
      <c r="CW37" s="487">
        <f t="shared" ca="1" si="40"/>
        <v>603691.81874999998</v>
      </c>
      <c r="CX37" s="487">
        <f t="shared" ca="1" si="40"/>
        <v>603691.81874999998</v>
      </c>
      <c r="CY37" s="487">
        <f t="shared" ca="1" si="40"/>
        <v>603691.81874999998</v>
      </c>
      <c r="CZ37" s="487">
        <f t="shared" ca="1" si="40"/>
        <v>603691.81874999998</v>
      </c>
      <c r="DA37" s="487">
        <f t="shared" ca="1" si="40"/>
        <v>603691.81874999998</v>
      </c>
      <c r="DB37" s="487">
        <f t="shared" ca="1" si="40"/>
        <v>603691.81874999998</v>
      </c>
      <c r="DC37" s="487">
        <f t="shared" ca="1" si="40"/>
        <v>621756.85</v>
      </c>
      <c r="DD37" s="487">
        <f t="shared" ca="1" si="40"/>
        <v>621756.85</v>
      </c>
      <c r="DE37" s="487">
        <f t="shared" ca="1" si="40"/>
        <v>621756.85</v>
      </c>
      <c r="DF37" s="487">
        <f t="shared" ca="1" si="40"/>
        <v>621756.85</v>
      </c>
      <c r="DG37" s="487">
        <f t="shared" ca="1" si="40"/>
        <v>621756.85</v>
      </c>
      <c r="DH37" s="487">
        <f t="shared" ca="1" si="40"/>
        <v>621756.85</v>
      </c>
      <c r="DI37" s="487">
        <f t="shared" ca="1" si="40"/>
        <v>621756.85</v>
      </c>
      <c r="DJ37" s="487">
        <f t="shared" ca="1" si="40"/>
        <v>621756.85</v>
      </c>
      <c r="DK37" s="487">
        <f t="shared" ca="1" si="40"/>
        <v>621756.85</v>
      </c>
      <c r="DL37" s="487">
        <f t="shared" ca="1" si="40"/>
        <v>621756.85</v>
      </c>
      <c r="DM37" s="487">
        <f t="shared" ca="1" si="40"/>
        <v>621756.85</v>
      </c>
      <c r="DN37" s="487">
        <f t="shared" ca="1" si="40"/>
        <v>621756.85</v>
      </c>
      <c r="DO37" s="487">
        <f t="shared" ca="1" si="40"/>
        <v>640413.24583333335</v>
      </c>
      <c r="DP37" s="487">
        <f t="shared" ca="1" si="40"/>
        <v>640413.24583333335</v>
      </c>
      <c r="DQ37" s="487">
        <f t="shared" ca="1" si="40"/>
        <v>640413.24583333335</v>
      </c>
      <c r="DR37" s="487">
        <f t="shared" ca="1" si="40"/>
        <v>640413.24583333335</v>
      </c>
      <c r="DS37" s="487">
        <f t="shared" ca="1" si="40"/>
        <v>640413.24583333335</v>
      </c>
      <c r="DT37" s="487">
        <f t="shared" ca="1" si="40"/>
        <v>640413.24583333335</v>
      </c>
      <c r="DU37" s="487">
        <f t="shared" ca="1" si="40"/>
        <v>640413.24583333335</v>
      </c>
      <c r="DV37" s="487">
        <f t="shared" ca="1" si="40"/>
        <v>640413.24583333335</v>
      </c>
      <c r="DW37" s="487">
        <f t="shared" ca="1" si="40"/>
        <v>640413.24583333335</v>
      </c>
      <c r="DX37" s="487">
        <f t="shared" ca="1" si="40"/>
        <v>640413.24583333335</v>
      </c>
      <c r="DY37" s="487">
        <f t="shared" ca="1" si="40"/>
        <v>640413.24583333335</v>
      </c>
      <c r="DZ37" s="487">
        <f t="shared" ca="1" si="40"/>
        <v>640413.24583333335</v>
      </c>
      <c r="EA37" s="487">
        <f t="shared" ca="1" si="40"/>
        <v>0</v>
      </c>
      <c r="EB37" s="487">
        <f t="shared" ca="1" si="40"/>
        <v>0</v>
      </c>
      <c r="EC37" s="487">
        <f t="shared" ca="1" si="40"/>
        <v>0</v>
      </c>
      <c r="ED37" s="487">
        <f t="shared" ca="1" si="40"/>
        <v>0</v>
      </c>
      <c r="EE37" s="487">
        <f t="shared" ca="1" si="40"/>
        <v>0</v>
      </c>
      <c r="EF37" s="487">
        <f t="shared" ca="1" si="40"/>
        <v>0</v>
      </c>
      <c r="EG37" s="487">
        <f t="shared" ca="1" si="40"/>
        <v>0</v>
      </c>
      <c r="EH37" s="487">
        <f t="shared" ca="1" si="40"/>
        <v>0</v>
      </c>
      <c r="EI37" s="487">
        <f t="shared" ca="1" si="37"/>
        <v>0</v>
      </c>
      <c r="EJ37" s="487">
        <f t="shared" ca="1" si="34"/>
        <v>0</v>
      </c>
      <c r="EK37" s="487">
        <f t="shared" ca="1" si="34"/>
        <v>0</v>
      </c>
      <c r="EL37" s="487">
        <f t="shared" ca="1" si="35"/>
        <v>0</v>
      </c>
    </row>
    <row r="38" spans="3:142" x14ac:dyDescent="0.2">
      <c r="C38" s="480"/>
      <c r="D38" s="460">
        <f>'Property(Y)'!A33</f>
        <v>33</v>
      </c>
      <c r="E38" s="460" t="str">
        <f t="shared" si="21"/>
        <v>'Property(Y)'!33:33</v>
      </c>
      <c r="F38" s="460"/>
      <c r="G38" s="460"/>
      <c r="H38" s="460"/>
      <c r="I38" s="460"/>
      <c r="J38" s="461">
        <f t="shared" ca="1" si="22"/>
        <v>0</v>
      </c>
      <c r="K38" s="461">
        <f t="shared" ca="1" si="33"/>
        <v>0</v>
      </c>
      <c r="L38" s="461">
        <f t="shared" ca="1" si="41"/>
        <v>0</v>
      </c>
      <c r="M38" s="461">
        <f t="shared" ca="1" si="41"/>
        <v>0</v>
      </c>
      <c r="N38" s="461">
        <f t="shared" ca="1" si="41"/>
        <v>0</v>
      </c>
      <c r="O38" s="461">
        <f t="shared" ca="1" si="41"/>
        <v>0</v>
      </c>
      <c r="P38" s="461">
        <f t="shared" ca="1" si="41"/>
        <v>0</v>
      </c>
      <c r="Q38" s="461">
        <f t="shared" ca="1" si="41"/>
        <v>0</v>
      </c>
      <c r="R38" s="461">
        <f t="shared" ca="1" si="41"/>
        <v>0</v>
      </c>
      <c r="S38" s="461">
        <f t="shared" ca="1" si="41"/>
        <v>0</v>
      </c>
      <c r="T38" s="461">
        <f t="shared" ca="1" si="41"/>
        <v>0</v>
      </c>
      <c r="U38" s="461">
        <f t="shared" ca="1" si="41"/>
        <v>0</v>
      </c>
      <c r="V38" s="461">
        <f t="shared" ca="1" si="41"/>
        <v>0</v>
      </c>
      <c r="W38" s="461">
        <f t="shared" ca="1" si="41"/>
        <v>0</v>
      </c>
      <c r="X38" s="461">
        <f t="shared" ca="1" si="41"/>
        <v>0</v>
      </c>
      <c r="Y38" s="461">
        <f t="shared" ca="1" si="41"/>
        <v>0</v>
      </c>
      <c r="Z38" s="461">
        <f t="shared" ca="1" si="41"/>
        <v>0</v>
      </c>
      <c r="AA38" s="461">
        <f t="shared" ca="1" si="41"/>
        <v>0</v>
      </c>
      <c r="AB38" s="461">
        <f t="shared" ca="1" si="41"/>
        <v>0</v>
      </c>
      <c r="AC38" s="461">
        <f t="shared" ca="1" si="41"/>
        <v>0</v>
      </c>
      <c r="AD38" s="461">
        <f t="shared" ca="1" si="41"/>
        <v>0</v>
      </c>
      <c r="AE38" s="461">
        <f t="shared" ca="1" si="41"/>
        <v>0</v>
      </c>
      <c r="AF38" s="461">
        <f t="shared" ca="1" si="41"/>
        <v>0</v>
      </c>
      <c r="AG38" s="461">
        <f t="shared" ca="1" si="41"/>
        <v>0</v>
      </c>
      <c r="AH38" s="461">
        <f t="shared" ca="1" si="41"/>
        <v>0</v>
      </c>
      <c r="AI38" s="461">
        <f t="shared" ca="1" si="41"/>
        <v>0</v>
      </c>
      <c r="AJ38" s="461">
        <f t="shared" ca="1" si="41"/>
        <v>0</v>
      </c>
      <c r="AK38" s="461">
        <f t="shared" ca="1" si="41"/>
        <v>0</v>
      </c>
      <c r="AL38" s="461">
        <f t="shared" ca="1" si="41"/>
        <v>0</v>
      </c>
      <c r="AM38" s="461">
        <f t="shared" ca="1" si="41"/>
        <v>0</v>
      </c>
      <c r="AN38" s="461">
        <f t="shared" ca="1" si="41"/>
        <v>0</v>
      </c>
      <c r="AO38" s="461">
        <f t="shared" ca="1" si="41"/>
        <v>0</v>
      </c>
      <c r="AP38" s="461">
        <f t="shared" ca="1" si="41"/>
        <v>0</v>
      </c>
      <c r="AQ38" s="461">
        <f t="shared" ca="1" si="41"/>
        <v>0</v>
      </c>
      <c r="AR38" s="461">
        <f t="shared" ca="1" si="41"/>
        <v>0</v>
      </c>
      <c r="AS38" s="461">
        <f t="shared" ca="1" si="41"/>
        <v>0</v>
      </c>
      <c r="AT38" s="461">
        <f t="shared" ca="1" si="41"/>
        <v>0</v>
      </c>
      <c r="AU38" s="461">
        <f t="shared" ca="1" si="41"/>
        <v>0</v>
      </c>
      <c r="AV38" s="461">
        <f t="shared" ca="1" si="41"/>
        <v>0</v>
      </c>
      <c r="AW38" s="461">
        <f t="shared" ca="1" si="41"/>
        <v>0</v>
      </c>
      <c r="AX38" s="461">
        <f t="shared" ca="1" si="41"/>
        <v>0</v>
      </c>
      <c r="AY38" s="461">
        <f t="shared" ca="1" si="41"/>
        <v>0</v>
      </c>
      <c r="AZ38" s="461">
        <f t="shared" ca="1" si="41"/>
        <v>0</v>
      </c>
      <c r="BA38" s="461">
        <f t="shared" ca="1" si="41"/>
        <v>0</v>
      </c>
      <c r="BB38" s="461">
        <f t="shared" ca="1" si="41"/>
        <v>0</v>
      </c>
      <c r="BC38" s="461">
        <f t="shared" ca="1" si="41"/>
        <v>0</v>
      </c>
      <c r="BD38" s="461">
        <f t="shared" ca="1" si="41"/>
        <v>0</v>
      </c>
      <c r="BE38" s="461">
        <f t="shared" ca="1" si="41"/>
        <v>0</v>
      </c>
      <c r="BF38" s="461">
        <f t="shared" ca="1" si="41"/>
        <v>0</v>
      </c>
      <c r="BG38" s="461">
        <f t="shared" ca="1" si="41"/>
        <v>0</v>
      </c>
      <c r="BH38" s="461">
        <f t="shared" ca="1" si="41"/>
        <v>0</v>
      </c>
      <c r="BI38" s="461">
        <f t="shared" ca="1" si="41"/>
        <v>0</v>
      </c>
      <c r="BJ38" s="461">
        <f t="shared" ca="1" si="41"/>
        <v>0</v>
      </c>
      <c r="BK38" s="461">
        <f t="shared" ca="1" si="41"/>
        <v>0</v>
      </c>
      <c r="BL38" s="461">
        <f t="shared" ca="1" si="41"/>
        <v>0</v>
      </c>
      <c r="BM38" s="461">
        <f t="shared" ca="1" si="41"/>
        <v>0</v>
      </c>
      <c r="BN38" s="461">
        <f t="shared" ca="1" si="41"/>
        <v>0</v>
      </c>
      <c r="BO38" s="461">
        <f t="shared" ca="1" si="41"/>
        <v>0</v>
      </c>
      <c r="BP38" s="461">
        <f t="shared" ca="1" si="41"/>
        <v>0</v>
      </c>
      <c r="BQ38" s="461">
        <f t="shared" ca="1" si="41"/>
        <v>0</v>
      </c>
      <c r="BR38" s="461">
        <f t="shared" ca="1" si="41"/>
        <v>0</v>
      </c>
      <c r="BS38" s="461">
        <f t="shared" ca="1" si="41"/>
        <v>0</v>
      </c>
      <c r="BT38" s="461">
        <f t="shared" ca="1" si="41"/>
        <v>0</v>
      </c>
      <c r="BU38" s="461">
        <f t="shared" ca="1" si="41"/>
        <v>0</v>
      </c>
      <c r="BV38" s="461">
        <f t="shared" ca="1" si="41"/>
        <v>0</v>
      </c>
      <c r="BW38" s="461">
        <f t="shared" ca="1" si="41"/>
        <v>0</v>
      </c>
      <c r="BX38" s="461">
        <f t="shared" ca="1" si="40"/>
        <v>0</v>
      </c>
      <c r="BY38" s="461">
        <f t="shared" ca="1" si="40"/>
        <v>0</v>
      </c>
      <c r="BZ38" s="461">
        <f t="shared" ca="1" si="40"/>
        <v>0</v>
      </c>
      <c r="CA38" s="461">
        <f t="shared" ca="1" si="40"/>
        <v>0</v>
      </c>
      <c r="CB38" s="461">
        <f t="shared" ca="1" si="40"/>
        <v>0</v>
      </c>
      <c r="CC38" s="461">
        <f t="shared" ca="1" si="40"/>
        <v>0</v>
      </c>
      <c r="CD38" s="461">
        <f t="shared" ca="1" si="40"/>
        <v>0</v>
      </c>
      <c r="CE38" s="461">
        <f t="shared" ca="1" si="40"/>
        <v>0</v>
      </c>
      <c r="CF38" s="461">
        <f t="shared" ca="1" si="40"/>
        <v>0</v>
      </c>
      <c r="CG38" s="461">
        <f t="shared" ca="1" si="40"/>
        <v>0</v>
      </c>
      <c r="CH38" s="461">
        <f t="shared" ca="1" si="40"/>
        <v>0</v>
      </c>
      <c r="CI38" s="461">
        <f t="shared" ca="1" si="40"/>
        <v>0</v>
      </c>
      <c r="CJ38" s="461">
        <f t="shared" ca="1" si="40"/>
        <v>0</v>
      </c>
      <c r="CK38" s="461">
        <f t="shared" ca="1" si="40"/>
        <v>0</v>
      </c>
      <c r="CL38" s="461">
        <f t="shared" ca="1" si="40"/>
        <v>0</v>
      </c>
      <c r="CM38" s="461">
        <f t="shared" ca="1" si="40"/>
        <v>0</v>
      </c>
      <c r="CN38" s="461">
        <f t="shared" ca="1" si="40"/>
        <v>0</v>
      </c>
      <c r="CO38" s="461">
        <f t="shared" ca="1" si="40"/>
        <v>0</v>
      </c>
      <c r="CP38" s="461">
        <f t="shared" ca="1" si="40"/>
        <v>0</v>
      </c>
      <c r="CQ38" s="461">
        <f t="shared" ca="1" si="40"/>
        <v>0</v>
      </c>
      <c r="CR38" s="461">
        <f t="shared" ca="1" si="40"/>
        <v>0</v>
      </c>
      <c r="CS38" s="461">
        <f t="shared" ca="1" si="40"/>
        <v>0</v>
      </c>
      <c r="CT38" s="461">
        <f t="shared" ca="1" si="40"/>
        <v>0</v>
      </c>
      <c r="CU38" s="461">
        <f t="shared" ca="1" si="40"/>
        <v>0</v>
      </c>
      <c r="CV38" s="461">
        <f t="shared" ca="1" si="40"/>
        <v>0</v>
      </c>
      <c r="CW38" s="461">
        <f t="shared" ca="1" si="40"/>
        <v>0</v>
      </c>
      <c r="CX38" s="461">
        <f t="shared" ca="1" si="40"/>
        <v>0</v>
      </c>
      <c r="CY38" s="461">
        <f t="shared" ca="1" si="40"/>
        <v>0</v>
      </c>
      <c r="CZ38" s="461">
        <f t="shared" ca="1" si="40"/>
        <v>0</v>
      </c>
      <c r="DA38" s="461">
        <f t="shared" ca="1" si="40"/>
        <v>0</v>
      </c>
      <c r="DB38" s="461">
        <f t="shared" ca="1" si="40"/>
        <v>0</v>
      </c>
      <c r="DC38" s="461">
        <f t="shared" ca="1" si="40"/>
        <v>0</v>
      </c>
      <c r="DD38" s="461">
        <f t="shared" ca="1" si="40"/>
        <v>0</v>
      </c>
      <c r="DE38" s="461">
        <f t="shared" ca="1" si="40"/>
        <v>0</v>
      </c>
      <c r="DF38" s="461">
        <f t="shared" ca="1" si="40"/>
        <v>0</v>
      </c>
      <c r="DG38" s="461">
        <f t="shared" ca="1" si="40"/>
        <v>0</v>
      </c>
      <c r="DH38" s="461">
        <f t="shared" ca="1" si="40"/>
        <v>0</v>
      </c>
      <c r="DI38" s="461">
        <f t="shared" ca="1" si="40"/>
        <v>0</v>
      </c>
      <c r="DJ38" s="461">
        <f t="shared" ca="1" si="40"/>
        <v>0</v>
      </c>
      <c r="DK38" s="461">
        <f t="shared" ca="1" si="40"/>
        <v>0</v>
      </c>
      <c r="DL38" s="461">
        <f t="shared" ca="1" si="40"/>
        <v>0</v>
      </c>
      <c r="DM38" s="461">
        <f t="shared" ca="1" si="40"/>
        <v>0</v>
      </c>
      <c r="DN38" s="461">
        <f t="shared" ca="1" si="40"/>
        <v>0</v>
      </c>
      <c r="DO38" s="461">
        <f t="shared" ca="1" si="40"/>
        <v>0</v>
      </c>
      <c r="DP38" s="461">
        <f t="shared" ca="1" si="40"/>
        <v>0</v>
      </c>
      <c r="DQ38" s="461">
        <f t="shared" ca="1" si="40"/>
        <v>0</v>
      </c>
      <c r="DR38" s="461">
        <f t="shared" ca="1" si="40"/>
        <v>0</v>
      </c>
      <c r="DS38" s="461">
        <f t="shared" ca="1" si="40"/>
        <v>0</v>
      </c>
      <c r="DT38" s="461">
        <f t="shared" ca="1" si="40"/>
        <v>0</v>
      </c>
      <c r="DU38" s="461">
        <f t="shared" ca="1" si="40"/>
        <v>0</v>
      </c>
      <c r="DV38" s="461">
        <f t="shared" ca="1" si="40"/>
        <v>0</v>
      </c>
      <c r="DW38" s="461">
        <f t="shared" ca="1" si="40"/>
        <v>0</v>
      </c>
      <c r="DX38" s="461">
        <f t="shared" ca="1" si="40"/>
        <v>0</v>
      </c>
      <c r="DY38" s="461">
        <f t="shared" ca="1" si="40"/>
        <v>0</v>
      </c>
      <c r="DZ38" s="461">
        <f t="shared" ca="1" si="40"/>
        <v>0</v>
      </c>
      <c r="EA38" s="461">
        <f t="shared" ca="1" si="40"/>
        <v>0</v>
      </c>
      <c r="EB38" s="461">
        <f t="shared" ca="1" si="40"/>
        <v>0</v>
      </c>
      <c r="EC38" s="461">
        <f t="shared" ca="1" si="40"/>
        <v>0</v>
      </c>
      <c r="ED38" s="461">
        <f t="shared" ca="1" si="40"/>
        <v>0</v>
      </c>
      <c r="EE38" s="461">
        <f t="shared" ca="1" si="40"/>
        <v>0</v>
      </c>
      <c r="EF38" s="461">
        <f t="shared" ca="1" si="40"/>
        <v>0</v>
      </c>
      <c r="EG38" s="461">
        <f t="shared" ca="1" si="40"/>
        <v>0</v>
      </c>
      <c r="EH38" s="461">
        <f t="shared" ca="1" si="40"/>
        <v>0</v>
      </c>
      <c r="EI38" s="461">
        <f t="shared" ca="1" si="37"/>
        <v>0</v>
      </c>
      <c r="EJ38" s="461">
        <f t="shared" ca="1" si="34"/>
        <v>0</v>
      </c>
      <c r="EK38" s="461">
        <f t="shared" ca="1" si="34"/>
        <v>0</v>
      </c>
      <c r="EL38" s="461">
        <f t="shared" ca="1" si="35"/>
        <v>0</v>
      </c>
    </row>
    <row r="39" spans="3:142" x14ac:dyDescent="0.2">
      <c r="C39" s="478" t="s">
        <v>27</v>
      </c>
      <c r="D39" s="478">
        <f>'Property(Y)'!A34</f>
        <v>34</v>
      </c>
      <c r="E39" s="478" t="str">
        <f t="shared" si="21"/>
        <v>'Property(Y)'!34:34</v>
      </c>
      <c r="F39" s="478"/>
      <c r="G39" s="478"/>
      <c r="H39" s="478"/>
      <c r="I39" s="478"/>
      <c r="J39" s="479">
        <f t="shared" ca="1" si="22"/>
        <v>186214751.64999983</v>
      </c>
      <c r="K39" s="479">
        <f t="shared" ca="1" si="33"/>
        <v>1493758.9312500001</v>
      </c>
      <c r="L39" s="479">
        <f t="shared" ca="1" si="41"/>
        <v>1493758.9312500001</v>
      </c>
      <c r="M39" s="479">
        <f t="shared" ca="1" si="41"/>
        <v>1493758.9312500001</v>
      </c>
      <c r="N39" s="479">
        <f t="shared" ca="1" si="41"/>
        <v>1493758.9312500001</v>
      </c>
      <c r="O39" s="479">
        <f t="shared" ca="1" si="41"/>
        <v>1493758.9312500001</v>
      </c>
      <c r="P39" s="479">
        <f t="shared" ca="1" si="41"/>
        <v>1493758.9312500001</v>
      </c>
      <c r="Q39" s="479">
        <f t="shared" ca="1" si="41"/>
        <v>1493758.9312500001</v>
      </c>
      <c r="R39" s="479">
        <f t="shared" ca="1" si="41"/>
        <v>1493758.9312500001</v>
      </c>
      <c r="S39" s="479">
        <f t="shared" ca="1" si="41"/>
        <v>1493758.9312500001</v>
      </c>
      <c r="T39" s="479">
        <f t="shared" ca="1" si="41"/>
        <v>1493758.9312500001</v>
      </c>
      <c r="U39" s="479">
        <f t="shared" ca="1" si="41"/>
        <v>1493758.9312500001</v>
      </c>
      <c r="V39" s="479">
        <f t="shared" ca="1" si="41"/>
        <v>1493758.9312500001</v>
      </c>
      <c r="W39" s="479">
        <f t="shared" ca="1" si="41"/>
        <v>1476495.3979166665</v>
      </c>
      <c r="X39" s="479">
        <f t="shared" ca="1" si="41"/>
        <v>1476495.3979166665</v>
      </c>
      <c r="Y39" s="479">
        <f t="shared" ca="1" si="41"/>
        <v>1476495.3979166665</v>
      </c>
      <c r="Z39" s="479">
        <f t="shared" ca="1" si="41"/>
        <v>1476495.3979166665</v>
      </c>
      <c r="AA39" s="479">
        <f t="shared" ca="1" si="41"/>
        <v>1476495.3979166665</v>
      </c>
      <c r="AB39" s="479">
        <f t="shared" ca="1" si="41"/>
        <v>1476495.3979166665</v>
      </c>
      <c r="AC39" s="479">
        <f t="shared" ca="1" si="41"/>
        <v>1476495.3979166665</v>
      </c>
      <c r="AD39" s="479">
        <f t="shared" ca="1" si="41"/>
        <v>1476495.3979166665</v>
      </c>
      <c r="AE39" s="479">
        <f t="shared" ca="1" si="41"/>
        <v>1476495.3979166665</v>
      </c>
      <c r="AF39" s="479">
        <f t="shared" ca="1" si="41"/>
        <v>1476495.3979166665</v>
      </c>
      <c r="AG39" s="479">
        <f t="shared" ca="1" si="41"/>
        <v>1476495.3979166665</v>
      </c>
      <c r="AH39" s="479">
        <f t="shared" ca="1" si="41"/>
        <v>1476495.3979166665</v>
      </c>
      <c r="AI39" s="479">
        <f t="shared" ca="1" si="41"/>
        <v>1475943.6354166667</v>
      </c>
      <c r="AJ39" s="479">
        <f t="shared" ca="1" si="41"/>
        <v>1475943.6354166667</v>
      </c>
      <c r="AK39" s="479">
        <f t="shared" ca="1" si="41"/>
        <v>1475943.6354166667</v>
      </c>
      <c r="AL39" s="479">
        <f t="shared" ca="1" si="41"/>
        <v>1475943.6354166667</v>
      </c>
      <c r="AM39" s="479">
        <f t="shared" ca="1" si="41"/>
        <v>1475943.6354166667</v>
      </c>
      <c r="AN39" s="479">
        <f t="shared" ca="1" si="41"/>
        <v>1475943.6354166667</v>
      </c>
      <c r="AO39" s="479">
        <f t="shared" ca="1" si="41"/>
        <v>1475943.6354166667</v>
      </c>
      <c r="AP39" s="479">
        <f t="shared" ca="1" si="41"/>
        <v>1475943.6354166667</v>
      </c>
      <c r="AQ39" s="479">
        <f t="shared" ca="1" si="41"/>
        <v>1475943.6354166667</v>
      </c>
      <c r="AR39" s="479">
        <f t="shared" ca="1" si="41"/>
        <v>1475943.6354166667</v>
      </c>
      <c r="AS39" s="479">
        <f t="shared" ca="1" si="41"/>
        <v>1475943.6354166667</v>
      </c>
      <c r="AT39" s="479">
        <f t="shared" ca="1" si="41"/>
        <v>1475943.6354166667</v>
      </c>
      <c r="AU39" s="479">
        <f t="shared" ca="1" si="41"/>
        <v>1476922.3229166667</v>
      </c>
      <c r="AV39" s="479">
        <f t="shared" ca="1" si="41"/>
        <v>1476922.3229166667</v>
      </c>
      <c r="AW39" s="479">
        <f t="shared" ca="1" si="41"/>
        <v>1476922.3229166667</v>
      </c>
      <c r="AX39" s="479">
        <f t="shared" ca="1" si="41"/>
        <v>1476922.3229166667</v>
      </c>
      <c r="AY39" s="479">
        <f t="shared" ca="1" si="41"/>
        <v>1476922.3229166667</v>
      </c>
      <c r="AZ39" s="479">
        <f t="shared" ca="1" si="41"/>
        <v>1476922.3229166667</v>
      </c>
      <c r="BA39" s="479">
        <f t="shared" ca="1" si="41"/>
        <v>1476922.3229166667</v>
      </c>
      <c r="BB39" s="479">
        <f t="shared" ca="1" si="41"/>
        <v>1476922.3229166667</v>
      </c>
      <c r="BC39" s="479">
        <f t="shared" ca="1" si="41"/>
        <v>1476922.3229166667</v>
      </c>
      <c r="BD39" s="479">
        <f t="shared" ca="1" si="41"/>
        <v>1476922.3229166667</v>
      </c>
      <c r="BE39" s="479">
        <f t="shared" ca="1" si="41"/>
        <v>1476922.3229166667</v>
      </c>
      <c r="BF39" s="479">
        <f t="shared" ca="1" si="41"/>
        <v>1476922.3229166667</v>
      </c>
      <c r="BG39" s="479">
        <f t="shared" ca="1" si="41"/>
        <v>1486504.5166666666</v>
      </c>
      <c r="BH39" s="479">
        <f t="shared" ca="1" si="41"/>
        <v>1486504.5166666666</v>
      </c>
      <c r="BI39" s="479">
        <f t="shared" ca="1" si="41"/>
        <v>1486504.5166666666</v>
      </c>
      <c r="BJ39" s="479">
        <f t="shared" ca="1" si="41"/>
        <v>1486504.5166666666</v>
      </c>
      <c r="BK39" s="479">
        <f t="shared" ca="1" si="41"/>
        <v>1486504.5166666666</v>
      </c>
      <c r="BL39" s="479">
        <f t="shared" ca="1" si="41"/>
        <v>1486504.5166666666</v>
      </c>
      <c r="BM39" s="479">
        <f t="shared" ca="1" si="41"/>
        <v>1486504.5166666666</v>
      </c>
      <c r="BN39" s="479">
        <f t="shared" ca="1" si="41"/>
        <v>1486504.5166666666</v>
      </c>
      <c r="BO39" s="479">
        <f t="shared" ca="1" si="41"/>
        <v>1486504.5166666666</v>
      </c>
      <c r="BP39" s="479">
        <f t="shared" ca="1" si="41"/>
        <v>1486504.5166666666</v>
      </c>
      <c r="BQ39" s="479">
        <f t="shared" ca="1" si="41"/>
        <v>1486504.5166666666</v>
      </c>
      <c r="BR39" s="479">
        <f t="shared" ca="1" si="41"/>
        <v>1486504.5166666666</v>
      </c>
      <c r="BS39" s="479">
        <f t="shared" ca="1" si="41"/>
        <v>1530365.375</v>
      </c>
      <c r="BT39" s="479">
        <f t="shared" ca="1" si="41"/>
        <v>1530365.375</v>
      </c>
      <c r="BU39" s="479">
        <f t="shared" ca="1" si="41"/>
        <v>1530365.375</v>
      </c>
      <c r="BV39" s="479">
        <f t="shared" ca="1" si="41"/>
        <v>1530365.375</v>
      </c>
      <c r="BW39" s="479">
        <f t="shared" ref="BW39:EH42" ca="1" si="42">SUMIF(INDIRECT($E$10),BW$5,INDIRECT($E39))/12</f>
        <v>1530365.375</v>
      </c>
      <c r="BX39" s="479">
        <f t="shared" ca="1" si="42"/>
        <v>1530365.375</v>
      </c>
      <c r="BY39" s="479">
        <f t="shared" ca="1" si="42"/>
        <v>1530365.375</v>
      </c>
      <c r="BZ39" s="479">
        <f t="shared" ca="1" si="42"/>
        <v>1530365.375</v>
      </c>
      <c r="CA39" s="479">
        <f t="shared" ca="1" si="42"/>
        <v>1530365.375</v>
      </c>
      <c r="CB39" s="479">
        <f t="shared" ca="1" si="42"/>
        <v>1530365.375</v>
      </c>
      <c r="CC39" s="479">
        <f t="shared" ca="1" si="42"/>
        <v>1530365.375</v>
      </c>
      <c r="CD39" s="479">
        <f t="shared" ca="1" si="42"/>
        <v>1530365.375</v>
      </c>
      <c r="CE39" s="479">
        <f t="shared" ca="1" si="42"/>
        <v>1574471.1229166668</v>
      </c>
      <c r="CF39" s="479">
        <f t="shared" ca="1" si="42"/>
        <v>1574471.1229166668</v>
      </c>
      <c r="CG39" s="479">
        <f t="shared" ca="1" si="42"/>
        <v>1574471.1229166668</v>
      </c>
      <c r="CH39" s="479">
        <f t="shared" ca="1" si="42"/>
        <v>1574471.1229166668</v>
      </c>
      <c r="CI39" s="479">
        <f t="shared" ca="1" si="42"/>
        <v>1574471.1229166668</v>
      </c>
      <c r="CJ39" s="479">
        <f t="shared" ca="1" si="42"/>
        <v>1574471.1229166668</v>
      </c>
      <c r="CK39" s="479">
        <f t="shared" ca="1" si="42"/>
        <v>1574471.1229166668</v>
      </c>
      <c r="CL39" s="479">
        <f t="shared" ca="1" si="42"/>
        <v>1574471.1229166668</v>
      </c>
      <c r="CM39" s="479">
        <f t="shared" ca="1" si="42"/>
        <v>1574471.1229166668</v>
      </c>
      <c r="CN39" s="479">
        <f t="shared" ca="1" si="42"/>
        <v>1574471.1229166668</v>
      </c>
      <c r="CO39" s="479">
        <f t="shared" ca="1" si="42"/>
        <v>1574471.1229166668</v>
      </c>
      <c r="CP39" s="479">
        <f t="shared" ca="1" si="42"/>
        <v>1574471.1229166668</v>
      </c>
      <c r="CQ39" s="479">
        <f t="shared" ca="1" si="42"/>
        <v>1619900.9312500001</v>
      </c>
      <c r="CR39" s="479">
        <f t="shared" ca="1" si="42"/>
        <v>1619900.9312500001</v>
      </c>
      <c r="CS39" s="479">
        <f t="shared" ca="1" si="42"/>
        <v>1619900.9312500001</v>
      </c>
      <c r="CT39" s="479">
        <f t="shared" ca="1" si="42"/>
        <v>1619900.9312500001</v>
      </c>
      <c r="CU39" s="479">
        <f t="shared" ca="1" si="42"/>
        <v>1619900.9312500001</v>
      </c>
      <c r="CV39" s="479">
        <f t="shared" ca="1" si="42"/>
        <v>1619900.9312500001</v>
      </c>
      <c r="CW39" s="479">
        <f t="shared" ca="1" si="42"/>
        <v>1619900.9312500001</v>
      </c>
      <c r="CX39" s="479">
        <f t="shared" ca="1" si="42"/>
        <v>1619900.9312500001</v>
      </c>
      <c r="CY39" s="479">
        <f t="shared" ca="1" si="42"/>
        <v>1619900.9312500001</v>
      </c>
      <c r="CZ39" s="479">
        <f t="shared" ca="1" si="42"/>
        <v>1619900.9312500001</v>
      </c>
      <c r="DA39" s="479">
        <f t="shared" ca="1" si="42"/>
        <v>1619900.9312500001</v>
      </c>
      <c r="DB39" s="479">
        <f t="shared" ca="1" si="42"/>
        <v>1619900.9312500001</v>
      </c>
      <c r="DC39" s="479">
        <f t="shared" ca="1" si="42"/>
        <v>1666693.8166666667</v>
      </c>
      <c r="DD39" s="479">
        <f t="shared" ca="1" si="42"/>
        <v>1666693.8166666667</v>
      </c>
      <c r="DE39" s="479">
        <f t="shared" ca="1" si="42"/>
        <v>1666693.8166666667</v>
      </c>
      <c r="DF39" s="479">
        <f t="shared" ca="1" si="42"/>
        <v>1666693.8166666667</v>
      </c>
      <c r="DG39" s="479">
        <f t="shared" ca="1" si="42"/>
        <v>1666693.8166666667</v>
      </c>
      <c r="DH39" s="479">
        <f t="shared" ca="1" si="42"/>
        <v>1666693.8166666667</v>
      </c>
      <c r="DI39" s="479">
        <f t="shared" ca="1" si="42"/>
        <v>1666693.8166666667</v>
      </c>
      <c r="DJ39" s="479">
        <f t="shared" ca="1" si="42"/>
        <v>1666693.8166666667</v>
      </c>
      <c r="DK39" s="479">
        <f t="shared" ca="1" si="42"/>
        <v>1666693.8166666667</v>
      </c>
      <c r="DL39" s="479">
        <f t="shared" ca="1" si="42"/>
        <v>1666693.8166666667</v>
      </c>
      <c r="DM39" s="479">
        <f t="shared" ca="1" si="42"/>
        <v>1666693.8166666667</v>
      </c>
      <c r="DN39" s="479">
        <f t="shared" ca="1" si="42"/>
        <v>1666693.8166666667</v>
      </c>
      <c r="DO39" s="479">
        <f t="shared" ca="1" si="42"/>
        <v>1716839.9208333334</v>
      </c>
      <c r="DP39" s="479">
        <f t="shared" ca="1" si="42"/>
        <v>1716839.9208333334</v>
      </c>
      <c r="DQ39" s="479">
        <f t="shared" ca="1" si="42"/>
        <v>1716839.9208333334</v>
      </c>
      <c r="DR39" s="479">
        <f t="shared" ca="1" si="42"/>
        <v>1716839.9208333334</v>
      </c>
      <c r="DS39" s="479">
        <f t="shared" ca="1" si="42"/>
        <v>1716839.9208333334</v>
      </c>
      <c r="DT39" s="479">
        <f t="shared" ca="1" si="42"/>
        <v>1716839.9208333334</v>
      </c>
      <c r="DU39" s="479">
        <f t="shared" ca="1" si="42"/>
        <v>1716839.9208333334</v>
      </c>
      <c r="DV39" s="479">
        <f t="shared" ca="1" si="42"/>
        <v>1716839.9208333334</v>
      </c>
      <c r="DW39" s="479">
        <f t="shared" ca="1" si="42"/>
        <v>1716839.9208333334</v>
      </c>
      <c r="DX39" s="479">
        <f t="shared" ca="1" si="42"/>
        <v>1716839.9208333334</v>
      </c>
      <c r="DY39" s="479">
        <f t="shared" ca="1" si="42"/>
        <v>1716839.9208333334</v>
      </c>
      <c r="DZ39" s="479">
        <f t="shared" ca="1" si="42"/>
        <v>1716839.9208333334</v>
      </c>
      <c r="EA39" s="479">
        <f t="shared" ca="1" si="42"/>
        <v>0</v>
      </c>
      <c r="EB39" s="479">
        <f t="shared" ca="1" si="42"/>
        <v>0</v>
      </c>
      <c r="EC39" s="479">
        <f t="shared" ca="1" si="42"/>
        <v>0</v>
      </c>
      <c r="ED39" s="479">
        <f t="shared" ca="1" si="42"/>
        <v>0</v>
      </c>
      <c r="EE39" s="479">
        <f t="shared" ca="1" si="42"/>
        <v>0</v>
      </c>
      <c r="EF39" s="479">
        <f t="shared" ca="1" si="42"/>
        <v>0</v>
      </c>
      <c r="EG39" s="479">
        <f t="shared" ca="1" si="42"/>
        <v>0</v>
      </c>
      <c r="EH39" s="479">
        <f t="shared" ca="1" si="42"/>
        <v>0</v>
      </c>
      <c r="EI39" s="479">
        <f t="shared" ca="1" si="37"/>
        <v>0</v>
      </c>
      <c r="EJ39" s="479">
        <f t="shared" ca="1" si="34"/>
        <v>0</v>
      </c>
      <c r="EK39" s="479">
        <f t="shared" ca="1" si="34"/>
        <v>0</v>
      </c>
      <c r="EL39" s="479">
        <f t="shared" ca="1" si="35"/>
        <v>0</v>
      </c>
    </row>
    <row r="40" spans="3:142" x14ac:dyDescent="0.2">
      <c r="C40" s="488" t="s">
        <v>28</v>
      </c>
      <c r="D40" s="460">
        <f>'Property(Y)'!A35</f>
        <v>35</v>
      </c>
      <c r="E40" s="460" t="str">
        <f t="shared" si="21"/>
        <v>'Property(Y)'!35:35</v>
      </c>
      <c r="F40" s="460"/>
      <c r="G40" s="460"/>
      <c r="H40" s="460"/>
      <c r="I40" s="460"/>
      <c r="J40" s="461">
        <f t="shared" ca="1" si="22"/>
        <v>-1029993.9999999999</v>
      </c>
      <c r="K40" s="461">
        <f t="shared" ca="1" si="33"/>
        <v>-7487.25</v>
      </c>
      <c r="L40" s="461">
        <f t="shared" ref="L40:BW42" ca="1" si="43">SUMIF(INDIRECT($E$10),L$5,INDIRECT($E40))/12</f>
        <v>-7487.25</v>
      </c>
      <c r="M40" s="461">
        <f t="shared" ca="1" si="43"/>
        <v>-7487.25</v>
      </c>
      <c r="N40" s="461">
        <f t="shared" ca="1" si="43"/>
        <v>-7487.25</v>
      </c>
      <c r="O40" s="461">
        <f t="shared" ca="1" si="43"/>
        <v>-7487.25</v>
      </c>
      <c r="P40" s="461">
        <f t="shared" ca="1" si="43"/>
        <v>-7487.25</v>
      </c>
      <c r="Q40" s="461">
        <f t="shared" ca="1" si="43"/>
        <v>-7487.25</v>
      </c>
      <c r="R40" s="461">
        <f t="shared" ca="1" si="43"/>
        <v>-7487.25</v>
      </c>
      <c r="S40" s="461">
        <f t="shared" ca="1" si="43"/>
        <v>-7487.25</v>
      </c>
      <c r="T40" s="461">
        <f t="shared" ca="1" si="43"/>
        <v>-7487.25</v>
      </c>
      <c r="U40" s="461">
        <f t="shared" ca="1" si="43"/>
        <v>-7487.25</v>
      </c>
      <c r="V40" s="461">
        <f t="shared" ca="1" si="43"/>
        <v>-7487.25</v>
      </c>
      <c r="W40" s="461">
        <f t="shared" ca="1" si="43"/>
        <v>-7711.916666666667</v>
      </c>
      <c r="X40" s="461">
        <f t="shared" ca="1" si="43"/>
        <v>-7711.916666666667</v>
      </c>
      <c r="Y40" s="461">
        <f t="shared" ca="1" si="43"/>
        <v>-7711.916666666667</v>
      </c>
      <c r="Z40" s="461">
        <f t="shared" ca="1" si="43"/>
        <v>-7711.916666666667</v>
      </c>
      <c r="AA40" s="461">
        <f t="shared" ca="1" si="43"/>
        <v>-7711.916666666667</v>
      </c>
      <c r="AB40" s="461">
        <f t="shared" ca="1" si="43"/>
        <v>-7711.916666666667</v>
      </c>
      <c r="AC40" s="461">
        <f t="shared" ca="1" si="43"/>
        <v>-7711.916666666667</v>
      </c>
      <c r="AD40" s="461">
        <f t="shared" ca="1" si="43"/>
        <v>-7711.916666666667</v>
      </c>
      <c r="AE40" s="461">
        <f t="shared" ca="1" si="43"/>
        <v>-7711.916666666667</v>
      </c>
      <c r="AF40" s="461">
        <f t="shared" ca="1" si="43"/>
        <v>-7711.916666666667</v>
      </c>
      <c r="AG40" s="461">
        <f t="shared" ca="1" si="43"/>
        <v>-7711.916666666667</v>
      </c>
      <c r="AH40" s="461">
        <f t="shared" ca="1" si="43"/>
        <v>-7711.916666666667</v>
      </c>
      <c r="AI40" s="461">
        <f t="shared" ca="1" si="43"/>
        <v>-7943.166666666667</v>
      </c>
      <c r="AJ40" s="461">
        <f t="shared" ca="1" si="43"/>
        <v>-7943.166666666667</v>
      </c>
      <c r="AK40" s="461">
        <f t="shared" ca="1" si="43"/>
        <v>-7943.166666666667</v>
      </c>
      <c r="AL40" s="461">
        <f t="shared" ca="1" si="43"/>
        <v>-7943.166666666667</v>
      </c>
      <c r="AM40" s="461">
        <f t="shared" ca="1" si="43"/>
        <v>-7943.166666666667</v>
      </c>
      <c r="AN40" s="461">
        <f t="shared" ca="1" si="43"/>
        <v>-7943.166666666667</v>
      </c>
      <c r="AO40" s="461">
        <f t="shared" ca="1" si="43"/>
        <v>-7943.166666666667</v>
      </c>
      <c r="AP40" s="461">
        <f t="shared" ca="1" si="43"/>
        <v>-7943.166666666667</v>
      </c>
      <c r="AQ40" s="461">
        <f t="shared" ca="1" si="43"/>
        <v>-7943.166666666667</v>
      </c>
      <c r="AR40" s="461">
        <f t="shared" ca="1" si="43"/>
        <v>-7943.166666666667</v>
      </c>
      <c r="AS40" s="461">
        <f t="shared" ca="1" si="43"/>
        <v>-7943.166666666667</v>
      </c>
      <c r="AT40" s="461">
        <f t="shared" ca="1" si="43"/>
        <v>-7943.166666666667</v>
      </c>
      <c r="AU40" s="461">
        <f t="shared" ca="1" si="43"/>
        <v>-8181.5</v>
      </c>
      <c r="AV40" s="461">
        <f t="shared" ca="1" si="43"/>
        <v>-8181.5</v>
      </c>
      <c r="AW40" s="461">
        <f t="shared" ca="1" si="43"/>
        <v>-8181.5</v>
      </c>
      <c r="AX40" s="461">
        <f t="shared" ca="1" si="43"/>
        <v>-8181.5</v>
      </c>
      <c r="AY40" s="461">
        <f t="shared" ca="1" si="43"/>
        <v>-8181.5</v>
      </c>
      <c r="AZ40" s="461">
        <f t="shared" ca="1" si="43"/>
        <v>-8181.5</v>
      </c>
      <c r="BA40" s="461">
        <f t="shared" ca="1" si="43"/>
        <v>-8181.5</v>
      </c>
      <c r="BB40" s="461">
        <f t="shared" ca="1" si="43"/>
        <v>-8181.5</v>
      </c>
      <c r="BC40" s="461">
        <f t="shared" ca="1" si="43"/>
        <v>-8181.5</v>
      </c>
      <c r="BD40" s="461">
        <f t="shared" ca="1" si="43"/>
        <v>-8181.5</v>
      </c>
      <c r="BE40" s="461">
        <f t="shared" ca="1" si="43"/>
        <v>-8181.5</v>
      </c>
      <c r="BF40" s="461">
        <f t="shared" ca="1" si="43"/>
        <v>-8181.5</v>
      </c>
      <c r="BG40" s="461">
        <f t="shared" ca="1" si="43"/>
        <v>-8427</v>
      </c>
      <c r="BH40" s="461">
        <f t="shared" ca="1" si="43"/>
        <v>-8427</v>
      </c>
      <c r="BI40" s="461">
        <f t="shared" ca="1" si="43"/>
        <v>-8427</v>
      </c>
      <c r="BJ40" s="461">
        <f t="shared" ca="1" si="43"/>
        <v>-8427</v>
      </c>
      <c r="BK40" s="461">
        <f t="shared" ca="1" si="43"/>
        <v>-8427</v>
      </c>
      <c r="BL40" s="461">
        <f t="shared" ca="1" si="43"/>
        <v>-8427</v>
      </c>
      <c r="BM40" s="461">
        <f t="shared" ca="1" si="43"/>
        <v>-8427</v>
      </c>
      <c r="BN40" s="461">
        <f t="shared" ca="1" si="43"/>
        <v>-8427</v>
      </c>
      <c r="BO40" s="461">
        <f t="shared" ca="1" si="43"/>
        <v>-8427</v>
      </c>
      <c r="BP40" s="461">
        <f t="shared" ca="1" si="43"/>
        <v>-8427</v>
      </c>
      <c r="BQ40" s="461">
        <f t="shared" ca="1" si="43"/>
        <v>-8427</v>
      </c>
      <c r="BR40" s="461">
        <f t="shared" ca="1" si="43"/>
        <v>-8427</v>
      </c>
      <c r="BS40" s="461">
        <f t="shared" ca="1" si="43"/>
        <v>-8679.75</v>
      </c>
      <c r="BT40" s="461">
        <f t="shared" ca="1" si="43"/>
        <v>-8679.75</v>
      </c>
      <c r="BU40" s="461">
        <f t="shared" ca="1" si="43"/>
        <v>-8679.75</v>
      </c>
      <c r="BV40" s="461">
        <f t="shared" ca="1" si="43"/>
        <v>-8679.75</v>
      </c>
      <c r="BW40" s="461">
        <f t="shared" ca="1" si="43"/>
        <v>-8679.75</v>
      </c>
      <c r="BX40" s="461">
        <f t="shared" ca="1" si="42"/>
        <v>-8679.75</v>
      </c>
      <c r="BY40" s="461">
        <f t="shared" ca="1" si="42"/>
        <v>-8679.75</v>
      </c>
      <c r="BZ40" s="461">
        <f t="shared" ca="1" si="42"/>
        <v>-8679.75</v>
      </c>
      <c r="CA40" s="461">
        <f t="shared" ca="1" si="42"/>
        <v>-8679.75</v>
      </c>
      <c r="CB40" s="461">
        <f t="shared" ca="1" si="42"/>
        <v>-8679.75</v>
      </c>
      <c r="CC40" s="461">
        <f t="shared" ca="1" si="42"/>
        <v>-8679.75</v>
      </c>
      <c r="CD40" s="461">
        <f t="shared" ca="1" si="42"/>
        <v>-8679.75</v>
      </c>
      <c r="CE40" s="461">
        <f t="shared" ca="1" si="42"/>
        <v>-8940.1666666666661</v>
      </c>
      <c r="CF40" s="461">
        <f t="shared" ca="1" si="42"/>
        <v>-8940.1666666666661</v>
      </c>
      <c r="CG40" s="461">
        <f t="shared" ca="1" si="42"/>
        <v>-8940.1666666666661</v>
      </c>
      <c r="CH40" s="461">
        <f t="shared" ca="1" si="42"/>
        <v>-8940.1666666666661</v>
      </c>
      <c r="CI40" s="461">
        <f t="shared" ca="1" si="42"/>
        <v>-8940.1666666666661</v>
      </c>
      <c r="CJ40" s="461">
        <f t="shared" ca="1" si="42"/>
        <v>-8940.1666666666661</v>
      </c>
      <c r="CK40" s="461">
        <f t="shared" ca="1" si="42"/>
        <v>-8940.1666666666661</v>
      </c>
      <c r="CL40" s="461">
        <f t="shared" ca="1" si="42"/>
        <v>-8940.1666666666661</v>
      </c>
      <c r="CM40" s="461">
        <f t="shared" ca="1" si="42"/>
        <v>-8940.1666666666661</v>
      </c>
      <c r="CN40" s="461">
        <f t="shared" ca="1" si="42"/>
        <v>-8940.1666666666661</v>
      </c>
      <c r="CO40" s="461">
        <f t="shared" ca="1" si="42"/>
        <v>-8940.1666666666661</v>
      </c>
      <c r="CP40" s="461">
        <f t="shared" ca="1" si="42"/>
        <v>-8940.1666666666661</v>
      </c>
      <c r="CQ40" s="461">
        <f t="shared" ca="1" si="42"/>
        <v>-9208.25</v>
      </c>
      <c r="CR40" s="461">
        <f t="shared" ca="1" si="42"/>
        <v>-9208.25</v>
      </c>
      <c r="CS40" s="461">
        <f t="shared" ca="1" si="42"/>
        <v>-9208.25</v>
      </c>
      <c r="CT40" s="461">
        <f t="shared" ca="1" si="42"/>
        <v>-9208.25</v>
      </c>
      <c r="CU40" s="461">
        <f t="shared" ca="1" si="42"/>
        <v>-9208.25</v>
      </c>
      <c r="CV40" s="461">
        <f t="shared" ca="1" si="42"/>
        <v>-9208.25</v>
      </c>
      <c r="CW40" s="461">
        <f t="shared" ca="1" si="42"/>
        <v>-9208.25</v>
      </c>
      <c r="CX40" s="461">
        <f t="shared" ca="1" si="42"/>
        <v>-9208.25</v>
      </c>
      <c r="CY40" s="461">
        <f t="shared" ca="1" si="42"/>
        <v>-9208.25</v>
      </c>
      <c r="CZ40" s="461">
        <f t="shared" ca="1" si="42"/>
        <v>-9208.25</v>
      </c>
      <c r="DA40" s="461">
        <f t="shared" ca="1" si="42"/>
        <v>-9208.25</v>
      </c>
      <c r="DB40" s="461">
        <f t="shared" ca="1" si="42"/>
        <v>-9208.25</v>
      </c>
      <c r="DC40" s="461">
        <f t="shared" ca="1" si="42"/>
        <v>-9484.75</v>
      </c>
      <c r="DD40" s="461">
        <f t="shared" ca="1" si="42"/>
        <v>-9484.75</v>
      </c>
      <c r="DE40" s="461">
        <f t="shared" ca="1" si="42"/>
        <v>-9484.75</v>
      </c>
      <c r="DF40" s="461">
        <f t="shared" ca="1" si="42"/>
        <v>-9484.75</v>
      </c>
      <c r="DG40" s="461">
        <f t="shared" ca="1" si="42"/>
        <v>-9484.75</v>
      </c>
      <c r="DH40" s="461">
        <f t="shared" ca="1" si="42"/>
        <v>-9484.75</v>
      </c>
      <c r="DI40" s="461">
        <f t="shared" ca="1" si="42"/>
        <v>-9484.75</v>
      </c>
      <c r="DJ40" s="461">
        <f t="shared" ca="1" si="42"/>
        <v>-9484.75</v>
      </c>
      <c r="DK40" s="461">
        <f t="shared" ca="1" si="42"/>
        <v>-9484.75</v>
      </c>
      <c r="DL40" s="461">
        <f t="shared" ca="1" si="42"/>
        <v>-9484.75</v>
      </c>
      <c r="DM40" s="461">
        <f t="shared" ca="1" si="42"/>
        <v>-9484.75</v>
      </c>
      <c r="DN40" s="461">
        <f t="shared" ca="1" si="42"/>
        <v>-9484.75</v>
      </c>
      <c r="DO40" s="461">
        <f t="shared" ca="1" si="42"/>
        <v>-9769.0833333333339</v>
      </c>
      <c r="DP40" s="461">
        <f t="shared" ca="1" si="42"/>
        <v>-9769.0833333333339</v>
      </c>
      <c r="DQ40" s="461">
        <f t="shared" ca="1" si="42"/>
        <v>-9769.0833333333339</v>
      </c>
      <c r="DR40" s="461">
        <f t="shared" ca="1" si="42"/>
        <v>-9769.0833333333339</v>
      </c>
      <c r="DS40" s="461">
        <f t="shared" ca="1" si="42"/>
        <v>-9769.0833333333339</v>
      </c>
      <c r="DT40" s="461">
        <f t="shared" ca="1" si="42"/>
        <v>-9769.0833333333339</v>
      </c>
      <c r="DU40" s="461">
        <f t="shared" ca="1" si="42"/>
        <v>-9769.0833333333339</v>
      </c>
      <c r="DV40" s="461">
        <f t="shared" ca="1" si="42"/>
        <v>-9769.0833333333339</v>
      </c>
      <c r="DW40" s="461">
        <f t="shared" ca="1" si="42"/>
        <v>-9769.0833333333339</v>
      </c>
      <c r="DX40" s="461">
        <f t="shared" ca="1" si="42"/>
        <v>-9769.0833333333339</v>
      </c>
      <c r="DY40" s="461">
        <f t="shared" ca="1" si="42"/>
        <v>-9769.0833333333339</v>
      </c>
      <c r="DZ40" s="461">
        <f t="shared" ca="1" si="42"/>
        <v>-9769.0833333333339</v>
      </c>
      <c r="EA40" s="461">
        <f t="shared" ca="1" si="42"/>
        <v>0</v>
      </c>
      <c r="EB40" s="461">
        <f t="shared" ca="1" si="42"/>
        <v>0</v>
      </c>
      <c r="EC40" s="461">
        <f t="shared" ca="1" si="42"/>
        <v>0</v>
      </c>
      <c r="ED40" s="461">
        <f t="shared" ca="1" si="42"/>
        <v>0</v>
      </c>
      <c r="EE40" s="461">
        <f t="shared" ca="1" si="42"/>
        <v>0</v>
      </c>
      <c r="EF40" s="461">
        <f t="shared" ca="1" si="42"/>
        <v>0</v>
      </c>
      <c r="EG40" s="461">
        <f t="shared" ca="1" si="42"/>
        <v>0</v>
      </c>
      <c r="EH40" s="461">
        <f t="shared" ca="1" si="42"/>
        <v>0</v>
      </c>
      <c r="EI40" s="461">
        <f t="shared" ca="1" si="37"/>
        <v>0</v>
      </c>
      <c r="EJ40" s="461">
        <f t="shared" ca="1" si="34"/>
        <v>0</v>
      </c>
      <c r="EK40" s="461">
        <f t="shared" ca="1" si="34"/>
        <v>0</v>
      </c>
      <c r="EL40" s="461">
        <f t="shared" ca="1" si="35"/>
        <v>0</v>
      </c>
    </row>
    <row r="41" spans="3:142" x14ac:dyDescent="0.2">
      <c r="C41" s="489" t="s">
        <v>29</v>
      </c>
      <c r="D41" s="463">
        <f>'Property(Y)'!A36</f>
        <v>36</v>
      </c>
      <c r="E41" s="463" t="str">
        <f t="shared" si="21"/>
        <v>'Property(Y)'!36:36</v>
      </c>
      <c r="F41" s="463"/>
      <c r="G41" s="463"/>
      <c r="H41" s="463"/>
      <c r="I41" s="463"/>
      <c r="J41" s="464">
        <f t="shared" ca="1" si="22"/>
        <v>-33290.000000000007</v>
      </c>
      <c r="K41" s="464">
        <f t="shared" ca="1" si="33"/>
        <v>-2774.1666666666665</v>
      </c>
      <c r="L41" s="464">
        <f t="shared" ca="1" si="43"/>
        <v>-2774.1666666666665</v>
      </c>
      <c r="M41" s="464">
        <f t="shared" ca="1" si="43"/>
        <v>-2774.1666666666665</v>
      </c>
      <c r="N41" s="464">
        <f t="shared" ca="1" si="43"/>
        <v>-2774.1666666666665</v>
      </c>
      <c r="O41" s="464">
        <f t="shared" ca="1" si="43"/>
        <v>-2774.1666666666665</v>
      </c>
      <c r="P41" s="464">
        <f t="shared" ca="1" si="43"/>
        <v>-2774.1666666666665</v>
      </c>
      <c r="Q41" s="464">
        <f t="shared" ca="1" si="43"/>
        <v>-2774.1666666666665</v>
      </c>
      <c r="R41" s="464">
        <f t="shared" ca="1" si="43"/>
        <v>-2774.1666666666665</v>
      </c>
      <c r="S41" s="464">
        <f t="shared" ca="1" si="43"/>
        <v>-2774.1666666666665</v>
      </c>
      <c r="T41" s="464">
        <f t="shared" ca="1" si="43"/>
        <v>-2774.1666666666665</v>
      </c>
      <c r="U41" s="464">
        <f t="shared" ca="1" si="43"/>
        <v>-2774.1666666666665</v>
      </c>
      <c r="V41" s="464">
        <f t="shared" ca="1" si="43"/>
        <v>-2774.1666666666665</v>
      </c>
      <c r="W41" s="464">
        <f t="shared" ca="1" si="43"/>
        <v>0</v>
      </c>
      <c r="X41" s="464">
        <f t="shared" ca="1" si="43"/>
        <v>0</v>
      </c>
      <c r="Y41" s="464">
        <f t="shared" ca="1" si="43"/>
        <v>0</v>
      </c>
      <c r="Z41" s="464">
        <f t="shared" ca="1" si="43"/>
        <v>0</v>
      </c>
      <c r="AA41" s="464">
        <f t="shared" ca="1" si="43"/>
        <v>0</v>
      </c>
      <c r="AB41" s="464">
        <f t="shared" ca="1" si="43"/>
        <v>0</v>
      </c>
      <c r="AC41" s="464">
        <f t="shared" ca="1" si="43"/>
        <v>0</v>
      </c>
      <c r="AD41" s="464">
        <f t="shared" ca="1" si="43"/>
        <v>0</v>
      </c>
      <c r="AE41" s="464">
        <f t="shared" ca="1" si="43"/>
        <v>0</v>
      </c>
      <c r="AF41" s="464">
        <f t="shared" ca="1" si="43"/>
        <v>0</v>
      </c>
      <c r="AG41" s="464">
        <f t="shared" ca="1" si="43"/>
        <v>0</v>
      </c>
      <c r="AH41" s="464">
        <f t="shared" ca="1" si="43"/>
        <v>0</v>
      </c>
      <c r="AI41" s="464">
        <f t="shared" ca="1" si="43"/>
        <v>0</v>
      </c>
      <c r="AJ41" s="464">
        <f t="shared" ca="1" si="43"/>
        <v>0</v>
      </c>
      <c r="AK41" s="464">
        <f t="shared" ca="1" si="43"/>
        <v>0</v>
      </c>
      <c r="AL41" s="464">
        <f t="shared" ca="1" si="43"/>
        <v>0</v>
      </c>
      <c r="AM41" s="464">
        <f t="shared" ca="1" si="43"/>
        <v>0</v>
      </c>
      <c r="AN41" s="464">
        <f t="shared" ca="1" si="43"/>
        <v>0</v>
      </c>
      <c r="AO41" s="464">
        <f t="shared" ca="1" si="43"/>
        <v>0</v>
      </c>
      <c r="AP41" s="464">
        <f t="shared" ca="1" si="43"/>
        <v>0</v>
      </c>
      <c r="AQ41" s="464">
        <f t="shared" ca="1" si="43"/>
        <v>0</v>
      </c>
      <c r="AR41" s="464">
        <f t="shared" ca="1" si="43"/>
        <v>0</v>
      </c>
      <c r="AS41" s="464">
        <f t="shared" ca="1" si="43"/>
        <v>0</v>
      </c>
      <c r="AT41" s="464">
        <f t="shared" ca="1" si="43"/>
        <v>0</v>
      </c>
      <c r="AU41" s="464">
        <f t="shared" ca="1" si="43"/>
        <v>0</v>
      </c>
      <c r="AV41" s="464">
        <f t="shared" ca="1" si="43"/>
        <v>0</v>
      </c>
      <c r="AW41" s="464">
        <f t="shared" ca="1" si="43"/>
        <v>0</v>
      </c>
      <c r="AX41" s="464">
        <f t="shared" ca="1" si="43"/>
        <v>0</v>
      </c>
      <c r="AY41" s="464">
        <f t="shared" ca="1" si="43"/>
        <v>0</v>
      </c>
      <c r="AZ41" s="464">
        <f t="shared" ca="1" si="43"/>
        <v>0</v>
      </c>
      <c r="BA41" s="464">
        <f t="shared" ca="1" si="43"/>
        <v>0</v>
      </c>
      <c r="BB41" s="464">
        <f t="shared" ca="1" si="43"/>
        <v>0</v>
      </c>
      <c r="BC41" s="464">
        <f t="shared" ca="1" si="43"/>
        <v>0</v>
      </c>
      <c r="BD41" s="464">
        <f t="shared" ca="1" si="43"/>
        <v>0</v>
      </c>
      <c r="BE41" s="464">
        <f t="shared" ca="1" si="43"/>
        <v>0</v>
      </c>
      <c r="BF41" s="464">
        <f t="shared" ca="1" si="43"/>
        <v>0</v>
      </c>
      <c r="BG41" s="464">
        <f t="shared" ca="1" si="43"/>
        <v>0</v>
      </c>
      <c r="BH41" s="464">
        <f t="shared" ca="1" si="43"/>
        <v>0</v>
      </c>
      <c r="BI41" s="464">
        <f t="shared" ca="1" si="43"/>
        <v>0</v>
      </c>
      <c r="BJ41" s="464">
        <f t="shared" ca="1" si="43"/>
        <v>0</v>
      </c>
      <c r="BK41" s="464">
        <f t="shared" ca="1" si="43"/>
        <v>0</v>
      </c>
      <c r="BL41" s="464">
        <f t="shared" ca="1" si="43"/>
        <v>0</v>
      </c>
      <c r="BM41" s="464">
        <f t="shared" ca="1" si="43"/>
        <v>0</v>
      </c>
      <c r="BN41" s="464">
        <f t="shared" ca="1" si="43"/>
        <v>0</v>
      </c>
      <c r="BO41" s="464">
        <f t="shared" ca="1" si="43"/>
        <v>0</v>
      </c>
      <c r="BP41" s="464">
        <f t="shared" ca="1" si="43"/>
        <v>0</v>
      </c>
      <c r="BQ41" s="464">
        <f t="shared" ca="1" si="43"/>
        <v>0</v>
      </c>
      <c r="BR41" s="464">
        <f t="shared" ca="1" si="43"/>
        <v>0</v>
      </c>
      <c r="BS41" s="464">
        <f t="shared" ca="1" si="43"/>
        <v>0</v>
      </c>
      <c r="BT41" s="464">
        <f t="shared" ca="1" si="43"/>
        <v>0</v>
      </c>
      <c r="BU41" s="464">
        <f t="shared" ca="1" si="43"/>
        <v>0</v>
      </c>
      <c r="BV41" s="464">
        <f t="shared" ca="1" si="43"/>
        <v>0</v>
      </c>
      <c r="BW41" s="464">
        <f t="shared" ca="1" si="43"/>
        <v>0</v>
      </c>
      <c r="BX41" s="464">
        <f t="shared" ca="1" si="42"/>
        <v>0</v>
      </c>
      <c r="BY41" s="464">
        <f t="shared" ca="1" si="42"/>
        <v>0</v>
      </c>
      <c r="BZ41" s="464">
        <f t="shared" ca="1" si="42"/>
        <v>0</v>
      </c>
      <c r="CA41" s="464">
        <f t="shared" ca="1" si="42"/>
        <v>0</v>
      </c>
      <c r="CB41" s="464">
        <f t="shared" ca="1" si="42"/>
        <v>0</v>
      </c>
      <c r="CC41" s="464">
        <f t="shared" ca="1" si="42"/>
        <v>0</v>
      </c>
      <c r="CD41" s="464">
        <f t="shared" ca="1" si="42"/>
        <v>0</v>
      </c>
      <c r="CE41" s="464">
        <f t="shared" ca="1" si="42"/>
        <v>0</v>
      </c>
      <c r="CF41" s="464">
        <f t="shared" ca="1" si="42"/>
        <v>0</v>
      </c>
      <c r="CG41" s="464">
        <f t="shared" ca="1" si="42"/>
        <v>0</v>
      </c>
      <c r="CH41" s="464">
        <f t="shared" ca="1" si="42"/>
        <v>0</v>
      </c>
      <c r="CI41" s="464">
        <f t="shared" ca="1" si="42"/>
        <v>0</v>
      </c>
      <c r="CJ41" s="464">
        <f t="shared" ca="1" si="42"/>
        <v>0</v>
      </c>
      <c r="CK41" s="464">
        <f t="shared" ca="1" si="42"/>
        <v>0</v>
      </c>
      <c r="CL41" s="464">
        <f t="shared" ca="1" si="42"/>
        <v>0</v>
      </c>
      <c r="CM41" s="464">
        <f t="shared" ca="1" si="42"/>
        <v>0</v>
      </c>
      <c r="CN41" s="464">
        <f t="shared" ca="1" si="42"/>
        <v>0</v>
      </c>
      <c r="CO41" s="464">
        <f t="shared" ca="1" si="42"/>
        <v>0</v>
      </c>
      <c r="CP41" s="464">
        <f t="shared" ca="1" si="42"/>
        <v>0</v>
      </c>
      <c r="CQ41" s="464">
        <f t="shared" ca="1" si="42"/>
        <v>0</v>
      </c>
      <c r="CR41" s="464">
        <f t="shared" ca="1" si="42"/>
        <v>0</v>
      </c>
      <c r="CS41" s="464">
        <f t="shared" ca="1" si="42"/>
        <v>0</v>
      </c>
      <c r="CT41" s="464">
        <f t="shared" ca="1" si="42"/>
        <v>0</v>
      </c>
      <c r="CU41" s="464">
        <f t="shared" ca="1" si="42"/>
        <v>0</v>
      </c>
      <c r="CV41" s="464">
        <f t="shared" ca="1" si="42"/>
        <v>0</v>
      </c>
      <c r="CW41" s="464">
        <f t="shared" ca="1" si="42"/>
        <v>0</v>
      </c>
      <c r="CX41" s="464">
        <f t="shared" ca="1" si="42"/>
        <v>0</v>
      </c>
      <c r="CY41" s="464">
        <f t="shared" ca="1" si="42"/>
        <v>0</v>
      </c>
      <c r="CZ41" s="464">
        <f t="shared" ca="1" si="42"/>
        <v>0</v>
      </c>
      <c r="DA41" s="464">
        <f t="shared" ca="1" si="42"/>
        <v>0</v>
      </c>
      <c r="DB41" s="464">
        <f t="shared" ca="1" si="42"/>
        <v>0</v>
      </c>
      <c r="DC41" s="464">
        <f t="shared" ca="1" si="42"/>
        <v>0</v>
      </c>
      <c r="DD41" s="464">
        <f t="shared" ca="1" si="42"/>
        <v>0</v>
      </c>
      <c r="DE41" s="464">
        <f t="shared" ca="1" si="42"/>
        <v>0</v>
      </c>
      <c r="DF41" s="464">
        <f t="shared" ca="1" si="42"/>
        <v>0</v>
      </c>
      <c r="DG41" s="464">
        <f t="shared" ca="1" si="42"/>
        <v>0</v>
      </c>
      <c r="DH41" s="464">
        <f t="shared" ca="1" si="42"/>
        <v>0</v>
      </c>
      <c r="DI41" s="464">
        <f t="shared" ca="1" si="42"/>
        <v>0</v>
      </c>
      <c r="DJ41" s="464">
        <f t="shared" ca="1" si="42"/>
        <v>0</v>
      </c>
      <c r="DK41" s="464">
        <f t="shared" ca="1" si="42"/>
        <v>0</v>
      </c>
      <c r="DL41" s="464">
        <f t="shared" ca="1" si="42"/>
        <v>0</v>
      </c>
      <c r="DM41" s="464">
        <f t="shared" ca="1" si="42"/>
        <v>0</v>
      </c>
      <c r="DN41" s="464">
        <f t="shared" ca="1" si="42"/>
        <v>0</v>
      </c>
      <c r="DO41" s="464">
        <f t="shared" ca="1" si="42"/>
        <v>0</v>
      </c>
      <c r="DP41" s="464">
        <f t="shared" ca="1" si="42"/>
        <v>0</v>
      </c>
      <c r="DQ41" s="464">
        <f t="shared" ca="1" si="42"/>
        <v>0</v>
      </c>
      <c r="DR41" s="464">
        <f t="shared" ca="1" si="42"/>
        <v>0</v>
      </c>
      <c r="DS41" s="464">
        <f t="shared" ca="1" si="42"/>
        <v>0</v>
      </c>
      <c r="DT41" s="464">
        <f t="shared" ca="1" si="42"/>
        <v>0</v>
      </c>
      <c r="DU41" s="464">
        <f t="shared" ca="1" si="42"/>
        <v>0</v>
      </c>
      <c r="DV41" s="464">
        <f t="shared" ca="1" si="42"/>
        <v>0</v>
      </c>
      <c r="DW41" s="464">
        <f t="shared" ca="1" si="42"/>
        <v>0</v>
      </c>
      <c r="DX41" s="464">
        <f t="shared" ca="1" si="42"/>
        <v>0</v>
      </c>
      <c r="DY41" s="464">
        <f t="shared" ca="1" si="42"/>
        <v>0</v>
      </c>
      <c r="DZ41" s="464">
        <f t="shared" ca="1" si="42"/>
        <v>0</v>
      </c>
      <c r="EA41" s="464">
        <f t="shared" ca="1" si="42"/>
        <v>0</v>
      </c>
      <c r="EB41" s="464">
        <f t="shared" ca="1" si="42"/>
        <v>0</v>
      </c>
      <c r="EC41" s="464">
        <f t="shared" ca="1" si="42"/>
        <v>0</v>
      </c>
      <c r="ED41" s="464">
        <f t="shared" ca="1" si="42"/>
        <v>0</v>
      </c>
      <c r="EE41" s="464">
        <f t="shared" ca="1" si="42"/>
        <v>0</v>
      </c>
      <c r="EF41" s="464">
        <f t="shared" ca="1" si="42"/>
        <v>0</v>
      </c>
      <c r="EG41" s="464">
        <f t="shared" ca="1" si="42"/>
        <v>0</v>
      </c>
      <c r="EH41" s="464">
        <f t="shared" ca="1" si="42"/>
        <v>0</v>
      </c>
      <c r="EI41" s="464">
        <f t="shared" ca="1" si="37"/>
        <v>0</v>
      </c>
      <c r="EJ41" s="464">
        <f t="shared" ca="1" si="34"/>
        <v>0</v>
      </c>
      <c r="EK41" s="464">
        <f t="shared" ca="1" si="34"/>
        <v>0</v>
      </c>
      <c r="EL41" s="464">
        <f t="shared" ca="1" si="35"/>
        <v>0</v>
      </c>
    </row>
    <row r="42" spans="3:142" x14ac:dyDescent="0.2">
      <c r="C42" s="483" t="s">
        <v>30</v>
      </c>
      <c r="D42" s="486">
        <f>'Property(Y)'!A37</f>
        <v>37</v>
      </c>
      <c r="E42" s="486" t="str">
        <f t="shared" si="21"/>
        <v>'Property(Y)'!37:37</v>
      </c>
      <c r="F42" s="486"/>
      <c r="G42" s="486"/>
      <c r="H42" s="486"/>
      <c r="I42" s="486"/>
      <c r="J42" s="487">
        <f t="shared" ca="1" si="22"/>
        <v>185151467.65000004</v>
      </c>
      <c r="K42" s="487">
        <f t="shared" ca="1" si="33"/>
        <v>1483497.5145833334</v>
      </c>
      <c r="L42" s="487">
        <f t="shared" ca="1" si="43"/>
        <v>1483497.5145833334</v>
      </c>
      <c r="M42" s="487">
        <f t="shared" ca="1" si="43"/>
        <v>1483497.5145833334</v>
      </c>
      <c r="N42" s="487">
        <f t="shared" ca="1" si="43"/>
        <v>1483497.5145833334</v>
      </c>
      <c r="O42" s="487">
        <f t="shared" ca="1" si="43"/>
        <v>1483497.5145833334</v>
      </c>
      <c r="P42" s="487">
        <f t="shared" ca="1" si="43"/>
        <v>1483497.5145833334</v>
      </c>
      <c r="Q42" s="487">
        <f t="shared" ca="1" si="43"/>
        <v>1483497.5145833334</v>
      </c>
      <c r="R42" s="487">
        <f t="shared" ca="1" si="43"/>
        <v>1483497.5145833334</v>
      </c>
      <c r="S42" s="487">
        <f t="shared" ca="1" si="43"/>
        <v>1483497.5145833334</v>
      </c>
      <c r="T42" s="487">
        <f t="shared" ca="1" si="43"/>
        <v>1483497.5145833334</v>
      </c>
      <c r="U42" s="487">
        <f t="shared" ca="1" si="43"/>
        <v>1483497.5145833334</v>
      </c>
      <c r="V42" s="487">
        <f t="shared" ca="1" si="43"/>
        <v>1483497.5145833334</v>
      </c>
      <c r="W42" s="487">
        <f t="shared" ca="1" si="43"/>
        <v>1468783.48125</v>
      </c>
      <c r="X42" s="487">
        <f t="shared" ca="1" si="43"/>
        <v>1468783.48125</v>
      </c>
      <c r="Y42" s="487">
        <f t="shared" ca="1" si="43"/>
        <v>1468783.48125</v>
      </c>
      <c r="Z42" s="487">
        <f t="shared" ca="1" si="43"/>
        <v>1468783.48125</v>
      </c>
      <c r="AA42" s="487">
        <f t="shared" ca="1" si="43"/>
        <v>1468783.48125</v>
      </c>
      <c r="AB42" s="487">
        <f t="shared" ca="1" si="43"/>
        <v>1468783.48125</v>
      </c>
      <c r="AC42" s="487">
        <f t="shared" ca="1" si="43"/>
        <v>1468783.48125</v>
      </c>
      <c r="AD42" s="487">
        <f t="shared" ca="1" si="43"/>
        <v>1468783.48125</v>
      </c>
      <c r="AE42" s="487">
        <f t="shared" ca="1" si="43"/>
        <v>1468783.48125</v>
      </c>
      <c r="AF42" s="487">
        <f t="shared" ca="1" si="43"/>
        <v>1468783.48125</v>
      </c>
      <c r="AG42" s="487">
        <f t="shared" ca="1" si="43"/>
        <v>1468783.48125</v>
      </c>
      <c r="AH42" s="487">
        <f t="shared" ca="1" si="43"/>
        <v>1468783.48125</v>
      </c>
      <c r="AI42" s="487">
        <f t="shared" ca="1" si="43"/>
        <v>1468000.46875</v>
      </c>
      <c r="AJ42" s="487">
        <f t="shared" ca="1" si="43"/>
        <v>1468000.46875</v>
      </c>
      <c r="AK42" s="487">
        <f t="shared" ca="1" si="43"/>
        <v>1468000.46875</v>
      </c>
      <c r="AL42" s="487">
        <f t="shared" ca="1" si="43"/>
        <v>1468000.46875</v>
      </c>
      <c r="AM42" s="487">
        <f t="shared" ca="1" si="43"/>
        <v>1468000.46875</v>
      </c>
      <c r="AN42" s="487">
        <f t="shared" ca="1" si="43"/>
        <v>1468000.46875</v>
      </c>
      <c r="AO42" s="487">
        <f t="shared" ca="1" si="43"/>
        <v>1468000.46875</v>
      </c>
      <c r="AP42" s="487">
        <f t="shared" ca="1" si="43"/>
        <v>1468000.46875</v>
      </c>
      <c r="AQ42" s="487">
        <f t="shared" ca="1" si="43"/>
        <v>1468000.46875</v>
      </c>
      <c r="AR42" s="487">
        <f t="shared" ca="1" si="43"/>
        <v>1468000.46875</v>
      </c>
      <c r="AS42" s="487">
        <f t="shared" ca="1" si="43"/>
        <v>1468000.46875</v>
      </c>
      <c r="AT42" s="487">
        <f t="shared" ca="1" si="43"/>
        <v>1468000.46875</v>
      </c>
      <c r="AU42" s="487">
        <f t="shared" ca="1" si="43"/>
        <v>1468740.8229166667</v>
      </c>
      <c r="AV42" s="487">
        <f t="shared" ca="1" si="43"/>
        <v>1468740.8229166667</v>
      </c>
      <c r="AW42" s="487">
        <f t="shared" ca="1" si="43"/>
        <v>1468740.8229166667</v>
      </c>
      <c r="AX42" s="487">
        <f t="shared" ca="1" si="43"/>
        <v>1468740.8229166667</v>
      </c>
      <c r="AY42" s="487">
        <f t="shared" ca="1" si="43"/>
        <v>1468740.8229166667</v>
      </c>
      <c r="AZ42" s="487">
        <f t="shared" ca="1" si="43"/>
        <v>1468740.8229166667</v>
      </c>
      <c r="BA42" s="487">
        <f t="shared" ca="1" si="43"/>
        <v>1468740.8229166667</v>
      </c>
      <c r="BB42" s="487">
        <f t="shared" ca="1" si="43"/>
        <v>1468740.8229166667</v>
      </c>
      <c r="BC42" s="487">
        <f t="shared" ca="1" si="43"/>
        <v>1468740.8229166667</v>
      </c>
      <c r="BD42" s="487">
        <f t="shared" ca="1" si="43"/>
        <v>1468740.8229166667</v>
      </c>
      <c r="BE42" s="487">
        <f t="shared" ca="1" si="43"/>
        <v>1468740.8229166667</v>
      </c>
      <c r="BF42" s="487">
        <f t="shared" ca="1" si="43"/>
        <v>1468740.8229166667</v>
      </c>
      <c r="BG42" s="487">
        <f t="shared" ca="1" si="43"/>
        <v>1478077.5166666666</v>
      </c>
      <c r="BH42" s="487">
        <f t="shared" ca="1" si="43"/>
        <v>1478077.5166666666</v>
      </c>
      <c r="BI42" s="487">
        <f t="shared" ca="1" si="43"/>
        <v>1478077.5166666666</v>
      </c>
      <c r="BJ42" s="487">
        <f t="shared" ca="1" si="43"/>
        <v>1478077.5166666666</v>
      </c>
      <c r="BK42" s="487">
        <f t="shared" ca="1" si="43"/>
        <v>1478077.5166666666</v>
      </c>
      <c r="BL42" s="487">
        <f t="shared" ca="1" si="43"/>
        <v>1478077.5166666666</v>
      </c>
      <c r="BM42" s="487">
        <f t="shared" ca="1" si="43"/>
        <v>1478077.5166666666</v>
      </c>
      <c r="BN42" s="487">
        <f t="shared" ca="1" si="43"/>
        <v>1478077.5166666666</v>
      </c>
      <c r="BO42" s="487">
        <f t="shared" ca="1" si="43"/>
        <v>1478077.5166666666</v>
      </c>
      <c r="BP42" s="487">
        <f t="shared" ca="1" si="43"/>
        <v>1478077.5166666666</v>
      </c>
      <c r="BQ42" s="487">
        <f t="shared" ca="1" si="43"/>
        <v>1478077.5166666666</v>
      </c>
      <c r="BR42" s="487">
        <f t="shared" ca="1" si="43"/>
        <v>1478077.5166666666</v>
      </c>
      <c r="BS42" s="487">
        <f t="shared" ca="1" si="43"/>
        <v>1521685.625</v>
      </c>
      <c r="BT42" s="487">
        <f t="shared" ca="1" si="43"/>
        <v>1521685.625</v>
      </c>
      <c r="BU42" s="487">
        <f t="shared" ca="1" si="43"/>
        <v>1521685.625</v>
      </c>
      <c r="BV42" s="487">
        <f t="shared" ca="1" si="43"/>
        <v>1521685.625</v>
      </c>
      <c r="BW42" s="487">
        <f t="shared" ca="1" si="43"/>
        <v>1521685.625</v>
      </c>
      <c r="BX42" s="487">
        <f t="shared" ca="1" si="42"/>
        <v>1521685.625</v>
      </c>
      <c r="BY42" s="487">
        <f t="shared" ca="1" si="42"/>
        <v>1521685.625</v>
      </c>
      <c r="BZ42" s="487">
        <f t="shared" ca="1" si="42"/>
        <v>1521685.625</v>
      </c>
      <c r="CA42" s="487">
        <f t="shared" ca="1" si="42"/>
        <v>1521685.625</v>
      </c>
      <c r="CB42" s="487">
        <f t="shared" ca="1" si="42"/>
        <v>1521685.625</v>
      </c>
      <c r="CC42" s="487">
        <f t="shared" ca="1" si="42"/>
        <v>1521685.625</v>
      </c>
      <c r="CD42" s="487">
        <f t="shared" ca="1" si="42"/>
        <v>1521685.625</v>
      </c>
      <c r="CE42" s="487">
        <f t="shared" ca="1" si="42"/>
        <v>1565530.95625</v>
      </c>
      <c r="CF42" s="487">
        <f t="shared" ca="1" si="42"/>
        <v>1565530.95625</v>
      </c>
      <c r="CG42" s="487">
        <f t="shared" ca="1" si="42"/>
        <v>1565530.95625</v>
      </c>
      <c r="CH42" s="487">
        <f t="shared" ca="1" si="42"/>
        <v>1565530.95625</v>
      </c>
      <c r="CI42" s="487">
        <f t="shared" ca="1" si="42"/>
        <v>1565530.95625</v>
      </c>
      <c r="CJ42" s="487">
        <f t="shared" ca="1" si="42"/>
        <v>1565530.95625</v>
      </c>
      <c r="CK42" s="487">
        <f t="shared" ca="1" si="42"/>
        <v>1565530.95625</v>
      </c>
      <c r="CL42" s="487">
        <f t="shared" ca="1" si="42"/>
        <v>1565530.95625</v>
      </c>
      <c r="CM42" s="487">
        <f t="shared" ca="1" si="42"/>
        <v>1565530.95625</v>
      </c>
      <c r="CN42" s="487">
        <f t="shared" ca="1" si="42"/>
        <v>1565530.95625</v>
      </c>
      <c r="CO42" s="487">
        <f t="shared" ca="1" si="42"/>
        <v>1565530.95625</v>
      </c>
      <c r="CP42" s="487">
        <f t="shared" ca="1" si="42"/>
        <v>1565530.95625</v>
      </c>
      <c r="CQ42" s="487">
        <f t="shared" ca="1" si="42"/>
        <v>1610692.6812500001</v>
      </c>
      <c r="CR42" s="487">
        <f t="shared" ca="1" si="42"/>
        <v>1610692.6812500001</v>
      </c>
      <c r="CS42" s="487">
        <f t="shared" ca="1" si="42"/>
        <v>1610692.6812500001</v>
      </c>
      <c r="CT42" s="487">
        <f t="shared" ca="1" si="42"/>
        <v>1610692.6812500001</v>
      </c>
      <c r="CU42" s="487">
        <f t="shared" ca="1" si="42"/>
        <v>1610692.6812500001</v>
      </c>
      <c r="CV42" s="487">
        <f t="shared" ca="1" si="42"/>
        <v>1610692.6812500001</v>
      </c>
      <c r="CW42" s="487">
        <f t="shared" ca="1" si="42"/>
        <v>1610692.6812500001</v>
      </c>
      <c r="CX42" s="487">
        <f t="shared" ca="1" si="42"/>
        <v>1610692.6812500001</v>
      </c>
      <c r="CY42" s="487">
        <f t="shared" ca="1" si="42"/>
        <v>1610692.6812500001</v>
      </c>
      <c r="CZ42" s="487">
        <f t="shared" ca="1" si="42"/>
        <v>1610692.6812500001</v>
      </c>
      <c r="DA42" s="487">
        <f t="shared" ca="1" si="42"/>
        <v>1610692.6812500001</v>
      </c>
      <c r="DB42" s="487">
        <f t="shared" ca="1" si="42"/>
        <v>1610692.6812500001</v>
      </c>
      <c r="DC42" s="487">
        <f t="shared" ca="1" si="42"/>
        <v>1657209.0666666667</v>
      </c>
      <c r="DD42" s="487">
        <f t="shared" ca="1" si="42"/>
        <v>1657209.0666666667</v>
      </c>
      <c r="DE42" s="487">
        <f t="shared" ca="1" si="42"/>
        <v>1657209.0666666667</v>
      </c>
      <c r="DF42" s="487">
        <f t="shared" ca="1" si="42"/>
        <v>1657209.0666666667</v>
      </c>
      <c r="DG42" s="487">
        <f t="shared" ca="1" si="42"/>
        <v>1657209.0666666667</v>
      </c>
      <c r="DH42" s="487">
        <f t="shared" ca="1" si="42"/>
        <v>1657209.0666666667</v>
      </c>
      <c r="DI42" s="487">
        <f t="shared" ca="1" si="42"/>
        <v>1657209.0666666667</v>
      </c>
      <c r="DJ42" s="487">
        <f t="shared" ca="1" si="42"/>
        <v>1657209.0666666667</v>
      </c>
      <c r="DK42" s="487">
        <f t="shared" ca="1" si="42"/>
        <v>1657209.0666666667</v>
      </c>
      <c r="DL42" s="487">
        <f t="shared" ca="1" si="42"/>
        <v>1657209.0666666667</v>
      </c>
      <c r="DM42" s="487">
        <f t="shared" ca="1" si="42"/>
        <v>1657209.0666666667</v>
      </c>
      <c r="DN42" s="487">
        <f t="shared" ca="1" si="42"/>
        <v>1657209.0666666667</v>
      </c>
      <c r="DO42" s="487">
        <f t="shared" ca="1" si="42"/>
        <v>1707070.8375000001</v>
      </c>
      <c r="DP42" s="487">
        <f t="shared" ca="1" si="42"/>
        <v>1707070.8375000001</v>
      </c>
      <c r="DQ42" s="487">
        <f t="shared" ca="1" si="42"/>
        <v>1707070.8375000001</v>
      </c>
      <c r="DR42" s="487">
        <f t="shared" ca="1" si="42"/>
        <v>1707070.8375000001</v>
      </c>
      <c r="DS42" s="487">
        <f t="shared" ca="1" si="42"/>
        <v>1707070.8375000001</v>
      </c>
      <c r="DT42" s="487">
        <f t="shared" ca="1" si="42"/>
        <v>1707070.8375000001</v>
      </c>
      <c r="DU42" s="487">
        <f t="shared" ca="1" si="42"/>
        <v>1707070.8375000001</v>
      </c>
      <c r="DV42" s="487">
        <f t="shared" ca="1" si="42"/>
        <v>1707070.8375000001</v>
      </c>
      <c r="DW42" s="487">
        <f t="shared" ca="1" si="42"/>
        <v>1707070.8375000001</v>
      </c>
      <c r="DX42" s="487">
        <f t="shared" ca="1" si="42"/>
        <v>1707070.8375000001</v>
      </c>
      <c r="DY42" s="487">
        <f t="shared" ca="1" si="42"/>
        <v>1707070.8375000001</v>
      </c>
      <c r="DZ42" s="487">
        <f t="shared" ca="1" si="42"/>
        <v>1707070.8375000001</v>
      </c>
      <c r="EA42" s="487">
        <f t="shared" ca="1" si="42"/>
        <v>0</v>
      </c>
      <c r="EB42" s="487">
        <f t="shared" ca="1" si="42"/>
        <v>0</v>
      </c>
      <c r="EC42" s="487">
        <f t="shared" ca="1" si="42"/>
        <v>0</v>
      </c>
      <c r="ED42" s="487">
        <f t="shared" ca="1" si="42"/>
        <v>0</v>
      </c>
      <c r="EE42" s="487">
        <f t="shared" ca="1" si="42"/>
        <v>0</v>
      </c>
      <c r="EF42" s="487">
        <f t="shared" ca="1" si="42"/>
        <v>0</v>
      </c>
      <c r="EG42" s="487">
        <f t="shared" ca="1" si="42"/>
        <v>0</v>
      </c>
      <c r="EH42" s="487">
        <f t="shared" ca="1" si="42"/>
        <v>0</v>
      </c>
      <c r="EI42" s="487">
        <f t="shared" ca="1" si="37"/>
        <v>0</v>
      </c>
      <c r="EJ42" s="487">
        <f t="shared" ca="1" si="34"/>
        <v>0</v>
      </c>
      <c r="EK42" s="487">
        <f t="shared" ca="1" si="34"/>
        <v>0</v>
      </c>
      <c r="EL42" s="487">
        <f t="shared" ca="1" si="35"/>
        <v>0</v>
      </c>
    </row>
    <row r="43" spans="3:142" x14ac:dyDescent="0.2">
      <c r="D43" s="458"/>
      <c r="E43" s="458"/>
      <c r="F43" s="458"/>
      <c r="G43" s="458"/>
      <c r="H43" s="458"/>
      <c r="I43" s="458"/>
    </row>
    <row r="44" spans="3:142" x14ac:dyDescent="0.2">
      <c r="D44" s="458"/>
      <c r="E44" s="458"/>
      <c r="F44" s="458"/>
      <c r="G44" s="458"/>
      <c r="H44" s="458"/>
      <c r="I44" s="458"/>
    </row>
    <row r="45" spans="3:142" x14ac:dyDescent="0.2">
      <c r="D45" s="458"/>
      <c r="E45" s="458"/>
      <c r="F45" s="458"/>
      <c r="G45" s="458"/>
      <c r="H45" s="458"/>
      <c r="I45" s="458"/>
    </row>
    <row r="46" spans="3:142" x14ac:dyDescent="0.2">
      <c r="D46" s="458"/>
      <c r="E46" s="458"/>
      <c r="F46" s="458"/>
      <c r="G46" s="458"/>
      <c r="H46" s="458"/>
      <c r="I46" s="458"/>
    </row>
  </sheetData>
  <autoFilter ref="A8:DZ9"/>
  <phoneticPr fontId="1" type="noConversion"/>
  <pageMargins left="0.7" right="0.7" top="0.75" bottom="0.75" header="0.3" footer="0.3"/>
  <pageSetup paperSize="9" orientation="landscape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49"/>
  <sheetViews>
    <sheetView showGridLines="0" topLeftCell="I60" workbookViewId="0">
      <selection activeCell="AK91" sqref="AK91"/>
    </sheetView>
  </sheetViews>
  <sheetFormatPr defaultRowHeight="12" x14ac:dyDescent="0.2"/>
  <cols>
    <col min="1" max="15" width="9.140625" customWidth="1"/>
    <col min="16" max="20" width="9.140625" hidden="1" customWidth="1"/>
    <col min="21" max="21" width="16.7109375" hidden="1" customWidth="1"/>
    <col min="22" max="22" width="15.85546875" hidden="1" customWidth="1"/>
    <col min="23" max="23" width="15.140625" hidden="1" customWidth="1"/>
    <col min="24" max="24" width="20.7109375" hidden="1" customWidth="1"/>
    <col min="25" max="25" width="19.5703125" hidden="1" customWidth="1"/>
    <col min="26" max="26" width="17.7109375" hidden="1" customWidth="1"/>
    <col min="27" max="27" width="9.140625" hidden="1" customWidth="1"/>
    <col min="34" max="34" width="11.28515625" bestFit="1" customWidth="1"/>
    <col min="36" max="36" width="11.28515625" bestFit="1" customWidth="1"/>
    <col min="37" max="37" width="13.140625" customWidth="1"/>
    <col min="38" max="38" width="18.28515625" customWidth="1"/>
    <col min="39" max="39" width="11.28515625" bestFit="1" customWidth="1"/>
    <col min="40" max="40" width="13" bestFit="1" customWidth="1"/>
    <col min="42" max="43" width="9.140625" style="44"/>
    <col min="46" max="46" width="11.28515625" bestFit="1" customWidth="1"/>
    <col min="47" max="47" width="9.28515625" customWidth="1"/>
    <col min="48" max="48" width="11.28515625" bestFit="1" customWidth="1"/>
  </cols>
  <sheetData>
    <row r="1" spans="1:53" ht="22.5" customHeight="1" x14ac:dyDescent="0.2">
      <c r="A1" s="71" t="s">
        <v>32</v>
      </c>
      <c r="B1" s="51" t="s">
        <v>33</v>
      </c>
      <c r="C1" s="52"/>
      <c r="D1" s="52"/>
      <c r="E1" s="63"/>
      <c r="F1" s="54" t="s">
        <v>34</v>
      </c>
      <c r="G1" s="55">
        <v>43026</v>
      </c>
      <c r="H1" s="51" t="s">
        <v>35</v>
      </c>
      <c r="I1" s="52"/>
      <c r="J1" s="53"/>
      <c r="K1" s="51" t="s">
        <v>36</v>
      </c>
      <c r="L1" s="52"/>
      <c r="M1" s="52"/>
      <c r="N1" s="53"/>
    </row>
    <row r="2" spans="1:53" ht="34.5" x14ac:dyDescent="0.2">
      <c r="A2" s="72" t="s">
        <v>75</v>
      </c>
      <c r="B2" s="56" t="s">
        <v>37</v>
      </c>
      <c r="C2" s="57" t="s">
        <v>38</v>
      </c>
      <c r="D2" s="58" t="s">
        <v>39</v>
      </c>
      <c r="E2" s="56" t="s">
        <v>40</v>
      </c>
      <c r="F2" s="57" t="s">
        <v>41</v>
      </c>
      <c r="G2" s="58" t="s">
        <v>42</v>
      </c>
      <c r="H2" s="56" t="s">
        <v>43</v>
      </c>
      <c r="I2" s="57" t="s">
        <v>44</v>
      </c>
      <c r="J2" s="58" t="s">
        <v>45</v>
      </c>
      <c r="K2" s="56" t="s">
        <v>46</v>
      </c>
      <c r="L2" s="57" t="s">
        <v>47</v>
      </c>
      <c r="M2" s="57" t="s">
        <v>48</v>
      </c>
      <c r="N2" s="59" t="s">
        <v>49</v>
      </c>
      <c r="AD2" s="85" t="s">
        <v>110</v>
      </c>
      <c r="AF2" s="44"/>
      <c r="AG2" s="44"/>
    </row>
    <row r="3" spans="1:53" x14ac:dyDescent="0.2">
      <c r="A3" s="60">
        <v>1</v>
      </c>
      <c r="B3" s="64">
        <v>407</v>
      </c>
      <c r="C3" s="65" t="s">
        <v>51</v>
      </c>
      <c r="D3" s="66" t="s">
        <v>50</v>
      </c>
      <c r="E3" s="67">
        <v>1</v>
      </c>
      <c r="F3" s="45">
        <v>1092</v>
      </c>
      <c r="G3" s="48">
        <v>1092</v>
      </c>
      <c r="H3" s="50">
        <v>3475</v>
      </c>
      <c r="I3" s="45">
        <v>3475</v>
      </c>
      <c r="J3" s="62">
        <v>3475</v>
      </c>
      <c r="K3" s="46">
        <v>41700</v>
      </c>
      <c r="L3" s="46">
        <v>3475</v>
      </c>
      <c r="M3" s="46">
        <v>41700</v>
      </c>
      <c r="N3" s="47">
        <v>3.182234432234432</v>
      </c>
      <c r="Q3" s="74"/>
      <c r="AD3" s="79"/>
      <c r="AE3" s="79"/>
      <c r="AF3" s="79"/>
      <c r="AG3" s="79"/>
      <c r="AH3" s="79"/>
      <c r="AI3" s="79"/>
      <c r="AJ3" s="80" t="s">
        <v>103</v>
      </c>
      <c r="AK3" s="80" t="s">
        <v>99</v>
      </c>
      <c r="AL3" s="80" t="s">
        <v>107</v>
      </c>
      <c r="AV3" s="44"/>
      <c r="AW3" s="44"/>
      <c r="AX3" s="44"/>
      <c r="AY3" s="44"/>
      <c r="AZ3" s="44"/>
      <c r="BA3" s="44"/>
    </row>
    <row r="4" spans="1:53" x14ac:dyDescent="0.2">
      <c r="A4" s="60">
        <v>2</v>
      </c>
      <c r="B4" s="64">
        <v>501</v>
      </c>
      <c r="C4" s="65" t="s">
        <v>51</v>
      </c>
      <c r="D4" s="66" t="s">
        <v>50</v>
      </c>
      <c r="E4" s="67">
        <v>1</v>
      </c>
      <c r="F4" s="45">
        <v>552</v>
      </c>
      <c r="G4" s="48">
        <v>552</v>
      </c>
      <c r="H4" s="50">
        <v>2185</v>
      </c>
      <c r="I4" s="69">
        <v>2185</v>
      </c>
      <c r="J4" s="70">
        <v>2185</v>
      </c>
      <c r="K4" s="46">
        <v>26220</v>
      </c>
      <c r="L4" s="46">
        <v>2185</v>
      </c>
      <c r="M4" s="46">
        <v>26220</v>
      </c>
      <c r="N4" s="47">
        <v>3.9583333333333335</v>
      </c>
      <c r="AD4" s="4"/>
      <c r="AE4" s="78" t="s">
        <v>93</v>
      </c>
      <c r="AF4" s="78" t="s">
        <v>98</v>
      </c>
      <c r="AG4" s="78" t="s">
        <v>96</v>
      </c>
      <c r="AH4" s="78" t="s">
        <v>94</v>
      </c>
      <c r="AI4" s="78" t="s">
        <v>95</v>
      </c>
      <c r="AJ4" s="78" t="s">
        <v>104</v>
      </c>
      <c r="AK4" s="78" t="s">
        <v>102</v>
      </c>
      <c r="AL4" s="78" t="s">
        <v>106</v>
      </c>
      <c r="AV4" s="44"/>
      <c r="AW4" s="44"/>
      <c r="AX4" s="44"/>
      <c r="AY4" s="44"/>
      <c r="AZ4" s="44"/>
      <c r="BA4" s="44"/>
    </row>
    <row r="5" spans="1:53" x14ac:dyDescent="0.2">
      <c r="A5" s="60">
        <v>4</v>
      </c>
      <c r="B5" s="64">
        <v>908</v>
      </c>
      <c r="C5" s="65" t="s">
        <v>51</v>
      </c>
      <c r="D5" s="66" t="s">
        <v>50</v>
      </c>
      <c r="E5" s="67">
        <v>1</v>
      </c>
      <c r="F5" s="45">
        <v>794</v>
      </c>
      <c r="G5" s="48">
        <v>794</v>
      </c>
      <c r="H5" s="50">
        <v>2930</v>
      </c>
      <c r="I5" s="69">
        <v>2930</v>
      </c>
      <c r="J5" s="70">
        <v>2930</v>
      </c>
      <c r="K5" s="46">
        <v>35160</v>
      </c>
      <c r="L5" s="46">
        <v>2930</v>
      </c>
      <c r="M5" s="46">
        <v>35160</v>
      </c>
      <c r="N5" s="47">
        <v>3.6901763224181359</v>
      </c>
      <c r="AD5" t="s">
        <v>92</v>
      </c>
      <c r="AE5">
        <v>38</v>
      </c>
      <c r="AF5" s="2">
        <f>(Z14+1)</f>
        <v>36</v>
      </c>
      <c r="AG5" s="1">
        <f>(Z14+1)/Z16</f>
        <v>0.94736842105263153</v>
      </c>
      <c r="AH5" s="2">
        <v>20748</v>
      </c>
      <c r="AI5" s="2">
        <f t="shared" ref="AI5:AI7" si="0">AH5/AE5</f>
        <v>546</v>
      </c>
      <c r="AJ5" s="2">
        <f>1182636/12/AE5</f>
        <v>2593.5</v>
      </c>
      <c r="AK5" s="2">
        <f>AJ5*AE5*12</f>
        <v>1182636</v>
      </c>
      <c r="AL5" s="2">
        <f t="shared" ref="AL5:AL7" si="1">AJ5*12</f>
        <v>31122</v>
      </c>
      <c r="AV5" s="44"/>
      <c r="AW5" s="44"/>
      <c r="AX5" s="44"/>
      <c r="AY5" s="44"/>
      <c r="AZ5" s="44"/>
      <c r="BA5" s="44"/>
    </row>
    <row r="6" spans="1:53" x14ac:dyDescent="0.2">
      <c r="A6" s="60">
        <v>5</v>
      </c>
      <c r="B6" s="64">
        <v>1606</v>
      </c>
      <c r="C6" s="65" t="s">
        <v>52</v>
      </c>
      <c r="D6" s="66" t="s">
        <v>50</v>
      </c>
      <c r="E6" s="67">
        <v>1</v>
      </c>
      <c r="F6" s="45">
        <v>1181</v>
      </c>
      <c r="G6" s="48">
        <v>1181</v>
      </c>
      <c r="H6" s="50">
        <v>3950</v>
      </c>
      <c r="I6" s="69">
        <v>3950</v>
      </c>
      <c r="J6" s="70">
        <v>3950</v>
      </c>
      <c r="K6" s="46">
        <v>47400</v>
      </c>
      <c r="L6" s="46">
        <v>3950</v>
      </c>
      <c r="M6" s="46">
        <v>47400</v>
      </c>
      <c r="N6" s="47">
        <v>3.3446232006773919</v>
      </c>
      <c r="AD6" t="s">
        <v>427</v>
      </c>
      <c r="AE6">
        <v>309</v>
      </c>
      <c r="AF6" s="2">
        <f>(Z10+Z11)</f>
        <v>245</v>
      </c>
      <c r="AG6" s="1">
        <f>(Z10+Z11)/Z13</f>
        <v>0.79032258064516125</v>
      </c>
      <c r="AH6" s="2">
        <v>232204</v>
      </c>
      <c r="AI6" s="2">
        <f t="shared" si="0"/>
        <v>751.46925566343043</v>
      </c>
      <c r="AJ6" s="2">
        <f>12074515/12/AE6</f>
        <v>3256.3416936353833</v>
      </c>
      <c r="AK6" s="2">
        <f t="shared" ref="AK6:AK7" si="2">AJ6*AE6*12</f>
        <v>12074515.000000002</v>
      </c>
      <c r="AL6" s="2">
        <f t="shared" si="1"/>
        <v>39076.100323624603</v>
      </c>
      <c r="AV6" s="44"/>
      <c r="AW6" s="44"/>
      <c r="AX6" s="44"/>
      <c r="AY6" s="44"/>
      <c r="AZ6" s="44"/>
      <c r="BA6" s="44"/>
    </row>
    <row r="7" spans="1:53" x14ac:dyDescent="0.2">
      <c r="A7" s="60">
        <v>6</v>
      </c>
      <c r="B7" s="64">
        <v>2208</v>
      </c>
      <c r="C7" s="65" t="s">
        <v>51</v>
      </c>
      <c r="D7" s="66" t="s">
        <v>50</v>
      </c>
      <c r="E7" s="67">
        <v>1</v>
      </c>
      <c r="F7" s="45">
        <v>794</v>
      </c>
      <c r="G7" s="48">
        <v>794</v>
      </c>
      <c r="H7" s="50">
        <v>3185</v>
      </c>
      <c r="I7" s="69">
        <v>3185</v>
      </c>
      <c r="J7" s="70">
        <v>3185</v>
      </c>
      <c r="K7" s="46">
        <v>38220</v>
      </c>
      <c r="L7" s="46">
        <v>3185</v>
      </c>
      <c r="M7" s="46">
        <v>38220</v>
      </c>
      <c r="N7" s="47">
        <v>4.0113350125944587</v>
      </c>
      <c r="AD7" s="4" t="s">
        <v>428</v>
      </c>
      <c r="AE7" s="4">
        <v>100</v>
      </c>
      <c r="AF7" s="16">
        <f>(Z17-1)</f>
        <v>78</v>
      </c>
      <c r="AG7" s="26">
        <f>(Z17-1)/Z19</f>
        <v>0.78787878787878785</v>
      </c>
      <c r="AH7" s="16">
        <v>115232</v>
      </c>
      <c r="AI7" s="16">
        <f t="shared" si="0"/>
        <v>1152.32</v>
      </c>
      <c r="AJ7" s="16">
        <f>5761605/12/AE7</f>
        <v>4801.3374999999996</v>
      </c>
      <c r="AK7" s="2">
        <f t="shared" si="2"/>
        <v>5761604.9999999991</v>
      </c>
      <c r="AL7" s="2">
        <f t="shared" si="1"/>
        <v>57616.049999999996</v>
      </c>
      <c r="AV7" s="44"/>
      <c r="AW7" s="44"/>
      <c r="AX7" s="44"/>
      <c r="AY7" s="44"/>
      <c r="AZ7" s="44"/>
      <c r="BA7" s="44"/>
    </row>
    <row r="8" spans="1:53" x14ac:dyDescent="0.2">
      <c r="A8" s="60">
        <v>7</v>
      </c>
      <c r="B8" s="64">
        <v>1609</v>
      </c>
      <c r="C8" s="65" t="s">
        <v>51</v>
      </c>
      <c r="D8" s="66" t="s">
        <v>50</v>
      </c>
      <c r="E8" s="67">
        <v>1</v>
      </c>
      <c r="F8" s="45">
        <v>685</v>
      </c>
      <c r="G8" s="48">
        <v>685</v>
      </c>
      <c r="H8" s="50">
        <v>2695</v>
      </c>
      <c r="I8" s="69">
        <v>2695</v>
      </c>
      <c r="J8" s="70">
        <v>2695</v>
      </c>
      <c r="K8" s="46">
        <v>32340</v>
      </c>
      <c r="L8" s="46">
        <v>2695</v>
      </c>
      <c r="M8" s="46">
        <v>32340</v>
      </c>
      <c r="N8" s="47">
        <v>3.9343065693430659</v>
      </c>
      <c r="W8" s="73" t="s">
        <v>81</v>
      </c>
      <c r="AD8" s="83"/>
      <c r="AE8" s="83">
        <f>SUM(AE5:AE7)</f>
        <v>447</v>
      </c>
      <c r="AF8" s="84">
        <f>SUM(AF5:AF7)</f>
        <v>359</v>
      </c>
      <c r="AG8" s="86">
        <f>SUMPRODUCT(AE5:AE7,AG5:AG7)/AE8</f>
        <v>0.80312652395354278</v>
      </c>
      <c r="AH8" s="84">
        <f>SUM(AH5:AH7)</f>
        <v>368184</v>
      </c>
      <c r="AI8" s="84">
        <f>AH8/AE8</f>
        <v>823.67785234899327</v>
      </c>
      <c r="AJ8" s="84">
        <f>SUMPRODUCT(AJ5:AJ7,$AE$5:$AE$7)</f>
        <v>1584896.3333333335</v>
      </c>
      <c r="AK8" s="84">
        <f>SUM(AK5:AK7)</f>
        <v>19018756</v>
      </c>
      <c r="AL8" s="84">
        <f>SUMPRODUCT(AL5:AL7,AE5:AE7)/AE8</f>
        <v>42547.552572706933</v>
      </c>
      <c r="AV8" s="44"/>
      <c r="AW8" s="44"/>
      <c r="AX8" s="44"/>
      <c r="AY8" s="44"/>
      <c r="AZ8" s="44"/>
      <c r="BA8" s="44"/>
    </row>
    <row r="9" spans="1:53" x14ac:dyDescent="0.2">
      <c r="A9" s="60">
        <v>11</v>
      </c>
      <c r="B9" s="64">
        <v>1007</v>
      </c>
      <c r="C9" s="65" t="s">
        <v>51</v>
      </c>
      <c r="D9" s="66" t="s">
        <v>50</v>
      </c>
      <c r="E9" s="67">
        <v>1</v>
      </c>
      <c r="F9" s="45">
        <v>801</v>
      </c>
      <c r="G9" s="48">
        <v>801</v>
      </c>
      <c r="H9" s="50">
        <v>2870</v>
      </c>
      <c r="I9" s="69">
        <v>2870</v>
      </c>
      <c r="J9" s="70">
        <v>2870</v>
      </c>
      <c r="K9" s="46">
        <v>34440</v>
      </c>
      <c r="L9" s="46">
        <v>2870</v>
      </c>
      <c r="M9" s="46">
        <v>34440</v>
      </c>
      <c r="N9" s="47">
        <v>3.5830212234706615</v>
      </c>
      <c r="U9" s="73" t="s">
        <v>38</v>
      </c>
      <c r="V9" s="73" t="s">
        <v>39</v>
      </c>
      <c r="W9" s="44" t="s">
        <v>80</v>
      </c>
      <c r="X9" s="44" t="s">
        <v>82</v>
      </c>
      <c r="Y9" s="44" t="s">
        <v>83</v>
      </c>
      <c r="Z9" s="44" t="s">
        <v>97</v>
      </c>
      <c r="AF9" s="44"/>
      <c r="AG9" s="44"/>
      <c r="AJ9" s="2"/>
      <c r="AK9" s="2">
        <v>19017312</v>
      </c>
      <c r="AL9" s="2">
        <f>AK8-AK9</f>
        <v>1444</v>
      </c>
      <c r="AV9" s="44"/>
      <c r="AW9" s="44"/>
      <c r="AX9" s="44"/>
      <c r="AY9" s="44"/>
      <c r="AZ9" s="44"/>
      <c r="BA9" s="44"/>
    </row>
    <row r="10" spans="1:53" x14ac:dyDescent="0.2">
      <c r="A10" s="60">
        <v>12</v>
      </c>
      <c r="B10" s="64">
        <v>1110</v>
      </c>
      <c r="C10" s="65" t="s">
        <v>53</v>
      </c>
      <c r="D10" s="66" t="s">
        <v>50</v>
      </c>
      <c r="E10" s="67">
        <v>1</v>
      </c>
      <c r="F10" s="45">
        <v>546</v>
      </c>
      <c r="G10" s="48">
        <v>546</v>
      </c>
      <c r="H10" s="50">
        <v>2245</v>
      </c>
      <c r="I10" s="69">
        <v>2245</v>
      </c>
      <c r="J10" s="70">
        <v>2245</v>
      </c>
      <c r="K10" s="46">
        <v>26940</v>
      </c>
      <c r="L10" s="46">
        <v>2245</v>
      </c>
      <c r="M10" s="46">
        <v>26940</v>
      </c>
      <c r="N10" s="47">
        <v>4.1117216117216113</v>
      </c>
      <c r="U10" s="44" t="s">
        <v>51</v>
      </c>
      <c r="V10" s="44" t="s">
        <v>50</v>
      </c>
      <c r="W10" s="2">
        <v>182999</v>
      </c>
      <c r="X10" s="2">
        <v>747933</v>
      </c>
      <c r="Y10" s="2">
        <v>747933</v>
      </c>
      <c r="Z10" s="2">
        <v>241</v>
      </c>
      <c r="AA10" s="2">
        <f>X10/Z10</f>
        <v>3103.4564315352695</v>
      </c>
      <c r="AB10" s="2"/>
      <c r="AF10" s="44"/>
      <c r="AG10" s="44"/>
      <c r="AJ10" s="2"/>
      <c r="AK10" s="1"/>
      <c r="AV10" s="44"/>
      <c r="AW10" s="44"/>
      <c r="AX10" s="44"/>
      <c r="AY10" s="44"/>
      <c r="AZ10" s="44"/>
      <c r="BA10" s="44"/>
    </row>
    <row r="11" spans="1:53" x14ac:dyDescent="0.2">
      <c r="A11" s="60">
        <v>13</v>
      </c>
      <c r="B11" s="64">
        <v>1610</v>
      </c>
      <c r="C11" s="65" t="s">
        <v>53</v>
      </c>
      <c r="D11" s="66" t="s">
        <v>50</v>
      </c>
      <c r="E11" s="67">
        <v>1</v>
      </c>
      <c r="F11" s="45">
        <v>546</v>
      </c>
      <c r="G11" s="48">
        <v>546</v>
      </c>
      <c r="H11" s="50">
        <v>2200</v>
      </c>
      <c r="I11" s="69">
        <v>2200</v>
      </c>
      <c r="J11" s="70">
        <v>2200</v>
      </c>
      <c r="K11" s="46">
        <v>26400</v>
      </c>
      <c r="L11" s="46">
        <v>2200</v>
      </c>
      <c r="M11" s="46">
        <v>26400</v>
      </c>
      <c r="N11" s="47">
        <v>4.0293040293040292</v>
      </c>
      <c r="V11" s="44" t="s">
        <v>65</v>
      </c>
      <c r="W11" s="2">
        <v>2972</v>
      </c>
      <c r="X11" s="2"/>
      <c r="Y11" s="2">
        <v>13956</v>
      </c>
      <c r="Z11" s="2">
        <v>4</v>
      </c>
      <c r="AA11" s="2"/>
      <c r="AB11" s="2"/>
      <c r="AV11" s="44"/>
      <c r="AW11" s="44"/>
      <c r="AX11" s="44"/>
      <c r="AY11" s="44"/>
      <c r="AZ11" s="44"/>
      <c r="BA11" s="44"/>
    </row>
    <row r="12" spans="1:53" x14ac:dyDescent="0.2">
      <c r="A12" s="60">
        <v>15</v>
      </c>
      <c r="B12" s="64">
        <v>2810</v>
      </c>
      <c r="C12" s="65" t="s">
        <v>53</v>
      </c>
      <c r="D12" s="66" t="s">
        <v>50</v>
      </c>
      <c r="E12" s="67">
        <v>1</v>
      </c>
      <c r="F12" s="45">
        <v>546</v>
      </c>
      <c r="G12" s="48">
        <v>546</v>
      </c>
      <c r="H12" s="50">
        <v>2330</v>
      </c>
      <c r="I12" s="69">
        <v>2330</v>
      </c>
      <c r="J12" s="70">
        <v>2330</v>
      </c>
      <c r="K12" s="46">
        <v>27960</v>
      </c>
      <c r="L12" s="46">
        <v>2330</v>
      </c>
      <c r="M12" s="46">
        <v>27960</v>
      </c>
      <c r="N12" s="47">
        <v>4.2673992673992673</v>
      </c>
      <c r="V12" s="44" t="s">
        <v>63</v>
      </c>
      <c r="W12" s="2">
        <v>49881</v>
      </c>
      <c r="X12" s="2"/>
      <c r="Y12" s="2">
        <v>232570</v>
      </c>
      <c r="Z12" s="2">
        <v>65</v>
      </c>
      <c r="AA12" s="2"/>
      <c r="AB12" s="2"/>
      <c r="AL12" s="2"/>
      <c r="AV12" s="44"/>
      <c r="AW12" s="44"/>
      <c r="AX12" s="44"/>
      <c r="AY12" s="44"/>
      <c r="AZ12" s="44"/>
      <c r="BA12" s="44"/>
    </row>
    <row r="13" spans="1:53" x14ac:dyDescent="0.2">
      <c r="A13" s="60">
        <v>16</v>
      </c>
      <c r="B13" s="64">
        <v>401</v>
      </c>
      <c r="C13" s="65" t="s">
        <v>51</v>
      </c>
      <c r="D13" s="66" t="s">
        <v>50</v>
      </c>
      <c r="E13" s="67">
        <v>1</v>
      </c>
      <c r="F13" s="45">
        <v>552</v>
      </c>
      <c r="G13" s="48">
        <v>552</v>
      </c>
      <c r="H13" s="50">
        <v>2200</v>
      </c>
      <c r="I13" s="69">
        <v>2200</v>
      </c>
      <c r="J13" s="70">
        <v>2200</v>
      </c>
      <c r="K13" s="46">
        <v>26400</v>
      </c>
      <c r="L13" s="46">
        <v>2200</v>
      </c>
      <c r="M13" s="46">
        <v>26400</v>
      </c>
      <c r="N13" s="47">
        <v>3.9855072463768115</v>
      </c>
      <c r="U13" s="44" t="s">
        <v>77</v>
      </c>
      <c r="V13" s="44"/>
      <c r="W13" s="2">
        <v>235852</v>
      </c>
      <c r="X13" s="2">
        <v>747933</v>
      </c>
      <c r="Y13" s="2">
        <v>994459</v>
      </c>
      <c r="Z13" s="2">
        <v>310</v>
      </c>
      <c r="AA13" s="2"/>
      <c r="AB13" s="2"/>
      <c r="AL13" s="2"/>
      <c r="AV13" s="44"/>
      <c r="AW13" s="44"/>
      <c r="AX13" s="44"/>
      <c r="AY13" s="44"/>
      <c r="AZ13" s="44"/>
      <c r="BA13" s="44"/>
    </row>
    <row r="14" spans="1:53" x14ac:dyDescent="0.2">
      <c r="A14" s="60">
        <v>18</v>
      </c>
      <c r="B14" s="64">
        <v>3210</v>
      </c>
      <c r="C14" s="65" t="s">
        <v>53</v>
      </c>
      <c r="D14" s="66" t="s">
        <v>50</v>
      </c>
      <c r="E14" s="67">
        <v>1</v>
      </c>
      <c r="F14" s="45">
        <v>546</v>
      </c>
      <c r="G14" s="48">
        <v>546</v>
      </c>
      <c r="H14" s="50">
        <v>2380</v>
      </c>
      <c r="I14" s="69">
        <v>2380</v>
      </c>
      <c r="J14" s="70">
        <v>2380</v>
      </c>
      <c r="K14" s="46">
        <v>28560</v>
      </c>
      <c r="L14" s="46">
        <v>2380</v>
      </c>
      <c r="M14" s="46">
        <v>28560</v>
      </c>
      <c r="N14" s="47">
        <v>4.3589743589743586</v>
      </c>
      <c r="U14" s="44" t="s">
        <v>53</v>
      </c>
      <c r="V14" s="44" t="s">
        <v>50</v>
      </c>
      <c r="W14" s="2">
        <v>19527</v>
      </c>
      <c r="X14" s="2">
        <v>87150</v>
      </c>
      <c r="Y14" s="2">
        <v>87150</v>
      </c>
      <c r="Z14" s="2">
        <v>35</v>
      </c>
      <c r="AA14" s="2">
        <f>X14/Z14</f>
        <v>2490</v>
      </c>
      <c r="AB14" s="2"/>
      <c r="AL14" s="2"/>
      <c r="AV14" s="44"/>
      <c r="AW14" s="44"/>
      <c r="AX14" s="44"/>
      <c r="AY14" s="44"/>
      <c r="AZ14" s="44"/>
      <c r="BA14" s="44"/>
    </row>
    <row r="15" spans="1:53" x14ac:dyDescent="0.2">
      <c r="A15" s="60">
        <v>21</v>
      </c>
      <c r="B15" s="64">
        <v>1707</v>
      </c>
      <c r="C15" s="65" t="s">
        <v>51</v>
      </c>
      <c r="D15" s="66" t="s">
        <v>50</v>
      </c>
      <c r="E15" s="67">
        <v>1</v>
      </c>
      <c r="F15" s="45">
        <v>801</v>
      </c>
      <c r="G15" s="48">
        <v>801</v>
      </c>
      <c r="H15" s="50">
        <v>3020</v>
      </c>
      <c r="I15" s="69">
        <v>3020</v>
      </c>
      <c r="J15" s="70">
        <v>3020</v>
      </c>
      <c r="K15" s="46">
        <v>36240</v>
      </c>
      <c r="L15" s="46">
        <v>3020</v>
      </c>
      <c r="M15" s="46">
        <v>36240</v>
      </c>
      <c r="N15" s="47">
        <v>3.7702871410736578</v>
      </c>
      <c r="V15" s="44" t="s">
        <v>63</v>
      </c>
      <c r="W15" s="2">
        <v>1777</v>
      </c>
      <c r="X15" s="2"/>
      <c r="Y15" s="2">
        <v>8986</v>
      </c>
      <c r="Z15" s="2">
        <v>3</v>
      </c>
      <c r="AA15" s="2"/>
      <c r="AB15" s="2"/>
      <c r="AV15" s="44"/>
      <c r="AW15" s="44"/>
      <c r="AX15" s="44"/>
      <c r="AY15" s="44"/>
      <c r="AZ15" s="44"/>
      <c r="BA15" s="44"/>
    </row>
    <row r="16" spans="1:53" x14ac:dyDescent="0.2">
      <c r="A16" s="60">
        <v>22</v>
      </c>
      <c r="B16" s="64">
        <v>2601</v>
      </c>
      <c r="C16" s="65" t="s">
        <v>51</v>
      </c>
      <c r="D16" s="66" t="s">
        <v>50</v>
      </c>
      <c r="E16" s="67">
        <v>1</v>
      </c>
      <c r="F16" s="45">
        <v>685</v>
      </c>
      <c r="G16" s="48">
        <v>685</v>
      </c>
      <c r="H16" s="50">
        <v>2785</v>
      </c>
      <c r="I16" s="69">
        <v>2785</v>
      </c>
      <c r="J16" s="70">
        <v>2785</v>
      </c>
      <c r="K16" s="46">
        <v>33420</v>
      </c>
      <c r="L16" s="46">
        <v>2785</v>
      </c>
      <c r="M16" s="46">
        <v>33420</v>
      </c>
      <c r="N16" s="47">
        <v>4.0656934306569346</v>
      </c>
      <c r="U16" s="44" t="s">
        <v>78</v>
      </c>
      <c r="V16" s="44"/>
      <c r="W16" s="2">
        <v>21304</v>
      </c>
      <c r="X16" s="2">
        <v>87150</v>
      </c>
      <c r="Y16" s="2">
        <v>96136</v>
      </c>
      <c r="Z16" s="2">
        <v>38</v>
      </c>
      <c r="AA16" s="2"/>
      <c r="AB16" s="2"/>
      <c r="AD16" s="85" t="s">
        <v>109</v>
      </c>
      <c r="AV16" s="44"/>
      <c r="AW16" s="44"/>
      <c r="AX16" s="44"/>
      <c r="AY16" s="44"/>
      <c r="AZ16" s="44"/>
      <c r="BA16" s="44"/>
    </row>
    <row r="17" spans="1:53" x14ac:dyDescent="0.2">
      <c r="A17" s="60">
        <v>23</v>
      </c>
      <c r="B17" s="64">
        <v>1409</v>
      </c>
      <c r="C17" s="65" t="s">
        <v>51</v>
      </c>
      <c r="D17" s="66" t="s">
        <v>50</v>
      </c>
      <c r="E17" s="67">
        <v>1</v>
      </c>
      <c r="F17" s="45">
        <v>685</v>
      </c>
      <c r="G17" s="48">
        <v>685</v>
      </c>
      <c r="H17" s="50">
        <v>2630</v>
      </c>
      <c r="I17" s="69">
        <v>2630</v>
      </c>
      <c r="J17" s="70">
        <v>2630</v>
      </c>
      <c r="K17" s="46">
        <v>31560</v>
      </c>
      <c r="L17" s="46">
        <v>2630</v>
      </c>
      <c r="M17" s="46">
        <v>31560</v>
      </c>
      <c r="N17" s="47">
        <v>3.8394160583941606</v>
      </c>
      <c r="U17" s="44" t="s">
        <v>52</v>
      </c>
      <c r="V17" s="44" t="s">
        <v>50</v>
      </c>
      <c r="W17" s="2">
        <v>89886</v>
      </c>
      <c r="X17" s="2">
        <v>349955</v>
      </c>
      <c r="Y17" s="2">
        <v>349955</v>
      </c>
      <c r="Z17" s="2">
        <v>79</v>
      </c>
      <c r="AA17" s="2">
        <f>X17/Z17</f>
        <v>4429.8101265822788</v>
      </c>
      <c r="AB17" s="2"/>
      <c r="AD17" s="79"/>
      <c r="AE17" s="79"/>
      <c r="AF17" s="79"/>
      <c r="AG17" s="79"/>
      <c r="AH17" s="79"/>
      <c r="AI17" s="79"/>
      <c r="AJ17" s="80" t="str">
        <f>AJ3</f>
        <v>MTM Rent</v>
      </c>
      <c r="AK17" s="80" t="s">
        <v>105</v>
      </c>
      <c r="AV17" s="44"/>
      <c r="AW17" s="44"/>
      <c r="AX17" s="44"/>
      <c r="AY17" s="44"/>
      <c r="AZ17" s="44"/>
      <c r="BA17" s="44"/>
    </row>
    <row r="18" spans="1:53" x14ac:dyDescent="0.2">
      <c r="A18" s="60">
        <v>25</v>
      </c>
      <c r="B18" s="64">
        <v>1704</v>
      </c>
      <c r="C18" s="65" t="s">
        <v>52</v>
      </c>
      <c r="D18" s="68" t="s">
        <v>50</v>
      </c>
      <c r="E18" s="67">
        <v>1</v>
      </c>
      <c r="F18" s="45">
        <v>1181</v>
      </c>
      <c r="G18" s="48">
        <v>1181</v>
      </c>
      <c r="H18" s="50">
        <v>4095</v>
      </c>
      <c r="I18" s="69">
        <v>4095</v>
      </c>
      <c r="J18" s="70">
        <v>4095</v>
      </c>
      <c r="K18" s="46">
        <v>49140</v>
      </c>
      <c r="L18" s="46">
        <v>4095</v>
      </c>
      <c r="M18" s="46">
        <v>49140</v>
      </c>
      <c r="N18" s="47">
        <v>3.4674005080440304</v>
      </c>
      <c r="V18" s="44" t="s">
        <v>63</v>
      </c>
      <c r="W18" s="2">
        <v>21142</v>
      </c>
      <c r="X18" s="2"/>
      <c r="Y18" s="2">
        <v>96238</v>
      </c>
      <c r="Z18" s="2">
        <v>20</v>
      </c>
      <c r="AA18" s="2"/>
      <c r="AB18" s="2"/>
      <c r="AD18" s="4"/>
      <c r="AE18" s="4"/>
      <c r="AF18" s="78" t="s">
        <v>93</v>
      </c>
      <c r="AG18" s="4"/>
      <c r="AH18" s="4"/>
      <c r="AI18" s="78"/>
      <c r="AJ18" s="78" t="str">
        <f>AJ4</f>
        <v>/Unit/M</v>
      </c>
      <c r="AK18" s="78" t="s">
        <v>102</v>
      </c>
      <c r="AV18" s="44"/>
      <c r="AW18" s="44"/>
      <c r="AX18" s="44"/>
      <c r="AY18" s="44"/>
      <c r="AZ18" s="44"/>
      <c r="BA18" s="44"/>
    </row>
    <row r="19" spans="1:53" x14ac:dyDescent="0.2">
      <c r="A19" s="60">
        <v>27</v>
      </c>
      <c r="B19" s="64">
        <v>2101</v>
      </c>
      <c r="C19" s="65" t="s">
        <v>51</v>
      </c>
      <c r="D19" s="68" t="s">
        <v>50</v>
      </c>
      <c r="E19" s="67">
        <v>1</v>
      </c>
      <c r="F19" s="45">
        <v>685</v>
      </c>
      <c r="G19" s="48">
        <v>685</v>
      </c>
      <c r="H19" s="50">
        <v>2695</v>
      </c>
      <c r="I19" s="69">
        <v>2695</v>
      </c>
      <c r="J19" s="70">
        <v>2695</v>
      </c>
      <c r="K19" s="46">
        <v>32340</v>
      </c>
      <c r="L19" s="46">
        <v>2695</v>
      </c>
      <c r="M19" s="46">
        <v>32340</v>
      </c>
      <c r="N19" s="47">
        <v>3.9343065693430659</v>
      </c>
      <c r="U19" s="44" t="s">
        <v>79</v>
      </c>
      <c r="V19" s="44"/>
      <c r="W19" s="2">
        <v>111028</v>
      </c>
      <c r="X19" s="2">
        <v>349955</v>
      </c>
      <c r="Y19" s="2">
        <v>446193</v>
      </c>
      <c r="Z19" s="2">
        <v>99</v>
      </c>
      <c r="AA19" s="2"/>
      <c r="AB19" s="2"/>
      <c r="AD19" s="79" t="str">
        <f>AD5</f>
        <v>Studio</v>
      </c>
      <c r="AE19" s="79" t="s">
        <v>101</v>
      </c>
      <c r="AF19" s="81">
        <f>AF5</f>
        <v>36</v>
      </c>
      <c r="AG19" s="79"/>
      <c r="AH19" s="79"/>
      <c r="AI19" s="79"/>
      <c r="AJ19" s="81">
        <f>AA14-87/36</f>
        <v>2487.5833333333335</v>
      </c>
      <c r="AK19" s="81">
        <f>AF19*AJ19*12</f>
        <v>1074636</v>
      </c>
      <c r="AL19" s="2"/>
      <c r="AV19" s="44"/>
      <c r="AW19" s="44"/>
      <c r="AX19" s="44"/>
      <c r="AY19" s="44"/>
      <c r="AZ19" s="44"/>
      <c r="BA19" s="44"/>
    </row>
    <row r="20" spans="1:53" x14ac:dyDescent="0.2">
      <c r="A20" s="60">
        <v>28</v>
      </c>
      <c r="B20" s="64">
        <v>2404</v>
      </c>
      <c r="C20" s="65" t="s">
        <v>52</v>
      </c>
      <c r="D20" s="68" t="s">
        <v>50</v>
      </c>
      <c r="E20" s="67">
        <v>1</v>
      </c>
      <c r="F20" s="45">
        <v>1181</v>
      </c>
      <c r="G20" s="48">
        <v>1181</v>
      </c>
      <c r="H20" s="50">
        <v>3990</v>
      </c>
      <c r="I20" s="69">
        <v>3990</v>
      </c>
      <c r="J20" s="70">
        <v>3990</v>
      </c>
      <c r="K20" s="46">
        <v>47880</v>
      </c>
      <c r="L20" s="46">
        <v>3990</v>
      </c>
      <c r="M20" s="46">
        <v>47880</v>
      </c>
      <c r="N20" s="47">
        <v>3.3784928027095682</v>
      </c>
      <c r="U20" s="44" t="s">
        <v>76</v>
      </c>
      <c r="W20" s="2">
        <v>368184</v>
      </c>
      <c r="X20" s="2">
        <v>1185038</v>
      </c>
      <c r="Y20" s="2">
        <v>1536788</v>
      </c>
      <c r="Z20" s="2">
        <v>447</v>
      </c>
      <c r="AA20" s="2"/>
      <c r="AB20" s="2"/>
      <c r="AD20" s="5"/>
      <c r="AE20" s="5" t="s">
        <v>100</v>
      </c>
      <c r="AF20" s="82">
        <f>AE5-AF5</f>
        <v>2</v>
      </c>
      <c r="AG20" s="5"/>
      <c r="AH20" s="5"/>
      <c r="AI20" s="5"/>
      <c r="AJ20" s="82">
        <f>AJ5</f>
        <v>2593.5</v>
      </c>
      <c r="AK20" s="82">
        <f t="shared" ref="AK20:AK24" si="3">AF20*AJ20*12</f>
        <v>62244</v>
      </c>
      <c r="AV20" s="44"/>
      <c r="AW20" s="44"/>
      <c r="AX20" s="44"/>
      <c r="AY20" s="44"/>
      <c r="AZ20" s="44"/>
      <c r="BA20" s="44"/>
    </row>
    <row r="21" spans="1:53" x14ac:dyDescent="0.2">
      <c r="A21" s="60">
        <v>29</v>
      </c>
      <c r="B21" s="64">
        <v>506</v>
      </c>
      <c r="C21" s="65" t="s">
        <v>51</v>
      </c>
      <c r="D21" s="68" t="s">
        <v>50</v>
      </c>
      <c r="E21" s="67">
        <v>1</v>
      </c>
      <c r="F21" s="45">
        <v>911</v>
      </c>
      <c r="G21" s="48">
        <v>911</v>
      </c>
      <c r="H21" s="50">
        <v>3240</v>
      </c>
      <c r="I21" s="69">
        <v>3240</v>
      </c>
      <c r="J21" s="70">
        <v>3240</v>
      </c>
      <c r="K21" s="46">
        <v>38880</v>
      </c>
      <c r="L21" s="46">
        <v>3240</v>
      </c>
      <c r="M21" s="46">
        <v>38880</v>
      </c>
      <c r="N21" s="47">
        <v>3.5565312843029639</v>
      </c>
      <c r="W21" s="2"/>
      <c r="X21" s="2"/>
      <c r="Y21" s="2"/>
      <c r="Z21" s="2"/>
      <c r="AA21" s="2"/>
      <c r="AB21" s="2"/>
      <c r="AD21" s="5" t="str">
        <f>AD6</f>
        <v>1 BedRoom</v>
      </c>
      <c r="AE21" s="5" t="str">
        <f>AE19</f>
        <v>Occupied</v>
      </c>
      <c r="AF21" s="82">
        <f>AF6</f>
        <v>245</v>
      </c>
      <c r="AG21" s="5"/>
      <c r="AH21" s="5"/>
      <c r="AI21" s="5"/>
      <c r="AJ21" s="82">
        <f>AA10</f>
        <v>3103.4564315352695</v>
      </c>
      <c r="AK21" s="82">
        <f t="shared" si="3"/>
        <v>9124161.9087136909</v>
      </c>
    </row>
    <row r="22" spans="1:53" x14ac:dyDescent="0.2">
      <c r="A22" s="60">
        <v>30</v>
      </c>
      <c r="B22" s="64">
        <v>1006</v>
      </c>
      <c r="C22" s="65" t="s">
        <v>52</v>
      </c>
      <c r="D22" s="68" t="s">
        <v>50</v>
      </c>
      <c r="E22" s="67">
        <v>1</v>
      </c>
      <c r="F22" s="45">
        <v>1181</v>
      </c>
      <c r="G22" s="48">
        <v>1181</v>
      </c>
      <c r="H22" s="50">
        <v>3975</v>
      </c>
      <c r="I22" s="69">
        <v>3975</v>
      </c>
      <c r="J22" s="70">
        <v>3975</v>
      </c>
      <c r="K22" s="46">
        <v>47700</v>
      </c>
      <c r="L22" s="46">
        <v>3975</v>
      </c>
      <c r="M22" s="46">
        <v>47700</v>
      </c>
      <c r="N22" s="47">
        <v>3.3657917019475021</v>
      </c>
      <c r="W22" s="2"/>
      <c r="X22" s="2"/>
      <c r="Y22" s="2"/>
      <c r="Z22" s="2"/>
      <c r="AA22" s="2"/>
      <c r="AB22" s="2"/>
      <c r="AD22" s="5"/>
      <c r="AE22" s="5" t="str">
        <f>AE20</f>
        <v>Vacancy</v>
      </c>
      <c r="AF22" s="82">
        <f>AE6-AF6</f>
        <v>64</v>
      </c>
      <c r="AG22" s="5"/>
      <c r="AH22" s="5"/>
      <c r="AI22" s="5"/>
      <c r="AJ22" s="82">
        <f>AJ6</f>
        <v>3256.3416936353833</v>
      </c>
      <c r="AK22" s="82">
        <f t="shared" si="3"/>
        <v>2500870.4207119746</v>
      </c>
    </row>
    <row r="23" spans="1:53" x14ac:dyDescent="0.2">
      <c r="A23" s="60">
        <v>31</v>
      </c>
      <c r="B23" s="64">
        <v>1507</v>
      </c>
      <c r="C23" s="65" t="s">
        <v>51</v>
      </c>
      <c r="D23" s="68" t="s">
        <v>50</v>
      </c>
      <c r="E23" s="67">
        <v>1</v>
      </c>
      <c r="F23" s="45">
        <v>801</v>
      </c>
      <c r="G23" s="48">
        <v>801</v>
      </c>
      <c r="H23" s="50">
        <v>2895</v>
      </c>
      <c r="I23" s="69">
        <v>2895</v>
      </c>
      <c r="J23" s="70">
        <v>2895</v>
      </c>
      <c r="K23" s="46">
        <v>34740</v>
      </c>
      <c r="L23" s="46">
        <v>2895</v>
      </c>
      <c r="M23" s="46">
        <v>34740</v>
      </c>
      <c r="N23" s="47">
        <v>3.6142322097378279</v>
      </c>
      <c r="W23" t="s">
        <v>87</v>
      </c>
      <c r="X23" t="s">
        <v>88</v>
      </c>
      <c r="Y23" t="s">
        <v>89</v>
      </c>
      <c r="AD23" s="5" t="str">
        <f>AD7</f>
        <v>2 BedRoom</v>
      </c>
      <c r="AE23" s="5" t="str">
        <f>AE21</f>
        <v>Occupied</v>
      </c>
      <c r="AF23" s="82">
        <f>AF7</f>
        <v>78</v>
      </c>
      <c r="AG23" s="5"/>
      <c r="AH23" s="5"/>
      <c r="AI23" s="5"/>
      <c r="AJ23" s="82">
        <f>AA17</f>
        <v>4429.8101265822788</v>
      </c>
      <c r="AK23" s="82">
        <f t="shared" si="3"/>
        <v>4146302.2784810127</v>
      </c>
    </row>
    <row r="24" spans="1:53" x14ac:dyDescent="0.2">
      <c r="A24" s="60">
        <v>32</v>
      </c>
      <c r="B24" s="64">
        <v>2704</v>
      </c>
      <c r="C24" s="65" t="s">
        <v>52</v>
      </c>
      <c r="D24" s="68" t="s">
        <v>50</v>
      </c>
      <c r="E24" s="67">
        <v>1</v>
      </c>
      <c r="F24" s="45">
        <v>1181</v>
      </c>
      <c r="G24" s="48">
        <v>1181</v>
      </c>
      <c r="H24" s="50">
        <v>4195</v>
      </c>
      <c r="I24" s="69">
        <v>4195</v>
      </c>
      <c r="J24" s="70">
        <v>4195</v>
      </c>
      <c r="K24" s="46">
        <v>50340</v>
      </c>
      <c r="L24" s="46">
        <v>4195</v>
      </c>
      <c r="M24" s="46">
        <v>50340</v>
      </c>
      <c r="N24" s="47">
        <v>3.5520745131244706</v>
      </c>
      <c r="V24" t="s">
        <v>84</v>
      </c>
      <c r="W24" s="2">
        <f>W13</f>
        <v>235852</v>
      </c>
      <c r="X24" s="36">
        <f>Z12</f>
        <v>65</v>
      </c>
      <c r="Y24" s="2">
        <f>W24*X24</f>
        <v>15330380</v>
      </c>
      <c r="AD24" s="4"/>
      <c r="AE24" s="4" t="str">
        <f>AE22</f>
        <v>Vacancy</v>
      </c>
      <c r="AF24" s="16">
        <f>AE7-AF7</f>
        <v>22</v>
      </c>
      <c r="AG24" s="4"/>
      <c r="AH24" s="4"/>
      <c r="AI24" s="4"/>
      <c r="AJ24" s="16">
        <f>AJ7</f>
        <v>4801.3374999999996</v>
      </c>
      <c r="AK24" s="16">
        <f t="shared" si="3"/>
        <v>1267553.0999999999</v>
      </c>
    </row>
    <row r="25" spans="1:53" x14ac:dyDescent="0.2">
      <c r="A25" s="60">
        <v>33</v>
      </c>
      <c r="B25" s="64">
        <v>405</v>
      </c>
      <c r="C25" s="65" t="s">
        <v>51</v>
      </c>
      <c r="D25" s="68" t="s">
        <v>50</v>
      </c>
      <c r="E25" s="67">
        <v>1</v>
      </c>
      <c r="F25" s="45">
        <v>1058</v>
      </c>
      <c r="G25" s="48">
        <v>1058</v>
      </c>
      <c r="H25" s="50">
        <v>3395</v>
      </c>
      <c r="I25" s="69">
        <v>3395</v>
      </c>
      <c r="J25" s="70">
        <v>3395</v>
      </c>
      <c r="K25" s="46">
        <v>40740</v>
      </c>
      <c r="L25" s="46">
        <v>3395</v>
      </c>
      <c r="M25" s="46">
        <v>40740</v>
      </c>
      <c r="N25" s="47">
        <v>3.2088846880907371</v>
      </c>
      <c r="V25" t="s">
        <v>85</v>
      </c>
      <c r="W25" s="2">
        <f>W16</f>
        <v>21304</v>
      </c>
      <c r="X25" s="36">
        <f>Z15</f>
        <v>3</v>
      </c>
      <c r="Y25" s="2">
        <f t="shared" ref="Y25:Y26" si="4">W25*X25</f>
        <v>63912</v>
      </c>
      <c r="AD25" s="83"/>
      <c r="AE25" s="83"/>
      <c r="AF25" s="84">
        <f>SUM(AF19:AF24)</f>
        <v>447</v>
      </c>
      <c r="AG25" s="83"/>
      <c r="AH25" s="83"/>
      <c r="AI25" s="83"/>
      <c r="AJ25" s="83"/>
      <c r="AK25" s="84">
        <f>SUM(AK19:AK24)</f>
        <v>18175767.707906682</v>
      </c>
    </row>
    <row r="26" spans="1:53" x14ac:dyDescent="0.2">
      <c r="A26" s="60">
        <v>34</v>
      </c>
      <c r="B26" s="64">
        <v>1405</v>
      </c>
      <c r="C26" s="65" t="s">
        <v>51</v>
      </c>
      <c r="D26" s="68" t="s">
        <v>50</v>
      </c>
      <c r="E26" s="67">
        <v>1</v>
      </c>
      <c r="F26" s="45">
        <v>696</v>
      </c>
      <c r="G26" s="48">
        <v>696</v>
      </c>
      <c r="H26" s="50">
        <v>2865</v>
      </c>
      <c r="I26" s="69">
        <v>2865</v>
      </c>
      <c r="J26" s="70">
        <v>2865</v>
      </c>
      <c r="K26" s="46">
        <v>34380</v>
      </c>
      <c r="L26" s="46">
        <v>2865</v>
      </c>
      <c r="M26" s="46">
        <v>34380</v>
      </c>
      <c r="N26" s="47">
        <v>4.1163793103448274</v>
      </c>
      <c r="V26" s="4" t="s">
        <v>86</v>
      </c>
      <c r="W26" s="16">
        <f>W19</f>
        <v>111028</v>
      </c>
      <c r="X26" s="75">
        <f>Z18</f>
        <v>20</v>
      </c>
      <c r="Y26" s="16">
        <f t="shared" si="4"/>
        <v>2220560</v>
      </c>
      <c r="Z26" s="4"/>
      <c r="AF26" s="44"/>
      <c r="AG26" s="44"/>
      <c r="AJ26" s="44"/>
      <c r="AK26" s="2"/>
      <c r="AV26" s="2">
        <f>14363640</f>
        <v>14363640</v>
      </c>
    </row>
    <row r="27" spans="1:53" x14ac:dyDescent="0.2">
      <c r="A27" s="60">
        <v>35</v>
      </c>
      <c r="B27" s="64">
        <v>906</v>
      </c>
      <c r="C27" s="65" t="s">
        <v>52</v>
      </c>
      <c r="D27" s="68" t="s">
        <v>50</v>
      </c>
      <c r="E27" s="67">
        <v>1</v>
      </c>
      <c r="F27" s="45">
        <v>1181</v>
      </c>
      <c r="G27" s="48">
        <v>1181</v>
      </c>
      <c r="H27" s="50">
        <v>3760</v>
      </c>
      <c r="I27" s="69">
        <v>3760</v>
      </c>
      <c r="J27" s="70">
        <v>3760</v>
      </c>
      <c r="K27" s="46">
        <v>45120</v>
      </c>
      <c r="L27" s="46">
        <v>3760</v>
      </c>
      <c r="M27" s="46">
        <v>45120</v>
      </c>
      <c r="N27" s="47">
        <v>3.1837425910245556</v>
      </c>
      <c r="W27" s="2">
        <f>SUM(W24:W26)</f>
        <v>368184</v>
      </c>
      <c r="X27" s="36">
        <f>Y27/W27</f>
        <v>47.842524389978927</v>
      </c>
      <c r="Y27" s="2">
        <f>SUM(Y24:Y26)</f>
        <v>17614852</v>
      </c>
      <c r="AF27" s="44"/>
      <c r="AG27" s="44"/>
      <c r="AJ27" s="44"/>
      <c r="AK27" s="2"/>
      <c r="AV27" s="2">
        <f>AK8</f>
        <v>19018756</v>
      </c>
    </row>
    <row r="28" spans="1:53" x14ac:dyDescent="0.2">
      <c r="A28" s="60">
        <v>36</v>
      </c>
      <c r="B28" s="64">
        <v>802</v>
      </c>
      <c r="C28" s="65" t="s">
        <v>51</v>
      </c>
      <c r="D28" s="68" t="s">
        <v>50</v>
      </c>
      <c r="E28" s="67">
        <v>1</v>
      </c>
      <c r="F28" s="45">
        <v>794</v>
      </c>
      <c r="G28" s="48">
        <v>794</v>
      </c>
      <c r="H28" s="50">
        <v>3070</v>
      </c>
      <c r="I28" s="69">
        <v>3070</v>
      </c>
      <c r="J28" s="70">
        <v>3070</v>
      </c>
      <c r="K28" s="46">
        <v>36840</v>
      </c>
      <c r="L28" s="46">
        <v>3070</v>
      </c>
      <c r="M28" s="46">
        <v>36840</v>
      </c>
      <c r="N28" s="47">
        <v>3.8664987405541562</v>
      </c>
      <c r="Y28" s="2">
        <f>Y27*12</f>
        <v>211378224</v>
      </c>
      <c r="AP28"/>
      <c r="AV28" s="1">
        <f>AV26/AV27</f>
        <v>0.75523551592964333</v>
      </c>
    </row>
    <row r="29" spans="1:53" x14ac:dyDescent="0.2">
      <c r="A29" s="60">
        <v>37</v>
      </c>
      <c r="B29" s="64">
        <v>1408</v>
      </c>
      <c r="C29" s="65" t="s">
        <v>51</v>
      </c>
      <c r="D29" s="68" t="s">
        <v>50</v>
      </c>
      <c r="E29" s="67">
        <v>1</v>
      </c>
      <c r="F29" s="45">
        <v>794</v>
      </c>
      <c r="G29" s="48">
        <v>794</v>
      </c>
      <c r="H29" s="50">
        <v>2970</v>
      </c>
      <c r="I29" s="69">
        <v>2970</v>
      </c>
      <c r="J29" s="70">
        <v>2970</v>
      </c>
      <c r="K29" s="46">
        <v>35640</v>
      </c>
      <c r="L29" s="46">
        <v>2970</v>
      </c>
      <c r="M29" s="46">
        <v>35640</v>
      </c>
      <c r="N29" s="47">
        <v>3.7405541561712847</v>
      </c>
      <c r="Y29" s="2">
        <f>'Property(Y)'!D6</f>
        <v>19112398</v>
      </c>
      <c r="AP29"/>
    </row>
    <row r="30" spans="1:53" x14ac:dyDescent="0.2">
      <c r="A30" s="60">
        <v>39</v>
      </c>
      <c r="B30" s="64">
        <v>1604</v>
      </c>
      <c r="C30" s="65" t="s">
        <v>52</v>
      </c>
      <c r="D30" s="68" t="s">
        <v>50</v>
      </c>
      <c r="E30" s="67">
        <v>1</v>
      </c>
      <c r="F30" s="45">
        <v>1181</v>
      </c>
      <c r="G30" s="48">
        <v>1181</v>
      </c>
      <c r="H30" s="50">
        <v>3810</v>
      </c>
      <c r="I30" s="69">
        <v>3810</v>
      </c>
      <c r="J30" s="70">
        <v>3810</v>
      </c>
      <c r="K30" s="46">
        <v>45720</v>
      </c>
      <c r="L30" s="46">
        <v>3810</v>
      </c>
      <c r="M30" s="46">
        <v>45720</v>
      </c>
      <c r="N30" s="47">
        <v>3.2260795935647755</v>
      </c>
      <c r="Y30" s="2">
        <f>Y28-Y29</f>
        <v>192265826</v>
      </c>
      <c r="AP30"/>
    </row>
    <row r="31" spans="1:53" x14ac:dyDescent="0.2">
      <c r="A31" s="60">
        <v>40</v>
      </c>
      <c r="B31" s="64">
        <v>910</v>
      </c>
      <c r="C31" s="65" t="s">
        <v>53</v>
      </c>
      <c r="D31" s="68" t="s">
        <v>50</v>
      </c>
      <c r="E31" s="67">
        <v>1</v>
      </c>
      <c r="F31" s="45">
        <v>546</v>
      </c>
      <c r="G31" s="48">
        <v>546</v>
      </c>
      <c r="H31" s="50">
        <v>2180</v>
      </c>
      <c r="I31" s="69">
        <v>2180</v>
      </c>
      <c r="J31" s="70">
        <v>2180</v>
      </c>
      <c r="K31" s="46">
        <v>26160</v>
      </c>
      <c r="L31" s="46">
        <v>2180</v>
      </c>
      <c r="M31" s="46">
        <v>26160</v>
      </c>
      <c r="N31" s="47">
        <v>3.9926739926739927</v>
      </c>
      <c r="Y31" s="1">
        <f>Y30/Y28</f>
        <v>0.90958199175710741</v>
      </c>
      <c r="AD31" s="85" t="s">
        <v>108</v>
      </c>
      <c r="AF31" s="44"/>
      <c r="AG31" s="44"/>
      <c r="AJ31" s="44"/>
      <c r="AP31"/>
    </row>
    <row r="32" spans="1:53" x14ac:dyDescent="0.2">
      <c r="A32" s="60">
        <v>41</v>
      </c>
      <c r="B32" s="64">
        <v>2310</v>
      </c>
      <c r="C32" s="65" t="s">
        <v>53</v>
      </c>
      <c r="D32" s="68" t="s">
        <v>50</v>
      </c>
      <c r="E32" s="67">
        <v>1</v>
      </c>
      <c r="F32" s="45">
        <v>546</v>
      </c>
      <c r="G32" s="48">
        <v>546</v>
      </c>
      <c r="H32" s="50">
        <v>2330</v>
      </c>
      <c r="I32" s="69">
        <v>2330</v>
      </c>
      <c r="J32" s="70">
        <v>2330</v>
      </c>
      <c r="K32" s="46">
        <v>27960</v>
      </c>
      <c r="L32" s="46">
        <v>2330</v>
      </c>
      <c r="M32" s="46">
        <v>27960</v>
      </c>
      <c r="N32" s="47">
        <v>4.2673992673992673</v>
      </c>
      <c r="AD32" s="79"/>
      <c r="AE32" s="79"/>
      <c r="AF32" s="79"/>
      <c r="AG32" s="79"/>
      <c r="AH32" s="79"/>
      <c r="AI32" s="79"/>
      <c r="AJ32" s="80" t="str">
        <f>AJ17</f>
        <v>MTM Rent</v>
      </c>
      <c r="AK32" s="80" t="str">
        <f>AK17</f>
        <v>Rent</v>
      </c>
      <c r="AP32"/>
    </row>
    <row r="33" spans="1:42" x14ac:dyDescent="0.2">
      <c r="A33" s="60">
        <v>42</v>
      </c>
      <c r="B33" s="64">
        <v>2406</v>
      </c>
      <c r="C33" s="65" t="s">
        <v>52</v>
      </c>
      <c r="D33" s="68" t="s">
        <v>50</v>
      </c>
      <c r="E33" s="67">
        <v>1</v>
      </c>
      <c r="F33" s="45">
        <v>1181</v>
      </c>
      <c r="G33" s="48">
        <v>1181</v>
      </c>
      <c r="H33" s="50">
        <v>4240</v>
      </c>
      <c r="I33" s="69">
        <v>4240</v>
      </c>
      <c r="J33" s="70">
        <v>4240</v>
      </c>
      <c r="K33" s="46">
        <v>50880</v>
      </c>
      <c r="L33" s="46">
        <v>4240</v>
      </c>
      <c r="M33" s="46">
        <v>50880</v>
      </c>
      <c r="N33" s="47">
        <v>3.5901778154106689</v>
      </c>
      <c r="AD33" s="4"/>
      <c r="AE33" s="4"/>
      <c r="AF33" s="78" t="s">
        <v>93</v>
      </c>
      <c r="AG33" s="4"/>
      <c r="AH33" s="4"/>
      <c r="AI33" s="78"/>
      <c r="AJ33" s="78" t="str">
        <f>AJ18</f>
        <v>/Unit/M</v>
      </c>
      <c r="AK33" s="78" t="str">
        <f>AK18</f>
        <v>Annual</v>
      </c>
      <c r="AP33"/>
    </row>
    <row r="34" spans="1:42" x14ac:dyDescent="0.2">
      <c r="A34" s="60">
        <v>43</v>
      </c>
      <c r="B34" s="64">
        <v>2709</v>
      </c>
      <c r="C34" s="65" t="s">
        <v>51</v>
      </c>
      <c r="D34" s="68" t="s">
        <v>50</v>
      </c>
      <c r="E34" s="67">
        <v>1</v>
      </c>
      <c r="F34" s="45">
        <v>685</v>
      </c>
      <c r="G34" s="48">
        <v>685</v>
      </c>
      <c r="H34" s="50">
        <v>2850</v>
      </c>
      <c r="I34" s="69">
        <v>2850</v>
      </c>
      <c r="J34" s="70">
        <v>2850</v>
      </c>
      <c r="K34" s="46">
        <v>34200</v>
      </c>
      <c r="L34" s="46">
        <v>2850</v>
      </c>
      <c r="M34" s="46">
        <v>34200</v>
      </c>
      <c r="N34" s="47">
        <v>4.1605839416058394</v>
      </c>
      <c r="AD34" s="79" t="str">
        <f>AD19</f>
        <v>Studio</v>
      </c>
      <c r="AE34" s="79" t="s">
        <v>101</v>
      </c>
      <c r="AF34" s="81">
        <f t="shared" ref="AF34:AF39" si="5">AF19</f>
        <v>36</v>
      </c>
      <c r="AG34" s="79"/>
      <c r="AH34" s="79"/>
      <c r="AI34" s="79"/>
      <c r="AJ34" s="93">
        <f>AJ35</f>
        <v>2606.2695274601556</v>
      </c>
      <c r="AK34" s="81">
        <f>AF34*AJ34*12</f>
        <v>1125908.4358627873</v>
      </c>
      <c r="AP34"/>
    </row>
    <row r="35" spans="1:42" x14ac:dyDescent="0.2">
      <c r="A35" s="60">
        <v>44</v>
      </c>
      <c r="B35" s="64">
        <v>3202</v>
      </c>
      <c r="C35" s="65" t="s">
        <v>51</v>
      </c>
      <c r="D35" s="68" t="s">
        <v>50</v>
      </c>
      <c r="E35" s="67">
        <v>1</v>
      </c>
      <c r="F35" s="45">
        <v>794</v>
      </c>
      <c r="G35" s="48">
        <v>794</v>
      </c>
      <c r="H35" s="50">
        <v>3160</v>
      </c>
      <c r="I35" s="69">
        <v>3160</v>
      </c>
      <c r="J35" s="70">
        <v>3160</v>
      </c>
      <c r="K35" s="46">
        <v>37920</v>
      </c>
      <c r="L35" s="46">
        <v>3160</v>
      </c>
      <c r="M35" s="46">
        <v>37920</v>
      </c>
      <c r="N35" s="47">
        <v>3.9798488664987404</v>
      </c>
      <c r="AD35" s="5"/>
      <c r="AE35" s="5" t="s">
        <v>100</v>
      </c>
      <c r="AF35" s="82">
        <f t="shared" si="5"/>
        <v>2</v>
      </c>
      <c r="AG35" s="5"/>
      <c r="AH35" s="5"/>
      <c r="AI35" s="5"/>
      <c r="AJ35" s="94">
        <f>AJ20*(1+AK42)</f>
        <v>2606.2695274601556</v>
      </c>
      <c r="AK35" s="82">
        <f t="shared" ref="AK35:AK39" si="6">AF35*AJ35*12</f>
        <v>62550.468659043734</v>
      </c>
      <c r="AP35"/>
    </row>
    <row r="36" spans="1:42" x14ac:dyDescent="0.2">
      <c r="A36" s="60">
        <v>45</v>
      </c>
      <c r="B36" s="64">
        <v>404</v>
      </c>
      <c r="C36" s="65" t="s">
        <v>51</v>
      </c>
      <c r="D36" s="68" t="s">
        <v>50</v>
      </c>
      <c r="E36" s="67">
        <v>1</v>
      </c>
      <c r="F36" s="45">
        <v>624</v>
      </c>
      <c r="G36" s="48">
        <v>624</v>
      </c>
      <c r="H36" s="50">
        <v>2575</v>
      </c>
      <c r="I36" s="69">
        <v>2575</v>
      </c>
      <c r="J36" s="70">
        <v>2575</v>
      </c>
      <c r="K36" s="46">
        <v>30900</v>
      </c>
      <c r="L36" s="46">
        <v>2575</v>
      </c>
      <c r="M36" s="46">
        <v>30900</v>
      </c>
      <c r="N36" s="47">
        <v>4.1266025641025639</v>
      </c>
      <c r="AD36" s="5" t="str">
        <f>AD21</f>
        <v>1 BedRoom</v>
      </c>
      <c r="AE36" s="5" t="str">
        <f>AE34</f>
        <v>Occupied</v>
      </c>
      <c r="AF36" s="82">
        <f t="shared" si="5"/>
        <v>245</v>
      </c>
      <c r="AG36" s="5"/>
      <c r="AH36" s="5"/>
      <c r="AI36" s="5"/>
      <c r="AJ36" s="94">
        <f>AJ37</f>
        <v>3272.3748321264288</v>
      </c>
      <c r="AK36" s="82">
        <f t="shared" si="6"/>
        <v>9620782.0064516999</v>
      </c>
      <c r="AP36"/>
    </row>
    <row r="37" spans="1:42" x14ac:dyDescent="0.2">
      <c r="A37" s="60">
        <v>46</v>
      </c>
      <c r="B37" s="64">
        <v>1010</v>
      </c>
      <c r="C37" s="65" t="s">
        <v>53</v>
      </c>
      <c r="D37" s="68" t="s">
        <v>50</v>
      </c>
      <c r="E37" s="67">
        <v>1</v>
      </c>
      <c r="F37" s="45">
        <v>546</v>
      </c>
      <c r="G37" s="48">
        <v>546</v>
      </c>
      <c r="H37" s="50">
        <v>2185</v>
      </c>
      <c r="I37" s="69">
        <v>2185</v>
      </c>
      <c r="J37" s="70">
        <v>2185</v>
      </c>
      <c r="K37" s="46">
        <v>26220</v>
      </c>
      <c r="L37" s="46">
        <v>2185</v>
      </c>
      <c r="M37" s="46">
        <v>26220</v>
      </c>
      <c r="N37" s="47">
        <v>4.0018315018315018</v>
      </c>
      <c r="AD37" s="5"/>
      <c r="AE37" s="5" t="str">
        <f>AE35</f>
        <v>Vacancy</v>
      </c>
      <c r="AF37" s="82">
        <f t="shared" si="5"/>
        <v>64</v>
      </c>
      <c r="AG37" s="5"/>
      <c r="AH37" s="5"/>
      <c r="AI37" s="5"/>
      <c r="AJ37" s="94">
        <f>AJ22*(1+AK42)</f>
        <v>3272.3748321264288</v>
      </c>
      <c r="AK37" s="82">
        <f t="shared" si="6"/>
        <v>2513183.8710730975</v>
      </c>
      <c r="AP37"/>
    </row>
    <row r="38" spans="1:42" x14ac:dyDescent="0.2">
      <c r="A38" s="60">
        <v>47</v>
      </c>
      <c r="B38" s="64">
        <v>301</v>
      </c>
      <c r="C38" s="65" t="s">
        <v>51</v>
      </c>
      <c r="D38" s="68" t="s">
        <v>50</v>
      </c>
      <c r="E38" s="67">
        <v>1</v>
      </c>
      <c r="F38" s="45">
        <v>552</v>
      </c>
      <c r="G38" s="48">
        <v>552</v>
      </c>
      <c r="H38" s="50">
        <v>2195</v>
      </c>
      <c r="I38" s="69">
        <v>2195</v>
      </c>
      <c r="J38" s="70">
        <v>2195</v>
      </c>
      <c r="K38" s="46">
        <v>26340</v>
      </c>
      <c r="L38" s="46">
        <v>2195</v>
      </c>
      <c r="M38" s="46">
        <v>26340</v>
      </c>
      <c r="N38" s="47">
        <v>3.9764492753623188</v>
      </c>
      <c r="AD38" s="5" t="str">
        <f>AD23</f>
        <v>2 BedRoom</v>
      </c>
      <c r="AE38" s="5" t="str">
        <f>AE36</f>
        <v>Occupied</v>
      </c>
      <c r="AF38" s="82">
        <f t="shared" si="5"/>
        <v>78</v>
      </c>
      <c r="AG38" s="5"/>
      <c r="AH38" s="5"/>
      <c r="AI38" s="5"/>
      <c r="AJ38" s="94">
        <f>AJ39</f>
        <v>4824.977681627809</v>
      </c>
      <c r="AK38" s="82">
        <f t="shared" si="6"/>
        <v>4516179.1100036297</v>
      </c>
      <c r="AP38"/>
    </row>
    <row r="39" spans="1:42" x14ac:dyDescent="0.2">
      <c r="A39" s="60">
        <v>48</v>
      </c>
      <c r="B39" s="64">
        <v>603</v>
      </c>
      <c r="C39" s="65" t="s">
        <v>51</v>
      </c>
      <c r="D39" s="68" t="s">
        <v>50</v>
      </c>
      <c r="E39" s="67">
        <v>1</v>
      </c>
      <c r="F39" s="45">
        <v>801</v>
      </c>
      <c r="G39" s="48">
        <v>801</v>
      </c>
      <c r="H39" s="50">
        <v>2800</v>
      </c>
      <c r="I39" s="69">
        <v>2800</v>
      </c>
      <c r="J39" s="70">
        <v>2800</v>
      </c>
      <c r="K39" s="46">
        <v>33600</v>
      </c>
      <c r="L39" s="46">
        <v>2800</v>
      </c>
      <c r="M39" s="46">
        <v>33600</v>
      </c>
      <c r="N39" s="47">
        <v>3.4956304619225969</v>
      </c>
      <c r="AD39" s="4"/>
      <c r="AE39" s="4" t="str">
        <f>AE37</f>
        <v>Vacancy</v>
      </c>
      <c r="AF39" s="16">
        <f t="shared" si="5"/>
        <v>22</v>
      </c>
      <c r="AG39" s="4"/>
      <c r="AH39" s="4"/>
      <c r="AI39" s="4"/>
      <c r="AJ39" s="15">
        <f>AJ24*(1+AK42)</f>
        <v>4824.977681627809</v>
      </c>
      <c r="AK39" s="16">
        <f t="shared" si="6"/>
        <v>1273794.1079497417</v>
      </c>
      <c r="AP39"/>
    </row>
    <row r="40" spans="1:42" x14ac:dyDescent="0.2">
      <c r="A40" s="60">
        <v>48</v>
      </c>
      <c r="B40" s="64">
        <v>905</v>
      </c>
      <c r="C40" s="65" t="s">
        <v>51</v>
      </c>
      <c r="D40" s="68" t="s">
        <v>50</v>
      </c>
      <c r="E40" s="67">
        <v>1</v>
      </c>
      <c r="F40" s="45">
        <v>696</v>
      </c>
      <c r="G40" s="48">
        <v>696</v>
      </c>
      <c r="H40" s="50">
        <v>2775</v>
      </c>
      <c r="I40" s="69">
        <v>2775</v>
      </c>
      <c r="J40" s="70">
        <v>2775</v>
      </c>
      <c r="K40" s="46">
        <v>33300</v>
      </c>
      <c r="L40" s="46">
        <v>2775</v>
      </c>
      <c r="M40" s="46">
        <v>33300</v>
      </c>
      <c r="N40" s="47">
        <v>3.9870689655172415</v>
      </c>
      <c r="AD40" s="83"/>
      <c r="AE40" s="83"/>
      <c r="AF40" s="84">
        <f>SUM(AF34:AF39)</f>
        <v>447</v>
      </c>
      <c r="AG40" s="83"/>
      <c r="AH40" s="83"/>
      <c r="AI40" s="83"/>
      <c r="AJ40" s="83"/>
      <c r="AK40" s="84">
        <f>SUM(AK34:AK39)</f>
        <v>19112398</v>
      </c>
      <c r="AL40" s="87">
        <v>43040</v>
      </c>
      <c r="AP40"/>
    </row>
    <row r="41" spans="1:42" x14ac:dyDescent="0.2">
      <c r="A41" s="60">
        <v>39</v>
      </c>
      <c r="B41" s="49">
        <v>1001</v>
      </c>
      <c r="C41" s="61" t="s">
        <v>51</v>
      </c>
      <c r="D41" s="68" t="s">
        <v>50</v>
      </c>
      <c r="E41" s="67">
        <v>1</v>
      </c>
      <c r="F41" s="45">
        <v>685</v>
      </c>
      <c r="G41" s="48">
        <v>685</v>
      </c>
      <c r="H41" s="50">
        <v>2590</v>
      </c>
      <c r="I41" s="69">
        <v>2590</v>
      </c>
      <c r="J41" s="70">
        <v>2590</v>
      </c>
      <c r="K41" s="46">
        <v>31080</v>
      </c>
      <c r="L41" s="46">
        <v>2590</v>
      </c>
      <c r="M41" s="46">
        <v>31080</v>
      </c>
      <c r="N41" s="47">
        <v>3.781021897810219</v>
      </c>
      <c r="AK41" s="552">
        <f>기본안!D6</f>
        <v>19112398</v>
      </c>
      <c r="AL41" s="87">
        <v>43101</v>
      </c>
    </row>
    <row r="42" spans="1:42" x14ac:dyDescent="0.2">
      <c r="A42" s="60">
        <v>40</v>
      </c>
      <c r="B42" s="49">
        <v>1009</v>
      </c>
      <c r="C42" s="61" t="s">
        <v>51</v>
      </c>
      <c r="D42" s="68" t="s">
        <v>50</v>
      </c>
      <c r="E42" s="67">
        <v>1</v>
      </c>
      <c r="F42" s="45">
        <v>685</v>
      </c>
      <c r="G42" s="48">
        <v>685</v>
      </c>
      <c r="H42" s="50">
        <v>2675</v>
      </c>
      <c r="I42" s="69">
        <v>2675</v>
      </c>
      <c r="J42" s="70">
        <v>2675</v>
      </c>
      <c r="K42" s="46">
        <v>32100</v>
      </c>
      <c r="L42" s="46">
        <v>2675</v>
      </c>
      <c r="M42" s="46">
        <v>32100</v>
      </c>
      <c r="N42" s="47">
        <v>3.9051094890510947</v>
      </c>
      <c r="AK42" s="1">
        <v>4.9236658801448119E-3</v>
      </c>
      <c r="AL42" s="2">
        <f>AL41-AL40</f>
        <v>61</v>
      </c>
      <c r="AM42" s="8">
        <f>(1+AK42)^(365/AL42)-1</f>
        <v>2.9825106072639551E-2</v>
      </c>
    </row>
    <row r="43" spans="1:42" x14ac:dyDescent="0.2">
      <c r="A43" s="60">
        <v>41</v>
      </c>
      <c r="B43" s="49">
        <v>1207</v>
      </c>
      <c r="C43" s="61" t="s">
        <v>51</v>
      </c>
      <c r="D43" s="68" t="s">
        <v>50</v>
      </c>
      <c r="E43" s="67">
        <v>1</v>
      </c>
      <c r="F43" s="45">
        <v>801</v>
      </c>
      <c r="G43" s="48">
        <v>801</v>
      </c>
      <c r="H43" s="50">
        <v>3100</v>
      </c>
      <c r="I43" s="69">
        <v>3100</v>
      </c>
      <c r="J43" s="70">
        <v>3100</v>
      </c>
      <c r="K43" s="46">
        <v>37200</v>
      </c>
      <c r="L43" s="46">
        <v>3100</v>
      </c>
      <c r="M43" s="46">
        <v>37200</v>
      </c>
      <c r="N43" s="47">
        <v>3.8701622971285894</v>
      </c>
    </row>
    <row r="44" spans="1:42" x14ac:dyDescent="0.2">
      <c r="A44" s="60">
        <v>42</v>
      </c>
      <c r="B44" s="49">
        <v>2104</v>
      </c>
      <c r="C44" s="61" t="s">
        <v>52</v>
      </c>
      <c r="D44" s="68" t="s">
        <v>50</v>
      </c>
      <c r="E44" s="67">
        <v>1</v>
      </c>
      <c r="F44" s="45">
        <v>1181</v>
      </c>
      <c r="G44" s="48">
        <v>1181</v>
      </c>
      <c r="H44" s="50">
        <v>4195</v>
      </c>
      <c r="I44" s="69">
        <v>4195</v>
      </c>
      <c r="J44" s="70">
        <v>4195</v>
      </c>
      <c r="K44" s="46">
        <v>50340</v>
      </c>
      <c r="L44" s="46">
        <v>4195</v>
      </c>
      <c r="M44" s="46">
        <v>50340</v>
      </c>
      <c r="N44" s="47">
        <v>3.5520745131244706</v>
      </c>
    </row>
    <row r="45" spans="1:42" x14ac:dyDescent="0.2">
      <c r="A45" s="60">
        <v>43</v>
      </c>
      <c r="B45" s="49">
        <v>3010</v>
      </c>
      <c r="C45" s="61" t="s">
        <v>53</v>
      </c>
      <c r="D45" s="68" t="s">
        <v>50</v>
      </c>
      <c r="E45" s="67">
        <v>1</v>
      </c>
      <c r="F45" s="45">
        <v>546</v>
      </c>
      <c r="G45" s="48">
        <v>546</v>
      </c>
      <c r="H45" s="50">
        <v>2380</v>
      </c>
      <c r="I45" s="69">
        <v>2380</v>
      </c>
      <c r="J45" s="70">
        <v>2380</v>
      </c>
      <c r="K45" s="46">
        <v>28560</v>
      </c>
      <c r="L45" s="46">
        <v>2380</v>
      </c>
      <c r="M45" s="46">
        <v>28560</v>
      </c>
      <c r="N45" s="47">
        <v>4.3589743589743586</v>
      </c>
      <c r="AG45" s="85" t="s">
        <v>355</v>
      </c>
      <c r="AK45" s="7">
        <f>AK19+AK21+AK23</f>
        <v>14345100.187194703</v>
      </c>
    </row>
    <row r="46" spans="1:42" x14ac:dyDescent="0.2">
      <c r="A46" s="60">
        <v>44</v>
      </c>
      <c r="B46" s="49">
        <v>4406</v>
      </c>
      <c r="C46" s="61" t="s">
        <v>52</v>
      </c>
      <c r="D46" s="68" t="s">
        <v>50</v>
      </c>
      <c r="E46" s="67">
        <v>1</v>
      </c>
      <c r="F46" s="45">
        <v>1184</v>
      </c>
      <c r="G46" s="48">
        <v>1184</v>
      </c>
      <c r="H46" s="50">
        <v>4695</v>
      </c>
      <c r="I46" s="69">
        <v>4695</v>
      </c>
      <c r="J46" s="70">
        <v>4695</v>
      </c>
      <c r="K46" s="46">
        <v>56340</v>
      </c>
      <c r="L46" s="46">
        <v>4695</v>
      </c>
      <c r="M46" s="46">
        <v>56340</v>
      </c>
      <c r="N46" s="47">
        <v>3.9653716216216215</v>
      </c>
      <c r="AG46" s="85" t="s">
        <v>111</v>
      </c>
      <c r="AK46" s="7">
        <f>AK40</f>
        <v>19112398</v>
      </c>
    </row>
    <row r="47" spans="1:42" x14ac:dyDescent="0.2">
      <c r="A47" s="60">
        <v>45</v>
      </c>
      <c r="B47" s="49">
        <v>3006</v>
      </c>
      <c r="C47" s="61" t="s">
        <v>52</v>
      </c>
      <c r="D47" s="68" t="s">
        <v>50</v>
      </c>
      <c r="E47" s="67">
        <v>1</v>
      </c>
      <c r="F47" s="45">
        <v>1181</v>
      </c>
      <c r="G47" s="48">
        <v>1181</v>
      </c>
      <c r="H47" s="50">
        <v>4450</v>
      </c>
      <c r="I47" s="69">
        <v>4450</v>
      </c>
      <c r="J47" s="70">
        <v>4450</v>
      </c>
      <c r="K47" s="46">
        <v>53400</v>
      </c>
      <c r="L47" s="46">
        <v>4450</v>
      </c>
      <c r="M47" s="46">
        <v>53400</v>
      </c>
      <c r="N47" s="47">
        <v>3.7679932260795934</v>
      </c>
      <c r="AG47" s="85" t="s">
        <v>356</v>
      </c>
      <c r="AK47" s="95">
        <f>AV28</f>
        <v>0.75523551592964333</v>
      </c>
    </row>
    <row r="48" spans="1:42" x14ac:dyDescent="0.2">
      <c r="A48" s="60">
        <v>46</v>
      </c>
      <c r="B48" s="49">
        <v>507</v>
      </c>
      <c r="C48" s="61" t="s">
        <v>51</v>
      </c>
      <c r="D48" s="68" t="s">
        <v>50</v>
      </c>
      <c r="E48" s="67">
        <v>1</v>
      </c>
      <c r="F48" s="45">
        <v>1092</v>
      </c>
      <c r="G48" s="48">
        <v>1092</v>
      </c>
      <c r="H48" s="50">
        <v>3440</v>
      </c>
      <c r="I48" s="69">
        <v>3440</v>
      </c>
      <c r="J48" s="70">
        <v>3440</v>
      </c>
      <c r="K48" s="46">
        <v>41280</v>
      </c>
      <c r="L48" s="46">
        <v>3440</v>
      </c>
      <c r="M48" s="46">
        <v>41280</v>
      </c>
      <c r="N48" s="47">
        <v>3.1501831501831501</v>
      </c>
    </row>
    <row r="49" spans="1:40" x14ac:dyDescent="0.2">
      <c r="A49" s="60">
        <v>47</v>
      </c>
      <c r="B49" s="49">
        <v>1810</v>
      </c>
      <c r="C49" s="61" t="s">
        <v>53</v>
      </c>
      <c r="D49" s="68" t="s">
        <v>50</v>
      </c>
      <c r="E49" s="67">
        <v>1</v>
      </c>
      <c r="F49" s="45">
        <v>546</v>
      </c>
      <c r="G49" s="48">
        <v>546</v>
      </c>
      <c r="H49" s="50">
        <v>2260</v>
      </c>
      <c r="I49" s="69">
        <v>2260</v>
      </c>
      <c r="J49" s="70">
        <v>2260</v>
      </c>
      <c r="K49" s="46">
        <v>27120</v>
      </c>
      <c r="L49" s="46">
        <v>2260</v>
      </c>
      <c r="M49" s="46">
        <v>27120</v>
      </c>
      <c r="N49" s="47">
        <v>4.1391941391941396</v>
      </c>
    </row>
    <row r="50" spans="1:40" x14ac:dyDescent="0.2">
      <c r="A50" s="60">
        <v>48</v>
      </c>
      <c r="B50" s="49">
        <v>406</v>
      </c>
      <c r="C50" s="61" t="s">
        <v>51</v>
      </c>
      <c r="D50" s="68" t="s">
        <v>50</v>
      </c>
      <c r="E50" s="67">
        <v>1</v>
      </c>
      <c r="F50" s="45">
        <v>911</v>
      </c>
      <c r="G50" s="48">
        <v>911</v>
      </c>
      <c r="H50" s="50">
        <v>3275</v>
      </c>
      <c r="I50" s="69">
        <v>3275</v>
      </c>
      <c r="J50" s="70">
        <v>3275</v>
      </c>
      <c r="K50" s="46">
        <v>39300</v>
      </c>
      <c r="L50" s="46">
        <v>3275</v>
      </c>
      <c r="M50" s="46">
        <v>39300</v>
      </c>
      <c r="N50" s="47">
        <v>3.5949506037321624</v>
      </c>
    </row>
    <row r="51" spans="1:40" x14ac:dyDescent="0.2">
      <c r="A51" s="60">
        <v>49</v>
      </c>
      <c r="B51" s="49">
        <v>903</v>
      </c>
      <c r="C51" s="61" t="s">
        <v>51</v>
      </c>
      <c r="D51" s="68" t="s">
        <v>50</v>
      </c>
      <c r="E51" s="67">
        <v>1</v>
      </c>
      <c r="F51" s="45">
        <v>801</v>
      </c>
      <c r="G51" s="48">
        <v>801</v>
      </c>
      <c r="H51" s="50">
        <v>2790</v>
      </c>
      <c r="I51" s="69">
        <v>2790</v>
      </c>
      <c r="J51" s="70">
        <v>2790</v>
      </c>
      <c r="K51" s="46">
        <v>33480</v>
      </c>
      <c r="L51" s="46">
        <v>2790</v>
      </c>
      <c r="M51" s="46">
        <v>33480</v>
      </c>
      <c r="N51" s="47">
        <v>3.4831460674157304</v>
      </c>
    </row>
    <row r="52" spans="1:40" x14ac:dyDescent="0.2">
      <c r="A52" s="60">
        <v>50</v>
      </c>
      <c r="B52" s="49">
        <v>1401</v>
      </c>
      <c r="C52" s="61" t="s">
        <v>51</v>
      </c>
      <c r="D52" s="68" t="s">
        <v>50</v>
      </c>
      <c r="E52" s="67">
        <v>1</v>
      </c>
      <c r="F52" s="45">
        <v>685</v>
      </c>
      <c r="G52" s="48">
        <v>685</v>
      </c>
      <c r="H52" s="50">
        <v>2590</v>
      </c>
      <c r="I52" s="69">
        <v>2590</v>
      </c>
      <c r="J52" s="70">
        <v>2590</v>
      </c>
      <c r="K52" s="46">
        <v>31080</v>
      </c>
      <c r="L52" s="46">
        <v>2590</v>
      </c>
      <c r="M52" s="46">
        <v>31080</v>
      </c>
      <c r="N52" s="47">
        <v>3.781021897810219</v>
      </c>
    </row>
    <row r="53" spans="1:40" x14ac:dyDescent="0.2">
      <c r="A53" s="60">
        <v>51</v>
      </c>
      <c r="B53" s="49">
        <v>1404</v>
      </c>
      <c r="C53" s="61" t="s">
        <v>52</v>
      </c>
      <c r="D53" s="68" t="s">
        <v>50</v>
      </c>
      <c r="E53" s="67">
        <v>1</v>
      </c>
      <c r="F53" s="45">
        <v>1181</v>
      </c>
      <c r="G53" s="48">
        <v>1181</v>
      </c>
      <c r="H53" s="50">
        <v>3880</v>
      </c>
      <c r="I53" s="69">
        <v>3880</v>
      </c>
      <c r="J53" s="70">
        <v>3880</v>
      </c>
      <c r="K53" s="46">
        <v>46560</v>
      </c>
      <c r="L53" s="46">
        <v>3880</v>
      </c>
      <c r="M53" s="46">
        <v>46560</v>
      </c>
      <c r="N53" s="47">
        <v>3.2853513971210839</v>
      </c>
    </row>
    <row r="54" spans="1:40" x14ac:dyDescent="0.2">
      <c r="A54" s="60">
        <v>52</v>
      </c>
      <c r="B54" s="49">
        <v>901</v>
      </c>
      <c r="C54" s="61" t="s">
        <v>51</v>
      </c>
      <c r="D54" s="68" t="s">
        <v>50</v>
      </c>
      <c r="E54" s="67">
        <v>1</v>
      </c>
      <c r="F54" s="45">
        <v>685</v>
      </c>
      <c r="G54" s="48">
        <v>685</v>
      </c>
      <c r="H54" s="50">
        <v>2550</v>
      </c>
      <c r="I54" s="69">
        <v>2550</v>
      </c>
      <c r="J54" s="70">
        <v>2550</v>
      </c>
      <c r="K54" s="46">
        <v>30600</v>
      </c>
      <c r="L54" s="46">
        <v>2550</v>
      </c>
      <c r="M54" s="46">
        <v>30600</v>
      </c>
      <c r="N54" s="47">
        <v>3.7226277372262775</v>
      </c>
    </row>
    <row r="55" spans="1:40" x14ac:dyDescent="0.2">
      <c r="A55" s="60">
        <v>53</v>
      </c>
      <c r="B55" s="49">
        <v>1407</v>
      </c>
      <c r="C55" s="61" t="s">
        <v>51</v>
      </c>
      <c r="D55" s="68" t="s">
        <v>50</v>
      </c>
      <c r="E55" s="67">
        <v>1</v>
      </c>
      <c r="F55" s="45">
        <v>801</v>
      </c>
      <c r="G55" s="48">
        <v>801</v>
      </c>
      <c r="H55" s="50">
        <v>2880</v>
      </c>
      <c r="I55" s="69">
        <v>2880</v>
      </c>
      <c r="J55" s="70">
        <v>2880</v>
      </c>
      <c r="K55" s="46">
        <v>34560</v>
      </c>
      <c r="L55" s="46">
        <v>2880</v>
      </c>
      <c r="M55" s="46">
        <v>34560</v>
      </c>
      <c r="N55" s="47">
        <v>3.595505617977528</v>
      </c>
    </row>
    <row r="56" spans="1:40" x14ac:dyDescent="0.2">
      <c r="A56" s="60">
        <v>54</v>
      </c>
      <c r="B56" s="49">
        <v>2705</v>
      </c>
      <c r="C56" s="61" t="s">
        <v>51</v>
      </c>
      <c r="D56" s="68" t="s">
        <v>50</v>
      </c>
      <c r="E56" s="67">
        <v>1</v>
      </c>
      <c r="F56" s="45">
        <v>696</v>
      </c>
      <c r="G56" s="48">
        <v>696</v>
      </c>
      <c r="H56" s="50">
        <v>3065</v>
      </c>
      <c r="I56" s="69">
        <v>3065</v>
      </c>
      <c r="J56" s="70">
        <v>3065</v>
      </c>
      <c r="K56" s="46">
        <v>36780</v>
      </c>
      <c r="L56" s="46">
        <v>3065</v>
      </c>
      <c r="M56" s="46">
        <v>36780</v>
      </c>
      <c r="N56" s="47">
        <v>4.4037356321839081</v>
      </c>
      <c r="AL56" s="2"/>
    </row>
    <row r="57" spans="1:40" x14ac:dyDescent="0.2">
      <c r="A57" s="60">
        <v>55</v>
      </c>
      <c r="B57" s="49">
        <v>502</v>
      </c>
      <c r="C57" s="61" t="s">
        <v>51</v>
      </c>
      <c r="D57" s="68" t="s">
        <v>50</v>
      </c>
      <c r="E57" s="67">
        <v>1</v>
      </c>
      <c r="F57" s="45">
        <v>702</v>
      </c>
      <c r="G57" s="48">
        <v>702</v>
      </c>
      <c r="H57" s="50">
        <v>2740</v>
      </c>
      <c r="I57" s="69">
        <v>2740</v>
      </c>
      <c r="J57" s="70">
        <v>2740</v>
      </c>
      <c r="K57" s="46">
        <v>32880</v>
      </c>
      <c r="L57" s="46">
        <v>2740</v>
      </c>
      <c r="M57" s="46">
        <v>32880</v>
      </c>
      <c r="N57" s="47">
        <v>3.9031339031339032</v>
      </c>
    </row>
    <row r="58" spans="1:40" x14ac:dyDescent="0.2">
      <c r="A58" s="60">
        <v>56</v>
      </c>
      <c r="B58" s="49">
        <v>1607</v>
      </c>
      <c r="C58" s="61" t="s">
        <v>51</v>
      </c>
      <c r="D58" s="68" t="s">
        <v>50</v>
      </c>
      <c r="E58" s="67">
        <v>1</v>
      </c>
      <c r="F58" s="45">
        <v>801</v>
      </c>
      <c r="G58" s="48">
        <v>801</v>
      </c>
      <c r="H58" s="50">
        <v>2910</v>
      </c>
      <c r="I58" s="69">
        <v>2910</v>
      </c>
      <c r="J58" s="70">
        <v>2910</v>
      </c>
      <c r="K58" s="46">
        <v>34920</v>
      </c>
      <c r="L58" s="46">
        <v>2910</v>
      </c>
      <c r="M58" s="46">
        <v>34920</v>
      </c>
      <c r="N58" s="47">
        <v>3.6329588014981273</v>
      </c>
      <c r="AM58" s="90">
        <v>2.81E-2</v>
      </c>
      <c r="AN58">
        <f>(1+AM58)^(1/365)</f>
        <v>1.0000759273715603</v>
      </c>
    </row>
    <row r="59" spans="1:40" x14ac:dyDescent="0.2">
      <c r="A59" s="60">
        <v>57</v>
      </c>
      <c r="B59" s="49">
        <v>1801</v>
      </c>
      <c r="C59" s="61" t="s">
        <v>51</v>
      </c>
      <c r="D59" s="68" t="s">
        <v>50</v>
      </c>
      <c r="E59" s="67">
        <v>1</v>
      </c>
      <c r="F59" s="45">
        <v>685</v>
      </c>
      <c r="G59" s="48">
        <v>685</v>
      </c>
      <c r="H59" s="50">
        <v>2795</v>
      </c>
      <c r="I59" s="69">
        <v>2795</v>
      </c>
      <c r="J59" s="70">
        <v>2795</v>
      </c>
      <c r="K59" s="46">
        <v>33540</v>
      </c>
      <c r="L59" s="46">
        <v>2795</v>
      </c>
      <c r="M59" s="46">
        <v>33540</v>
      </c>
      <c r="N59" s="47">
        <v>4.0802919708029197</v>
      </c>
      <c r="AN59" s="91">
        <f>AL8/AN58</f>
        <v>42544.322294140329</v>
      </c>
    </row>
    <row r="60" spans="1:40" x14ac:dyDescent="0.2">
      <c r="A60" s="60">
        <v>58</v>
      </c>
      <c r="B60" s="49">
        <v>2106</v>
      </c>
      <c r="C60" s="61" t="s">
        <v>52</v>
      </c>
      <c r="D60" s="68" t="s">
        <v>50</v>
      </c>
      <c r="E60" s="67">
        <v>1</v>
      </c>
      <c r="F60" s="45">
        <v>1181</v>
      </c>
      <c r="G60" s="48">
        <v>1181</v>
      </c>
      <c r="H60" s="50">
        <v>4160</v>
      </c>
      <c r="I60" s="69">
        <v>4160</v>
      </c>
      <c r="J60" s="70">
        <v>4160</v>
      </c>
      <c r="K60" s="46">
        <v>49920</v>
      </c>
      <c r="L60" s="46">
        <v>4160</v>
      </c>
      <c r="M60" s="46">
        <v>49920</v>
      </c>
      <c r="N60" s="47">
        <v>3.5224386113463169</v>
      </c>
      <c r="AN60" s="2">
        <f>AN59*AE8</f>
        <v>19017312.065480728</v>
      </c>
    </row>
    <row r="61" spans="1:40" x14ac:dyDescent="0.2">
      <c r="A61" s="60">
        <v>59</v>
      </c>
      <c r="B61" s="49">
        <v>2201</v>
      </c>
      <c r="C61" s="61" t="s">
        <v>51</v>
      </c>
      <c r="D61" s="68" t="s">
        <v>50</v>
      </c>
      <c r="E61" s="67">
        <v>1</v>
      </c>
      <c r="F61" s="45">
        <v>685</v>
      </c>
      <c r="G61" s="48">
        <v>685</v>
      </c>
      <c r="H61" s="50">
        <v>2795</v>
      </c>
      <c r="I61" s="69">
        <v>2795</v>
      </c>
      <c r="J61" s="70">
        <v>2795</v>
      </c>
      <c r="K61" s="46">
        <v>33540</v>
      </c>
      <c r="L61" s="46">
        <v>2795</v>
      </c>
      <c r="M61" s="46">
        <v>33540</v>
      </c>
      <c r="N61" s="47">
        <v>4.0802919708029197</v>
      </c>
      <c r="AN61" s="2">
        <f>AN60-AM65</f>
        <v>6.5480727702379227E-2</v>
      </c>
    </row>
    <row r="62" spans="1:40" x14ac:dyDescent="0.2">
      <c r="A62" s="60">
        <v>60</v>
      </c>
      <c r="B62" s="49">
        <v>4407</v>
      </c>
      <c r="C62" s="61" t="s">
        <v>51</v>
      </c>
      <c r="D62" s="68" t="s">
        <v>50</v>
      </c>
      <c r="E62" s="67">
        <v>1</v>
      </c>
      <c r="F62" s="45">
        <v>797</v>
      </c>
      <c r="G62" s="48">
        <v>797</v>
      </c>
      <c r="H62" s="50">
        <v>3460</v>
      </c>
      <c r="I62" s="69">
        <v>3460</v>
      </c>
      <c r="J62" s="70">
        <v>3460</v>
      </c>
      <c r="K62" s="46">
        <v>41520</v>
      </c>
      <c r="L62" s="46">
        <v>3460</v>
      </c>
      <c r="M62" s="46">
        <v>41520</v>
      </c>
      <c r="N62" s="47">
        <v>4.341279799247177</v>
      </c>
      <c r="AM62" s="2"/>
    </row>
    <row r="63" spans="1:40" x14ac:dyDescent="0.2">
      <c r="A63" s="60">
        <v>61</v>
      </c>
      <c r="B63" s="49">
        <v>1410</v>
      </c>
      <c r="C63" s="61" t="s">
        <v>53</v>
      </c>
      <c r="D63" s="68" t="s">
        <v>50</v>
      </c>
      <c r="E63" s="67">
        <v>1</v>
      </c>
      <c r="F63" s="45">
        <v>546</v>
      </c>
      <c r="G63" s="48">
        <v>546</v>
      </c>
      <c r="H63" s="50">
        <v>2200</v>
      </c>
      <c r="I63" s="69">
        <v>2200</v>
      </c>
      <c r="J63" s="70">
        <v>2200</v>
      </c>
      <c r="K63" s="46">
        <v>26400</v>
      </c>
      <c r="L63" s="46">
        <v>2200</v>
      </c>
      <c r="M63" s="46">
        <v>26400</v>
      </c>
      <c r="N63" s="47">
        <v>4.0293040293040292</v>
      </c>
      <c r="AL63" s="2"/>
      <c r="AN63" s="2"/>
    </row>
    <row r="64" spans="1:40" x14ac:dyDescent="0.2">
      <c r="A64" s="60">
        <v>62</v>
      </c>
      <c r="B64" s="49">
        <v>1503</v>
      </c>
      <c r="C64" s="61" t="s">
        <v>51</v>
      </c>
      <c r="D64" s="68" t="s">
        <v>50</v>
      </c>
      <c r="E64" s="67">
        <v>1</v>
      </c>
      <c r="F64" s="45">
        <v>801</v>
      </c>
      <c r="G64" s="48">
        <v>801</v>
      </c>
      <c r="H64" s="50">
        <v>2870</v>
      </c>
      <c r="I64" s="69">
        <v>2870</v>
      </c>
      <c r="J64" s="70">
        <v>2870</v>
      </c>
      <c r="K64" s="46">
        <v>34440</v>
      </c>
      <c r="L64" s="46">
        <v>2870</v>
      </c>
      <c r="M64" s="46">
        <v>34440</v>
      </c>
      <c r="N64" s="47">
        <v>3.5830212234706615</v>
      </c>
      <c r="AM64" s="91">
        <f>AM65/AE8</f>
        <v>42544.322147651008</v>
      </c>
    </row>
    <row r="65" spans="1:41" x14ac:dyDescent="0.2">
      <c r="A65" s="60">
        <v>63</v>
      </c>
      <c r="B65" s="49">
        <v>1510</v>
      </c>
      <c r="C65" s="61" t="s">
        <v>53</v>
      </c>
      <c r="D65" s="68" t="s">
        <v>50</v>
      </c>
      <c r="E65" s="67">
        <v>1</v>
      </c>
      <c r="F65" s="45">
        <v>546</v>
      </c>
      <c r="G65" s="48">
        <v>546</v>
      </c>
      <c r="H65" s="50">
        <v>2290</v>
      </c>
      <c r="I65" s="69">
        <v>2290</v>
      </c>
      <c r="J65" s="70">
        <v>2290</v>
      </c>
      <c r="K65" s="46">
        <v>27480</v>
      </c>
      <c r="L65" s="46">
        <v>2290</v>
      </c>
      <c r="M65" s="46">
        <v>27480</v>
      </c>
      <c r="N65" s="47">
        <v>4.1941391941391943</v>
      </c>
      <c r="AL65" s="88">
        <v>43040</v>
      </c>
      <c r="AM65" s="2">
        <v>19017312</v>
      </c>
      <c r="AN65" s="2">
        <f>AK8</f>
        <v>19018756</v>
      </c>
      <c r="AO65" s="11">
        <f>AN65/AM65-1</f>
        <v>7.5930815038427468E-5</v>
      </c>
    </row>
    <row r="66" spans="1:41" x14ac:dyDescent="0.2">
      <c r="A66" s="60">
        <v>64</v>
      </c>
      <c r="B66" s="49">
        <v>303</v>
      </c>
      <c r="C66" s="61" t="s">
        <v>51</v>
      </c>
      <c r="D66" s="68" t="s">
        <v>50</v>
      </c>
      <c r="E66" s="67">
        <v>1</v>
      </c>
      <c r="F66" s="45">
        <v>801</v>
      </c>
      <c r="G66" s="48">
        <v>801</v>
      </c>
      <c r="H66" s="50">
        <v>3050</v>
      </c>
      <c r="I66" s="69">
        <v>3050</v>
      </c>
      <c r="J66" s="70">
        <v>3050</v>
      </c>
      <c r="K66" s="46">
        <v>36600</v>
      </c>
      <c r="L66" s="46">
        <v>3050</v>
      </c>
      <c r="M66" s="46">
        <v>36600</v>
      </c>
      <c r="N66" s="47">
        <v>3.8077403245942572</v>
      </c>
      <c r="AL66" s="88">
        <v>43101</v>
      </c>
      <c r="AM66" s="2">
        <v>19112398</v>
      </c>
    </row>
    <row r="67" spans="1:41" x14ac:dyDescent="0.2">
      <c r="A67" s="60">
        <v>65</v>
      </c>
      <c r="B67" s="49">
        <v>909</v>
      </c>
      <c r="C67" s="61" t="s">
        <v>51</v>
      </c>
      <c r="D67" s="68" t="s">
        <v>50</v>
      </c>
      <c r="E67" s="67">
        <v>1</v>
      </c>
      <c r="F67" s="45">
        <v>685</v>
      </c>
      <c r="G67" s="48">
        <v>685</v>
      </c>
      <c r="H67" s="50">
        <v>2590</v>
      </c>
      <c r="I67" s="69">
        <v>2590</v>
      </c>
      <c r="J67" s="70">
        <v>2590</v>
      </c>
      <c r="K67" s="46">
        <v>31080</v>
      </c>
      <c r="L67" s="46">
        <v>2590</v>
      </c>
      <c r="M67" s="46">
        <v>31080</v>
      </c>
      <c r="N67" s="47">
        <v>3.781021897810219</v>
      </c>
      <c r="AL67" s="2">
        <f>AL66-AL65</f>
        <v>61</v>
      </c>
      <c r="AM67" s="1">
        <f>-AM65/AM66+1</f>
        <v>4.9750952235297907E-3</v>
      </c>
      <c r="AN67" s="1">
        <f>AM67/AL67*365</f>
        <v>2.9769012403088095E-2</v>
      </c>
    </row>
    <row r="68" spans="1:41" x14ac:dyDescent="0.2">
      <c r="A68" s="60">
        <v>66</v>
      </c>
      <c r="B68" s="49">
        <v>804</v>
      </c>
      <c r="C68" s="61" t="s">
        <v>52</v>
      </c>
      <c r="D68" s="68" t="s">
        <v>50</v>
      </c>
      <c r="E68" s="67">
        <v>1</v>
      </c>
      <c r="F68" s="45">
        <v>1181</v>
      </c>
      <c r="G68" s="48">
        <v>1181</v>
      </c>
      <c r="H68" s="50">
        <v>3945</v>
      </c>
      <c r="I68" s="69">
        <v>3945</v>
      </c>
      <c r="J68" s="70">
        <v>3945</v>
      </c>
      <c r="K68" s="46">
        <v>47340</v>
      </c>
      <c r="L68" s="46">
        <v>3945</v>
      </c>
      <c r="M68" s="46">
        <v>47340</v>
      </c>
      <c r="N68" s="47">
        <v>3.3403895004233699</v>
      </c>
    </row>
    <row r="69" spans="1:41" x14ac:dyDescent="0.2">
      <c r="A69" s="60">
        <v>67</v>
      </c>
      <c r="B69" s="49">
        <v>1003</v>
      </c>
      <c r="C69" s="61" t="s">
        <v>51</v>
      </c>
      <c r="D69" s="68" t="s">
        <v>50</v>
      </c>
      <c r="E69" s="67">
        <v>1</v>
      </c>
      <c r="F69" s="45">
        <v>801</v>
      </c>
      <c r="G69" s="48">
        <v>801</v>
      </c>
      <c r="H69" s="50">
        <v>2850</v>
      </c>
      <c r="I69" s="69">
        <v>2850</v>
      </c>
      <c r="J69" s="70">
        <v>2850</v>
      </c>
      <c r="K69" s="46">
        <v>34200</v>
      </c>
      <c r="L69" s="46">
        <v>2850</v>
      </c>
      <c r="M69" s="46">
        <v>34200</v>
      </c>
      <c r="N69" s="47">
        <v>3.5580524344569286</v>
      </c>
      <c r="AM69" s="89">
        <f>AM67/AL67</f>
        <v>8.1558938090652312E-5</v>
      </c>
    </row>
    <row r="70" spans="1:41" x14ac:dyDescent="0.2">
      <c r="A70" s="60">
        <v>68</v>
      </c>
      <c r="B70" s="49">
        <v>1206</v>
      </c>
      <c r="C70" s="61" t="s">
        <v>52</v>
      </c>
      <c r="D70" s="68" t="s">
        <v>50</v>
      </c>
      <c r="E70" s="67">
        <v>1</v>
      </c>
      <c r="F70" s="45">
        <v>1181</v>
      </c>
      <c r="G70" s="48">
        <v>1181</v>
      </c>
      <c r="H70" s="50">
        <v>4050</v>
      </c>
      <c r="I70" s="69">
        <v>4050</v>
      </c>
      <c r="J70" s="70">
        <v>4050</v>
      </c>
      <c r="K70" s="46">
        <v>48600</v>
      </c>
      <c r="L70" s="46">
        <v>4050</v>
      </c>
      <c r="M70" s="46">
        <v>48600</v>
      </c>
      <c r="N70" s="47">
        <v>3.4292972057578321</v>
      </c>
      <c r="AL70" s="92">
        <f>(1+AM58)^(AL67/365)</f>
        <v>1.0046421353233632</v>
      </c>
      <c r="AM70" s="1">
        <f>AO65/AM69</f>
        <v>0.93099317887183353</v>
      </c>
    </row>
    <row r="71" spans="1:41" x14ac:dyDescent="0.2">
      <c r="A71" s="60">
        <v>69</v>
      </c>
      <c r="B71" s="49">
        <v>1508</v>
      </c>
      <c r="C71" s="61" t="s">
        <v>51</v>
      </c>
      <c r="D71" s="68" t="s">
        <v>50</v>
      </c>
      <c r="E71" s="67">
        <v>1</v>
      </c>
      <c r="F71" s="45">
        <v>794</v>
      </c>
      <c r="G71" s="48">
        <v>794</v>
      </c>
      <c r="H71" s="50">
        <v>2985</v>
      </c>
      <c r="I71" s="69">
        <v>2985</v>
      </c>
      <c r="J71" s="70">
        <v>2985</v>
      </c>
      <c r="K71" s="46">
        <v>35820</v>
      </c>
      <c r="L71" s="46">
        <v>2985</v>
      </c>
      <c r="M71" s="46">
        <v>35820</v>
      </c>
      <c r="N71" s="47">
        <v>3.7594458438287153</v>
      </c>
      <c r="AL71" s="2">
        <f>AL70*AM65</f>
        <v>19105592.935790621</v>
      </c>
    </row>
    <row r="72" spans="1:41" x14ac:dyDescent="0.2">
      <c r="A72" s="60">
        <v>70</v>
      </c>
      <c r="B72" s="49">
        <v>1705</v>
      </c>
      <c r="C72" s="61" t="s">
        <v>51</v>
      </c>
      <c r="D72" s="68" t="s">
        <v>50</v>
      </c>
      <c r="E72" s="67">
        <v>1</v>
      </c>
      <c r="F72" s="45">
        <v>696</v>
      </c>
      <c r="G72" s="48">
        <v>696</v>
      </c>
      <c r="H72" s="50">
        <v>2915</v>
      </c>
      <c r="I72" s="69">
        <v>2915</v>
      </c>
      <c r="J72" s="70">
        <v>2915</v>
      </c>
      <c r="K72" s="46">
        <v>34980</v>
      </c>
      <c r="L72" s="46">
        <v>2915</v>
      </c>
      <c r="M72" s="46">
        <v>34980</v>
      </c>
      <c r="N72" s="47">
        <v>4.1882183908045976</v>
      </c>
    </row>
    <row r="73" spans="1:41" x14ac:dyDescent="0.2">
      <c r="A73" s="60">
        <v>71</v>
      </c>
      <c r="B73" s="49">
        <v>3104</v>
      </c>
      <c r="C73" s="61" t="s">
        <v>52</v>
      </c>
      <c r="D73" s="68" t="s">
        <v>50</v>
      </c>
      <c r="E73" s="67">
        <v>1</v>
      </c>
      <c r="F73" s="45">
        <v>1181</v>
      </c>
      <c r="G73" s="48">
        <v>1181</v>
      </c>
      <c r="H73" s="50">
        <v>4195</v>
      </c>
      <c r="I73" s="69">
        <v>4195</v>
      </c>
      <c r="J73" s="70">
        <v>4195</v>
      </c>
      <c r="K73" s="46">
        <v>50340</v>
      </c>
      <c r="L73" s="46">
        <v>4195</v>
      </c>
      <c r="M73" s="46">
        <v>50340</v>
      </c>
      <c r="N73" s="47">
        <v>3.5520745131244706</v>
      </c>
      <c r="AM73" s="89">
        <f>(1+AM67)^(365/AL67)-1</f>
        <v>3.0140504696079429E-2</v>
      </c>
    </row>
    <row r="74" spans="1:41" x14ac:dyDescent="0.2">
      <c r="A74" s="60">
        <v>72</v>
      </c>
      <c r="B74" s="49">
        <v>1102</v>
      </c>
      <c r="C74" s="61" t="s">
        <v>51</v>
      </c>
      <c r="D74" s="68" t="s">
        <v>50</v>
      </c>
      <c r="E74" s="67">
        <v>1</v>
      </c>
      <c r="F74" s="45">
        <v>794</v>
      </c>
      <c r="G74" s="48">
        <v>794</v>
      </c>
      <c r="H74" s="50">
        <v>2950</v>
      </c>
      <c r="I74" s="69">
        <v>2950</v>
      </c>
      <c r="J74" s="70">
        <v>2950</v>
      </c>
      <c r="K74" s="46">
        <v>35400</v>
      </c>
      <c r="L74" s="46">
        <v>2950</v>
      </c>
      <c r="M74" s="46">
        <v>35400</v>
      </c>
      <c r="N74" s="47">
        <v>3.7153652392947105</v>
      </c>
      <c r="AM74" s="89">
        <f>(1+AM67)^(12/2)-1</f>
        <v>3.0224316964935882E-2</v>
      </c>
    </row>
    <row r="75" spans="1:41" x14ac:dyDescent="0.2">
      <c r="A75" s="60">
        <v>73</v>
      </c>
      <c r="B75" s="49">
        <v>4306</v>
      </c>
      <c r="C75" s="61" t="s">
        <v>52</v>
      </c>
      <c r="D75" s="68" t="s">
        <v>50</v>
      </c>
      <c r="E75" s="67">
        <v>1</v>
      </c>
      <c r="F75" s="45">
        <v>1184</v>
      </c>
      <c r="G75" s="48">
        <v>1184</v>
      </c>
      <c r="H75" s="50">
        <v>4695</v>
      </c>
      <c r="I75" s="69">
        <v>4695</v>
      </c>
      <c r="J75" s="70">
        <v>4695</v>
      </c>
      <c r="K75" s="46">
        <v>56340</v>
      </c>
      <c r="L75" s="46">
        <v>4695</v>
      </c>
      <c r="M75" s="46">
        <v>56340</v>
      </c>
      <c r="N75" s="47">
        <v>3.9653716216216215</v>
      </c>
    </row>
    <row r="76" spans="1:41" x14ac:dyDescent="0.2">
      <c r="A76" s="60">
        <v>74</v>
      </c>
      <c r="B76" s="49">
        <v>1908</v>
      </c>
      <c r="C76" s="61" t="s">
        <v>51</v>
      </c>
      <c r="D76" s="68" t="s">
        <v>50</v>
      </c>
      <c r="E76" s="67">
        <v>1</v>
      </c>
      <c r="F76" s="45">
        <v>794</v>
      </c>
      <c r="G76" s="48">
        <v>794</v>
      </c>
      <c r="H76" s="50">
        <v>3235</v>
      </c>
      <c r="I76" s="69">
        <v>3235</v>
      </c>
      <c r="J76" s="70">
        <v>3235</v>
      </c>
      <c r="K76" s="46">
        <v>38820</v>
      </c>
      <c r="L76" s="46">
        <v>3235</v>
      </c>
      <c r="M76" s="46">
        <v>38820</v>
      </c>
      <c r="N76" s="47">
        <v>4.0743073047858944</v>
      </c>
    </row>
    <row r="77" spans="1:41" x14ac:dyDescent="0.2">
      <c r="A77" s="60">
        <v>75</v>
      </c>
      <c r="B77" s="49">
        <v>2702</v>
      </c>
      <c r="C77" s="61" t="s">
        <v>51</v>
      </c>
      <c r="D77" s="68" t="s">
        <v>50</v>
      </c>
      <c r="E77" s="67">
        <v>1</v>
      </c>
      <c r="F77" s="45">
        <v>794</v>
      </c>
      <c r="G77" s="48">
        <v>794</v>
      </c>
      <c r="H77" s="50">
        <v>3085</v>
      </c>
      <c r="I77" s="69">
        <v>3085</v>
      </c>
      <c r="J77" s="70">
        <v>3085</v>
      </c>
      <c r="K77" s="46">
        <v>37020</v>
      </c>
      <c r="L77" s="46">
        <v>3085</v>
      </c>
      <c r="M77" s="46">
        <v>37020</v>
      </c>
      <c r="N77" s="47">
        <v>3.8853904282115868</v>
      </c>
    </row>
    <row r="78" spans="1:41" x14ac:dyDescent="0.2">
      <c r="A78" s="60">
        <v>76</v>
      </c>
      <c r="B78" s="49">
        <v>2801</v>
      </c>
      <c r="C78" s="61" t="s">
        <v>51</v>
      </c>
      <c r="D78" s="68" t="s">
        <v>50</v>
      </c>
      <c r="E78" s="67">
        <v>1</v>
      </c>
      <c r="F78" s="45">
        <v>685</v>
      </c>
      <c r="G78" s="48">
        <v>685</v>
      </c>
      <c r="H78" s="50">
        <v>2830</v>
      </c>
      <c r="I78" s="69">
        <v>2830</v>
      </c>
      <c r="J78" s="70">
        <v>2830</v>
      </c>
      <c r="K78" s="46">
        <v>33960</v>
      </c>
      <c r="L78" s="46">
        <v>2830</v>
      </c>
      <c r="M78" s="46">
        <v>33960</v>
      </c>
      <c r="N78" s="47">
        <v>4.1313868613138682</v>
      </c>
    </row>
    <row r="79" spans="1:41" x14ac:dyDescent="0.2">
      <c r="A79" s="60">
        <v>77</v>
      </c>
      <c r="B79" s="49">
        <v>1709</v>
      </c>
      <c r="C79" s="61" t="s">
        <v>51</v>
      </c>
      <c r="D79" s="68" t="s">
        <v>50</v>
      </c>
      <c r="E79" s="67">
        <v>1</v>
      </c>
      <c r="F79" s="45">
        <v>685</v>
      </c>
      <c r="G79" s="48">
        <v>685</v>
      </c>
      <c r="H79" s="50">
        <v>2765</v>
      </c>
      <c r="I79" s="69">
        <v>2765</v>
      </c>
      <c r="J79" s="70">
        <v>2765</v>
      </c>
      <c r="K79" s="46">
        <v>33180</v>
      </c>
      <c r="L79" s="46">
        <v>2765</v>
      </c>
      <c r="M79" s="46">
        <v>33180</v>
      </c>
      <c r="N79" s="47">
        <v>4.0364963503649633</v>
      </c>
    </row>
    <row r="80" spans="1:41" x14ac:dyDescent="0.2">
      <c r="A80" s="60">
        <v>78</v>
      </c>
      <c r="B80" s="49">
        <v>2706</v>
      </c>
      <c r="C80" s="61" t="s">
        <v>52</v>
      </c>
      <c r="D80" s="68" t="s">
        <v>50</v>
      </c>
      <c r="E80" s="67">
        <v>1</v>
      </c>
      <c r="F80" s="45">
        <v>1181</v>
      </c>
      <c r="G80" s="48">
        <v>1181</v>
      </c>
      <c r="H80" s="50">
        <v>4400</v>
      </c>
      <c r="I80" s="69">
        <v>4400</v>
      </c>
      <c r="J80" s="70">
        <v>4400</v>
      </c>
      <c r="K80" s="46">
        <v>52800</v>
      </c>
      <c r="L80" s="46">
        <v>4400</v>
      </c>
      <c r="M80" s="46">
        <v>52800</v>
      </c>
      <c r="N80" s="47">
        <v>3.7256562235393735</v>
      </c>
      <c r="AI80" t="s">
        <v>343</v>
      </c>
      <c r="AJ80" t="s">
        <v>342</v>
      </c>
      <c r="AK80" t="s">
        <v>344</v>
      </c>
      <c r="AL80" t="s">
        <v>345</v>
      </c>
    </row>
    <row r="81" spans="1:39" x14ac:dyDescent="0.2">
      <c r="A81" s="60">
        <v>79</v>
      </c>
      <c r="B81" s="49">
        <v>1505</v>
      </c>
      <c r="C81" s="61" t="s">
        <v>51</v>
      </c>
      <c r="D81" s="68" t="s">
        <v>50</v>
      </c>
      <c r="E81" s="67">
        <v>1</v>
      </c>
      <c r="F81" s="45">
        <v>696</v>
      </c>
      <c r="G81" s="48">
        <v>696</v>
      </c>
      <c r="H81" s="50">
        <v>2995</v>
      </c>
      <c r="I81" s="69">
        <v>2995</v>
      </c>
      <c r="J81" s="70">
        <v>2995</v>
      </c>
      <c r="K81" s="46">
        <v>35940</v>
      </c>
      <c r="L81" s="46">
        <v>2995</v>
      </c>
      <c r="M81" s="46">
        <v>35940</v>
      </c>
      <c r="N81" s="47">
        <v>4.3031609195402298</v>
      </c>
      <c r="AG81" s="85" t="s">
        <v>341</v>
      </c>
      <c r="AI81" s="2">
        <v>3373</v>
      </c>
      <c r="AJ81" s="2">
        <v>388</v>
      </c>
      <c r="AK81" s="2">
        <f>AI81*AJ81</f>
        <v>1308724</v>
      </c>
      <c r="AL81" s="2">
        <f>AK81*12</f>
        <v>15704688</v>
      </c>
    </row>
    <row r="82" spans="1:39" x14ac:dyDescent="0.2">
      <c r="A82" s="60">
        <v>80</v>
      </c>
      <c r="B82" s="49">
        <v>3203</v>
      </c>
      <c r="C82" s="61" t="s">
        <v>51</v>
      </c>
      <c r="D82" s="68" t="s">
        <v>50</v>
      </c>
      <c r="E82" s="67">
        <v>1</v>
      </c>
      <c r="F82" s="45">
        <v>797</v>
      </c>
      <c r="G82" s="48">
        <v>797</v>
      </c>
      <c r="H82" s="50">
        <v>3150</v>
      </c>
      <c r="I82" s="69">
        <v>3150</v>
      </c>
      <c r="J82" s="70">
        <v>3150</v>
      </c>
      <c r="K82" s="46">
        <v>37800</v>
      </c>
      <c r="L82" s="46">
        <v>3150</v>
      </c>
      <c r="M82" s="46">
        <v>37800</v>
      </c>
      <c r="N82" s="47">
        <v>3.9523212045169385</v>
      </c>
      <c r="AG82" s="85" t="s">
        <v>346</v>
      </c>
      <c r="AJ82" s="2">
        <f>AE8</f>
        <v>447</v>
      </c>
      <c r="AL82" s="95">
        <f>AL81/AK46</f>
        <v>0.82170159913999274</v>
      </c>
    </row>
    <row r="83" spans="1:39" x14ac:dyDescent="0.2">
      <c r="A83" s="60">
        <v>81</v>
      </c>
      <c r="B83" s="49">
        <v>2603</v>
      </c>
      <c r="C83" s="61" t="s">
        <v>51</v>
      </c>
      <c r="D83" s="68" t="s">
        <v>50</v>
      </c>
      <c r="E83" s="67">
        <v>1</v>
      </c>
      <c r="F83" s="45">
        <v>801</v>
      </c>
      <c r="G83" s="48">
        <v>801</v>
      </c>
      <c r="H83" s="50">
        <v>3035</v>
      </c>
      <c r="I83" s="69">
        <v>3035</v>
      </c>
      <c r="J83" s="70">
        <v>3035</v>
      </c>
      <c r="K83" s="46">
        <v>36420</v>
      </c>
      <c r="L83" s="46">
        <v>3035</v>
      </c>
      <c r="M83" s="46">
        <v>36420</v>
      </c>
      <c r="N83" s="47">
        <v>3.7890137328339577</v>
      </c>
      <c r="AJ83" s="95">
        <f>AJ81/AJ82</f>
        <v>0.8680089485458613</v>
      </c>
    </row>
    <row r="84" spans="1:39" x14ac:dyDescent="0.2">
      <c r="A84" s="60">
        <v>82</v>
      </c>
      <c r="B84" s="49">
        <v>1004</v>
      </c>
      <c r="C84" s="61" t="s">
        <v>52</v>
      </c>
      <c r="D84" s="68" t="s">
        <v>50</v>
      </c>
      <c r="E84" s="67">
        <v>1</v>
      </c>
      <c r="F84" s="45">
        <v>1181</v>
      </c>
      <c r="G84" s="48">
        <v>1181</v>
      </c>
      <c r="H84" s="50">
        <v>3835</v>
      </c>
      <c r="I84" s="69">
        <v>3835</v>
      </c>
      <c r="J84" s="70">
        <v>3835</v>
      </c>
      <c r="K84" s="46">
        <v>46020</v>
      </c>
      <c r="L84" s="46">
        <v>3835</v>
      </c>
      <c r="M84" s="46">
        <v>46020</v>
      </c>
      <c r="N84" s="47">
        <v>3.2472480948348856</v>
      </c>
    </row>
    <row r="85" spans="1:39" x14ac:dyDescent="0.2">
      <c r="A85" s="60">
        <v>83</v>
      </c>
      <c r="B85" s="49">
        <v>1104</v>
      </c>
      <c r="C85" s="61" t="s">
        <v>52</v>
      </c>
      <c r="D85" s="68" t="s">
        <v>50</v>
      </c>
      <c r="E85" s="67">
        <v>1</v>
      </c>
      <c r="F85" s="45">
        <v>1181</v>
      </c>
      <c r="G85" s="48">
        <v>1181</v>
      </c>
      <c r="H85" s="50">
        <v>4095</v>
      </c>
      <c r="I85" s="69">
        <v>4095</v>
      </c>
      <c r="J85" s="70">
        <v>4095</v>
      </c>
      <c r="K85" s="46">
        <v>49140</v>
      </c>
      <c r="L85" s="46">
        <v>4095</v>
      </c>
      <c r="M85" s="46">
        <v>49140</v>
      </c>
      <c r="N85" s="47">
        <v>3.4674005080440304</v>
      </c>
    </row>
    <row r="86" spans="1:39" ht="12.75" thickBot="1" x14ac:dyDescent="0.25">
      <c r="A86" s="60">
        <v>84</v>
      </c>
      <c r="B86" s="49">
        <v>1109</v>
      </c>
      <c r="C86" s="61" t="s">
        <v>51</v>
      </c>
      <c r="D86" s="68" t="s">
        <v>50</v>
      </c>
      <c r="E86" s="67">
        <v>1</v>
      </c>
      <c r="F86" s="45">
        <v>685</v>
      </c>
      <c r="G86" s="48">
        <v>685</v>
      </c>
      <c r="H86" s="50">
        <v>2750</v>
      </c>
      <c r="I86" s="69">
        <v>2750</v>
      </c>
      <c r="J86" s="70">
        <v>2750</v>
      </c>
      <c r="K86" s="46">
        <v>33000</v>
      </c>
      <c r="L86" s="46">
        <v>2750</v>
      </c>
      <c r="M86" s="46">
        <v>33000</v>
      </c>
      <c r="N86" s="47">
        <v>4.0145985401459852</v>
      </c>
    </row>
    <row r="87" spans="1:39" ht="24.75" thickBot="1" x14ac:dyDescent="0.25">
      <c r="A87" s="60">
        <v>85</v>
      </c>
      <c r="B87" s="49">
        <v>1807</v>
      </c>
      <c r="C87" s="61" t="s">
        <v>51</v>
      </c>
      <c r="D87" s="68" t="s">
        <v>50</v>
      </c>
      <c r="E87" s="67">
        <v>1</v>
      </c>
      <c r="F87" s="45">
        <v>801</v>
      </c>
      <c r="G87" s="48">
        <v>801</v>
      </c>
      <c r="H87" s="50">
        <v>3095</v>
      </c>
      <c r="I87" s="69">
        <v>3095</v>
      </c>
      <c r="J87" s="70">
        <v>3095</v>
      </c>
      <c r="K87" s="46">
        <v>37140</v>
      </c>
      <c r="L87" s="46">
        <v>3095</v>
      </c>
      <c r="M87" s="46">
        <v>37140</v>
      </c>
      <c r="N87" s="47">
        <v>3.8639200998751559</v>
      </c>
      <c r="AE87" s="668" t="s">
        <v>376</v>
      </c>
      <c r="AF87" s="611" t="s">
        <v>363</v>
      </c>
      <c r="AG87" s="610" t="s">
        <v>411</v>
      </c>
      <c r="AH87" s="611" t="s">
        <v>412</v>
      </c>
      <c r="AI87" s="612" t="s">
        <v>413</v>
      </c>
      <c r="AJ87" s="612" t="s">
        <v>436</v>
      </c>
      <c r="AK87" s="612" t="s">
        <v>414</v>
      </c>
    </row>
    <row r="88" spans="1:39" ht="12.75" thickBot="1" x14ac:dyDescent="0.25">
      <c r="A88" s="60">
        <v>86</v>
      </c>
      <c r="B88" s="49">
        <v>1509</v>
      </c>
      <c r="C88" s="61" t="s">
        <v>51</v>
      </c>
      <c r="D88" s="68" t="s">
        <v>50</v>
      </c>
      <c r="E88" s="67">
        <v>1</v>
      </c>
      <c r="F88" s="45">
        <v>685</v>
      </c>
      <c r="G88" s="48">
        <v>685</v>
      </c>
      <c r="H88" s="50">
        <v>2795</v>
      </c>
      <c r="I88" s="69">
        <v>2795</v>
      </c>
      <c r="J88" s="70">
        <v>2795</v>
      </c>
      <c r="K88" s="46">
        <v>33540</v>
      </c>
      <c r="L88" s="46">
        <v>2795</v>
      </c>
      <c r="M88" s="46">
        <v>33540</v>
      </c>
      <c r="N88" s="47">
        <v>4.0802919708029197</v>
      </c>
      <c r="AE88" s="622" t="str">
        <f>'rent data'!AD5</f>
        <v>Studio</v>
      </c>
      <c r="AF88" s="623">
        <v>38</v>
      </c>
      <c r="AG88" s="623">
        <v>0</v>
      </c>
      <c r="AH88" s="624">
        <f>1-(AG88)/AF88</f>
        <v>1</v>
      </c>
      <c r="AI88" s="663">
        <v>546</v>
      </c>
      <c r="AJ88" s="615">
        <f>AM88/AI88*12</f>
        <v>54.901098901098898</v>
      </c>
      <c r="AK88" s="632">
        <f>AJ88*(AF88-AG88)*AI88</f>
        <v>1139087.9999999998</v>
      </c>
      <c r="AL88" s="2">
        <f>AJ88*AI88*AF88</f>
        <v>1139088</v>
      </c>
      <c r="AM88" s="2">
        <v>2498</v>
      </c>
    </row>
    <row r="89" spans="1:39" ht="12.75" thickBot="1" x14ac:dyDescent="0.25">
      <c r="A89" s="60">
        <v>87</v>
      </c>
      <c r="B89" s="49">
        <v>2701</v>
      </c>
      <c r="C89" s="61" t="s">
        <v>51</v>
      </c>
      <c r="D89" s="68" t="s">
        <v>50</v>
      </c>
      <c r="E89" s="67">
        <v>1</v>
      </c>
      <c r="F89" s="45">
        <v>685</v>
      </c>
      <c r="G89" s="48">
        <v>685</v>
      </c>
      <c r="H89" s="50">
        <v>2785</v>
      </c>
      <c r="I89" s="69">
        <v>2785</v>
      </c>
      <c r="J89" s="70">
        <v>2785</v>
      </c>
      <c r="K89" s="46">
        <v>33420</v>
      </c>
      <c r="L89" s="46">
        <v>2785</v>
      </c>
      <c r="M89" s="46">
        <v>33420</v>
      </c>
      <c r="N89" s="47">
        <v>4.0656934306569346</v>
      </c>
      <c r="AE89" s="622" t="str">
        <f>'rent data'!AD6</f>
        <v>1 BedRoom</v>
      </c>
      <c r="AF89" s="623">
        <v>309</v>
      </c>
      <c r="AG89" s="623">
        <v>20</v>
      </c>
      <c r="AH89" s="624">
        <f>1-(AG89)/AF89</f>
        <v>0.93527508090614886</v>
      </c>
      <c r="AI89" s="663">
        <v>751</v>
      </c>
      <c r="AJ89" s="615">
        <f t="shared" ref="AJ89:AJ90" si="7">AM89/AI89*12</f>
        <v>49.581890812250336</v>
      </c>
      <c r="AK89" s="632">
        <f>AJ89*(AF89-AG89)*AI89</f>
        <v>10761204</v>
      </c>
      <c r="AL89" s="2">
        <f t="shared" ref="AL89:AL91" si="8">AJ89*AI89*AF89</f>
        <v>11505924</v>
      </c>
      <c r="AM89" s="2">
        <v>3103</v>
      </c>
    </row>
    <row r="90" spans="1:39" ht="12.75" thickBot="1" x14ac:dyDescent="0.25">
      <c r="A90" s="60">
        <v>88</v>
      </c>
      <c r="B90" s="49">
        <v>2708</v>
      </c>
      <c r="C90" s="61" t="s">
        <v>51</v>
      </c>
      <c r="D90" s="68" t="s">
        <v>50</v>
      </c>
      <c r="E90" s="67">
        <v>1</v>
      </c>
      <c r="F90" s="45">
        <v>794</v>
      </c>
      <c r="G90" s="48">
        <v>794</v>
      </c>
      <c r="H90" s="50">
        <v>3310</v>
      </c>
      <c r="I90" s="69">
        <v>3310</v>
      </c>
      <c r="J90" s="70">
        <v>3310</v>
      </c>
      <c r="K90" s="46">
        <v>39720</v>
      </c>
      <c r="L90" s="46">
        <v>3310</v>
      </c>
      <c r="M90" s="46">
        <v>39720</v>
      </c>
      <c r="N90" s="47">
        <v>4.168765743073048</v>
      </c>
      <c r="AE90" s="622" t="str">
        <f>'rent data'!AD7</f>
        <v>2 BedRoom</v>
      </c>
      <c r="AF90" s="623">
        <v>100</v>
      </c>
      <c r="AG90" s="623">
        <v>8</v>
      </c>
      <c r="AH90" s="624">
        <f>1-(AG90)/AF90</f>
        <v>0.92</v>
      </c>
      <c r="AI90" s="663">
        <v>1152</v>
      </c>
      <c r="AJ90" s="615">
        <f t="shared" si="7"/>
        <v>46.145833333333336</v>
      </c>
      <c r="AK90" s="632">
        <f>AJ90*(AF90-AG90)*AI90</f>
        <v>4890720</v>
      </c>
      <c r="AL90" s="2">
        <f t="shared" si="8"/>
        <v>5316000</v>
      </c>
      <c r="AM90" s="2">
        <v>4430</v>
      </c>
    </row>
    <row r="91" spans="1:39" ht="12.75" thickBot="1" x14ac:dyDescent="0.25">
      <c r="A91" s="60">
        <v>89</v>
      </c>
      <c r="B91" s="49">
        <v>604</v>
      </c>
      <c r="C91" s="61" t="s">
        <v>51</v>
      </c>
      <c r="D91" s="68" t="s">
        <v>50</v>
      </c>
      <c r="E91" s="67">
        <v>1</v>
      </c>
      <c r="F91" s="45">
        <v>624</v>
      </c>
      <c r="G91" s="48">
        <v>624</v>
      </c>
      <c r="H91" s="50">
        <v>2595</v>
      </c>
      <c r="I91" s="69">
        <v>2595</v>
      </c>
      <c r="J91" s="70">
        <v>2595</v>
      </c>
      <c r="K91" s="46">
        <v>31140</v>
      </c>
      <c r="L91" s="46">
        <v>2595</v>
      </c>
      <c r="M91" s="46">
        <v>31140</v>
      </c>
      <c r="N91" s="47">
        <v>4.1586538461538458</v>
      </c>
      <c r="AE91" s="618" t="s">
        <v>429</v>
      </c>
      <c r="AF91" s="627">
        <f>SUM(AF88:AF90)</f>
        <v>447</v>
      </c>
      <c r="AG91" s="627">
        <f>SUM(AG88:AG90)</f>
        <v>28</v>
      </c>
      <c r="AH91" s="628">
        <f>1-(AG91)/AF91</f>
        <v>0.93736017897091717</v>
      </c>
      <c r="AI91" s="664">
        <f>SUMPRODUCT(AF88:AF90,AI88:AI90)/AF91+1</f>
        <v>824.28187919463085</v>
      </c>
      <c r="AJ91" s="617">
        <f>SUMPRODUCT(AJ88:AJ90,AI88:AI90,AF88:AF90)/AI91/AF91</f>
        <v>48.74695891481705</v>
      </c>
      <c r="AK91" s="654">
        <f>SUM(AK88:AK90)</f>
        <v>16791012</v>
      </c>
      <c r="AL91" s="2">
        <f t="shared" si="8"/>
        <v>17961012</v>
      </c>
    </row>
    <row r="92" spans="1:39" x14ac:dyDescent="0.2">
      <c r="A92" s="60">
        <v>90</v>
      </c>
      <c r="B92" s="49">
        <v>1005</v>
      </c>
      <c r="C92" s="61" t="s">
        <v>51</v>
      </c>
      <c r="D92" s="68" t="s">
        <v>50</v>
      </c>
      <c r="E92" s="67">
        <v>1</v>
      </c>
      <c r="F92" s="45">
        <v>696</v>
      </c>
      <c r="G92" s="48">
        <v>696</v>
      </c>
      <c r="H92" s="50">
        <v>2805</v>
      </c>
      <c r="I92" s="69">
        <v>2805</v>
      </c>
      <c r="J92" s="70">
        <v>2805</v>
      </c>
      <c r="K92" s="46">
        <v>33660</v>
      </c>
      <c r="L92" s="46">
        <v>2805</v>
      </c>
      <c r="M92" s="46">
        <v>33660</v>
      </c>
      <c r="N92" s="47">
        <v>4.0301724137931032</v>
      </c>
    </row>
    <row r="93" spans="1:39" x14ac:dyDescent="0.2">
      <c r="A93" s="60">
        <v>91</v>
      </c>
      <c r="B93" s="49">
        <v>1802</v>
      </c>
      <c r="C93" s="61" t="s">
        <v>51</v>
      </c>
      <c r="D93" s="68" t="s">
        <v>50</v>
      </c>
      <c r="E93" s="67">
        <v>1</v>
      </c>
      <c r="F93" s="45">
        <v>794</v>
      </c>
      <c r="G93" s="48">
        <v>794</v>
      </c>
      <c r="H93" s="50">
        <v>3075</v>
      </c>
      <c r="I93" s="69">
        <v>3075</v>
      </c>
      <c r="J93" s="70">
        <v>3075</v>
      </c>
      <c r="K93" s="46">
        <v>36900</v>
      </c>
      <c r="L93" s="46">
        <v>3075</v>
      </c>
      <c r="M93" s="46">
        <v>36900</v>
      </c>
      <c r="N93" s="47">
        <v>3.8727959697732999</v>
      </c>
      <c r="AK93" s="634">
        <f>기본안!D6</f>
        <v>19112398</v>
      </c>
    </row>
    <row r="94" spans="1:39" x14ac:dyDescent="0.2">
      <c r="A94" s="60">
        <v>92</v>
      </c>
      <c r="B94" s="49">
        <v>2506</v>
      </c>
      <c r="C94" s="61" t="s">
        <v>52</v>
      </c>
      <c r="D94" s="68" t="s">
        <v>50</v>
      </c>
      <c r="E94" s="67">
        <v>1</v>
      </c>
      <c r="F94" s="45">
        <v>1181</v>
      </c>
      <c r="G94" s="48">
        <v>1181</v>
      </c>
      <c r="H94" s="50">
        <v>4275</v>
      </c>
      <c r="I94" s="69">
        <v>4275</v>
      </c>
      <c r="J94" s="70">
        <v>4275</v>
      </c>
      <c r="K94" s="46">
        <v>51300</v>
      </c>
      <c r="L94" s="46">
        <v>4275</v>
      </c>
      <c r="M94" s="46">
        <v>51300</v>
      </c>
      <c r="N94" s="47">
        <v>3.6198137171888232</v>
      </c>
      <c r="AK94" s="633">
        <f>AK91/AK93</f>
        <v>0.8785403066637687</v>
      </c>
    </row>
    <row r="95" spans="1:39" x14ac:dyDescent="0.2">
      <c r="A95" s="60">
        <v>93</v>
      </c>
      <c r="B95" s="49">
        <v>2807</v>
      </c>
      <c r="C95" s="61" t="s">
        <v>51</v>
      </c>
      <c r="D95" s="68" t="s">
        <v>50</v>
      </c>
      <c r="E95" s="67">
        <v>1</v>
      </c>
      <c r="F95" s="45">
        <v>801</v>
      </c>
      <c r="G95" s="48">
        <v>801</v>
      </c>
      <c r="H95" s="50">
        <v>3190</v>
      </c>
      <c r="I95" s="69">
        <v>3190</v>
      </c>
      <c r="J95" s="70">
        <v>3190</v>
      </c>
      <c r="K95" s="46">
        <v>38280</v>
      </c>
      <c r="L95" s="46">
        <v>3190</v>
      </c>
      <c r="M95" s="46">
        <v>38280</v>
      </c>
      <c r="N95" s="47">
        <v>3.982521847690387</v>
      </c>
    </row>
    <row r="96" spans="1:39" x14ac:dyDescent="0.2">
      <c r="A96" s="60">
        <v>94</v>
      </c>
      <c r="B96" s="49">
        <v>3004</v>
      </c>
      <c r="C96" s="61" t="s">
        <v>52</v>
      </c>
      <c r="D96" s="68" t="s">
        <v>50</v>
      </c>
      <c r="E96" s="67">
        <v>1</v>
      </c>
      <c r="F96" s="45">
        <v>1181</v>
      </c>
      <c r="G96" s="48">
        <v>1181</v>
      </c>
      <c r="H96" s="50">
        <v>4195</v>
      </c>
      <c r="I96" s="69">
        <v>4195</v>
      </c>
      <c r="J96" s="70">
        <v>4195</v>
      </c>
      <c r="K96" s="46">
        <v>50340</v>
      </c>
      <c r="L96" s="46">
        <v>4195</v>
      </c>
      <c r="M96" s="46">
        <v>50340</v>
      </c>
      <c r="N96" s="47">
        <v>3.5520745131244706</v>
      </c>
    </row>
    <row r="97" spans="1:14" x14ac:dyDescent="0.2">
      <c r="A97" s="60">
        <v>95</v>
      </c>
      <c r="B97" s="49">
        <v>4010</v>
      </c>
      <c r="C97" s="61" t="s">
        <v>53</v>
      </c>
      <c r="D97" s="68" t="s">
        <v>50</v>
      </c>
      <c r="E97" s="67">
        <v>1</v>
      </c>
      <c r="F97" s="45">
        <v>546</v>
      </c>
      <c r="G97" s="48">
        <v>546</v>
      </c>
      <c r="H97" s="50">
        <v>2460</v>
      </c>
      <c r="I97" s="69">
        <v>2460</v>
      </c>
      <c r="J97" s="70">
        <v>2460</v>
      </c>
      <c r="K97" s="46">
        <v>29520</v>
      </c>
      <c r="L97" s="46">
        <v>2460</v>
      </c>
      <c r="M97" s="46">
        <v>29520</v>
      </c>
      <c r="N97" s="47">
        <v>4.5054945054945055</v>
      </c>
    </row>
    <row r="98" spans="1:14" x14ac:dyDescent="0.2">
      <c r="A98" s="60">
        <v>96</v>
      </c>
      <c r="B98" s="49">
        <v>402</v>
      </c>
      <c r="C98" s="61" t="s">
        <v>51</v>
      </c>
      <c r="D98" s="68" t="s">
        <v>50</v>
      </c>
      <c r="E98" s="67">
        <v>1</v>
      </c>
      <c r="F98" s="45">
        <v>702</v>
      </c>
      <c r="G98" s="48">
        <v>702</v>
      </c>
      <c r="H98" s="50">
        <v>2795</v>
      </c>
      <c r="I98" s="69">
        <v>2795</v>
      </c>
      <c r="J98" s="70">
        <v>2795</v>
      </c>
      <c r="K98" s="46">
        <v>33540</v>
      </c>
      <c r="L98" s="46">
        <v>2795</v>
      </c>
      <c r="M98" s="46">
        <v>33540</v>
      </c>
      <c r="N98" s="47">
        <v>3.9814814814814814</v>
      </c>
    </row>
    <row r="99" spans="1:14" x14ac:dyDescent="0.2">
      <c r="A99" s="60">
        <v>97</v>
      </c>
      <c r="B99" s="49">
        <v>601</v>
      </c>
      <c r="C99" s="61" t="s">
        <v>51</v>
      </c>
      <c r="D99" s="68" t="s">
        <v>50</v>
      </c>
      <c r="E99" s="67">
        <v>1</v>
      </c>
      <c r="F99" s="45">
        <v>552</v>
      </c>
      <c r="G99" s="48">
        <v>552</v>
      </c>
      <c r="H99" s="50">
        <v>2295</v>
      </c>
      <c r="I99" s="69">
        <v>2295</v>
      </c>
      <c r="J99" s="70">
        <v>2295</v>
      </c>
      <c r="K99" s="46">
        <v>27540</v>
      </c>
      <c r="L99" s="46">
        <v>2295</v>
      </c>
      <c r="M99" s="46">
        <v>27540</v>
      </c>
      <c r="N99" s="47">
        <v>4.1576086956521738</v>
      </c>
    </row>
    <row r="100" spans="1:14" x14ac:dyDescent="0.2">
      <c r="A100" s="60">
        <v>98</v>
      </c>
      <c r="B100" s="49">
        <v>1702</v>
      </c>
      <c r="C100" s="61" t="s">
        <v>51</v>
      </c>
      <c r="D100" s="68" t="s">
        <v>50</v>
      </c>
      <c r="E100" s="67">
        <v>1</v>
      </c>
      <c r="F100" s="45">
        <v>794</v>
      </c>
      <c r="G100" s="48">
        <v>794</v>
      </c>
      <c r="H100" s="50">
        <v>3095</v>
      </c>
      <c r="I100" s="69">
        <v>3095</v>
      </c>
      <c r="J100" s="70">
        <v>3095</v>
      </c>
      <c r="K100" s="46">
        <v>37140</v>
      </c>
      <c r="L100" s="46">
        <v>3095</v>
      </c>
      <c r="M100" s="46">
        <v>37140</v>
      </c>
      <c r="N100" s="47">
        <v>3.8979848866498741</v>
      </c>
    </row>
    <row r="101" spans="1:14" x14ac:dyDescent="0.2">
      <c r="A101" s="60">
        <v>99</v>
      </c>
      <c r="B101" s="49">
        <v>1710</v>
      </c>
      <c r="C101" s="61" t="s">
        <v>53</v>
      </c>
      <c r="D101" s="68" t="s">
        <v>50</v>
      </c>
      <c r="E101" s="67">
        <v>1</v>
      </c>
      <c r="F101" s="45">
        <v>546</v>
      </c>
      <c r="G101" s="48">
        <v>546</v>
      </c>
      <c r="H101" s="50">
        <v>2295</v>
      </c>
      <c r="I101" s="69">
        <v>2295</v>
      </c>
      <c r="J101" s="70">
        <v>2295</v>
      </c>
      <c r="K101" s="46">
        <v>27540</v>
      </c>
      <c r="L101" s="46">
        <v>2295</v>
      </c>
      <c r="M101" s="46">
        <v>27540</v>
      </c>
      <c r="N101" s="47">
        <v>4.2032967032967035</v>
      </c>
    </row>
    <row r="102" spans="1:14" x14ac:dyDescent="0.2">
      <c r="A102" s="60">
        <v>100</v>
      </c>
      <c r="B102" s="49">
        <v>2102</v>
      </c>
      <c r="C102" s="61" t="s">
        <v>51</v>
      </c>
      <c r="D102" s="68" t="s">
        <v>50</v>
      </c>
      <c r="E102" s="67">
        <v>1</v>
      </c>
      <c r="F102" s="45">
        <v>794</v>
      </c>
      <c r="G102" s="48">
        <v>794</v>
      </c>
      <c r="H102" s="50">
        <v>3045</v>
      </c>
      <c r="I102" s="69">
        <v>3045</v>
      </c>
      <c r="J102" s="70">
        <v>3045</v>
      </c>
      <c r="K102" s="46">
        <v>36540</v>
      </c>
      <c r="L102" s="46">
        <v>3045</v>
      </c>
      <c r="M102" s="46">
        <v>36540</v>
      </c>
      <c r="N102" s="47">
        <v>3.8350125944584383</v>
      </c>
    </row>
    <row r="103" spans="1:14" x14ac:dyDescent="0.2">
      <c r="A103" s="60">
        <v>101</v>
      </c>
      <c r="B103" s="49">
        <v>1703</v>
      </c>
      <c r="C103" s="61" t="s">
        <v>51</v>
      </c>
      <c r="D103" s="68" t="s">
        <v>50</v>
      </c>
      <c r="E103" s="67">
        <v>1</v>
      </c>
      <c r="F103" s="45">
        <v>801</v>
      </c>
      <c r="G103" s="48">
        <v>801</v>
      </c>
      <c r="H103" s="50">
        <v>2950</v>
      </c>
      <c r="I103" s="69">
        <v>2950</v>
      </c>
      <c r="J103" s="70">
        <v>2950</v>
      </c>
      <c r="K103" s="46">
        <v>35400</v>
      </c>
      <c r="L103" s="46">
        <v>2950</v>
      </c>
      <c r="M103" s="46">
        <v>35400</v>
      </c>
      <c r="N103" s="47">
        <v>3.6828963795255931</v>
      </c>
    </row>
    <row r="104" spans="1:14" x14ac:dyDescent="0.2">
      <c r="A104" s="60">
        <v>102</v>
      </c>
      <c r="B104" s="49">
        <v>3610</v>
      </c>
      <c r="C104" s="61" t="s">
        <v>51</v>
      </c>
      <c r="D104" s="68" t="s">
        <v>50</v>
      </c>
      <c r="E104" s="67">
        <v>1</v>
      </c>
      <c r="F104" s="45">
        <v>546</v>
      </c>
      <c r="G104" s="48">
        <v>546</v>
      </c>
      <c r="H104" s="50">
        <v>2545</v>
      </c>
      <c r="I104" s="69">
        <v>2545</v>
      </c>
      <c r="J104" s="70">
        <v>2545</v>
      </c>
      <c r="K104" s="46">
        <v>30540</v>
      </c>
      <c r="L104" s="46">
        <v>2545</v>
      </c>
      <c r="M104" s="46">
        <v>30540</v>
      </c>
      <c r="N104" s="47">
        <v>4.6611721611721615</v>
      </c>
    </row>
    <row r="105" spans="1:14" x14ac:dyDescent="0.2">
      <c r="A105" s="60">
        <v>103</v>
      </c>
      <c r="B105" s="49">
        <v>503</v>
      </c>
      <c r="C105" s="61" t="s">
        <v>51</v>
      </c>
      <c r="D105" s="68" t="s">
        <v>50</v>
      </c>
      <c r="E105" s="67">
        <v>1</v>
      </c>
      <c r="F105" s="45">
        <v>801</v>
      </c>
      <c r="G105" s="48">
        <v>801</v>
      </c>
      <c r="H105" s="50">
        <v>2900</v>
      </c>
      <c r="I105" s="69">
        <v>2900</v>
      </c>
      <c r="J105" s="70">
        <v>2900</v>
      </c>
      <c r="K105" s="46">
        <v>34800</v>
      </c>
      <c r="L105" s="46">
        <v>2900</v>
      </c>
      <c r="M105" s="46">
        <v>34800</v>
      </c>
      <c r="N105" s="47">
        <v>3.6204744069912609</v>
      </c>
    </row>
    <row r="106" spans="1:14" x14ac:dyDescent="0.2">
      <c r="A106" s="60">
        <v>104</v>
      </c>
      <c r="B106" s="49">
        <v>2910</v>
      </c>
      <c r="C106" s="61" t="s">
        <v>53</v>
      </c>
      <c r="D106" s="68" t="s">
        <v>50</v>
      </c>
      <c r="E106" s="67">
        <v>1</v>
      </c>
      <c r="F106" s="45">
        <v>546</v>
      </c>
      <c r="G106" s="48">
        <v>546</v>
      </c>
      <c r="H106" s="50">
        <v>2390</v>
      </c>
      <c r="I106" s="69">
        <v>2390</v>
      </c>
      <c r="J106" s="70">
        <v>2390</v>
      </c>
      <c r="K106" s="46">
        <v>28680</v>
      </c>
      <c r="L106" s="46">
        <v>2390</v>
      </c>
      <c r="M106" s="46">
        <v>28680</v>
      </c>
      <c r="N106" s="47">
        <v>4.3772893772893777</v>
      </c>
    </row>
    <row r="107" spans="1:14" x14ac:dyDescent="0.2">
      <c r="A107" s="60">
        <v>105</v>
      </c>
      <c r="B107" s="49">
        <v>2507</v>
      </c>
      <c r="C107" s="61" t="s">
        <v>51</v>
      </c>
      <c r="D107" s="68" t="s">
        <v>50</v>
      </c>
      <c r="E107" s="67">
        <v>1</v>
      </c>
      <c r="F107" s="45">
        <v>801</v>
      </c>
      <c r="G107" s="48">
        <v>801</v>
      </c>
      <c r="H107" s="50">
        <v>3275</v>
      </c>
      <c r="I107" s="69">
        <v>3275</v>
      </c>
      <c r="J107" s="70">
        <v>3275</v>
      </c>
      <c r="K107" s="46">
        <v>39300</v>
      </c>
      <c r="L107" s="46">
        <v>3275</v>
      </c>
      <c r="M107" s="46">
        <v>39300</v>
      </c>
      <c r="N107" s="47">
        <v>4.0886392009987516</v>
      </c>
    </row>
    <row r="108" spans="1:14" x14ac:dyDescent="0.2">
      <c r="A108" s="60">
        <v>106</v>
      </c>
      <c r="B108" s="49">
        <v>1106</v>
      </c>
      <c r="C108" s="61" t="s">
        <v>52</v>
      </c>
      <c r="D108" s="68" t="s">
        <v>50</v>
      </c>
      <c r="E108" s="67">
        <v>1</v>
      </c>
      <c r="F108" s="45">
        <v>1181</v>
      </c>
      <c r="G108" s="48">
        <v>1181</v>
      </c>
      <c r="H108" s="50">
        <v>4175</v>
      </c>
      <c r="I108" s="69">
        <v>4175</v>
      </c>
      <c r="J108" s="70">
        <v>4175</v>
      </c>
      <c r="K108" s="46">
        <v>50100</v>
      </c>
      <c r="L108" s="46">
        <v>4175</v>
      </c>
      <c r="M108" s="46">
        <v>50100</v>
      </c>
      <c r="N108" s="47">
        <v>3.5351397121083825</v>
      </c>
    </row>
    <row r="109" spans="1:14" x14ac:dyDescent="0.2">
      <c r="A109" s="60">
        <v>107</v>
      </c>
      <c r="B109" s="49">
        <v>1809</v>
      </c>
      <c r="C109" s="61" t="s">
        <v>51</v>
      </c>
      <c r="D109" s="68" t="s">
        <v>50</v>
      </c>
      <c r="E109" s="67">
        <v>1</v>
      </c>
      <c r="F109" s="45">
        <v>685</v>
      </c>
      <c r="G109" s="48">
        <v>685</v>
      </c>
      <c r="H109" s="50">
        <v>2850</v>
      </c>
      <c r="I109" s="69">
        <v>2850</v>
      </c>
      <c r="J109" s="70">
        <v>2850</v>
      </c>
      <c r="K109" s="46">
        <v>34200</v>
      </c>
      <c r="L109" s="46">
        <v>2850</v>
      </c>
      <c r="M109" s="46">
        <v>34200</v>
      </c>
      <c r="N109" s="47">
        <v>4.1605839416058394</v>
      </c>
    </row>
    <row r="110" spans="1:14" x14ac:dyDescent="0.2">
      <c r="A110" s="60">
        <v>108</v>
      </c>
      <c r="B110" s="49">
        <v>2610</v>
      </c>
      <c r="C110" s="61" t="s">
        <v>53</v>
      </c>
      <c r="D110" s="68" t="s">
        <v>50</v>
      </c>
      <c r="E110" s="67">
        <v>1</v>
      </c>
      <c r="F110" s="45">
        <v>546</v>
      </c>
      <c r="G110" s="48">
        <v>546</v>
      </c>
      <c r="H110" s="50">
        <v>2445</v>
      </c>
      <c r="I110" s="69">
        <v>2445</v>
      </c>
      <c r="J110" s="70">
        <v>2445</v>
      </c>
      <c r="K110" s="46">
        <v>29340</v>
      </c>
      <c r="L110" s="46">
        <v>2445</v>
      </c>
      <c r="M110" s="46">
        <v>29340</v>
      </c>
      <c r="N110" s="47">
        <v>4.4780219780219781</v>
      </c>
    </row>
    <row r="111" spans="1:14" x14ac:dyDescent="0.2">
      <c r="A111" s="60">
        <v>109</v>
      </c>
      <c r="B111" s="49">
        <v>3008</v>
      </c>
      <c r="C111" s="61" t="s">
        <v>51</v>
      </c>
      <c r="D111" s="68" t="s">
        <v>50</v>
      </c>
      <c r="E111" s="67">
        <v>1</v>
      </c>
      <c r="F111" s="45">
        <v>794</v>
      </c>
      <c r="G111" s="48">
        <v>794</v>
      </c>
      <c r="H111" s="50">
        <v>3395</v>
      </c>
      <c r="I111" s="69">
        <v>3395</v>
      </c>
      <c r="J111" s="70">
        <v>3395</v>
      </c>
      <c r="K111" s="46">
        <v>40740</v>
      </c>
      <c r="L111" s="46">
        <v>3395</v>
      </c>
      <c r="M111" s="46">
        <v>40740</v>
      </c>
      <c r="N111" s="47">
        <v>4.275818639798489</v>
      </c>
    </row>
    <row r="112" spans="1:14" x14ac:dyDescent="0.2">
      <c r="A112" s="60">
        <v>110</v>
      </c>
      <c r="B112" s="49">
        <v>1107</v>
      </c>
      <c r="C112" s="61" t="s">
        <v>51</v>
      </c>
      <c r="D112" s="68" t="s">
        <v>50</v>
      </c>
      <c r="E112" s="67">
        <v>1</v>
      </c>
      <c r="F112" s="45">
        <v>801</v>
      </c>
      <c r="G112" s="48">
        <v>801</v>
      </c>
      <c r="H112" s="50">
        <v>3155</v>
      </c>
      <c r="I112" s="69">
        <v>3155</v>
      </c>
      <c r="J112" s="70">
        <v>3155</v>
      </c>
      <c r="K112" s="46">
        <v>37860</v>
      </c>
      <c r="L112" s="46">
        <v>3155</v>
      </c>
      <c r="M112" s="46">
        <v>37860</v>
      </c>
      <c r="N112" s="47">
        <v>3.9388264669163546</v>
      </c>
    </row>
    <row r="113" spans="1:14" x14ac:dyDescent="0.2">
      <c r="A113" s="60">
        <v>111</v>
      </c>
      <c r="B113" s="49">
        <v>607</v>
      </c>
      <c r="C113" s="61" t="s">
        <v>51</v>
      </c>
      <c r="D113" s="68" t="s">
        <v>50</v>
      </c>
      <c r="E113" s="67">
        <v>1</v>
      </c>
      <c r="F113" s="45">
        <v>1092</v>
      </c>
      <c r="G113" s="48">
        <v>1092</v>
      </c>
      <c r="H113" s="50">
        <v>3695</v>
      </c>
      <c r="I113" s="69">
        <v>3695</v>
      </c>
      <c r="J113" s="70">
        <v>3695</v>
      </c>
      <c r="K113" s="46">
        <v>44340</v>
      </c>
      <c r="L113" s="46">
        <v>3695</v>
      </c>
      <c r="M113" s="46">
        <v>44340</v>
      </c>
      <c r="N113" s="47">
        <v>3.3836996336996337</v>
      </c>
    </row>
    <row r="114" spans="1:14" x14ac:dyDescent="0.2">
      <c r="A114" s="60">
        <v>112</v>
      </c>
      <c r="B114" s="49">
        <v>1910</v>
      </c>
      <c r="C114" s="61" t="s">
        <v>53</v>
      </c>
      <c r="D114" s="68" t="s">
        <v>50</v>
      </c>
      <c r="E114" s="67">
        <v>1</v>
      </c>
      <c r="F114" s="45">
        <v>546</v>
      </c>
      <c r="G114" s="48">
        <v>546</v>
      </c>
      <c r="H114" s="50">
        <v>2350</v>
      </c>
      <c r="I114" s="69">
        <v>2350</v>
      </c>
      <c r="J114" s="70">
        <v>2350</v>
      </c>
      <c r="K114" s="46">
        <v>28200</v>
      </c>
      <c r="L114" s="46">
        <v>2350</v>
      </c>
      <c r="M114" s="46">
        <v>28200</v>
      </c>
      <c r="N114" s="47">
        <v>4.3040293040293038</v>
      </c>
    </row>
    <row r="115" spans="1:14" x14ac:dyDescent="0.2">
      <c r="A115" s="60">
        <v>113</v>
      </c>
      <c r="B115" s="49">
        <v>902</v>
      </c>
      <c r="C115" s="61" t="s">
        <v>51</v>
      </c>
      <c r="D115" s="68" t="s">
        <v>50</v>
      </c>
      <c r="E115" s="67">
        <v>1</v>
      </c>
      <c r="F115" s="45">
        <v>794</v>
      </c>
      <c r="G115" s="48">
        <v>794</v>
      </c>
      <c r="H115" s="50">
        <v>2995</v>
      </c>
      <c r="I115" s="69">
        <v>2995</v>
      </c>
      <c r="J115" s="70">
        <v>2995</v>
      </c>
      <c r="K115" s="46">
        <v>35940</v>
      </c>
      <c r="L115" s="46">
        <v>2995</v>
      </c>
      <c r="M115" s="46">
        <v>35940</v>
      </c>
      <c r="N115" s="47">
        <v>3.7720403022670026</v>
      </c>
    </row>
    <row r="116" spans="1:14" x14ac:dyDescent="0.2">
      <c r="A116" s="60">
        <v>114</v>
      </c>
      <c r="B116" s="49">
        <v>4006</v>
      </c>
      <c r="C116" s="61" t="s">
        <v>52</v>
      </c>
      <c r="D116" s="68" t="s">
        <v>50</v>
      </c>
      <c r="E116" s="67">
        <v>1</v>
      </c>
      <c r="F116" s="45">
        <v>1185</v>
      </c>
      <c r="G116" s="48">
        <v>1185</v>
      </c>
      <c r="H116" s="50">
        <v>4585</v>
      </c>
      <c r="I116" s="69">
        <v>4585</v>
      </c>
      <c r="J116" s="70">
        <v>4585</v>
      </c>
      <c r="K116" s="46">
        <v>55020</v>
      </c>
      <c r="L116" s="46">
        <v>4585</v>
      </c>
      <c r="M116" s="46">
        <v>55020</v>
      </c>
      <c r="N116" s="47">
        <v>3.869198312236287</v>
      </c>
    </row>
    <row r="117" spans="1:14" x14ac:dyDescent="0.2">
      <c r="A117" s="60">
        <v>115</v>
      </c>
      <c r="B117" s="49">
        <v>305</v>
      </c>
      <c r="C117" s="61" t="s">
        <v>51</v>
      </c>
      <c r="D117" s="68" t="s">
        <v>50</v>
      </c>
      <c r="E117" s="67">
        <v>1</v>
      </c>
      <c r="F117" s="45">
        <v>1058</v>
      </c>
      <c r="G117" s="48">
        <v>1058</v>
      </c>
      <c r="H117" s="50">
        <v>3495</v>
      </c>
      <c r="I117" s="69">
        <v>3495</v>
      </c>
      <c r="J117" s="70">
        <v>3495</v>
      </c>
      <c r="K117" s="46">
        <v>41940</v>
      </c>
      <c r="L117" s="46">
        <v>3495</v>
      </c>
      <c r="M117" s="46">
        <v>41940</v>
      </c>
      <c r="N117" s="47">
        <v>3.3034026465028354</v>
      </c>
    </row>
    <row r="118" spans="1:14" x14ac:dyDescent="0.2">
      <c r="A118" s="60">
        <v>116</v>
      </c>
      <c r="B118" s="49">
        <v>605</v>
      </c>
      <c r="C118" s="61" t="s">
        <v>51</v>
      </c>
      <c r="D118" s="68" t="s">
        <v>50</v>
      </c>
      <c r="E118" s="67">
        <v>1</v>
      </c>
      <c r="F118" s="45">
        <v>1058</v>
      </c>
      <c r="G118" s="48">
        <v>1058</v>
      </c>
      <c r="H118" s="50">
        <v>3575</v>
      </c>
      <c r="I118" s="69">
        <v>3575</v>
      </c>
      <c r="J118" s="70">
        <v>3575</v>
      </c>
      <c r="K118" s="46">
        <v>42900</v>
      </c>
      <c r="L118" s="46">
        <v>3575</v>
      </c>
      <c r="M118" s="46">
        <v>42900</v>
      </c>
      <c r="N118" s="47">
        <v>3.3790170132325144</v>
      </c>
    </row>
    <row r="119" spans="1:14" x14ac:dyDescent="0.2">
      <c r="A119" s="60">
        <v>117</v>
      </c>
      <c r="B119" s="49">
        <v>2906</v>
      </c>
      <c r="C119" s="61" t="s">
        <v>52</v>
      </c>
      <c r="D119" s="68" t="s">
        <v>50</v>
      </c>
      <c r="E119" s="67">
        <v>1</v>
      </c>
      <c r="F119" s="45">
        <v>1181</v>
      </c>
      <c r="G119" s="48">
        <v>1181</v>
      </c>
      <c r="H119" s="50">
        <v>4650</v>
      </c>
      <c r="I119" s="69">
        <v>4650</v>
      </c>
      <c r="J119" s="70">
        <v>4650</v>
      </c>
      <c r="K119" s="46">
        <v>55800</v>
      </c>
      <c r="L119" s="46">
        <v>4650</v>
      </c>
      <c r="M119" s="46">
        <v>55800</v>
      </c>
      <c r="N119" s="47">
        <v>3.9373412362404743</v>
      </c>
    </row>
    <row r="120" spans="1:14" x14ac:dyDescent="0.2">
      <c r="A120" s="60">
        <v>118</v>
      </c>
      <c r="B120" s="49">
        <v>801</v>
      </c>
      <c r="C120" s="61" t="s">
        <v>51</v>
      </c>
      <c r="D120" s="68" t="s">
        <v>50</v>
      </c>
      <c r="E120" s="67">
        <v>1</v>
      </c>
      <c r="F120" s="45">
        <v>685</v>
      </c>
      <c r="G120" s="48">
        <v>685</v>
      </c>
      <c r="H120" s="50">
        <v>2675</v>
      </c>
      <c r="I120" s="69">
        <v>2675</v>
      </c>
      <c r="J120" s="70">
        <v>2675</v>
      </c>
      <c r="K120" s="46">
        <v>32100</v>
      </c>
      <c r="L120" s="46">
        <v>2675</v>
      </c>
      <c r="M120" s="46">
        <v>32100</v>
      </c>
      <c r="N120" s="47">
        <v>3.9051094890510947</v>
      </c>
    </row>
    <row r="121" spans="1:14" x14ac:dyDescent="0.2">
      <c r="A121" s="60">
        <v>119</v>
      </c>
      <c r="B121" s="49">
        <v>1203</v>
      </c>
      <c r="C121" s="61" t="s">
        <v>51</v>
      </c>
      <c r="D121" s="68" t="s">
        <v>50</v>
      </c>
      <c r="E121" s="67">
        <v>1</v>
      </c>
      <c r="F121" s="45">
        <v>801</v>
      </c>
      <c r="G121" s="48">
        <v>801</v>
      </c>
      <c r="H121" s="50">
        <v>2995</v>
      </c>
      <c r="I121" s="69">
        <v>2995</v>
      </c>
      <c r="J121" s="70">
        <v>2995</v>
      </c>
      <c r="K121" s="46">
        <v>35940</v>
      </c>
      <c r="L121" s="46">
        <v>2995</v>
      </c>
      <c r="M121" s="46">
        <v>35940</v>
      </c>
      <c r="N121" s="47">
        <v>3.7390761548064919</v>
      </c>
    </row>
    <row r="122" spans="1:14" x14ac:dyDescent="0.2">
      <c r="A122" s="60">
        <v>120</v>
      </c>
      <c r="B122" s="49">
        <v>2108</v>
      </c>
      <c r="C122" s="61" t="s">
        <v>51</v>
      </c>
      <c r="D122" s="68" t="s">
        <v>50</v>
      </c>
      <c r="E122" s="67">
        <v>1</v>
      </c>
      <c r="F122" s="45">
        <v>794</v>
      </c>
      <c r="G122" s="48">
        <v>794</v>
      </c>
      <c r="H122" s="50">
        <v>3170</v>
      </c>
      <c r="I122" s="69">
        <v>3170</v>
      </c>
      <c r="J122" s="70">
        <v>3170</v>
      </c>
      <c r="K122" s="46">
        <v>38040</v>
      </c>
      <c r="L122" s="46">
        <v>3170</v>
      </c>
      <c r="M122" s="46">
        <v>38040</v>
      </c>
      <c r="N122" s="47">
        <v>3.9924433249370277</v>
      </c>
    </row>
    <row r="123" spans="1:14" x14ac:dyDescent="0.2">
      <c r="A123" s="60">
        <v>121</v>
      </c>
      <c r="B123" s="49">
        <v>2110</v>
      </c>
      <c r="C123" s="61" t="s">
        <v>53</v>
      </c>
      <c r="D123" s="68" t="s">
        <v>50</v>
      </c>
      <c r="E123" s="67">
        <v>1</v>
      </c>
      <c r="F123" s="45">
        <v>546</v>
      </c>
      <c r="G123" s="48">
        <v>546</v>
      </c>
      <c r="H123" s="50">
        <v>2435</v>
      </c>
      <c r="I123" s="69">
        <v>2435</v>
      </c>
      <c r="J123" s="70">
        <v>2435</v>
      </c>
      <c r="K123" s="46">
        <v>29220</v>
      </c>
      <c r="L123" s="46">
        <v>2435</v>
      </c>
      <c r="M123" s="46">
        <v>29220</v>
      </c>
      <c r="N123" s="47">
        <v>4.4597069597069599</v>
      </c>
    </row>
    <row r="124" spans="1:14" x14ac:dyDescent="0.2">
      <c r="A124" s="60">
        <v>122</v>
      </c>
      <c r="B124" s="49">
        <v>3204</v>
      </c>
      <c r="C124" s="61" t="s">
        <v>52</v>
      </c>
      <c r="D124" s="68" t="s">
        <v>50</v>
      </c>
      <c r="E124" s="67">
        <v>1</v>
      </c>
      <c r="F124" s="45">
        <v>1185</v>
      </c>
      <c r="G124" s="48">
        <v>1185</v>
      </c>
      <c r="H124" s="50">
        <v>4300</v>
      </c>
      <c r="I124" s="69">
        <v>4300</v>
      </c>
      <c r="J124" s="70">
        <v>4300</v>
      </c>
      <c r="K124" s="46">
        <v>51600</v>
      </c>
      <c r="L124" s="46">
        <v>4300</v>
      </c>
      <c r="M124" s="46">
        <v>51600</v>
      </c>
      <c r="N124" s="47">
        <v>3.628691983122363</v>
      </c>
    </row>
    <row r="125" spans="1:14" x14ac:dyDescent="0.2">
      <c r="A125" s="60">
        <v>123</v>
      </c>
      <c r="B125" s="49">
        <v>3208</v>
      </c>
      <c r="C125" s="61" t="s">
        <v>51</v>
      </c>
      <c r="D125" s="68" t="s">
        <v>50</v>
      </c>
      <c r="E125" s="67">
        <v>1</v>
      </c>
      <c r="F125" s="45">
        <v>794</v>
      </c>
      <c r="G125" s="48">
        <v>794</v>
      </c>
      <c r="H125" s="50">
        <v>3385</v>
      </c>
      <c r="I125" s="69">
        <v>3385</v>
      </c>
      <c r="J125" s="70">
        <v>3385</v>
      </c>
      <c r="K125" s="46">
        <v>40620</v>
      </c>
      <c r="L125" s="46">
        <v>3385</v>
      </c>
      <c r="M125" s="46">
        <v>40620</v>
      </c>
      <c r="N125" s="47">
        <v>4.2632241813602016</v>
      </c>
    </row>
    <row r="126" spans="1:14" x14ac:dyDescent="0.2">
      <c r="A126" s="60">
        <v>124</v>
      </c>
      <c r="B126" s="49">
        <v>1808</v>
      </c>
      <c r="C126" s="61" t="s">
        <v>51</v>
      </c>
      <c r="D126" s="68" t="s">
        <v>50</v>
      </c>
      <c r="E126" s="67">
        <v>1</v>
      </c>
      <c r="F126" s="45">
        <v>794</v>
      </c>
      <c r="G126" s="48">
        <v>794</v>
      </c>
      <c r="H126" s="50">
        <v>3250</v>
      </c>
      <c r="I126" s="69">
        <v>3250</v>
      </c>
      <c r="J126" s="70">
        <v>3250</v>
      </c>
      <c r="K126" s="46">
        <v>39000</v>
      </c>
      <c r="L126" s="46">
        <v>3250</v>
      </c>
      <c r="M126" s="46">
        <v>39000</v>
      </c>
      <c r="N126" s="47">
        <v>4.093198992443325</v>
      </c>
    </row>
    <row r="127" spans="1:14" x14ac:dyDescent="0.2">
      <c r="A127" s="60">
        <v>125</v>
      </c>
      <c r="B127" s="49">
        <v>1205</v>
      </c>
      <c r="C127" s="61" t="s">
        <v>51</v>
      </c>
      <c r="D127" s="68" t="s">
        <v>50</v>
      </c>
      <c r="E127" s="67">
        <v>1</v>
      </c>
      <c r="F127" s="45">
        <v>696</v>
      </c>
      <c r="G127" s="48">
        <v>696</v>
      </c>
      <c r="H127" s="50">
        <v>2910</v>
      </c>
      <c r="I127" s="69">
        <v>2910</v>
      </c>
      <c r="J127" s="70">
        <v>2910</v>
      </c>
      <c r="K127" s="46">
        <v>34920</v>
      </c>
      <c r="L127" s="46">
        <v>2910</v>
      </c>
      <c r="M127" s="46">
        <v>34920</v>
      </c>
      <c r="N127" s="47">
        <v>4.181034482758621</v>
      </c>
    </row>
    <row r="128" spans="1:14" x14ac:dyDescent="0.2">
      <c r="A128" s="60">
        <v>126</v>
      </c>
      <c r="B128" s="49">
        <v>4804</v>
      </c>
      <c r="C128" s="61" t="s">
        <v>52</v>
      </c>
      <c r="D128" s="68" t="s">
        <v>50</v>
      </c>
      <c r="E128" s="67">
        <v>1</v>
      </c>
      <c r="F128" s="45">
        <v>1133</v>
      </c>
      <c r="G128" s="48">
        <v>1133</v>
      </c>
      <c r="H128" s="50">
        <v>4575</v>
      </c>
      <c r="I128" s="69">
        <v>4575</v>
      </c>
      <c r="J128" s="70">
        <v>4575</v>
      </c>
      <c r="K128" s="46">
        <v>54900</v>
      </c>
      <c r="L128" s="46">
        <v>4575</v>
      </c>
      <c r="M128" s="46">
        <v>54900</v>
      </c>
      <c r="N128" s="47">
        <v>4.0379523389232128</v>
      </c>
    </row>
    <row r="129" spans="1:14" x14ac:dyDescent="0.2">
      <c r="A129" s="60">
        <v>127</v>
      </c>
      <c r="B129" s="49">
        <v>2405</v>
      </c>
      <c r="C129" s="61" t="s">
        <v>51</v>
      </c>
      <c r="D129" s="68" t="s">
        <v>50</v>
      </c>
      <c r="E129" s="67">
        <v>1</v>
      </c>
      <c r="F129" s="45">
        <v>696</v>
      </c>
      <c r="G129" s="48">
        <v>696</v>
      </c>
      <c r="H129" s="50">
        <v>3195</v>
      </c>
      <c r="I129" s="69">
        <v>3195</v>
      </c>
      <c r="J129" s="70">
        <v>3195</v>
      </c>
      <c r="K129" s="46">
        <v>38340</v>
      </c>
      <c r="L129" s="46">
        <v>3195</v>
      </c>
      <c r="M129" s="46">
        <v>38340</v>
      </c>
      <c r="N129" s="47">
        <v>4.5905172413793105</v>
      </c>
    </row>
    <row r="130" spans="1:14" x14ac:dyDescent="0.2">
      <c r="A130" s="60">
        <v>128</v>
      </c>
      <c r="B130" s="49">
        <v>2510</v>
      </c>
      <c r="C130" s="61" t="s">
        <v>53</v>
      </c>
      <c r="D130" s="68" t="s">
        <v>50</v>
      </c>
      <c r="E130" s="67">
        <v>1</v>
      </c>
      <c r="F130" s="45">
        <v>546</v>
      </c>
      <c r="G130" s="48">
        <v>546</v>
      </c>
      <c r="H130" s="50">
        <v>2595</v>
      </c>
      <c r="I130" s="69">
        <v>2595</v>
      </c>
      <c r="J130" s="70">
        <v>2595</v>
      </c>
      <c r="K130" s="46">
        <v>31140</v>
      </c>
      <c r="L130" s="46">
        <v>2595</v>
      </c>
      <c r="M130" s="46">
        <v>31140</v>
      </c>
      <c r="N130" s="47">
        <v>4.7527472527472527</v>
      </c>
    </row>
    <row r="131" spans="1:14" x14ac:dyDescent="0.2">
      <c r="A131" s="60">
        <v>129</v>
      </c>
      <c r="B131" s="49">
        <v>3706</v>
      </c>
      <c r="C131" s="61" t="s">
        <v>51</v>
      </c>
      <c r="D131" s="68" t="s">
        <v>50</v>
      </c>
      <c r="E131" s="67">
        <v>1</v>
      </c>
      <c r="F131" s="45">
        <v>1185</v>
      </c>
      <c r="G131" s="48">
        <v>1185</v>
      </c>
      <c r="H131" s="50">
        <v>4650</v>
      </c>
      <c r="I131" s="69">
        <v>4650</v>
      </c>
      <c r="J131" s="70">
        <v>4650</v>
      </c>
      <c r="K131" s="46">
        <v>55800</v>
      </c>
      <c r="L131" s="46">
        <v>4650</v>
      </c>
      <c r="M131" s="46">
        <v>55800</v>
      </c>
      <c r="N131" s="47">
        <v>3.9240506329113924</v>
      </c>
    </row>
    <row r="132" spans="1:14" x14ac:dyDescent="0.2">
      <c r="A132" s="60">
        <v>130</v>
      </c>
      <c r="B132" s="49">
        <v>1204</v>
      </c>
      <c r="C132" s="61" t="s">
        <v>52</v>
      </c>
      <c r="D132" s="68" t="s">
        <v>50</v>
      </c>
      <c r="E132" s="67">
        <v>1</v>
      </c>
      <c r="F132" s="45">
        <v>1181</v>
      </c>
      <c r="G132" s="48">
        <v>1181</v>
      </c>
      <c r="H132" s="50">
        <v>4200</v>
      </c>
      <c r="I132" s="69">
        <v>4200</v>
      </c>
      <c r="J132" s="70">
        <v>4200</v>
      </c>
      <c r="K132" s="46">
        <v>50400</v>
      </c>
      <c r="L132" s="46">
        <v>4200</v>
      </c>
      <c r="M132" s="46">
        <v>50400</v>
      </c>
      <c r="N132" s="47">
        <v>3.5563082133784927</v>
      </c>
    </row>
    <row r="133" spans="1:14" x14ac:dyDescent="0.2">
      <c r="A133" s="60">
        <v>131</v>
      </c>
      <c r="B133" s="49">
        <v>1803</v>
      </c>
      <c r="C133" s="61" t="s">
        <v>51</v>
      </c>
      <c r="D133" s="68" t="s">
        <v>50</v>
      </c>
      <c r="E133" s="67">
        <v>1</v>
      </c>
      <c r="F133" s="45">
        <v>801</v>
      </c>
      <c r="G133" s="48">
        <v>801</v>
      </c>
      <c r="H133" s="50">
        <v>2995</v>
      </c>
      <c r="I133" s="69">
        <v>2995</v>
      </c>
      <c r="J133" s="70">
        <v>2995</v>
      </c>
      <c r="K133" s="46">
        <v>35940</v>
      </c>
      <c r="L133" s="46">
        <v>2995</v>
      </c>
      <c r="M133" s="46">
        <v>35940</v>
      </c>
      <c r="N133" s="47">
        <v>3.7390761548064919</v>
      </c>
    </row>
    <row r="134" spans="1:14" x14ac:dyDescent="0.2">
      <c r="A134" s="60">
        <v>132</v>
      </c>
      <c r="B134" s="49">
        <v>3101</v>
      </c>
      <c r="C134" s="61" t="s">
        <v>51</v>
      </c>
      <c r="D134" s="68" t="s">
        <v>50</v>
      </c>
      <c r="E134" s="67">
        <v>1</v>
      </c>
      <c r="F134" s="45">
        <v>685</v>
      </c>
      <c r="G134" s="48">
        <v>685</v>
      </c>
      <c r="H134" s="50">
        <v>2875</v>
      </c>
      <c r="I134" s="69">
        <v>2875</v>
      </c>
      <c r="J134" s="70">
        <v>2875</v>
      </c>
      <c r="K134" s="46">
        <v>34500</v>
      </c>
      <c r="L134" s="46">
        <v>2875</v>
      </c>
      <c r="M134" s="46">
        <v>34500</v>
      </c>
      <c r="N134" s="47">
        <v>4.1970802919708028</v>
      </c>
    </row>
    <row r="135" spans="1:14" x14ac:dyDescent="0.2">
      <c r="A135" s="60">
        <v>133</v>
      </c>
      <c r="B135" s="49">
        <v>1907</v>
      </c>
      <c r="C135" s="61" t="s">
        <v>51</v>
      </c>
      <c r="D135" s="68" t="s">
        <v>50</v>
      </c>
      <c r="E135" s="67">
        <v>1</v>
      </c>
      <c r="F135" s="45">
        <v>801</v>
      </c>
      <c r="G135" s="48">
        <v>801</v>
      </c>
      <c r="H135" s="50">
        <v>3350</v>
      </c>
      <c r="I135" s="69">
        <v>3350</v>
      </c>
      <c r="J135" s="70">
        <v>3350</v>
      </c>
      <c r="K135" s="46">
        <v>40200</v>
      </c>
      <c r="L135" s="46">
        <v>3350</v>
      </c>
      <c r="M135" s="46">
        <v>40200</v>
      </c>
      <c r="N135" s="47">
        <v>4.1822721598002497</v>
      </c>
    </row>
    <row r="136" spans="1:14" x14ac:dyDescent="0.2">
      <c r="A136" s="60">
        <v>134</v>
      </c>
      <c r="B136" s="49">
        <v>1806</v>
      </c>
      <c r="C136" s="61" t="s">
        <v>52</v>
      </c>
      <c r="D136" s="68" t="s">
        <v>50</v>
      </c>
      <c r="E136" s="67">
        <v>1</v>
      </c>
      <c r="F136" s="45">
        <v>1181</v>
      </c>
      <c r="G136" s="48">
        <v>1181</v>
      </c>
      <c r="H136" s="50">
        <v>4375</v>
      </c>
      <c r="I136" s="69">
        <v>4375</v>
      </c>
      <c r="J136" s="70">
        <v>4375</v>
      </c>
      <c r="K136" s="46">
        <v>52500</v>
      </c>
      <c r="L136" s="46">
        <v>4375</v>
      </c>
      <c r="M136" s="46">
        <v>52500</v>
      </c>
      <c r="N136" s="47">
        <v>3.7044877222692634</v>
      </c>
    </row>
    <row r="137" spans="1:14" x14ac:dyDescent="0.2">
      <c r="A137" s="60">
        <v>135</v>
      </c>
      <c r="B137" s="49">
        <v>4408</v>
      </c>
      <c r="C137" s="61" t="s">
        <v>51</v>
      </c>
      <c r="D137" s="68" t="s">
        <v>50</v>
      </c>
      <c r="E137" s="67">
        <v>1</v>
      </c>
      <c r="F137" s="45">
        <v>794</v>
      </c>
      <c r="G137" s="48">
        <v>794</v>
      </c>
      <c r="H137" s="50">
        <v>3595</v>
      </c>
      <c r="I137" s="69">
        <v>3595</v>
      </c>
      <c r="J137" s="70">
        <v>3595</v>
      </c>
      <c r="K137" s="46">
        <v>43140</v>
      </c>
      <c r="L137" s="46">
        <v>3595</v>
      </c>
      <c r="M137" s="46">
        <v>43140</v>
      </c>
      <c r="N137" s="47">
        <v>4.5277078085642319</v>
      </c>
    </row>
    <row r="138" spans="1:14" x14ac:dyDescent="0.2">
      <c r="A138" s="60">
        <v>136</v>
      </c>
      <c r="B138" s="49">
        <v>4106</v>
      </c>
      <c r="C138" s="61" t="s">
        <v>52</v>
      </c>
      <c r="D138" s="68" t="s">
        <v>50</v>
      </c>
      <c r="E138" s="67">
        <v>1</v>
      </c>
      <c r="F138" s="45">
        <v>1185</v>
      </c>
      <c r="G138" s="48">
        <v>1185</v>
      </c>
      <c r="H138" s="50">
        <v>4945</v>
      </c>
      <c r="I138" s="69">
        <v>4945</v>
      </c>
      <c r="J138" s="70">
        <v>4945</v>
      </c>
      <c r="K138" s="46">
        <v>59340</v>
      </c>
      <c r="L138" s="46">
        <v>4945</v>
      </c>
      <c r="M138" s="46">
        <v>59340</v>
      </c>
      <c r="N138" s="47">
        <v>4.1729957805907176</v>
      </c>
    </row>
    <row r="139" spans="1:14" x14ac:dyDescent="0.2">
      <c r="A139" s="60">
        <v>137</v>
      </c>
      <c r="B139" s="49">
        <v>3109</v>
      </c>
      <c r="C139" s="61" t="s">
        <v>51</v>
      </c>
      <c r="D139" s="68" t="s">
        <v>50</v>
      </c>
      <c r="E139" s="67">
        <v>1</v>
      </c>
      <c r="F139" s="45">
        <v>685</v>
      </c>
      <c r="G139" s="48">
        <v>685</v>
      </c>
      <c r="H139" s="50">
        <v>2950</v>
      </c>
      <c r="I139" s="69">
        <v>2950</v>
      </c>
      <c r="J139" s="70">
        <v>2950</v>
      </c>
      <c r="K139" s="46">
        <v>35400</v>
      </c>
      <c r="L139" s="46">
        <v>2950</v>
      </c>
      <c r="M139" s="46">
        <v>35400</v>
      </c>
      <c r="N139" s="47">
        <v>4.3065693430656937</v>
      </c>
    </row>
    <row r="140" spans="1:14" x14ac:dyDescent="0.2">
      <c r="A140" s="60">
        <v>138</v>
      </c>
      <c r="B140" s="49">
        <v>4304</v>
      </c>
      <c r="C140" s="61" t="s">
        <v>52</v>
      </c>
      <c r="D140" s="68" t="s">
        <v>50</v>
      </c>
      <c r="E140" s="67">
        <v>1</v>
      </c>
      <c r="F140" s="45">
        <v>1184</v>
      </c>
      <c r="G140" s="48">
        <v>1184</v>
      </c>
      <c r="H140" s="50">
        <v>4425</v>
      </c>
      <c r="I140" s="69">
        <v>4425</v>
      </c>
      <c r="J140" s="70">
        <v>4425</v>
      </c>
      <c r="K140" s="46">
        <v>53100</v>
      </c>
      <c r="L140" s="46">
        <v>4425</v>
      </c>
      <c r="M140" s="46">
        <v>53100</v>
      </c>
      <c r="N140" s="47">
        <v>3.7373310810810811</v>
      </c>
    </row>
    <row r="141" spans="1:14" x14ac:dyDescent="0.2">
      <c r="A141" s="60">
        <v>139</v>
      </c>
      <c r="B141" s="49">
        <v>505</v>
      </c>
      <c r="C141" s="61" t="s">
        <v>51</v>
      </c>
      <c r="D141" s="68" t="s">
        <v>50</v>
      </c>
      <c r="E141" s="67">
        <v>1</v>
      </c>
      <c r="F141" s="45">
        <v>1058</v>
      </c>
      <c r="G141" s="48">
        <v>1058</v>
      </c>
      <c r="H141" s="50">
        <v>3675</v>
      </c>
      <c r="I141" s="69">
        <v>3675</v>
      </c>
      <c r="J141" s="70">
        <v>3675</v>
      </c>
      <c r="K141" s="46">
        <v>44100</v>
      </c>
      <c r="L141" s="46">
        <v>3675</v>
      </c>
      <c r="M141" s="46">
        <v>44100</v>
      </c>
      <c r="N141" s="47">
        <v>3.4735349716446127</v>
      </c>
    </row>
    <row r="142" spans="1:14" x14ac:dyDescent="0.2">
      <c r="A142" s="60">
        <v>140</v>
      </c>
      <c r="B142" s="49">
        <v>810</v>
      </c>
      <c r="C142" s="61" t="s">
        <v>53</v>
      </c>
      <c r="D142" s="68" t="s">
        <v>50</v>
      </c>
      <c r="E142" s="67">
        <v>1</v>
      </c>
      <c r="F142" s="45">
        <v>546</v>
      </c>
      <c r="G142" s="48">
        <v>546</v>
      </c>
      <c r="H142" s="50">
        <v>2285</v>
      </c>
      <c r="I142" s="69">
        <v>2285</v>
      </c>
      <c r="J142" s="70">
        <v>2285</v>
      </c>
      <c r="K142" s="46">
        <v>27420</v>
      </c>
      <c r="L142" s="46">
        <v>2285</v>
      </c>
      <c r="M142" s="46">
        <v>27420</v>
      </c>
      <c r="N142" s="47">
        <v>4.1849816849816852</v>
      </c>
    </row>
    <row r="143" spans="1:14" x14ac:dyDescent="0.2">
      <c r="A143" s="60">
        <v>141</v>
      </c>
      <c r="B143" s="49">
        <v>1101</v>
      </c>
      <c r="C143" s="61" t="s">
        <v>51</v>
      </c>
      <c r="D143" s="68" t="s">
        <v>50</v>
      </c>
      <c r="E143" s="67">
        <v>1</v>
      </c>
      <c r="F143" s="45">
        <v>685</v>
      </c>
      <c r="G143" s="48">
        <v>685</v>
      </c>
      <c r="H143" s="50">
        <v>2695</v>
      </c>
      <c r="I143" s="69">
        <v>2695</v>
      </c>
      <c r="J143" s="70">
        <v>2695</v>
      </c>
      <c r="K143" s="46">
        <v>32340</v>
      </c>
      <c r="L143" s="46">
        <v>2695</v>
      </c>
      <c r="M143" s="46">
        <v>32340</v>
      </c>
      <c r="N143" s="47">
        <v>3.9343065693430659</v>
      </c>
    </row>
    <row r="144" spans="1:14" x14ac:dyDescent="0.2">
      <c r="A144" s="60">
        <v>142</v>
      </c>
      <c r="B144" s="49">
        <v>3907</v>
      </c>
      <c r="C144" s="61" t="s">
        <v>51</v>
      </c>
      <c r="D144" s="68" t="s">
        <v>50</v>
      </c>
      <c r="E144" s="67">
        <v>1</v>
      </c>
      <c r="F144" s="45">
        <v>797</v>
      </c>
      <c r="G144" s="48">
        <v>797</v>
      </c>
      <c r="H144" s="50">
        <v>3415</v>
      </c>
      <c r="I144" s="69">
        <v>3415</v>
      </c>
      <c r="J144" s="70">
        <v>3415</v>
      </c>
      <c r="K144" s="46">
        <v>40980</v>
      </c>
      <c r="L144" s="46">
        <v>3415</v>
      </c>
      <c r="M144" s="46">
        <v>40980</v>
      </c>
      <c r="N144" s="47">
        <v>4.2848180677540775</v>
      </c>
    </row>
    <row r="145" spans="1:14" x14ac:dyDescent="0.2">
      <c r="A145" s="60">
        <v>143</v>
      </c>
      <c r="B145" s="49">
        <v>4206</v>
      </c>
      <c r="C145" s="61" t="s">
        <v>52</v>
      </c>
      <c r="D145" s="68" t="s">
        <v>50</v>
      </c>
      <c r="E145" s="67">
        <v>1</v>
      </c>
      <c r="F145" s="45">
        <v>1184</v>
      </c>
      <c r="G145" s="48">
        <v>1184</v>
      </c>
      <c r="H145" s="50">
        <v>4995</v>
      </c>
      <c r="I145" s="69">
        <v>4995</v>
      </c>
      <c r="J145" s="70">
        <v>4995</v>
      </c>
      <c r="K145" s="46">
        <v>59940</v>
      </c>
      <c r="L145" s="46">
        <v>4995</v>
      </c>
      <c r="M145" s="46">
        <v>59940</v>
      </c>
      <c r="N145" s="47">
        <v>4.21875</v>
      </c>
    </row>
    <row r="146" spans="1:14" x14ac:dyDescent="0.2">
      <c r="A146" s="60">
        <v>144</v>
      </c>
      <c r="B146" s="49">
        <v>4207</v>
      </c>
      <c r="C146" s="61" t="s">
        <v>51</v>
      </c>
      <c r="D146" s="68" t="s">
        <v>50</v>
      </c>
      <c r="E146" s="67">
        <v>1</v>
      </c>
      <c r="F146" s="45">
        <v>797</v>
      </c>
      <c r="G146" s="48">
        <v>797</v>
      </c>
      <c r="H146" s="50">
        <v>3425</v>
      </c>
      <c r="I146" s="69">
        <v>3425</v>
      </c>
      <c r="J146" s="70">
        <v>3425</v>
      </c>
      <c r="K146" s="46">
        <v>41100</v>
      </c>
      <c r="L146" s="46">
        <v>3425</v>
      </c>
      <c r="M146" s="46">
        <v>41100</v>
      </c>
      <c r="N146" s="47">
        <v>4.2973651191969884</v>
      </c>
    </row>
    <row r="147" spans="1:14" x14ac:dyDescent="0.2">
      <c r="A147" s="60">
        <v>145</v>
      </c>
      <c r="B147" s="49">
        <v>4404</v>
      </c>
      <c r="C147" s="61" t="s">
        <v>52</v>
      </c>
      <c r="D147" s="68" t="s">
        <v>50</v>
      </c>
      <c r="E147" s="67">
        <v>1</v>
      </c>
      <c r="F147" s="45">
        <v>1184</v>
      </c>
      <c r="G147" s="48">
        <v>1184</v>
      </c>
      <c r="H147" s="50">
        <v>4545</v>
      </c>
      <c r="I147" s="69">
        <v>4545</v>
      </c>
      <c r="J147" s="70">
        <v>4545</v>
      </c>
      <c r="K147" s="46">
        <v>54540</v>
      </c>
      <c r="L147" s="46">
        <v>4545</v>
      </c>
      <c r="M147" s="46">
        <v>54540</v>
      </c>
      <c r="N147" s="47">
        <v>3.8386824324324325</v>
      </c>
    </row>
    <row r="148" spans="1:14" x14ac:dyDescent="0.2">
      <c r="A148" s="60">
        <v>146</v>
      </c>
      <c r="B148" s="49">
        <v>1209</v>
      </c>
      <c r="C148" s="61" t="s">
        <v>51</v>
      </c>
      <c r="D148" s="68" t="s">
        <v>50</v>
      </c>
      <c r="E148" s="67">
        <v>1</v>
      </c>
      <c r="F148" s="45">
        <v>685</v>
      </c>
      <c r="G148" s="48">
        <v>685</v>
      </c>
      <c r="H148" s="50">
        <v>2695</v>
      </c>
      <c r="I148" s="69">
        <v>2695</v>
      </c>
      <c r="J148" s="70">
        <v>2695</v>
      </c>
      <c r="K148" s="46">
        <v>32340</v>
      </c>
      <c r="L148" s="46">
        <v>2695</v>
      </c>
      <c r="M148" s="46">
        <v>32340</v>
      </c>
      <c r="N148" s="47">
        <v>3.9343065693430659</v>
      </c>
    </row>
    <row r="149" spans="1:14" x14ac:dyDescent="0.2">
      <c r="A149" s="60">
        <v>147</v>
      </c>
      <c r="B149" s="49">
        <v>2505</v>
      </c>
      <c r="C149" s="61" t="s">
        <v>51</v>
      </c>
      <c r="D149" s="68" t="s">
        <v>50</v>
      </c>
      <c r="E149" s="67">
        <v>1</v>
      </c>
      <c r="F149" s="45">
        <v>696</v>
      </c>
      <c r="G149" s="48">
        <v>696</v>
      </c>
      <c r="H149" s="50">
        <v>3195</v>
      </c>
      <c r="I149" s="69">
        <v>3195</v>
      </c>
      <c r="J149" s="70">
        <v>3195</v>
      </c>
      <c r="K149" s="46">
        <v>38340</v>
      </c>
      <c r="L149" s="46">
        <v>3195</v>
      </c>
      <c r="M149" s="46">
        <v>38340</v>
      </c>
      <c r="N149" s="47">
        <v>4.5905172413793105</v>
      </c>
    </row>
    <row r="150" spans="1:14" x14ac:dyDescent="0.2">
      <c r="A150" s="60">
        <v>148</v>
      </c>
      <c r="B150" s="49">
        <v>1701</v>
      </c>
      <c r="C150" s="61" t="s">
        <v>51</v>
      </c>
      <c r="D150" s="68" t="s">
        <v>50</v>
      </c>
      <c r="E150" s="67">
        <v>1</v>
      </c>
      <c r="F150" s="45">
        <v>685</v>
      </c>
      <c r="G150" s="48">
        <v>685</v>
      </c>
      <c r="H150" s="50">
        <v>2795</v>
      </c>
      <c r="I150" s="69">
        <v>2795</v>
      </c>
      <c r="J150" s="70">
        <v>2795</v>
      </c>
      <c r="K150" s="46">
        <v>33540</v>
      </c>
      <c r="L150" s="46">
        <v>2795</v>
      </c>
      <c r="M150" s="46">
        <v>33540</v>
      </c>
      <c r="N150" s="47">
        <v>4.0802919708029197</v>
      </c>
    </row>
    <row r="151" spans="1:14" x14ac:dyDescent="0.2">
      <c r="A151" s="60">
        <v>149</v>
      </c>
      <c r="B151" s="49">
        <v>3510</v>
      </c>
      <c r="C151" s="61" t="s">
        <v>51</v>
      </c>
      <c r="D151" s="68" t="s">
        <v>50</v>
      </c>
      <c r="E151" s="67">
        <v>1</v>
      </c>
      <c r="F151" s="45">
        <v>546</v>
      </c>
      <c r="G151" s="48">
        <v>546</v>
      </c>
      <c r="H151" s="50">
        <v>2595</v>
      </c>
      <c r="I151" s="69">
        <v>2595</v>
      </c>
      <c r="J151" s="70">
        <v>2595</v>
      </c>
      <c r="K151" s="46">
        <v>31140</v>
      </c>
      <c r="L151" s="46">
        <v>2595</v>
      </c>
      <c r="M151" s="46">
        <v>31140</v>
      </c>
      <c r="N151" s="47">
        <v>4.7527472527472527</v>
      </c>
    </row>
    <row r="152" spans="1:14" x14ac:dyDescent="0.2">
      <c r="A152" s="60">
        <v>150</v>
      </c>
      <c r="B152" s="49" t="s">
        <v>54</v>
      </c>
      <c r="C152" s="61" t="s">
        <v>52</v>
      </c>
      <c r="D152" s="68" t="s">
        <v>50</v>
      </c>
      <c r="E152" s="67">
        <v>1</v>
      </c>
      <c r="F152" s="45">
        <v>1308</v>
      </c>
      <c r="G152" s="48">
        <v>1308</v>
      </c>
      <c r="H152" s="50">
        <v>5695</v>
      </c>
      <c r="I152" s="69">
        <v>5695</v>
      </c>
      <c r="J152" s="70">
        <v>5695</v>
      </c>
      <c r="K152" s="46">
        <v>68340</v>
      </c>
      <c r="L152" s="46">
        <v>5695</v>
      </c>
      <c r="M152" s="46">
        <v>68340</v>
      </c>
      <c r="N152" s="47">
        <v>4.3539755351681961</v>
      </c>
    </row>
    <row r="153" spans="1:14" x14ac:dyDescent="0.2">
      <c r="A153" s="60">
        <v>151</v>
      </c>
      <c r="B153" s="49">
        <v>2804</v>
      </c>
      <c r="C153" s="61" t="s">
        <v>52</v>
      </c>
      <c r="D153" s="68" t="s">
        <v>50</v>
      </c>
      <c r="E153" s="67">
        <v>1</v>
      </c>
      <c r="F153" s="45">
        <v>1181</v>
      </c>
      <c r="G153" s="48">
        <v>1181</v>
      </c>
      <c r="H153" s="50">
        <v>4475</v>
      </c>
      <c r="I153" s="69">
        <v>4475</v>
      </c>
      <c r="J153" s="70">
        <v>4475</v>
      </c>
      <c r="K153" s="46">
        <v>53700</v>
      </c>
      <c r="L153" s="46">
        <v>4475</v>
      </c>
      <c r="M153" s="46">
        <v>53700</v>
      </c>
      <c r="N153" s="47">
        <v>3.7891617273497036</v>
      </c>
    </row>
    <row r="154" spans="1:14" x14ac:dyDescent="0.2">
      <c r="A154" s="60">
        <v>152</v>
      </c>
      <c r="B154" s="49">
        <v>2301</v>
      </c>
      <c r="C154" s="61" t="s">
        <v>51</v>
      </c>
      <c r="D154" s="68" t="s">
        <v>50</v>
      </c>
      <c r="E154" s="67">
        <v>1</v>
      </c>
      <c r="F154" s="45">
        <v>685</v>
      </c>
      <c r="G154" s="48">
        <v>685</v>
      </c>
      <c r="H154" s="50">
        <v>2800</v>
      </c>
      <c r="I154" s="69">
        <v>2800</v>
      </c>
      <c r="J154" s="70">
        <v>2800</v>
      </c>
      <c r="K154" s="46">
        <v>33600</v>
      </c>
      <c r="L154" s="46">
        <v>2800</v>
      </c>
      <c r="M154" s="46">
        <v>33600</v>
      </c>
      <c r="N154" s="47">
        <v>4.0875912408759127</v>
      </c>
    </row>
    <row r="155" spans="1:14" x14ac:dyDescent="0.2">
      <c r="A155" s="60">
        <v>153</v>
      </c>
      <c r="B155" s="49">
        <v>2607</v>
      </c>
      <c r="C155" s="61" t="s">
        <v>51</v>
      </c>
      <c r="D155" s="68" t="s">
        <v>50</v>
      </c>
      <c r="E155" s="67">
        <v>1</v>
      </c>
      <c r="F155" s="45">
        <v>801</v>
      </c>
      <c r="G155" s="48">
        <v>801</v>
      </c>
      <c r="H155" s="50">
        <v>3375</v>
      </c>
      <c r="I155" s="69">
        <v>3375</v>
      </c>
      <c r="J155" s="70">
        <v>3375</v>
      </c>
      <c r="K155" s="46">
        <v>40500</v>
      </c>
      <c r="L155" s="46">
        <v>3375</v>
      </c>
      <c r="M155" s="46">
        <v>40500</v>
      </c>
      <c r="N155" s="47">
        <v>4.213483146067416</v>
      </c>
    </row>
    <row r="156" spans="1:14" x14ac:dyDescent="0.2">
      <c r="A156" s="60">
        <v>154</v>
      </c>
      <c r="B156" s="49">
        <v>2608</v>
      </c>
      <c r="C156" s="61" t="s">
        <v>51</v>
      </c>
      <c r="D156" s="68" t="s">
        <v>50</v>
      </c>
      <c r="E156" s="67">
        <v>1</v>
      </c>
      <c r="F156" s="45">
        <v>794</v>
      </c>
      <c r="G156" s="48">
        <v>794</v>
      </c>
      <c r="H156" s="50">
        <v>3315</v>
      </c>
      <c r="I156" s="69">
        <v>3315</v>
      </c>
      <c r="J156" s="70">
        <v>3315</v>
      </c>
      <c r="K156" s="46">
        <v>39780</v>
      </c>
      <c r="L156" s="46">
        <v>3315</v>
      </c>
      <c r="M156" s="46">
        <v>39780</v>
      </c>
      <c r="N156" s="47">
        <v>4.1750629722921913</v>
      </c>
    </row>
    <row r="157" spans="1:14" x14ac:dyDescent="0.2">
      <c r="A157" s="60">
        <v>155</v>
      </c>
      <c r="B157" s="49">
        <v>3806</v>
      </c>
      <c r="C157" s="61" t="s">
        <v>51</v>
      </c>
      <c r="D157" s="68" t="s">
        <v>50</v>
      </c>
      <c r="E157" s="67">
        <v>1</v>
      </c>
      <c r="F157" s="45">
        <v>1185</v>
      </c>
      <c r="G157" s="48">
        <v>1185</v>
      </c>
      <c r="H157" s="50">
        <v>4825</v>
      </c>
      <c r="I157" s="69">
        <v>4825</v>
      </c>
      <c r="J157" s="70">
        <v>4825</v>
      </c>
      <c r="K157" s="46">
        <v>57900</v>
      </c>
      <c r="L157" s="46">
        <v>4825</v>
      </c>
      <c r="M157" s="46">
        <v>57900</v>
      </c>
      <c r="N157" s="47">
        <v>4.071729957805907</v>
      </c>
    </row>
    <row r="158" spans="1:14" x14ac:dyDescent="0.2">
      <c r="A158" s="60">
        <v>156</v>
      </c>
      <c r="B158" s="49">
        <v>1506</v>
      </c>
      <c r="C158" s="61" t="s">
        <v>52</v>
      </c>
      <c r="D158" s="68" t="s">
        <v>50</v>
      </c>
      <c r="E158" s="67">
        <v>1</v>
      </c>
      <c r="F158" s="45">
        <v>1181</v>
      </c>
      <c r="G158" s="48">
        <v>1181</v>
      </c>
      <c r="H158" s="50">
        <v>4550</v>
      </c>
      <c r="I158" s="69">
        <v>4550</v>
      </c>
      <c r="J158" s="70">
        <v>4550</v>
      </c>
      <c r="K158" s="46">
        <v>54600</v>
      </c>
      <c r="L158" s="46">
        <v>4550</v>
      </c>
      <c r="M158" s="46">
        <v>54600</v>
      </c>
      <c r="N158" s="47">
        <v>3.8526672311600341</v>
      </c>
    </row>
    <row r="159" spans="1:14" x14ac:dyDescent="0.2">
      <c r="A159" s="60">
        <v>157</v>
      </c>
      <c r="B159" s="49">
        <v>4504</v>
      </c>
      <c r="C159" s="61" t="s">
        <v>52</v>
      </c>
      <c r="D159" s="68" t="s">
        <v>50</v>
      </c>
      <c r="E159" s="67">
        <v>1</v>
      </c>
      <c r="F159" s="45">
        <v>1184</v>
      </c>
      <c r="G159" s="48">
        <v>1184</v>
      </c>
      <c r="H159" s="50">
        <v>4700</v>
      </c>
      <c r="I159" s="69">
        <v>4700</v>
      </c>
      <c r="J159" s="70">
        <v>4700</v>
      </c>
      <c r="K159" s="46">
        <v>56400</v>
      </c>
      <c r="L159" s="46">
        <v>4700</v>
      </c>
      <c r="M159" s="46">
        <v>56400</v>
      </c>
      <c r="N159" s="47">
        <v>3.9695945945945947</v>
      </c>
    </row>
    <row r="160" spans="1:14" x14ac:dyDescent="0.2">
      <c r="A160" s="60">
        <v>158</v>
      </c>
      <c r="B160" s="49">
        <v>1406</v>
      </c>
      <c r="C160" s="61" t="s">
        <v>52</v>
      </c>
      <c r="D160" s="68" t="s">
        <v>50</v>
      </c>
      <c r="E160" s="67">
        <v>1</v>
      </c>
      <c r="F160" s="45">
        <v>1181</v>
      </c>
      <c r="G160" s="48">
        <v>1181</v>
      </c>
      <c r="H160" s="50">
        <v>4280</v>
      </c>
      <c r="I160" s="69">
        <v>4280</v>
      </c>
      <c r="J160" s="70">
        <v>4280</v>
      </c>
      <c r="K160" s="46">
        <v>51360</v>
      </c>
      <c r="L160" s="46">
        <v>4280</v>
      </c>
      <c r="M160" s="46">
        <v>51360</v>
      </c>
      <c r="N160" s="47">
        <v>3.6240474174428452</v>
      </c>
    </row>
    <row r="161" spans="1:14" x14ac:dyDescent="0.2">
      <c r="A161" s="60">
        <v>159</v>
      </c>
      <c r="B161" s="49">
        <v>2209</v>
      </c>
      <c r="C161" s="61" t="s">
        <v>51</v>
      </c>
      <c r="D161" s="68" t="s">
        <v>50</v>
      </c>
      <c r="E161" s="67">
        <v>1</v>
      </c>
      <c r="F161" s="45">
        <v>685</v>
      </c>
      <c r="G161" s="48">
        <v>685</v>
      </c>
      <c r="H161" s="50">
        <v>2910</v>
      </c>
      <c r="I161" s="69">
        <v>2910</v>
      </c>
      <c r="J161" s="70">
        <v>2910</v>
      </c>
      <c r="K161" s="46">
        <v>34920</v>
      </c>
      <c r="L161" s="46">
        <v>2910</v>
      </c>
      <c r="M161" s="46">
        <v>34920</v>
      </c>
      <c r="N161" s="47">
        <v>4.2481751824817522</v>
      </c>
    </row>
    <row r="162" spans="1:14" x14ac:dyDescent="0.2">
      <c r="A162" s="60">
        <v>160</v>
      </c>
      <c r="B162" s="49">
        <v>602</v>
      </c>
      <c r="C162" s="61" t="s">
        <v>51</v>
      </c>
      <c r="D162" s="68" t="s">
        <v>50</v>
      </c>
      <c r="E162" s="67">
        <v>1</v>
      </c>
      <c r="F162" s="45">
        <v>702</v>
      </c>
      <c r="G162" s="48">
        <v>702</v>
      </c>
      <c r="H162" s="50">
        <v>2900</v>
      </c>
      <c r="I162" s="69">
        <v>2900</v>
      </c>
      <c r="J162" s="70">
        <v>2900</v>
      </c>
      <c r="K162" s="46">
        <v>34800</v>
      </c>
      <c r="L162" s="46">
        <v>2900</v>
      </c>
      <c r="M162" s="46">
        <v>34800</v>
      </c>
      <c r="N162" s="47">
        <v>4.1310541310541309</v>
      </c>
    </row>
    <row r="163" spans="1:14" x14ac:dyDescent="0.2">
      <c r="A163" s="60">
        <v>161</v>
      </c>
      <c r="B163" s="49">
        <v>2109</v>
      </c>
      <c r="C163" s="61" t="s">
        <v>51</v>
      </c>
      <c r="D163" s="68" t="s">
        <v>50</v>
      </c>
      <c r="E163" s="67">
        <v>1</v>
      </c>
      <c r="F163" s="45">
        <v>685</v>
      </c>
      <c r="G163" s="48">
        <v>685</v>
      </c>
      <c r="H163" s="50">
        <v>2875</v>
      </c>
      <c r="I163" s="69">
        <v>2875</v>
      </c>
      <c r="J163" s="70">
        <v>2875</v>
      </c>
      <c r="K163" s="46">
        <v>34500</v>
      </c>
      <c r="L163" s="46">
        <v>2875</v>
      </c>
      <c r="M163" s="46">
        <v>34500</v>
      </c>
      <c r="N163" s="47">
        <v>4.1970802919708028</v>
      </c>
    </row>
    <row r="164" spans="1:14" x14ac:dyDescent="0.2">
      <c r="A164" s="60">
        <v>162</v>
      </c>
      <c r="B164" s="49">
        <v>4506</v>
      </c>
      <c r="C164" s="61" t="s">
        <v>52</v>
      </c>
      <c r="D164" s="68" t="s">
        <v>50</v>
      </c>
      <c r="E164" s="67">
        <v>1</v>
      </c>
      <c r="F164" s="45">
        <v>1184</v>
      </c>
      <c r="G164" s="48">
        <v>1184</v>
      </c>
      <c r="H164" s="50">
        <v>4750</v>
      </c>
      <c r="I164" s="69">
        <v>4750</v>
      </c>
      <c r="J164" s="70">
        <v>4750</v>
      </c>
      <c r="K164" s="46">
        <v>57000</v>
      </c>
      <c r="L164" s="46">
        <v>4750</v>
      </c>
      <c r="M164" s="46">
        <v>57000</v>
      </c>
      <c r="N164" s="47">
        <v>4.0118243243243246</v>
      </c>
    </row>
    <row r="165" spans="1:14" x14ac:dyDescent="0.2">
      <c r="A165" s="60">
        <v>163</v>
      </c>
      <c r="B165" s="49">
        <v>306</v>
      </c>
      <c r="C165" s="61" t="s">
        <v>51</v>
      </c>
      <c r="D165" s="68" t="s">
        <v>50</v>
      </c>
      <c r="E165" s="67">
        <v>1</v>
      </c>
      <c r="F165" s="45">
        <v>911</v>
      </c>
      <c r="G165" s="48">
        <v>911</v>
      </c>
      <c r="H165" s="50">
        <v>3350</v>
      </c>
      <c r="I165" s="69">
        <v>3350</v>
      </c>
      <c r="J165" s="70">
        <v>3350</v>
      </c>
      <c r="K165" s="46">
        <v>40200</v>
      </c>
      <c r="L165" s="46">
        <v>3350</v>
      </c>
      <c r="M165" s="46">
        <v>40200</v>
      </c>
      <c r="N165" s="47">
        <v>3.6772777167947313</v>
      </c>
    </row>
    <row r="166" spans="1:14" x14ac:dyDescent="0.2">
      <c r="A166" s="60">
        <v>164</v>
      </c>
      <c r="B166" s="49">
        <v>1804</v>
      </c>
      <c r="C166" s="61" t="s">
        <v>52</v>
      </c>
      <c r="D166" s="68" t="s">
        <v>50</v>
      </c>
      <c r="E166" s="67">
        <v>1</v>
      </c>
      <c r="F166" s="45">
        <v>1181</v>
      </c>
      <c r="G166" s="48">
        <v>1181</v>
      </c>
      <c r="H166" s="50">
        <v>4250</v>
      </c>
      <c r="I166" s="69">
        <v>4250</v>
      </c>
      <c r="J166" s="70">
        <v>4250</v>
      </c>
      <c r="K166" s="46">
        <v>51000</v>
      </c>
      <c r="L166" s="46">
        <v>4250</v>
      </c>
      <c r="M166" s="46">
        <v>51000</v>
      </c>
      <c r="N166" s="47">
        <v>3.598645215918713</v>
      </c>
    </row>
    <row r="167" spans="1:14" x14ac:dyDescent="0.2">
      <c r="A167" s="60">
        <v>165</v>
      </c>
      <c r="B167" s="49">
        <v>2105</v>
      </c>
      <c r="C167" s="61" t="s">
        <v>51</v>
      </c>
      <c r="D167" s="68" t="s">
        <v>50</v>
      </c>
      <c r="E167" s="67">
        <v>1</v>
      </c>
      <c r="F167" s="45">
        <v>696</v>
      </c>
      <c r="G167" s="48">
        <v>696</v>
      </c>
      <c r="H167" s="50">
        <v>3100</v>
      </c>
      <c r="I167" s="69">
        <v>3100</v>
      </c>
      <c r="J167" s="70">
        <v>3100</v>
      </c>
      <c r="K167" s="46">
        <v>37200</v>
      </c>
      <c r="L167" s="46">
        <v>3100</v>
      </c>
      <c r="M167" s="46">
        <v>37200</v>
      </c>
      <c r="N167" s="47">
        <v>4.4540229885057467</v>
      </c>
    </row>
    <row r="168" spans="1:14" x14ac:dyDescent="0.2">
      <c r="A168" s="60">
        <v>166</v>
      </c>
      <c r="B168" s="49">
        <v>2207</v>
      </c>
      <c r="C168" s="61" t="s">
        <v>51</v>
      </c>
      <c r="D168" s="68" t="s">
        <v>50</v>
      </c>
      <c r="E168" s="67">
        <v>1</v>
      </c>
      <c r="F168" s="45">
        <v>801</v>
      </c>
      <c r="G168" s="48">
        <v>801</v>
      </c>
      <c r="H168" s="50">
        <v>3295</v>
      </c>
      <c r="I168" s="69">
        <v>3295</v>
      </c>
      <c r="J168" s="70">
        <v>3295</v>
      </c>
      <c r="K168" s="46">
        <v>39540</v>
      </c>
      <c r="L168" s="46">
        <v>3295</v>
      </c>
      <c r="M168" s="46">
        <v>39540</v>
      </c>
      <c r="N168" s="47">
        <v>4.1136079900124844</v>
      </c>
    </row>
    <row r="169" spans="1:14" x14ac:dyDescent="0.2">
      <c r="A169" s="60">
        <v>167</v>
      </c>
      <c r="B169" s="49">
        <v>2307</v>
      </c>
      <c r="C169" s="61" t="s">
        <v>51</v>
      </c>
      <c r="D169" s="68" t="s">
        <v>50</v>
      </c>
      <c r="E169" s="67">
        <v>1</v>
      </c>
      <c r="F169" s="45">
        <v>801</v>
      </c>
      <c r="G169" s="48">
        <v>801</v>
      </c>
      <c r="H169" s="50">
        <v>3350</v>
      </c>
      <c r="I169" s="69">
        <v>3350</v>
      </c>
      <c r="J169" s="70">
        <v>3350</v>
      </c>
      <c r="K169" s="46">
        <v>40200</v>
      </c>
      <c r="L169" s="46">
        <v>3350</v>
      </c>
      <c r="M169" s="46">
        <v>40200</v>
      </c>
      <c r="N169" s="47">
        <v>4.1822721598002497</v>
      </c>
    </row>
    <row r="170" spans="1:14" x14ac:dyDescent="0.2">
      <c r="A170" s="60">
        <v>168</v>
      </c>
      <c r="B170" s="49">
        <v>2401</v>
      </c>
      <c r="C170" s="61" t="s">
        <v>51</v>
      </c>
      <c r="D170" s="68" t="s">
        <v>50</v>
      </c>
      <c r="E170" s="67">
        <v>1</v>
      </c>
      <c r="F170" s="45">
        <v>685</v>
      </c>
      <c r="G170" s="48">
        <v>685</v>
      </c>
      <c r="H170" s="50">
        <v>2895</v>
      </c>
      <c r="I170" s="69">
        <v>2895</v>
      </c>
      <c r="J170" s="70">
        <v>2895</v>
      </c>
      <c r="K170" s="46">
        <v>34740</v>
      </c>
      <c r="L170" s="46">
        <v>2895</v>
      </c>
      <c r="M170" s="46">
        <v>34740</v>
      </c>
      <c r="N170" s="47">
        <v>4.226277372262774</v>
      </c>
    </row>
    <row r="171" spans="1:14" x14ac:dyDescent="0.2">
      <c r="A171" s="60">
        <v>169</v>
      </c>
      <c r="B171" s="49">
        <v>2508</v>
      </c>
      <c r="C171" s="61" t="s">
        <v>51</v>
      </c>
      <c r="D171" s="68" t="s">
        <v>50</v>
      </c>
      <c r="E171" s="67">
        <v>1</v>
      </c>
      <c r="F171" s="45">
        <v>794</v>
      </c>
      <c r="G171" s="48">
        <v>794</v>
      </c>
      <c r="H171" s="50">
        <v>3350</v>
      </c>
      <c r="I171" s="69">
        <v>3350</v>
      </c>
      <c r="J171" s="70">
        <v>3350</v>
      </c>
      <c r="K171" s="46">
        <v>40200</v>
      </c>
      <c r="L171" s="46">
        <v>3350</v>
      </c>
      <c r="M171" s="46">
        <v>40200</v>
      </c>
      <c r="N171" s="47">
        <v>4.2191435768261965</v>
      </c>
    </row>
    <row r="172" spans="1:14" x14ac:dyDescent="0.2">
      <c r="A172" s="60">
        <v>170</v>
      </c>
      <c r="B172" s="49">
        <v>3509</v>
      </c>
      <c r="C172" s="61" t="s">
        <v>53</v>
      </c>
      <c r="D172" s="68" t="s">
        <v>50</v>
      </c>
      <c r="E172" s="67">
        <v>1</v>
      </c>
      <c r="F172" s="45">
        <v>685</v>
      </c>
      <c r="G172" s="48">
        <v>685</v>
      </c>
      <c r="H172" s="50">
        <v>3050</v>
      </c>
      <c r="I172" s="69">
        <v>3050</v>
      </c>
      <c r="J172" s="70">
        <v>3050</v>
      </c>
      <c r="K172" s="46">
        <v>36600</v>
      </c>
      <c r="L172" s="46">
        <v>3050</v>
      </c>
      <c r="M172" s="46">
        <v>36600</v>
      </c>
      <c r="N172" s="47">
        <v>4.4525547445255471</v>
      </c>
    </row>
    <row r="173" spans="1:14" x14ac:dyDescent="0.2">
      <c r="A173" s="60">
        <v>171</v>
      </c>
      <c r="B173" s="49">
        <v>1601</v>
      </c>
      <c r="C173" s="61" t="s">
        <v>51</v>
      </c>
      <c r="D173" s="68" t="s">
        <v>50</v>
      </c>
      <c r="E173" s="67">
        <v>1</v>
      </c>
      <c r="F173" s="45">
        <v>685</v>
      </c>
      <c r="G173" s="48">
        <v>685</v>
      </c>
      <c r="H173" s="50">
        <v>2820</v>
      </c>
      <c r="I173" s="69">
        <v>2820</v>
      </c>
      <c r="J173" s="70">
        <v>2820</v>
      </c>
      <c r="K173" s="46">
        <v>33840</v>
      </c>
      <c r="L173" s="46">
        <v>2820</v>
      </c>
      <c r="M173" s="46">
        <v>33840</v>
      </c>
      <c r="N173" s="47">
        <v>4.1167883211678831</v>
      </c>
    </row>
    <row r="174" spans="1:14" x14ac:dyDescent="0.2">
      <c r="A174" s="60">
        <v>172</v>
      </c>
      <c r="B174" s="49">
        <v>2107</v>
      </c>
      <c r="C174" s="61" t="s">
        <v>51</v>
      </c>
      <c r="D174" s="68" t="s">
        <v>50</v>
      </c>
      <c r="E174" s="67">
        <v>1</v>
      </c>
      <c r="F174" s="45">
        <v>801</v>
      </c>
      <c r="G174" s="48">
        <v>801</v>
      </c>
      <c r="H174" s="50">
        <v>3325</v>
      </c>
      <c r="I174" s="69">
        <v>3325</v>
      </c>
      <c r="J174" s="70">
        <v>3325</v>
      </c>
      <c r="K174" s="46">
        <v>39900</v>
      </c>
      <c r="L174" s="46">
        <v>3325</v>
      </c>
      <c r="M174" s="46">
        <v>39900</v>
      </c>
      <c r="N174" s="47">
        <v>4.1510611735330833</v>
      </c>
    </row>
    <row r="175" spans="1:14" x14ac:dyDescent="0.2">
      <c r="A175" s="60">
        <v>173</v>
      </c>
      <c r="B175" s="49">
        <v>3009</v>
      </c>
      <c r="C175" s="61" t="s">
        <v>51</v>
      </c>
      <c r="D175" s="68" t="s">
        <v>50</v>
      </c>
      <c r="E175" s="67">
        <v>1</v>
      </c>
      <c r="F175" s="45">
        <v>685</v>
      </c>
      <c r="G175" s="48">
        <v>685</v>
      </c>
      <c r="H175" s="50">
        <v>2995</v>
      </c>
      <c r="I175" s="69">
        <v>2995</v>
      </c>
      <c r="J175" s="70">
        <v>2995</v>
      </c>
      <c r="K175" s="46">
        <v>35940</v>
      </c>
      <c r="L175" s="46">
        <v>2995</v>
      </c>
      <c r="M175" s="46">
        <v>35940</v>
      </c>
      <c r="N175" s="47">
        <v>4.3722627737226274</v>
      </c>
    </row>
    <row r="176" spans="1:14" x14ac:dyDescent="0.2">
      <c r="A176" s="60">
        <v>174</v>
      </c>
      <c r="B176" s="49">
        <v>3501</v>
      </c>
      <c r="C176" s="61" t="s">
        <v>51</v>
      </c>
      <c r="D176" s="68" t="s">
        <v>50</v>
      </c>
      <c r="E176" s="67">
        <v>1</v>
      </c>
      <c r="F176" s="45">
        <v>685</v>
      </c>
      <c r="G176" s="48">
        <v>685</v>
      </c>
      <c r="H176" s="50">
        <v>2935</v>
      </c>
      <c r="I176" s="69">
        <v>2935</v>
      </c>
      <c r="J176" s="70">
        <v>2935</v>
      </c>
      <c r="K176" s="46">
        <v>35220</v>
      </c>
      <c r="L176" s="46">
        <v>2935</v>
      </c>
      <c r="M176" s="46">
        <v>35220</v>
      </c>
      <c r="N176" s="47">
        <v>4.2846715328467155</v>
      </c>
    </row>
    <row r="177" spans="1:14" x14ac:dyDescent="0.2">
      <c r="A177" s="60">
        <v>175</v>
      </c>
      <c r="B177" s="49">
        <v>1403</v>
      </c>
      <c r="C177" s="61" t="s">
        <v>51</v>
      </c>
      <c r="D177" s="68" t="s">
        <v>50</v>
      </c>
      <c r="E177" s="67">
        <v>1</v>
      </c>
      <c r="F177" s="45">
        <v>801</v>
      </c>
      <c r="G177" s="48">
        <v>801</v>
      </c>
      <c r="H177" s="50">
        <v>3075</v>
      </c>
      <c r="I177" s="69">
        <v>3075</v>
      </c>
      <c r="J177" s="70">
        <v>3075</v>
      </c>
      <c r="K177" s="46">
        <v>36900</v>
      </c>
      <c r="L177" s="46">
        <v>3075</v>
      </c>
      <c r="M177" s="46">
        <v>36900</v>
      </c>
      <c r="N177" s="47">
        <v>3.838951310861423</v>
      </c>
    </row>
    <row r="178" spans="1:14" x14ac:dyDescent="0.2">
      <c r="A178" s="60">
        <v>176</v>
      </c>
      <c r="B178" s="49">
        <v>1909</v>
      </c>
      <c r="C178" s="61" t="s">
        <v>51</v>
      </c>
      <c r="D178" s="68" t="s">
        <v>50</v>
      </c>
      <c r="E178" s="67">
        <v>1</v>
      </c>
      <c r="F178" s="45">
        <v>685</v>
      </c>
      <c r="G178" s="48">
        <v>685</v>
      </c>
      <c r="H178" s="50">
        <v>2895</v>
      </c>
      <c r="I178" s="69">
        <v>2895</v>
      </c>
      <c r="J178" s="70">
        <v>2895</v>
      </c>
      <c r="K178" s="46">
        <v>34740</v>
      </c>
      <c r="L178" s="46">
        <v>2895</v>
      </c>
      <c r="M178" s="46">
        <v>34740</v>
      </c>
      <c r="N178" s="47">
        <v>4.226277372262774</v>
      </c>
    </row>
    <row r="179" spans="1:14" x14ac:dyDescent="0.2">
      <c r="A179" s="60">
        <v>177</v>
      </c>
      <c r="B179" s="49">
        <v>2210</v>
      </c>
      <c r="C179" s="61" t="s">
        <v>53</v>
      </c>
      <c r="D179" s="68" t="s">
        <v>50</v>
      </c>
      <c r="E179" s="67">
        <v>1</v>
      </c>
      <c r="F179" s="45">
        <v>546</v>
      </c>
      <c r="G179" s="48">
        <v>546</v>
      </c>
      <c r="H179" s="50">
        <v>2465</v>
      </c>
      <c r="I179" s="69">
        <v>2465</v>
      </c>
      <c r="J179" s="70">
        <v>2465</v>
      </c>
      <c r="K179" s="46">
        <v>29580</v>
      </c>
      <c r="L179" s="46">
        <v>2465</v>
      </c>
      <c r="M179" s="46">
        <v>29580</v>
      </c>
      <c r="N179" s="47">
        <v>4.5146520146520146</v>
      </c>
    </row>
    <row r="180" spans="1:14" x14ac:dyDescent="0.2">
      <c r="A180" s="60">
        <v>178</v>
      </c>
      <c r="B180" s="49">
        <v>3001</v>
      </c>
      <c r="C180" s="61" t="s">
        <v>51</v>
      </c>
      <c r="D180" s="68" t="s">
        <v>50</v>
      </c>
      <c r="E180" s="67">
        <v>1</v>
      </c>
      <c r="F180" s="45">
        <v>685</v>
      </c>
      <c r="G180" s="48">
        <v>685</v>
      </c>
      <c r="H180" s="50">
        <v>2895</v>
      </c>
      <c r="I180" s="69">
        <v>2895</v>
      </c>
      <c r="J180" s="70">
        <v>2895</v>
      </c>
      <c r="K180" s="46">
        <v>34740</v>
      </c>
      <c r="L180" s="46">
        <v>2895</v>
      </c>
      <c r="M180" s="46">
        <v>34740</v>
      </c>
      <c r="N180" s="47">
        <v>4.226277372262774</v>
      </c>
    </row>
    <row r="181" spans="1:14" x14ac:dyDescent="0.2">
      <c r="A181" s="60">
        <v>179</v>
      </c>
      <c r="B181" s="49">
        <v>504</v>
      </c>
      <c r="C181" s="61" t="s">
        <v>51</v>
      </c>
      <c r="D181" s="68" t="s">
        <v>50</v>
      </c>
      <c r="E181" s="67">
        <v>1</v>
      </c>
      <c r="F181" s="45">
        <v>624</v>
      </c>
      <c r="G181" s="48">
        <v>624</v>
      </c>
      <c r="H181" s="50">
        <v>2550</v>
      </c>
      <c r="I181" s="69">
        <v>2550</v>
      </c>
      <c r="J181" s="70">
        <v>2550</v>
      </c>
      <c r="K181" s="46">
        <v>30600</v>
      </c>
      <c r="L181" s="46">
        <v>2550</v>
      </c>
      <c r="M181" s="46">
        <v>30600</v>
      </c>
      <c r="N181" s="47">
        <v>4.0865384615384617</v>
      </c>
    </row>
    <row r="182" spans="1:14" x14ac:dyDescent="0.2">
      <c r="A182" s="60">
        <v>180</v>
      </c>
      <c r="B182" s="49">
        <v>803</v>
      </c>
      <c r="C182" s="61" t="s">
        <v>51</v>
      </c>
      <c r="D182" s="68" t="s">
        <v>50</v>
      </c>
      <c r="E182" s="67">
        <v>1</v>
      </c>
      <c r="F182" s="45">
        <v>801</v>
      </c>
      <c r="G182" s="48">
        <v>801</v>
      </c>
      <c r="H182" s="50">
        <v>2975</v>
      </c>
      <c r="I182" s="69">
        <v>2975</v>
      </c>
      <c r="J182" s="70">
        <v>2975</v>
      </c>
      <c r="K182" s="46">
        <v>35700</v>
      </c>
      <c r="L182" s="46">
        <v>2975</v>
      </c>
      <c r="M182" s="46">
        <v>35700</v>
      </c>
      <c r="N182" s="47">
        <v>3.714107365792759</v>
      </c>
    </row>
    <row r="183" spans="1:14" x14ac:dyDescent="0.2">
      <c r="A183" s="60">
        <v>181</v>
      </c>
      <c r="B183" s="49">
        <v>1901</v>
      </c>
      <c r="C183" s="61" t="s">
        <v>51</v>
      </c>
      <c r="D183" s="68" t="s">
        <v>50</v>
      </c>
      <c r="E183" s="67">
        <v>1</v>
      </c>
      <c r="F183" s="45">
        <v>685</v>
      </c>
      <c r="G183" s="48">
        <v>685</v>
      </c>
      <c r="H183" s="50">
        <v>2850</v>
      </c>
      <c r="I183" s="69">
        <v>2850</v>
      </c>
      <c r="J183" s="70">
        <v>2850</v>
      </c>
      <c r="K183" s="46">
        <v>34200</v>
      </c>
      <c r="L183" s="46">
        <v>2850</v>
      </c>
      <c r="M183" s="46">
        <v>34200</v>
      </c>
      <c r="N183" s="47">
        <v>4.1605839416058394</v>
      </c>
    </row>
    <row r="184" spans="1:14" x14ac:dyDescent="0.2">
      <c r="A184" s="60">
        <v>182</v>
      </c>
      <c r="B184" s="49">
        <v>2203</v>
      </c>
      <c r="C184" s="61" t="s">
        <v>51</v>
      </c>
      <c r="D184" s="68" t="s">
        <v>50</v>
      </c>
      <c r="E184" s="67">
        <v>1</v>
      </c>
      <c r="F184" s="45">
        <v>801</v>
      </c>
      <c r="G184" s="48">
        <v>801</v>
      </c>
      <c r="H184" s="50">
        <v>3150</v>
      </c>
      <c r="I184" s="69">
        <v>3150</v>
      </c>
      <c r="J184" s="70">
        <v>3150</v>
      </c>
      <c r="K184" s="46">
        <v>37800</v>
      </c>
      <c r="L184" s="46">
        <v>3150</v>
      </c>
      <c r="M184" s="46">
        <v>37800</v>
      </c>
      <c r="N184" s="47">
        <v>3.9325842696629212</v>
      </c>
    </row>
    <row r="185" spans="1:14" x14ac:dyDescent="0.2">
      <c r="A185" s="60">
        <v>183</v>
      </c>
      <c r="B185" s="49">
        <v>2407</v>
      </c>
      <c r="C185" s="61" t="s">
        <v>51</v>
      </c>
      <c r="D185" s="68" t="s">
        <v>50</v>
      </c>
      <c r="E185" s="67">
        <v>1</v>
      </c>
      <c r="F185" s="45">
        <v>801</v>
      </c>
      <c r="G185" s="48">
        <v>801</v>
      </c>
      <c r="H185" s="50">
        <v>3295</v>
      </c>
      <c r="I185" s="69">
        <v>3295</v>
      </c>
      <c r="J185" s="70">
        <v>3295</v>
      </c>
      <c r="K185" s="46">
        <v>39540</v>
      </c>
      <c r="L185" s="46">
        <v>3295</v>
      </c>
      <c r="M185" s="46">
        <v>39540</v>
      </c>
      <c r="N185" s="47">
        <v>4.1136079900124844</v>
      </c>
    </row>
    <row r="186" spans="1:14" x14ac:dyDescent="0.2">
      <c r="A186" s="60">
        <v>184</v>
      </c>
      <c r="B186" s="49">
        <v>2909</v>
      </c>
      <c r="C186" s="61" t="s">
        <v>51</v>
      </c>
      <c r="D186" s="68" t="s">
        <v>50</v>
      </c>
      <c r="E186" s="67">
        <v>1</v>
      </c>
      <c r="F186" s="45">
        <v>685</v>
      </c>
      <c r="G186" s="48">
        <v>685</v>
      </c>
      <c r="H186" s="50">
        <v>2945</v>
      </c>
      <c r="I186" s="69">
        <v>2945</v>
      </c>
      <c r="J186" s="70">
        <v>2945</v>
      </c>
      <c r="K186" s="46">
        <v>35340</v>
      </c>
      <c r="L186" s="46">
        <v>2945</v>
      </c>
      <c r="M186" s="46">
        <v>35340</v>
      </c>
      <c r="N186" s="47">
        <v>4.2992700729927007</v>
      </c>
    </row>
    <row r="187" spans="1:14" x14ac:dyDescent="0.2">
      <c r="A187" s="60">
        <v>185</v>
      </c>
      <c r="B187" s="49">
        <v>3110</v>
      </c>
      <c r="C187" s="61" t="s">
        <v>53</v>
      </c>
      <c r="D187" s="68" t="s">
        <v>50</v>
      </c>
      <c r="E187" s="67">
        <v>1</v>
      </c>
      <c r="F187" s="45">
        <v>546</v>
      </c>
      <c r="G187" s="48">
        <v>546</v>
      </c>
      <c r="H187" s="50">
        <v>2580</v>
      </c>
      <c r="I187" s="69">
        <v>2580</v>
      </c>
      <c r="J187" s="70">
        <v>2580</v>
      </c>
      <c r="K187" s="46">
        <v>30960</v>
      </c>
      <c r="L187" s="46">
        <v>2580</v>
      </c>
      <c r="M187" s="46">
        <v>30960</v>
      </c>
      <c r="N187" s="47">
        <v>4.7252747252747254</v>
      </c>
    </row>
    <row r="188" spans="1:14" x14ac:dyDescent="0.2">
      <c r="A188" s="60">
        <v>186</v>
      </c>
      <c r="B188" s="49">
        <v>3201</v>
      </c>
      <c r="C188" s="61" t="s">
        <v>51</v>
      </c>
      <c r="D188" s="68" t="s">
        <v>50</v>
      </c>
      <c r="E188" s="67">
        <v>1</v>
      </c>
      <c r="F188" s="45">
        <v>685</v>
      </c>
      <c r="G188" s="48">
        <v>685</v>
      </c>
      <c r="H188" s="50">
        <v>2875</v>
      </c>
      <c r="I188" s="69">
        <v>2875</v>
      </c>
      <c r="J188" s="70">
        <v>2875</v>
      </c>
      <c r="K188" s="46">
        <v>34500</v>
      </c>
      <c r="L188" s="46">
        <v>2875</v>
      </c>
      <c r="M188" s="46">
        <v>34500</v>
      </c>
      <c r="N188" s="47">
        <v>4.1970802919708028</v>
      </c>
    </row>
    <row r="189" spans="1:14" x14ac:dyDescent="0.2">
      <c r="A189" s="60">
        <v>187</v>
      </c>
      <c r="B189" s="49">
        <v>3506</v>
      </c>
      <c r="C189" s="61" t="s">
        <v>51</v>
      </c>
      <c r="D189" s="68" t="s">
        <v>50</v>
      </c>
      <c r="E189" s="67">
        <v>1</v>
      </c>
      <c r="F189" s="45">
        <v>1185</v>
      </c>
      <c r="G189" s="48">
        <v>1185</v>
      </c>
      <c r="H189" s="50">
        <v>5300</v>
      </c>
      <c r="I189" s="69">
        <v>5300</v>
      </c>
      <c r="J189" s="70">
        <v>5300</v>
      </c>
      <c r="K189" s="46">
        <v>63600</v>
      </c>
      <c r="L189" s="46">
        <v>5300</v>
      </c>
      <c r="M189" s="46">
        <v>63600</v>
      </c>
      <c r="N189" s="47">
        <v>4.4725738396624468</v>
      </c>
    </row>
    <row r="190" spans="1:14" x14ac:dyDescent="0.2">
      <c r="A190" s="60">
        <v>188</v>
      </c>
      <c r="B190" s="49">
        <v>3906</v>
      </c>
      <c r="C190" s="61" t="s">
        <v>52</v>
      </c>
      <c r="D190" s="68" t="s">
        <v>50</v>
      </c>
      <c r="E190" s="67">
        <v>1</v>
      </c>
      <c r="F190" s="45">
        <v>1185</v>
      </c>
      <c r="G190" s="48">
        <v>1185</v>
      </c>
      <c r="H190" s="50">
        <v>4720</v>
      </c>
      <c r="I190" s="69">
        <v>4720</v>
      </c>
      <c r="J190" s="70">
        <v>4720</v>
      </c>
      <c r="K190" s="46">
        <v>56640</v>
      </c>
      <c r="L190" s="46">
        <v>4720</v>
      </c>
      <c r="M190" s="46">
        <v>56640</v>
      </c>
      <c r="N190" s="47">
        <v>3.9831223628691985</v>
      </c>
    </row>
    <row r="191" spans="1:14" x14ac:dyDescent="0.2">
      <c r="A191" s="60">
        <v>189</v>
      </c>
      <c r="B191" s="49">
        <v>2901</v>
      </c>
      <c r="C191" s="61" t="s">
        <v>51</v>
      </c>
      <c r="D191" s="68" t="s">
        <v>50</v>
      </c>
      <c r="E191" s="67">
        <v>1</v>
      </c>
      <c r="F191" s="45">
        <v>685</v>
      </c>
      <c r="G191" s="48">
        <v>685</v>
      </c>
      <c r="H191" s="50">
        <v>2885</v>
      </c>
      <c r="I191" s="69">
        <v>2885</v>
      </c>
      <c r="J191" s="70">
        <v>2885</v>
      </c>
      <c r="K191" s="46">
        <v>34620</v>
      </c>
      <c r="L191" s="46">
        <v>2885</v>
      </c>
      <c r="M191" s="46">
        <v>34620</v>
      </c>
      <c r="N191" s="47">
        <v>4.211678832116788</v>
      </c>
    </row>
    <row r="192" spans="1:14" x14ac:dyDescent="0.2">
      <c r="A192" s="60">
        <v>190</v>
      </c>
      <c r="B192" s="49">
        <v>302</v>
      </c>
      <c r="C192" s="61" t="s">
        <v>51</v>
      </c>
      <c r="D192" s="68" t="s">
        <v>50</v>
      </c>
      <c r="E192" s="67">
        <v>1</v>
      </c>
      <c r="F192" s="45">
        <v>702</v>
      </c>
      <c r="G192" s="48">
        <v>702</v>
      </c>
      <c r="H192" s="50">
        <v>2850</v>
      </c>
      <c r="I192" s="69">
        <v>2850</v>
      </c>
      <c r="J192" s="70">
        <v>2850</v>
      </c>
      <c r="K192" s="46">
        <v>34200</v>
      </c>
      <c r="L192" s="46">
        <v>2850</v>
      </c>
      <c r="M192" s="46">
        <v>34200</v>
      </c>
      <c r="N192" s="47">
        <v>4.0598290598290596</v>
      </c>
    </row>
    <row r="193" spans="1:14" x14ac:dyDescent="0.2">
      <c r="A193" s="60">
        <v>191</v>
      </c>
      <c r="B193" s="49">
        <v>606</v>
      </c>
      <c r="C193" s="61" t="s">
        <v>51</v>
      </c>
      <c r="D193" s="68" t="s">
        <v>50</v>
      </c>
      <c r="E193" s="67">
        <v>1</v>
      </c>
      <c r="F193" s="45">
        <v>911</v>
      </c>
      <c r="G193" s="48">
        <v>911</v>
      </c>
      <c r="H193" s="50">
        <v>3550</v>
      </c>
      <c r="I193" s="69">
        <v>3550</v>
      </c>
      <c r="J193" s="70">
        <v>3550</v>
      </c>
      <c r="K193" s="46">
        <v>42600</v>
      </c>
      <c r="L193" s="46">
        <v>3550</v>
      </c>
      <c r="M193" s="46">
        <v>42600</v>
      </c>
      <c r="N193" s="47">
        <v>3.8968166849615806</v>
      </c>
    </row>
    <row r="194" spans="1:14" x14ac:dyDescent="0.2">
      <c r="A194" s="60">
        <v>192</v>
      </c>
      <c r="B194" s="49">
        <v>805</v>
      </c>
      <c r="C194" s="61" t="s">
        <v>51</v>
      </c>
      <c r="D194" s="68" t="s">
        <v>50</v>
      </c>
      <c r="E194" s="67">
        <v>1</v>
      </c>
      <c r="F194" s="45">
        <v>696</v>
      </c>
      <c r="G194" s="48">
        <v>696</v>
      </c>
      <c r="H194" s="50">
        <v>3120</v>
      </c>
      <c r="I194" s="69">
        <v>3120</v>
      </c>
      <c r="J194" s="70">
        <v>3120</v>
      </c>
      <c r="K194" s="46">
        <v>37440</v>
      </c>
      <c r="L194" s="46">
        <v>3120</v>
      </c>
      <c r="M194" s="46">
        <v>37440</v>
      </c>
      <c r="N194" s="47">
        <v>4.4827586206896548</v>
      </c>
    </row>
    <row r="195" spans="1:14" x14ac:dyDescent="0.2">
      <c r="A195" s="60">
        <v>193</v>
      </c>
      <c r="B195" s="49">
        <v>2409</v>
      </c>
      <c r="C195" s="61" t="s">
        <v>51</v>
      </c>
      <c r="D195" s="68" t="s">
        <v>50</v>
      </c>
      <c r="E195" s="67">
        <v>1</v>
      </c>
      <c r="F195" s="45">
        <v>685</v>
      </c>
      <c r="G195" s="48">
        <v>685</v>
      </c>
      <c r="H195" s="50">
        <v>2930</v>
      </c>
      <c r="I195" s="69">
        <v>2930</v>
      </c>
      <c r="J195" s="70">
        <v>2930</v>
      </c>
      <c r="K195" s="46">
        <v>35160</v>
      </c>
      <c r="L195" s="46">
        <v>2930</v>
      </c>
      <c r="M195" s="46">
        <v>35160</v>
      </c>
      <c r="N195" s="47">
        <v>4.2773722627737225</v>
      </c>
    </row>
    <row r="196" spans="1:14" x14ac:dyDescent="0.2">
      <c r="A196" s="60">
        <v>194</v>
      </c>
      <c r="B196" s="49">
        <v>1108</v>
      </c>
      <c r="C196" s="61" t="s">
        <v>51</v>
      </c>
      <c r="D196" s="68" t="s">
        <v>50</v>
      </c>
      <c r="E196" s="67">
        <v>1</v>
      </c>
      <c r="F196" s="45">
        <v>794</v>
      </c>
      <c r="G196" s="48">
        <v>794</v>
      </c>
      <c r="H196" s="50">
        <v>3050</v>
      </c>
      <c r="I196" s="69">
        <v>3050</v>
      </c>
      <c r="J196" s="70">
        <v>3050</v>
      </c>
      <c r="K196" s="46">
        <v>36600</v>
      </c>
      <c r="L196" s="46">
        <v>3050</v>
      </c>
      <c r="M196" s="46">
        <v>36600</v>
      </c>
      <c r="N196" s="47">
        <v>3.841309823677582</v>
      </c>
    </row>
    <row r="197" spans="1:14" x14ac:dyDescent="0.2">
      <c r="A197" s="60">
        <v>195</v>
      </c>
      <c r="B197" s="49">
        <v>2707</v>
      </c>
      <c r="C197" s="61" t="s">
        <v>51</v>
      </c>
      <c r="D197" s="68" t="s">
        <v>50</v>
      </c>
      <c r="E197" s="67">
        <v>1</v>
      </c>
      <c r="F197" s="45">
        <v>801</v>
      </c>
      <c r="G197" s="48">
        <v>801</v>
      </c>
      <c r="H197" s="50">
        <v>3375</v>
      </c>
      <c r="I197" s="69">
        <v>3375</v>
      </c>
      <c r="J197" s="70">
        <v>3375</v>
      </c>
      <c r="K197" s="46">
        <v>40500</v>
      </c>
      <c r="L197" s="46">
        <v>3375</v>
      </c>
      <c r="M197" s="46">
        <v>40500</v>
      </c>
      <c r="N197" s="47">
        <v>4.213483146067416</v>
      </c>
    </row>
    <row r="198" spans="1:14" x14ac:dyDescent="0.2">
      <c r="A198" s="60">
        <v>196</v>
      </c>
      <c r="B198" s="49">
        <v>807</v>
      </c>
      <c r="C198" s="61" t="s">
        <v>51</v>
      </c>
      <c r="D198" s="68" t="s">
        <v>50</v>
      </c>
      <c r="E198" s="67">
        <v>1</v>
      </c>
      <c r="F198" s="45">
        <v>801</v>
      </c>
      <c r="G198" s="48">
        <v>801</v>
      </c>
      <c r="H198" s="50">
        <v>3045</v>
      </c>
      <c r="I198" s="69">
        <v>3045</v>
      </c>
      <c r="J198" s="70">
        <v>3045</v>
      </c>
      <c r="K198" s="46">
        <v>36540</v>
      </c>
      <c r="L198" s="46">
        <v>3045</v>
      </c>
      <c r="M198" s="46">
        <v>36540</v>
      </c>
      <c r="N198" s="47">
        <v>3.8014981273408242</v>
      </c>
    </row>
    <row r="199" spans="1:14" x14ac:dyDescent="0.2">
      <c r="A199" s="60">
        <v>197</v>
      </c>
      <c r="B199" s="49">
        <v>808</v>
      </c>
      <c r="C199" s="61" t="s">
        <v>51</v>
      </c>
      <c r="D199" s="68" t="s">
        <v>50</v>
      </c>
      <c r="E199" s="67">
        <v>1</v>
      </c>
      <c r="F199" s="45">
        <v>794</v>
      </c>
      <c r="G199" s="48">
        <v>794</v>
      </c>
      <c r="H199" s="50">
        <v>2995</v>
      </c>
      <c r="I199" s="69">
        <v>2995</v>
      </c>
      <c r="J199" s="70">
        <v>2995</v>
      </c>
      <c r="K199" s="46">
        <v>35940</v>
      </c>
      <c r="L199" s="46">
        <v>2995</v>
      </c>
      <c r="M199" s="46">
        <v>35940</v>
      </c>
      <c r="N199" s="47">
        <v>3.7720403022670026</v>
      </c>
    </row>
    <row r="200" spans="1:14" x14ac:dyDescent="0.2">
      <c r="A200" s="60">
        <v>198</v>
      </c>
      <c r="B200" s="49">
        <v>1201</v>
      </c>
      <c r="C200" s="61" t="s">
        <v>51</v>
      </c>
      <c r="D200" s="68" t="s">
        <v>50</v>
      </c>
      <c r="E200" s="67">
        <v>1</v>
      </c>
      <c r="F200" s="45">
        <v>685</v>
      </c>
      <c r="G200" s="48">
        <v>685</v>
      </c>
      <c r="H200" s="50">
        <v>2795</v>
      </c>
      <c r="I200" s="69">
        <v>2795</v>
      </c>
      <c r="J200" s="70">
        <v>2795</v>
      </c>
      <c r="K200" s="46">
        <v>33540</v>
      </c>
      <c r="L200" s="46">
        <v>2795</v>
      </c>
      <c r="M200" s="46">
        <v>33540</v>
      </c>
      <c r="N200" s="47">
        <v>4.0802919708029197</v>
      </c>
    </row>
    <row r="201" spans="1:14" x14ac:dyDescent="0.2">
      <c r="A201" s="60">
        <v>199</v>
      </c>
      <c r="B201" s="49">
        <v>2206</v>
      </c>
      <c r="C201" s="61" t="s">
        <v>52</v>
      </c>
      <c r="D201" s="68" t="s">
        <v>50</v>
      </c>
      <c r="E201" s="67">
        <v>1</v>
      </c>
      <c r="F201" s="45">
        <v>1181</v>
      </c>
      <c r="G201" s="48">
        <v>1181</v>
      </c>
      <c r="H201" s="50">
        <v>4750</v>
      </c>
      <c r="I201" s="69">
        <v>4750</v>
      </c>
      <c r="J201" s="70">
        <v>4750</v>
      </c>
      <c r="K201" s="46">
        <v>57000</v>
      </c>
      <c r="L201" s="46">
        <v>4750</v>
      </c>
      <c r="M201" s="46">
        <v>57000</v>
      </c>
      <c r="N201" s="47">
        <v>4.022015241320914</v>
      </c>
    </row>
    <row r="202" spans="1:14" x14ac:dyDescent="0.2">
      <c r="A202" s="60">
        <v>200</v>
      </c>
      <c r="B202" s="49">
        <v>3302</v>
      </c>
      <c r="C202" s="61" t="s">
        <v>51</v>
      </c>
      <c r="D202" s="68" t="s">
        <v>50</v>
      </c>
      <c r="E202" s="67">
        <v>1</v>
      </c>
      <c r="F202" s="45">
        <v>794</v>
      </c>
      <c r="G202" s="48">
        <v>794</v>
      </c>
      <c r="H202" s="50">
        <v>3225</v>
      </c>
      <c r="I202" s="69">
        <v>3225</v>
      </c>
      <c r="J202" s="70">
        <v>3225</v>
      </c>
      <c r="K202" s="46">
        <v>38700</v>
      </c>
      <c r="L202" s="46">
        <v>3225</v>
      </c>
      <c r="M202" s="46">
        <v>38700</v>
      </c>
      <c r="N202" s="47">
        <v>4.0617128463476071</v>
      </c>
    </row>
    <row r="203" spans="1:14" x14ac:dyDescent="0.2">
      <c r="A203" s="60">
        <v>201</v>
      </c>
      <c r="B203" s="49">
        <v>4107</v>
      </c>
      <c r="C203" s="61" t="s">
        <v>51</v>
      </c>
      <c r="D203" s="68" t="s">
        <v>50</v>
      </c>
      <c r="E203" s="67">
        <v>1</v>
      </c>
      <c r="F203" s="45">
        <v>797</v>
      </c>
      <c r="G203" s="48">
        <v>797</v>
      </c>
      <c r="H203" s="50">
        <v>3445</v>
      </c>
      <c r="I203" s="69">
        <v>3445</v>
      </c>
      <c r="J203" s="70">
        <v>3445</v>
      </c>
      <c r="K203" s="46">
        <v>41340</v>
      </c>
      <c r="L203" s="46">
        <v>3445</v>
      </c>
      <c r="M203" s="46">
        <v>41340</v>
      </c>
      <c r="N203" s="47">
        <v>4.3224592220828102</v>
      </c>
    </row>
    <row r="204" spans="1:14" x14ac:dyDescent="0.2">
      <c r="A204" s="60">
        <v>202</v>
      </c>
      <c r="B204" s="49">
        <v>4110</v>
      </c>
      <c r="C204" s="61" t="s">
        <v>53</v>
      </c>
      <c r="D204" s="68" t="s">
        <v>50</v>
      </c>
      <c r="E204" s="67">
        <v>1</v>
      </c>
      <c r="F204" s="45">
        <v>546</v>
      </c>
      <c r="G204" s="48">
        <v>546</v>
      </c>
      <c r="H204" s="50">
        <v>2675</v>
      </c>
      <c r="I204" s="69">
        <v>2675</v>
      </c>
      <c r="J204" s="70">
        <v>2675</v>
      </c>
      <c r="K204" s="46">
        <v>32100</v>
      </c>
      <c r="L204" s="46">
        <v>2675</v>
      </c>
      <c r="M204" s="46">
        <v>32100</v>
      </c>
      <c r="N204" s="47">
        <v>4.8992673992673996</v>
      </c>
    </row>
    <row r="205" spans="1:14" x14ac:dyDescent="0.2">
      <c r="A205" s="60">
        <v>203</v>
      </c>
      <c r="B205" s="49">
        <v>1603</v>
      </c>
      <c r="C205" s="61" t="s">
        <v>51</v>
      </c>
      <c r="D205" s="68" t="s">
        <v>50</v>
      </c>
      <c r="E205" s="67">
        <v>1</v>
      </c>
      <c r="F205" s="45">
        <v>801</v>
      </c>
      <c r="G205" s="48">
        <v>801</v>
      </c>
      <c r="H205" s="50">
        <v>3095</v>
      </c>
      <c r="I205" s="69">
        <v>3095</v>
      </c>
      <c r="J205" s="70">
        <v>3095</v>
      </c>
      <c r="K205" s="46">
        <v>37140</v>
      </c>
      <c r="L205" s="46">
        <v>3095</v>
      </c>
      <c r="M205" s="46">
        <v>37140</v>
      </c>
      <c r="N205" s="47">
        <v>3.8639200998751559</v>
      </c>
    </row>
    <row r="206" spans="1:14" x14ac:dyDescent="0.2">
      <c r="A206" s="60">
        <v>204</v>
      </c>
      <c r="B206" s="49">
        <v>2309</v>
      </c>
      <c r="C206" s="61" t="s">
        <v>51</v>
      </c>
      <c r="D206" s="68" t="s">
        <v>50</v>
      </c>
      <c r="E206" s="67">
        <v>1</v>
      </c>
      <c r="F206" s="45">
        <v>685</v>
      </c>
      <c r="G206" s="48">
        <v>685</v>
      </c>
      <c r="H206" s="50">
        <v>2940</v>
      </c>
      <c r="I206" s="69">
        <v>2940</v>
      </c>
      <c r="J206" s="70">
        <v>2940</v>
      </c>
      <c r="K206" s="46">
        <v>35280</v>
      </c>
      <c r="L206" s="46">
        <v>2940</v>
      </c>
      <c r="M206" s="46">
        <v>35280</v>
      </c>
      <c r="N206" s="47">
        <v>4.2919708029197077</v>
      </c>
    </row>
    <row r="207" spans="1:14" x14ac:dyDescent="0.2">
      <c r="A207" s="60">
        <v>205</v>
      </c>
      <c r="B207" s="49">
        <v>806</v>
      </c>
      <c r="C207" s="61" t="s">
        <v>52</v>
      </c>
      <c r="D207" s="68" t="s">
        <v>50</v>
      </c>
      <c r="E207" s="67">
        <v>1</v>
      </c>
      <c r="F207" s="45">
        <v>1181</v>
      </c>
      <c r="G207" s="48">
        <v>1181</v>
      </c>
      <c r="H207" s="50">
        <v>4625</v>
      </c>
      <c r="I207" s="69">
        <v>4625</v>
      </c>
      <c r="J207" s="70">
        <v>4625</v>
      </c>
      <c r="K207" s="46">
        <v>55500</v>
      </c>
      <c r="L207" s="46">
        <v>4625</v>
      </c>
      <c r="M207" s="46">
        <v>55500</v>
      </c>
      <c r="N207" s="47">
        <v>3.9161727349703641</v>
      </c>
    </row>
    <row r="208" spans="1:14" x14ac:dyDescent="0.2">
      <c r="A208" s="60">
        <v>206</v>
      </c>
      <c r="B208" s="49">
        <v>1103</v>
      </c>
      <c r="C208" s="61" t="s">
        <v>51</v>
      </c>
      <c r="D208" s="68" t="s">
        <v>50</v>
      </c>
      <c r="E208" s="67">
        <v>1</v>
      </c>
      <c r="F208" s="45">
        <v>801</v>
      </c>
      <c r="G208" s="48">
        <v>801</v>
      </c>
      <c r="H208" s="50">
        <v>3050</v>
      </c>
      <c r="I208" s="69">
        <v>3050</v>
      </c>
      <c r="J208" s="70">
        <v>3050</v>
      </c>
      <c r="K208" s="46">
        <v>36600</v>
      </c>
      <c r="L208" s="46">
        <v>3050</v>
      </c>
      <c r="M208" s="46">
        <v>36600</v>
      </c>
      <c r="N208" s="47">
        <v>3.8077403245942572</v>
      </c>
    </row>
    <row r="209" spans="1:14" x14ac:dyDescent="0.2">
      <c r="A209" s="60">
        <v>207</v>
      </c>
      <c r="B209" s="49">
        <v>3808</v>
      </c>
      <c r="C209" s="61" t="s">
        <v>51</v>
      </c>
      <c r="D209" s="68" t="s">
        <v>50</v>
      </c>
      <c r="E209" s="67">
        <v>1</v>
      </c>
      <c r="F209" s="45">
        <v>794</v>
      </c>
      <c r="G209" s="48">
        <v>794</v>
      </c>
      <c r="H209" s="50">
        <v>3550</v>
      </c>
      <c r="I209" s="69">
        <v>3550</v>
      </c>
      <c r="J209" s="70">
        <v>3550</v>
      </c>
      <c r="K209" s="46">
        <v>42600</v>
      </c>
      <c r="L209" s="46">
        <v>3550</v>
      </c>
      <c r="M209" s="46">
        <v>42600</v>
      </c>
      <c r="N209" s="47">
        <v>4.4710327455919394</v>
      </c>
    </row>
    <row r="210" spans="1:14" x14ac:dyDescent="0.2">
      <c r="A210" s="60">
        <v>208</v>
      </c>
      <c r="B210" s="49">
        <v>3910</v>
      </c>
      <c r="C210" s="61" t="s">
        <v>53</v>
      </c>
      <c r="D210" s="68" t="s">
        <v>50</v>
      </c>
      <c r="E210" s="67">
        <v>1</v>
      </c>
      <c r="F210" s="45">
        <v>546</v>
      </c>
      <c r="G210" s="48">
        <v>546</v>
      </c>
      <c r="H210" s="50">
        <v>2620</v>
      </c>
      <c r="I210" s="69">
        <v>2620</v>
      </c>
      <c r="J210" s="70">
        <v>2620</v>
      </c>
      <c r="K210" s="46">
        <v>31440</v>
      </c>
      <c r="L210" s="46">
        <v>2620</v>
      </c>
      <c r="M210" s="46">
        <v>31440</v>
      </c>
      <c r="N210" s="47">
        <v>4.7985347985347984</v>
      </c>
    </row>
    <row r="211" spans="1:14" x14ac:dyDescent="0.2">
      <c r="A211" s="60">
        <v>209</v>
      </c>
      <c r="B211" s="49">
        <v>4704</v>
      </c>
      <c r="C211" s="61" t="s">
        <v>52</v>
      </c>
      <c r="D211" s="68" t="s">
        <v>50</v>
      </c>
      <c r="E211" s="67">
        <v>1</v>
      </c>
      <c r="F211" s="45">
        <v>1184</v>
      </c>
      <c r="G211" s="48">
        <v>1184</v>
      </c>
      <c r="H211" s="50">
        <v>4795</v>
      </c>
      <c r="I211" s="69">
        <v>4795</v>
      </c>
      <c r="J211" s="70">
        <v>4795</v>
      </c>
      <c r="K211" s="46">
        <v>57540</v>
      </c>
      <c r="L211" s="46">
        <v>4795</v>
      </c>
      <c r="M211" s="46">
        <v>57540</v>
      </c>
      <c r="N211" s="47">
        <v>4.0498310810810807</v>
      </c>
    </row>
    <row r="212" spans="1:14" x14ac:dyDescent="0.2">
      <c r="A212" s="60">
        <v>210</v>
      </c>
      <c r="B212" s="49">
        <v>1608</v>
      </c>
      <c r="C212" s="61" t="s">
        <v>51</v>
      </c>
      <c r="D212" s="68" t="s">
        <v>50</v>
      </c>
      <c r="E212" s="67">
        <v>1</v>
      </c>
      <c r="F212" s="45">
        <v>794</v>
      </c>
      <c r="G212" s="48">
        <v>794</v>
      </c>
      <c r="H212" s="50">
        <v>3195</v>
      </c>
      <c r="I212" s="69">
        <v>3195</v>
      </c>
      <c r="J212" s="70">
        <v>3195</v>
      </c>
      <c r="K212" s="46">
        <v>38340</v>
      </c>
      <c r="L212" s="46">
        <v>3195</v>
      </c>
      <c r="M212" s="46">
        <v>38340</v>
      </c>
      <c r="N212" s="47">
        <v>4.023929471032746</v>
      </c>
    </row>
    <row r="213" spans="1:14" x14ac:dyDescent="0.2">
      <c r="A213" s="60">
        <v>211</v>
      </c>
      <c r="B213" s="49">
        <v>2602</v>
      </c>
      <c r="C213" s="61" t="s">
        <v>51</v>
      </c>
      <c r="D213" s="68" t="s">
        <v>50</v>
      </c>
      <c r="E213" s="67">
        <v>1</v>
      </c>
      <c r="F213" s="45">
        <v>794</v>
      </c>
      <c r="G213" s="48">
        <v>794</v>
      </c>
      <c r="H213" s="50">
        <v>3190</v>
      </c>
      <c r="I213" s="69">
        <v>3190</v>
      </c>
      <c r="J213" s="70">
        <v>3190</v>
      </c>
      <c r="K213" s="46">
        <v>38280</v>
      </c>
      <c r="L213" s="46">
        <v>3190</v>
      </c>
      <c r="M213" s="46">
        <v>38280</v>
      </c>
      <c r="N213" s="47">
        <v>4.0176322418136019</v>
      </c>
    </row>
    <row r="214" spans="1:14" x14ac:dyDescent="0.2">
      <c r="A214" s="60">
        <v>212</v>
      </c>
      <c r="B214" s="49">
        <v>2103</v>
      </c>
      <c r="C214" s="61" t="s">
        <v>51</v>
      </c>
      <c r="D214" s="68" t="s">
        <v>50</v>
      </c>
      <c r="E214" s="67">
        <v>1</v>
      </c>
      <c r="F214" s="45">
        <v>801</v>
      </c>
      <c r="G214" s="48">
        <v>801</v>
      </c>
      <c r="H214" s="50">
        <v>3160</v>
      </c>
      <c r="I214" s="69">
        <v>3160</v>
      </c>
      <c r="J214" s="70">
        <v>3160</v>
      </c>
      <c r="K214" s="46">
        <v>37920</v>
      </c>
      <c r="L214" s="46">
        <v>3160</v>
      </c>
      <c r="M214" s="46">
        <v>37920</v>
      </c>
      <c r="N214" s="47">
        <v>3.9450686641697876</v>
      </c>
    </row>
    <row r="215" spans="1:14" x14ac:dyDescent="0.2">
      <c r="A215" s="60">
        <v>213</v>
      </c>
      <c r="B215" s="49">
        <v>1208</v>
      </c>
      <c r="C215" s="61" t="s">
        <v>51</v>
      </c>
      <c r="D215" s="68" t="s">
        <v>50</v>
      </c>
      <c r="E215" s="67">
        <v>1</v>
      </c>
      <c r="F215" s="45">
        <v>794</v>
      </c>
      <c r="G215" s="48">
        <v>794</v>
      </c>
      <c r="H215" s="50">
        <v>3095</v>
      </c>
      <c r="I215" s="69">
        <v>3095</v>
      </c>
      <c r="J215" s="70">
        <v>3095</v>
      </c>
      <c r="K215" s="46">
        <v>37140</v>
      </c>
      <c r="L215" s="46">
        <v>3095</v>
      </c>
      <c r="M215" s="46">
        <v>37140</v>
      </c>
      <c r="N215" s="47">
        <v>3.8979848866498741</v>
      </c>
    </row>
    <row r="216" spans="1:14" x14ac:dyDescent="0.2">
      <c r="A216" s="60">
        <v>214</v>
      </c>
      <c r="B216" s="49">
        <v>4008</v>
      </c>
      <c r="C216" s="61" t="s">
        <v>51</v>
      </c>
      <c r="D216" s="68" t="s">
        <v>50</v>
      </c>
      <c r="E216" s="67">
        <v>1</v>
      </c>
      <c r="F216" s="45">
        <v>794</v>
      </c>
      <c r="G216" s="48">
        <v>794</v>
      </c>
      <c r="H216" s="50">
        <v>3530</v>
      </c>
      <c r="I216" s="69">
        <v>3530</v>
      </c>
      <c r="J216" s="70">
        <v>3530</v>
      </c>
      <c r="K216" s="46">
        <v>42360</v>
      </c>
      <c r="L216" s="46">
        <v>3530</v>
      </c>
      <c r="M216" s="46">
        <v>42360</v>
      </c>
      <c r="N216" s="47">
        <v>4.4458438287153657</v>
      </c>
    </row>
    <row r="217" spans="1:14" x14ac:dyDescent="0.2">
      <c r="A217" s="60">
        <v>215</v>
      </c>
      <c r="B217" s="49">
        <v>1105</v>
      </c>
      <c r="C217" s="61" t="s">
        <v>51</v>
      </c>
      <c r="D217" s="68" t="s">
        <v>50</v>
      </c>
      <c r="E217" s="67">
        <v>1</v>
      </c>
      <c r="F217" s="45">
        <v>696</v>
      </c>
      <c r="G217" s="48">
        <v>696</v>
      </c>
      <c r="H217" s="50">
        <v>2995</v>
      </c>
      <c r="I217" s="69">
        <v>2995</v>
      </c>
      <c r="J217" s="70">
        <v>2995</v>
      </c>
      <c r="K217" s="46">
        <v>35940</v>
      </c>
      <c r="L217" s="46">
        <v>2995</v>
      </c>
      <c r="M217" s="46">
        <v>35940</v>
      </c>
      <c r="N217" s="47">
        <v>4.3031609195402298</v>
      </c>
    </row>
    <row r="218" spans="1:14" x14ac:dyDescent="0.2">
      <c r="A218" s="60">
        <v>216</v>
      </c>
      <c r="B218" s="49">
        <v>1708</v>
      </c>
      <c r="C218" s="61" t="s">
        <v>51</v>
      </c>
      <c r="D218" s="68" t="s">
        <v>50</v>
      </c>
      <c r="E218" s="67">
        <v>1</v>
      </c>
      <c r="F218" s="45">
        <v>794</v>
      </c>
      <c r="G218" s="48">
        <v>794</v>
      </c>
      <c r="H218" s="50">
        <v>3175</v>
      </c>
      <c r="I218" s="69">
        <v>3175</v>
      </c>
      <c r="J218" s="70">
        <v>3175</v>
      </c>
      <c r="K218" s="46">
        <v>38100</v>
      </c>
      <c r="L218" s="46">
        <v>3175</v>
      </c>
      <c r="M218" s="46">
        <v>38100</v>
      </c>
      <c r="N218" s="47">
        <v>3.9987405541561714</v>
      </c>
    </row>
    <row r="219" spans="1:14" x14ac:dyDescent="0.2">
      <c r="A219" s="60">
        <v>217</v>
      </c>
      <c r="B219" s="49">
        <v>1805</v>
      </c>
      <c r="C219" s="61" t="s">
        <v>51</v>
      </c>
      <c r="D219" s="68" t="s">
        <v>50</v>
      </c>
      <c r="E219" s="67">
        <v>1</v>
      </c>
      <c r="F219" s="45">
        <v>696</v>
      </c>
      <c r="G219" s="48">
        <v>696</v>
      </c>
      <c r="H219" s="50">
        <v>3000</v>
      </c>
      <c r="I219" s="69">
        <v>3000</v>
      </c>
      <c r="J219" s="70">
        <v>3000</v>
      </c>
      <c r="K219" s="46">
        <v>36000</v>
      </c>
      <c r="L219" s="46">
        <v>3000</v>
      </c>
      <c r="M219" s="46">
        <v>36000</v>
      </c>
      <c r="N219" s="47">
        <v>4.3103448275862073</v>
      </c>
    </row>
    <row r="220" spans="1:14" x14ac:dyDescent="0.2">
      <c r="A220" s="60">
        <v>218</v>
      </c>
      <c r="B220" s="49">
        <v>1903</v>
      </c>
      <c r="C220" s="61" t="s">
        <v>51</v>
      </c>
      <c r="D220" s="68" t="s">
        <v>50</v>
      </c>
      <c r="E220" s="67">
        <v>1</v>
      </c>
      <c r="F220" s="45">
        <v>801</v>
      </c>
      <c r="G220" s="48">
        <v>801</v>
      </c>
      <c r="H220" s="50">
        <v>3145</v>
      </c>
      <c r="I220" s="69">
        <v>3145</v>
      </c>
      <c r="J220" s="70">
        <v>3145</v>
      </c>
      <c r="K220" s="46">
        <v>37740</v>
      </c>
      <c r="L220" s="46">
        <v>3145</v>
      </c>
      <c r="M220" s="46">
        <v>37740</v>
      </c>
      <c r="N220" s="47">
        <v>3.9263420724094882</v>
      </c>
    </row>
    <row r="221" spans="1:14" x14ac:dyDescent="0.2">
      <c r="A221" s="60">
        <v>219</v>
      </c>
      <c r="B221" s="49">
        <v>1905</v>
      </c>
      <c r="C221" s="61" t="s">
        <v>51</v>
      </c>
      <c r="D221" s="68" t="s">
        <v>50</v>
      </c>
      <c r="E221" s="67">
        <v>1</v>
      </c>
      <c r="F221" s="45">
        <v>696</v>
      </c>
      <c r="G221" s="48">
        <v>696</v>
      </c>
      <c r="H221" s="50">
        <v>3125</v>
      </c>
      <c r="I221" s="69">
        <v>3125</v>
      </c>
      <c r="J221" s="70">
        <v>3125</v>
      </c>
      <c r="K221" s="46">
        <v>37500</v>
      </c>
      <c r="L221" s="46">
        <v>3125</v>
      </c>
      <c r="M221" s="46">
        <v>37500</v>
      </c>
      <c r="N221" s="47">
        <v>4.4899425287356323</v>
      </c>
    </row>
    <row r="222" spans="1:14" x14ac:dyDescent="0.2">
      <c r="A222" s="60">
        <v>220</v>
      </c>
      <c r="B222" s="49">
        <v>2501</v>
      </c>
      <c r="C222" s="61" t="s">
        <v>51</v>
      </c>
      <c r="D222" s="68" t="s">
        <v>50</v>
      </c>
      <c r="E222" s="67">
        <v>1</v>
      </c>
      <c r="F222" s="45">
        <v>685</v>
      </c>
      <c r="G222" s="48">
        <v>685</v>
      </c>
      <c r="H222" s="50">
        <v>2895</v>
      </c>
      <c r="I222" s="69">
        <v>2895</v>
      </c>
      <c r="J222" s="70">
        <v>2895</v>
      </c>
      <c r="K222" s="46">
        <v>34740</v>
      </c>
      <c r="L222" s="46">
        <v>2895</v>
      </c>
      <c r="M222" s="46">
        <v>34740</v>
      </c>
      <c r="N222" s="47">
        <v>4.226277372262774</v>
      </c>
    </row>
    <row r="223" spans="1:14" x14ac:dyDescent="0.2">
      <c r="A223" s="60">
        <v>221</v>
      </c>
      <c r="B223" s="49">
        <v>2509</v>
      </c>
      <c r="C223" s="61" t="s">
        <v>51</v>
      </c>
      <c r="D223" s="68" t="s">
        <v>50</v>
      </c>
      <c r="E223" s="67">
        <v>1</v>
      </c>
      <c r="F223" s="45">
        <v>685</v>
      </c>
      <c r="G223" s="48">
        <v>685</v>
      </c>
      <c r="H223" s="50">
        <v>2940</v>
      </c>
      <c r="I223" s="69">
        <v>2940</v>
      </c>
      <c r="J223" s="70">
        <v>2940</v>
      </c>
      <c r="K223" s="46">
        <v>35280</v>
      </c>
      <c r="L223" s="46">
        <v>2940</v>
      </c>
      <c r="M223" s="46">
        <v>35280</v>
      </c>
      <c r="N223" s="47">
        <v>4.2919708029197077</v>
      </c>
    </row>
    <row r="224" spans="1:14" x14ac:dyDescent="0.2">
      <c r="A224" s="60">
        <v>222</v>
      </c>
      <c r="B224" s="49">
        <v>4005</v>
      </c>
      <c r="C224" s="61" t="s">
        <v>51</v>
      </c>
      <c r="D224" s="68" t="s">
        <v>50</v>
      </c>
      <c r="E224" s="67">
        <v>1</v>
      </c>
      <c r="F224" s="45">
        <v>696</v>
      </c>
      <c r="G224" s="48">
        <v>696</v>
      </c>
      <c r="H224" s="50">
        <v>3280</v>
      </c>
      <c r="I224" s="69">
        <v>3280</v>
      </c>
      <c r="J224" s="70">
        <v>3280</v>
      </c>
      <c r="K224" s="46">
        <v>39360</v>
      </c>
      <c r="L224" s="46">
        <v>3280</v>
      </c>
      <c r="M224" s="46">
        <v>39360</v>
      </c>
      <c r="N224" s="47">
        <v>4.7126436781609193</v>
      </c>
    </row>
    <row r="225" spans="1:14" x14ac:dyDescent="0.2">
      <c r="A225" s="60">
        <v>223</v>
      </c>
      <c r="B225" s="49">
        <v>4507</v>
      </c>
      <c r="C225" s="61" t="s">
        <v>51</v>
      </c>
      <c r="D225" s="68" t="s">
        <v>50</v>
      </c>
      <c r="E225" s="67">
        <v>1</v>
      </c>
      <c r="F225" s="45">
        <v>797</v>
      </c>
      <c r="G225" s="48">
        <v>797</v>
      </c>
      <c r="H225" s="50">
        <v>3495</v>
      </c>
      <c r="I225" s="69">
        <v>3495</v>
      </c>
      <c r="J225" s="70">
        <v>3495</v>
      </c>
      <c r="K225" s="46">
        <v>41940</v>
      </c>
      <c r="L225" s="46">
        <v>3495</v>
      </c>
      <c r="M225" s="46">
        <v>41940</v>
      </c>
      <c r="N225" s="47">
        <v>4.3851944792973647</v>
      </c>
    </row>
    <row r="226" spans="1:14" x14ac:dyDescent="0.2">
      <c r="A226" s="60">
        <v>224</v>
      </c>
      <c r="B226" s="49">
        <v>4702</v>
      </c>
      <c r="C226" s="61" t="s">
        <v>52</v>
      </c>
      <c r="D226" s="68" t="s">
        <v>50</v>
      </c>
      <c r="E226" s="67">
        <v>1</v>
      </c>
      <c r="F226" s="45">
        <v>867</v>
      </c>
      <c r="G226" s="48">
        <v>867</v>
      </c>
      <c r="H226" s="50">
        <v>3795</v>
      </c>
      <c r="I226" s="69">
        <v>3795</v>
      </c>
      <c r="J226" s="70">
        <v>3795</v>
      </c>
      <c r="K226" s="46">
        <v>45540</v>
      </c>
      <c r="L226" s="46">
        <v>3795</v>
      </c>
      <c r="M226" s="46">
        <v>45540</v>
      </c>
      <c r="N226" s="47">
        <v>4.3771626297577857</v>
      </c>
    </row>
    <row r="227" spans="1:14" x14ac:dyDescent="0.2">
      <c r="A227" s="60">
        <v>225</v>
      </c>
      <c r="B227" s="49">
        <v>4708</v>
      </c>
      <c r="C227" s="61" t="s">
        <v>52</v>
      </c>
      <c r="D227" s="68" t="s">
        <v>50</v>
      </c>
      <c r="E227" s="67">
        <v>1</v>
      </c>
      <c r="F227" s="45">
        <v>867</v>
      </c>
      <c r="G227" s="48">
        <v>867</v>
      </c>
      <c r="H227" s="50">
        <v>3955</v>
      </c>
      <c r="I227" s="69">
        <v>3955</v>
      </c>
      <c r="J227" s="70">
        <v>3955</v>
      </c>
      <c r="K227" s="46">
        <v>47460</v>
      </c>
      <c r="L227" s="46">
        <v>3955</v>
      </c>
      <c r="M227" s="46">
        <v>47460</v>
      </c>
      <c r="N227" s="47">
        <v>4.5617070357554788</v>
      </c>
    </row>
    <row r="228" spans="1:14" x14ac:dyDescent="0.2">
      <c r="A228" s="60">
        <v>226</v>
      </c>
      <c r="B228" s="49">
        <v>1008</v>
      </c>
      <c r="C228" s="61" t="s">
        <v>51</v>
      </c>
      <c r="D228" s="68" t="s">
        <v>50</v>
      </c>
      <c r="E228" s="67">
        <v>1</v>
      </c>
      <c r="F228" s="45">
        <v>794</v>
      </c>
      <c r="G228" s="48">
        <v>794</v>
      </c>
      <c r="H228" s="50">
        <v>3125</v>
      </c>
      <c r="I228" s="69">
        <v>3125</v>
      </c>
      <c r="J228" s="70">
        <v>3125</v>
      </c>
      <c r="K228" s="46">
        <v>37500</v>
      </c>
      <c r="L228" s="46">
        <v>3125</v>
      </c>
      <c r="M228" s="46">
        <v>37500</v>
      </c>
      <c r="N228" s="47">
        <v>3.9357682619647356</v>
      </c>
    </row>
    <row r="229" spans="1:14" x14ac:dyDescent="0.2">
      <c r="A229" s="60">
        <v>227</v>
      </c>
      <c r="B229" s="49">
        <v>1902</v>
      </c>
      <c r="C229" s="61" t="s">
        <v>51</v>
      </c>
      <c r="D229" s="68" t="s">
        <v>50</v>
      </c>
      <c r="E229" s="67">
        <v>1</v>
      </c>
      <c r="F229" s="45">
        <v>794</v>
      </c>
      <c r="G229" s="48">
        <v>794</v>
      </c>
      <c r="H229" s="50">
        <v>3075</v>
      </c>
      <c r="I229" s="69">
        <v>3075</v>
      </c>
      <c r="J229" s="70">
        <v>3075</v>
      </c>
      <c r="K229" s="46">
        <v>36900</v>
      </c>
      <c r="L229" s="46">
        <v>3075</v>
      </c>
      <c r="M229" s="46">
        <v>36900</v>
      </c>
      <c r="N229" s="47">
        <v>3.8727959697732999</v>
      </c>
    </row>
    <row r="230" spans="1:14" x14ac:dyDescent="0.2">
      <c r="A230" s="60">
        <v>228</v>
      </c>
      <c r="B230" s="49">
        <v>1605</v>
      </c>
      <c r="C230" s="61" t="s">
        <v>51</v>
      </c>
      <c r="D230" s="68" t="s">
        <v>50</v>
      </c>
      <c r="E230" s="67">
        <v>1</v>
      </c>
      <c r="F230" s="45">
        <v>696</v>
      </c>
      <c r="G230" s="48">
        <v>696</v>
      </c>
      <c r="H230" s="50">
        <v>3095</v>
      </c>
      <c r="I230" s="69">
        <v>3095</v>
      </c>
      <c r="J230" s="70">
        <v>3095</v>
      </c>
      <c r="K230" s="46">
        <v>37140</v>
      </c>
      <c r="L230" s="46">
        <v>3095</v>
      </c>
      <c r="M230" s="46">
        <v>37140</v>
      </c>
      <c r="N230" s="47">
        <v>4.4468390804597702</v>
      </c>
    </row>
    <row r="231" spans="1:14" x14ac:dyDescent="0.2">
      <c r="A231" s="60">
        <v>229</v>
      </c>
      <c r="B231" s="49">
        <v>1502</v>
      </c>
      <c r="C231" s="61" t="s">
        <v>51</v>
      </c>
      <c r="D231" s="68" t="s">
        <v>50</v>
      </c>
      <c r="E231" s="67">
        <v>1</v>
      </c>
      <c r="F231" s="45">
        <v>794</v>
      </c>
      <c r="G231" s="48">
        <v>794</v>
      </c>
      <c r="H231" s="50">
        <v>3095</v>
      </c>
      <c r="I231" s="69">
        <v>3095</v>
      </c>
      <c r="J231" s="70">
        <v>3095</v>
      </c>
      <c r="K231" s="46">
        <v>37140</v>
      </c>
      <c r="L231" s="46">
        <v>3095</v>
      </c>
      <c r="M231" s="46">
        <v>37140</v>
      </c>
      <c r="N231" s="47">
        <v>3.8979848866498741</v>
      </c>
    </row>
    <row r="232" spans="1:14" x14ac:dyDescent="0.2">
      <c r="A232" s="60">
        <v>230</v>
      </c>
      <c r="B232" s="49">
        <v>3707</v>
      </c>
      <c r="C232" s="61" t="s">
        <v>51</v>
      </c>
      <c r="D232" s="68" t="s">
        <v>50</v>
      </c>
      <c r="E232" s="67">
        <v>1</v>
      </c>
      <c r="F232" s="45">
        <v>797</v>
      </c>
      <c r="G232" s="48">
        <v>797</v>
      </c>
      <c r="H232" s="50">
        <v>3400</v>
      </c>
      <c r="I232" s="69">
        <v>3400</v>
      </c>
      <c r="J232" s="70">
        <v>3400</v>
      </c>
      <c r="K232" s="46">
        <v>40800</v>
      </c>
      <c r="L232" s="46">
        <v>3400</v>
      </c>
      <c r="M232" s="46">
        <v>40800</v>
      </c>
      <c r="N232" s="47">
        <v>4.2659974905897116</v>
      </c>
    </row>
    <row r="233" spans="1:14" x14ac:dyDescent="0.2">
      <c r="A233" s="60">
        <v>231</v>
      </c>
      <c r="B233" s="49" t="s">
        <v>55</v>
      </c>
      <c r="C233" s="61" t="s">
        <v>52</v>
      </c>
      <c r="D233" s="68" t="s">
        <v>50</v>
      </c>
      <c r="E233" s="67">
        <v>1</v>
      </c>
      <c r="F233" s="45">
        <v>1308</v>
      </c>
      <c r="G233" s="48">
        <v>1308</v>
      </c>
      <c r="H233" s="50">
        <v>5420</v>
      </c>
      <c r="I233" s="69">
        <v>5420</v>
      </c>
      <c r="J233" s="70">
        <v>5420</v>
      </c>
      <c r="K233" s="46">
        <v>65040</v>
      </c>
      <c r="L233" s="46">
        <v>5420</v>
      </c>
      <c r="M233" s="46">
        <v>65040</v>
      </c>
      <c r="N233" s="47">
        <v>4.143730886850153</v>
      </c>
    </row>
    <row r="234" spans="1:14" x14ac:dyDescent="0.2">
      <c r="A234" s="60">
        <v>232</v>
      </c>
      <c r="B234" s="49">
        <v>2908</v>
      </c>
      <c r="C234" s="61" t="s">
        <v>51</v>
      </c>
      <c r="D234" s="68" t="s">
        <v>50</v>
      </c>
      <c r="E234" s="67">
        <v>1</v>
      </c>
      <c r="F234" s="45">
        <v>794</v>
      </c>
      <c r="G234" s="48">
        <v>794</v>
      </c>
      <c r="H234" s="50">
        <v>3395</v>
      </c>
      <c r="I234" s="69">
        <v>3395</v>
      </c>
      <c r="J234" s="70">
        <v>3395</v>
      </c>
      <c r="K234" s="46">
        <v>40740</v>
      </c>
      <c r="L234" s="46">
        <v>3395</v>
      </c>
      <c r="M234" s="46">
        <v>40740</v>
      </c>
      <c r="N234" s="47">
        <v>4.275818639798489</v>
      </c>
    </row>
    <row r="235" spans="1:14" x14ac:dyDescent="0.2">
      <c r="A235" s="60">
        <v>233</v>
      </c>
      <c r="B235" s="49" t="s">
        <v>56</v>
      </c>
      <c r="C235" s="61" t="s">
        <v>52</v>
      </c>
      <c r="D235" s="68" t="s">
        <v>50</v>
      </c>
      <c r="E235" s="67">
        <v>1</v>
      </c>
      <c r="F235" s="45">
        <v>1308</v>
      </c>
      <c r="G235" s="48">
        <v>1308</v>
      </c>
      <c r="H235" s="50">
        <v>5195</v>
      </c>
      <c r="I235" s="69">
        <v>5195</v>
      </c>
      <c r="J235" s="70">
        <v>5195</v>
      </c>
      <c r="K235" s="46">
        <v>62340</v>
      </c>
      <c r="L235" s="46">
        <v>5195</v>
      </c>
      <c r="M235" s="46">
        <v>62340</v>
      </c>
      <c r="N235" s="47">
        <v>3.9717125382262997</v>
      </c>
    </row>
    <row r="236" spans="1:14" x14ac:dyDescent="0.2">
      <c r="A236" s="60">
        <v>234</v>
      </c>
      <c r="B236" s="49">
        <v>1504</v>
      </c>
      <c r="C236" s="61" t="s">
        <v>52</v>
      </c>
      <c r="D236" s="68" t="s">
        <v>50</v>
      </c>
      <c r="E236" s="67">
        <v>1</v>
      </c>
      <c r="F236" s="45">
        <v>1181</v>
      </c>
      <c r="G236" s="48">
        <v>1181</v>
      </c>
      <c r="H236" s="50">
        <v>4325</v>
      </c>
      <c r="I236" s="69">
        <v>4325</v>
      </c>
      <c r="J236" s="70">
        <v>4325</v>
      </c>
      <c r="K236" s="46">
        <v>51900</v>
      </c>
      <c r="L236" s="46">
        <v>4325</v>
      </c>
      <c r="M236" s="46">
        <v>51900</v>
      </c>
      <c r="N236" s="47">
        <v>3.662150719729043</v>
      </c>
    </row>
    <row r="237" spans="1:14" x14ac:dyDescent="0.2">
      <c r="A237" s="60">
        <v>235</v>
      </c>
      <c r="B237" s="49">
        <v>2703</v>
      </c>
      <c r="C237" s="61" t="s">
        <v>51</v>
      </c>
      <c r="D237" s="68" t="s">
        <v>50</v>
      </c>
      <c r="E237" s="67">
        <v>1</v>
      </c>
      <c r="F237" s="45">
        <v>801</v>
      </c>
      <c r="G237" s="48">
        <v>801</v>
      </c>
      <c r="H237" s="50">
        <v>3225</v>
      </c>
      <c r="I237" s="69">
        <v>3225</v>
      </c>
      <c r="J237" s="70">
        <v>3225</v>
      </c>
      <c r="K237" s="46">
        <v>38700</v>
      </c>
      <c r="L237" s="46">
        <v>3225</v>
      </c>
      <c r="M237" s="46">
        <v>38700</v>
      </c>
      <c r="N237" s="47">
        <v>4.0262172284644198</v>
      </c>
    </row>
    <row r="238" spans="1:14" x14ac:dyDescent="0.2">
      <c r="A238" s="60">
        <v>236</v>
      </c>
      <c r="B238" s="49">
        <v>1904</v>
      </c>
      <c r="C238" s="61" t="s">
        <v>52</v>
      </c>
      <c r="D238" s="68" t="s">
        <v>50</v>
      </c>
      <c r="E238" s="67">
        <v>1</v>
      </c>
      <c r="F238" s="45">
        <v>1181</v>
      </c>
      <c r="G238" s="48">
        <v>1181</v>
      </c>
      <c r="H238" s="50">
        <v>4375</v>
      </c>
      <c r="I238" s="69">
        <v>4375</v>
      </c>
      <c r="J238" s="70">
        <v>4375</v>
      </c>
      <c r="K238" s="46">
        <v>52500</v>
      </c>
      <c r="L238" s="46">
        <v>4375</v>
      </c>
      <c r="M238" s="46">
        <v>52500</v>
      </c>
      <c r="N238" s="47">
        <v>3.7044877222692634</v>
      </c>
    </row>
    <row r="239" spans="1:14" x14ac:dyDescent="0.2">
      <c r="A239" s="60">
        <v>237</v>
      </c>
      <c r="B239" s="49">
        <v>2402</v>
      </c>
      <c r="C239" s="61" t="s">
        <v>51</v>
      </c>
      <c r="D239" s="68" t="s">
        <v>50</v>
      </c>
      <c r="E239" s="67">
        <v>1</v>
      </c>
      <c r="F239" s="45">
        <v>794</v>
      </c>
      <c r="G239" s="48">
        <v>794</v>
      </c>
      <c r="H239" s="50">
        <v>3195</v>
      </c>
      <c r="I239" s="69">
        <v>3195</v>
      </c>
      <c r="J239" s="70">
        <v>3195</v>
      </c>
      <c r="K239" s="46">
        <v>38340</v>
      </c>
      <c r="L239" s="46">
        <v>3195</v>
      </c>
      <c r="M239" s="46">
        <v>38340</v>
      </c>
      <c r="N239" s="47">
        <v>4.023929471032746</v>
      </c>
    </row>
    <row r="240" spans="1:14" x14ac:dyDescent="0.2">
      <c r="A240" s="60">
        <v>238</v>
      </c>
      <c r="B240" s="49">
        <v>2303</v>
      </c>
      <c r="C240" s="61" t="s">
        <v>51</v>
      </c>
      <c r="D240" s="68" t="s">
        <v>50</v>
      </c>
      <c r="E240" s="67">
        <v>1</v>
      </c>
      <c r="F240" s="45">
        <v>801</v>
      </c>
      <c r="G240" s="48">
        <v>801</v>
      </c>
      <c r="H240" s="50">
        <v>3175</v>
      </c>
      <c r="I240" s="69">
        <v>3175</v>
      </c>
      <c r="J240" s="70">
        <v>3175</v>
      </c>
      <c r="K240" s="46">
        <v>38100</v>
      </c>
      <c r="L240" s="46">
        <v>3175</v>
      </c>
      <c r="M240" s="46">
        <v>38100</v>
      </c>
      <c r="N240" s="47">
        <v>3.9637952559300875</v>
      </c>
    </row>
    <row r="241" spans="1:14" x14ac:dyDescent="0.2">
      <c r="A241" s="60">
        <v>239</v>
      </c>
      <c r="B241" s="49">
        <v>2606</v>
      </c>
      <c r="C241" s="61" t="s">
        <v>52</v>
      </c>
      <c r="D241" s="68" t="s">
        <v>50</v>
      </c>
      <c r="E241" s="67">
        <v>1</v>
      </c>
      <c r="F241" s="45">
        <v>1181</v>
      </c>
      <c r="G241" s="48">
        <v>1181</v>
      </c>
      <c r="H241" s="50">
        <v>4850</v>
      </c>
      <c r="I241" s="69">
        <v>4850</v>
      </c>
      <c r="J241" s="70">
        <v>4850</v>
      </c>
      <c r="K241" s="46">
        <v>58200</v>
      </c>
      <c r="L241" s="46">
        <v>4850</v>
      </c>
      <c r="M241" s="46">
        <v>58200</v>
      </c>
      <c r="N241" s="47">
        <v>4.1066892464013547</v>
      </c>
    </row>
    <row r="242" spans="1:14" x14ac:dyDescent="0.2">
      <c r="A242" s="60">
        <v>240</v>
      </c>
      <c r="B242" s="49" t="s">
        <v>57</v>
      </c>
      <c r="C242" s="61" t="s">
        <v>52</v>
      </c>
      <c r="D242" s="68" t="s">
        <v>50</v>
      </c>
      <c r="E242" s="67">
        <v>1</v>
      </c>
      <c r="F242" s="45">
        <v>1174</v>
      </c>
      <c r="G242" s="48">
        <v>1174</v>
      </c>
      <c r="H242" s="50">
        <v>4845</v>
      </c>
      <c r="I242" s="69">
        <v>4845</v>
      </c>
      <c r="J242" s="70">
        <v>4845</v>
      </c>
      <c r="K242" s="46">
        <v>58140</v>
      </c>
      <c r="L242" s="46">
        <v>4845</v>
      </c>
      <c r="M242" s="46">
        <v>58140</v>
      </c>
      <c r="N242" s="47">
        <v>4.1269165247018735</v>
      </c>
    </row>
    <row r="243" spans="1:14" x14ac:dyDescent="0.2">
      <c r="A243" s="60">
        <v>241</v>
      </c>
      <c r="B243" s="49">
        <v>2205</v>
      </c>
      <c r="C243" s="61" t="s">
        <v>51</v>
      </c>
      <c r="D243" s="68" t="s">
        <v>50</v>
      </c>
      <c r="E243" s="67">
        <v>1</v>
      </c>
      <c r="F243" s="45">
        <v>696</v>
      </c>
      <c r="G243" s="48">
        <v>696</v>
      </c>
      <c r="H243" s="50">
        <v>3150</v>
      </c>
      <c r="I243" s="69">
        <v>3150</v>
      </c>
      <c r="J243" s="70">
        <v>3150</v>
      </c>
      <c r="K243" s="46">
        <v>37800</v>
      </c>
      <c r="L243" s="46">
        <v>3150</v>
      </c>
      <c r="M243" s="46">
        <v>37800</v>
      </c>
      <c r="N243" s="47">
        <v>4.5258620689655169</v>
      </c>
    </row>
    <row r="244" spans="1:14" x14ac:dyDescent="0.2">
      <c r="A244" s="60">
        <v>242</v>
      </c>
      <c r="B244" s="49">
        <v>1602</v>
      </c>
      <c r="C244" s="61" t="s">
        <v>51</v>
      </c>
      <c r="D244" s="68" t="s">
        <v>50</v>
      </c>
      <c r="E244" s="67">
        <v>1</v>
      </c>
      <c r="F244" s="45">
        <v>794</v>
      </c>
      <c r="G244" s="48">
        <v>794</v>
      </c>
      <c r="H244" s="50">
        <v>3070</v>
      </c>
      <c r="I244" s="69">
        <v>3070</v>
      </c>
      <c r="J244" s="70">
        <v>3070</v>
      </c>
      <c r="K244" s="46">
        <v>36840</v>
      </c>
      <c r="L244" s="46">
        <v>3070</v>
      </c>
      <c r="M244" s="46">
        <v>36840</v>
      </c>
      <c r="N244" s="47">
        <v>3.8664987405541562</v>
      </c>
    </row>
    <row r="245" spans="1:14" x14ac:dyDescent="0.2">
      <c r="A245" s="60">
        <v>243</v>
      </c>
      <c r="B245" s="49">
        <v>2904</v>
      </c>
      <c r="C245" s="61" t="s">
        <v>52</v>
      </c>
      <c r="D245" s="68" t="s">
        <v>50</v>
      </c>
      <c r="E245" s="67">
        <v>1</v>
      </c>
      <c r="F245" s="45">
        <v>1181</v>
      </c>
      <c r="G245" s="48">
        <v>1181</v>
      </c>
      <c r="H245" s="50">
        <v>4545</v>
      </c>
      <c r="I245" s="69">
        <v>4545</v>
      </c>
      <c r="J245" s="70">
        <v>4545</v>
      </c>
      <c r="K245" s="46">
        <v>54540</v>
      </c>
      <c r="L245" s="46">
        <v>4545</v>
      </c>
      <c r="M245" s="46">
        <v>54540</v>
      </c>
      <c r="N245" s="47">
        <v>3.848433530906012</v>
      </c>
    </row>
    <row r="246" spans="1:14" x14ac:dyDescent="0.2">
      <c r="A246" s="60">
        <v>244</v>
      </c>
      <c r="B246" s="49">
        <v>2308</v>
      </c>
      <c r="C246" s="61" t="s">
        <v>51</v>
      </c>
      <c r="D246" s="68" t="s">
        <v>50</v>
      </c>
      <c r="E246" s="67">
        <v>1</v>
      </c>
      <c r="F246" s="45">
        <v>794</v>
      </c>
      <c r="G246" s="48">
        <v>794</v>
      </c>
      <c r="H246" s="50">
        <v>3350</v>
      </c>
      <c r="I246" s="69">
        <v>3350</v>
      </c>
      <c r="J246" s="70">
        <v>3350</v>
      </c>
      <c r="K246" s="46">
        <v>40200</v>
      </c>
      <c r="L246" s="46">
        <v>3350</v>
      </c>
      <c r="M246" s="46">
        <v>40200</v>
      </c>
      <c r="N246" s="47">
        <v>4.2191435768261965</v>
      </c>
    </row>
    <row r="247" spans="1:14" x14ac:dyDescent="0.2">
      <c r="A247" s="60">
        <v>245</v>
      </c>
      <c r="B247" s="49">
        <v>2408</v>
      </c>
      <c r="C247" s="61" t="s">
        <v>51</v>
      </c>
      <c r="D247" s="68" t="s">
        <v>50</v>
      </c>
      <c r="E247" s="67">
        <v>1</v>
      </c>
      <c r="F247" s="45">
        <v>794</v>
      </c>
      <c r="G247" s="48">
        <v>794</v>
      </c>
      <c r="H247" s="50">
        <v>3345</v>
      </c>
      <c r="I247" s="69">
        <v>3345</v>
      </c>
      <c r="J247" s="70">
        <v>3345</v>
      </c>
      <c r="K247" s="46">
        <v>40140</v>
      </c>
      <c r="L247" s="46">
        <v>3345</v>
      </c>
      <c r="M247" s="46">
        <v>40140</v>
      </c>
      <c r="N247" s="47">
        <v>4.2128463476070532</v>
      </c>
    </row>
    <row r="248" spans="1:14" x14ac:dyDescent="0.2">
      <c r="A248" s="60">
        <v>246</v>
      </c>
      <c r="B248" s="49">
        <v>2609</v>
      </c>
      <c r="C248" s="61" t="s">
        <v>51</v>
      </c>
      <c r="D248" s="68" t="s">
        <v>50</v>
      </c>
      <c r="E248" s="67">
        <v>1</v>
      </c>
      <c r="F248" s="45">
        <v>685</v>
      </c>
      <c r="G248" s="48">
        <v>685</v>
      </c>
      <c r="H248" s="50">
        <v>2985</v>
      </c>
      <c r="I248" s="69">
        <v>2985</v>
      </c>
      <c r="J248" s="70">
        <v>2985</v>
      </c>
      <c r="K248" s="46">
        <v>35820</v>
      </c>
      <c r="L248" s="46">
        <v>2985</v>
      </c>
      <c r="M248" s="46">
        <v>35820</v>
      </c>
      <c r="N248" s="47">
        <v>4.3576642335766422</v>
      </c>
    </row>
    <row r="249" spans="1:14" x14ac:dyDescent="0.2">
      <c r="A249" s="60">
        <v>247</v>
      </c>
      <c r="B249" s="49">
        <v>3701</v>
      </c>
      <c r="C249" s="61" t="s">
        <v>51</v>
      </c>
      <c r="D249" s="68" t="s">
        <v>50</v>
      </c>
      <c r="E249" s="67">
        <v>1</v>
      </c>
      <c r="F249" s="45">
        <v>685</v>
      </c>
      <c r="G249" s="48">
        <v>685</v>
      </c>
      <c r="H249" s="50">
        <v>2950</v>
      </c>
      <c r="I249" s="69">
        <v>2950</v>
      </c>
      <c r="J249" s="70">
        <v>2950</v>
      </c>
      <c r="K249" s="46">
        <v>35400</v>
      </c>
      <c r="L249" s="46">
        <v>2950</v>
      </c>
      <c r="M249" s="46">
        <v>35400</v>
      </c>
      <c r="N249" s="47">
        <v>4.3065693430656937</v>
      </c>
    </row>
    <row r="250" spans="1:14" x14ac:dyDescent="0.2">
      <c r="A250" s="60">
        <v>248</v>
      </c>
      <c r="B250" s="49">
        <v>4808</v>
      </c>
      <c r="C250" s="61" t="s">
        <v>52</v>
      </c>
      <c r="D250" s="68" t="s">
        <v>50</v>
      </c>
      <c r="E250" s="67">
        <v>1</v>
      </c>
      <c r="F250" s="45">
        <v>867</v>
      </c>
      <c r="G250" s="48">
        <v>867</v>
      </c>
      <c r="H250" s="50">
        <v>3995</v>
      </c>
      <c r="I250" s="69">
        <v>3995</v>
      </c>
      <c r="J250" s="70">
        <v>3995</v>
      </c>
      <c r="K250" s="46">
        <v>47940</v>
      </c>
      <c r="L250" s="46">
        <v>3995</v>
      </c>
      <c r="M250" s="46">
        <v>47940</v>
      </c>
      <c r="N250" s="47">
        <v>4.6078431372549016</v>
      </c>
    </row>
    <row r="251" spans="1:14" x14ac:dyDescent="0.2">
      <c r="A251" s="60">
        <v>249</v>
      </c>
      <c r="B251" s="49">
        <v>1501</v>
      </c>
      <c r="C251" s="61" t="s">
        <v>51</v>
      </c>
      <c r="D251" s="68" t="s">
        <v>50</v>
      </c>
      <c r="E251" s="67">
        <v>1</v>
      </c>
      <c r="F251" s="45">
        <v>685</v>
      </c>
      <c r="G251" s="48">
        <v>685</v>
      </c>
      <c r="H251" s="50">
        <v>2850</v>
      </c>
      <c r="I251" s="69">
        <v>2850</v>
      </c>
      <c r="J251" s="70">
        <v>2850</v>
      </c>
      <c r="K251" s="46">
        <v>34200</v>
      </c>
      <c r="L251" s="46">
        <v>2850</v>
      </c>
      <c r="M251" s="46">
        <v>34200</v>
      </c>
      <c r="N251" s="47">
        <v>4.1605839416058394</v>
      </c>
    </row>
    <row r="252" spans="1:14" x14ac:dyDescent="0.2">
      <c r="A252" s="60">
        <v>250</v>
      </c>
      <c r="B252" s="49">
        <v>2010</v>
      </c>
      <c r="C252" s="61" t="s">
        <v>53</v>
      </c>
      <c r="D252" s="68" t="s">
        <v>50</v>
      </c>
      <c r="E252" s="67">
        <v>1</v>
      </c>
      <c r="F252" s="45">
        <v>546</v>
      </c>
      <c r="G252" s="48">
        <v>546</v>
      </c>
      <c r="H252" s="50">
        <v>2595</v>
      </c>
      <c r="I252" s="69">
        <v>2595</v>
      </c>
      <c r="J252" s="70">
        <v>2595</v>
      </c>
      <c r="K252" s="46">
        <v>31140</v>
      </c>
      <c r="L252" s="46">
        <v>2595</v>
      </c>
      <c r="M252" s="46">
        <v>31140</v>
      </c>
      <c r="N252" s="47">
        <v>4.7527472527472527</v>
      </c>
    </row>
    <row r="253" spans="1:14" x14ac:dyDescent="0.2">
      <c r="A253" s="60">
        <v>251</v>
      </c>
      <c r="B253" s="49">
        <v>3102</v>
      </c>
      <c r="C253" s="61" t="s">
        <v>51</v>
      </c>
      <c r="D253" s="68" t="s">
        <v>50</v>
      </c>
      <c r="E253" s="67">
        <v>1</v>
      </c>
      <c r="F253" s="45">
        <v>794</v>
      </c>
      <c r="G253" s="48">
        <v>794</v>
      </c>
      <c r="H253" s="50">
        <v>3225</v>
      </c>
      <c r="I253" s="69">
        <v>3225</v>
      </c>
      <c r="J253" s="70">
        <v>3225</v>
      </c>
      <c r="K253" s="46">
        <v>38700</v>
      </c>
      <c r="L253" s="46">
        <v>3225</v>
      </c>
      <c r="M253" s="46">
        <v>38700</v>
      </c>
      <c r="N253" s="47">
        <v>4.0617128463476071</v>
      </c>
    </row>
    <row r="254" spans="1:14" x14ac:dyDescent="0.2">
      <c r="A254" s="60">
        <v>252</v>
      </c>
      <c r="B254" s="49">
        <v>2410</v>
      </c>
      <c r="C254" s="61" t="s">
        <v>53</v>
      </c>
      <c r="D254" s="68" t="s">
        <v>50</v>
      </c>
      <c r="E254" s="67">
        <v>1</v>
      </c>
      <c r="F254" s="45">
        <v>546</v>
      </c>
      <c r="G254" s="48">
        <v>546</v>
      </c>
      <c r="H254" s="50">
        <v>2505</v>
      </c>
      <c r="I254" s="69">
        <v>2505</v>
      </c>
      <c r="J254" s="70">
        <v>2505</v>
      </c>
      <c r="K254" s="46">
        <v>30060</v>
      </c>
      <c r="L254" s="46">
        <v>2505</v>
      </c>
      <c r="M254" s="46">
        <v>30060</v>
      </c>
      <c r="N254" s="47">
        <v>4.5879120879120876</v>
      </c>
    </row>
    <row r="255" spans="1:14" x14ac:dyDescent="0.2">
      <c r="A255" s="60">
        <v>253</v>
      </c>
      <c r="B255" s="49">
        <v>2204</v>
      </c>
      <c r="C255" s="61" t="s">
        <v>52</v>
      </c>
      <c r="D255" s="68" t="s">
        <v>50</v>
      </c>
      <c r="E255" s="67">
        <v>1</v>
      </c>
      <c r="F255" s="45">
        <v>1181</v>
      </c>
      <c r="G255" s="48">
        <v>1181</v>
      </c>
      <c r="H255" s="50">
        <v>4395</v>
      </c>
      <c r="I255" s="69">
        <v>4395</v>
      </c>
      <c r="J255" s="70">
        <v>4395</v>
      </c>
      <c r="K255" s="46">
        <v>52740</v>
      </c>
      <c r="L255" s="46">
        <v>4395</v>
      </c>
      <c r="M255" s="46">
        <v>52740</v>
      </c>
      <c r="N255" s="47">
        <v>3.7214225232853515</v>
      </c>
    </row>
    <row r="256" spans="1:14" x14ac:dyDescent="0.2">
      <c r="A256" s="60">
        <v>254</v>
      </c>
      <c r="B256" s="49">
        <v>2305</v>
      </c>
      <c r="C256" s="61" t="s">
        <v>51</v>
      </c>
      <c r="D256" s="68" t="s">
        <v>50</v>
      </c>
      <c r="E256" s="67">
        <v>1</v>
      </c>
      <c r="F256" s="45">
        <v>696</v>
      </c>
      <c r="G256" s="48">
        <v>696</v>
      </c>
      <c r="H256" s="50">
        <v>3195</v>
      </c>
      <c r="I256" s="69">
        <v>3195</v>
      </c>
      <c r="J256" s="70">
        <v>3195</v>
      </c>
      <c r="K256" s="46">
        <v>38340</v>
      </c>
      <c r="L256" s="46">
        <v>3195</v>
      </c>
      <c r="M256" s="46">
        <v>38340</v>
      </c>
      <c r="N256" s="47">
        <v>4.5905172413793105</v>
      </c>
    </row>
    <row r="257" spans="1:14" x14ac:dyDescent="0.2">
      <c r="A257" s="60">
        <v>255</v>
      </c>
      <c r="B257" s="49">
        <v>2504</v>
      </c>
      <c r="C257" s="61" t="s">
        <v>52</v>
      </c>
      <c r="D257" s="68" t="s">
        <v>50</v>
      </c>
      <c r="E257" s="67">
        <v>1</v>
      </c>
      <c r="F257" s="45">
        <v>1181</v>
      </c>
      <c r="G257" s="48">
        <v>1181</v>
      </c>
      <c r="H257" s="50">
        <v>4450</v>
      </c>
      <c r="I257" s="69">
        <v>4450</v>
      </c>
      <c r="J257" s="70">
        <v>4450</v>
      </c>
      <c r="K257" s="46">
        <v>53400</v>
      </c>
      <c r="L257" s="46">
        <v>4450</v>
      </c>
      <c r="M257" s="46">
        <v>53400</v>
      </c>
      <c r="N257" s="47">
        <v>3.7679932260795934</v>
      </c>
    </row>
    <row r="258" spans="1:14" x14ac:dyDescent="0.2">
      <c r="A258" s="60">
        <v>256</v>
      </c>
      <c r="B258" s="49">
        <v>3106</v>
      </c>
      <c r="C258" s="61" t="s">
        <v>52</v>
      </c>
      <c r="D258" s="68" t="s">
        <v>50</v>
      </c>
      <c r="E258" s="67">
        <v>1</v>
      </c>
      <c r="F258" s="45">
        <v>1181</v>
      </c>
      <c r="G258" s="48">
        <v>1181</v>
      </c>
      <c r="H258" s="50">
        <v>4895</v>
      </c>
      <c r="I258" s="69">
        <v>4895</v>
      </c>
      <c r="J258" s="70">
        <v>4895</v>
      </c>
      <c r="K258" s="46">
        <v>58740</v>
      </c>
      <c r="L258" s="46">
        <v>4895</v>
      </c>
      <c r="M258" s="46">
        <v>58740</v>
      </c>
      <c r="N258" s="47">
        <v>4.144792548687553</v>
      </c>
    </row>
    <row r="259" spans="1:14" x14ac:dyDescent="0.2">
      <c r="A259" s="60">
        <v>257</v>
      </c>
      <c r="B259" s="49">
        <v>3710</v>
      </c>
      <c r="C259" s="61" t="s">
        <v>51</v>
      </c>
      <c r="D259" s="68" t="s">
        <v>50</v>
      </c>
      <c r="E259" s="67">
        <v>1</v>
      </c>
      <c r="F259" s="45">
        <v>546</v>
      </c>
      <c r="G259" s="48">
        <v>546</v>
      </c>
      <c r="H259" s="50">
        <v>2600</v>
      </c>
      <c r="I259" s="69">
        <v>2600</v>
      </c>
      <c r="J259" s="70">
        <v>2600</v>
      </c>
      <c r="K259" s="46">
        <v>31200</v>
      </c>
      <c r="L259" s="46">
        <v>2600</v>
      </c>
      <c r="M259" s="46">
        <v>31200</v>
      </c>
      <c r="N259" s="47">
        <v>4.7619047619047619</v>
      </c>
    </row>
    <row r="260" spans="1:14" x14ac:dyDescent="0.2">
      <c r="A260" s="60">
        <v>258</v>
      </c>
      <c r="B260" s="49">
        <v>4001</v>
      </c>
      <c r="C260" s="61" t="s">
        <v>51</v>
      </c>
      <c r="D260" s="68" t="s">
        <v>50</v>
      </c>
      <c r="E260" s="67">
        <v>1</v>
      </c>
      <c r="F260" s="45">
        <v>685</v>
      </c>
      <c r="G260" s="48">
        <v>685</v>
      </c>
      <c r="H260" s="50">
        <v>2980</v>
      </c>
      <c r="I260" s="69">
        <v>2980</v>
      </c>
      <c r="J260" s="70">
        <v>2980</v>
      </c>
      <c r="K260" s="46">
        <v>35760</v>
      </c>
      <c r="L260" s="46">
        <v>2980</v>
      </c>
      <c r="M260" s="46">
        <v>35760</v>
      </c>
      <c r="N260" s="47">
        <v>4.3503649635036492</v>
      </c>
    </row>
    <row r="261" spans="1:14" x14ac:dyDescent="0.2">
      <c r="A261" s="60">
        <v>259</v>
      </c>
      <c r="B261" s="49">
        <v>4503</v>
      </c>
      <c r="C261" s="61" t="s">
        <v>51</v>
      </c>
      <c r="D261" s="68" t="s">
        <v>50</v>
      </c>
      <c r="E261" s="67">
        <v>1</v>
      </c>
      <c r="F261" s="45">
        <v>797</v>
      </c>
      <c r="G261" s="48">
        <v>797</v>
      </c>
      <c r="H261" s="50">
        <v>3420</v>
      </c>
      <c r="I261" s="69">
        <v>3420</v>
      </c>
      <c r="J261" s="70">
        <v>3420</v>
      </c>
      <c r="K261" s="46">
        <v>41040</v>
      </c>
      <c r="L261" s="46">
        <v>3420</v>
      </c>
      <c r="M261" s="46">
        <v>41040</v>
      </c>
      <c r="N261" s="47">
        <v>4.2910915934755334</v>
      </c>
    </row>
    <row r="262" spans="1:14" x14ac:dyDescent="0.2">
      <c r="A262" s="60">
        <v>260</v>
      </c>
      <c r="B262" s="49">
        <v>3601</v>
      </c>
      <c r="C262" s="61" t="s">
        <v>51</v>
      </c>
      <c r="D262" s="68" t="s">
        <v>50</v>
      </c>
      <c r="E262" s="67">
        <v>1</v>
      </c>
      <c r="F262" s="45">
        <v>685</v>
      </c>
      <c r="G262" s="48">
        <v>685</v>
      </c>
      <c r="H262" s="50">
        <v>2940</v>
      </c>
      <c r="I262" s="69">
        <v>2940</v>
      </c>
      <c r="J262" s="70">
        <v>2940</v>
      </c>
      <c r="K262" s="46">
        <v>35280</v>
      </c>
      <c r="L262" s="46">
        <v>2940</v>
      </c>
      <c r="M262" s="46">
        <v>35280</v>
      </c>
      <c r="N262" s="47">
        <v>4.2919708029197077</v>
      </c>
    </row>
    <row r="263" spans="1:14" x14ac:dyDescent="0.2">
      <c r="A263" s="60">
        <v>261</v>
      </c>
      <c r="B263" s="49">
        <v>4009</v>
      </c>
      <c r="C263" s="61" t="s">
        <v>51</v>
      </c>
      <c r="D263" s="68" t="s">
        <v>50</v>
      </c>
      <c r="E263" s="67">
        <v>1</v>
      </c>
      <c r="F263" s="45">
        <v>685</v>
      </c>
      <c r="G263" s="48">
        <v>685</v>
      </c>
      <c r="H263" s="50">
        <v>3090</v>
      </c>
      <c r="I263" s="69">
        <v>3090</v>
      </c>
      <c r="J263" s="70">
        <v>3090</v>
      </c>
      <c r="K263" s="46">
        <v>37080</v>
      </c>
      <c r="L263" s="46">
        <v>3090</v>
      </c>
      <c r="M263" s="46">
        <v>37080</v>
      </c>
      <c r="N263" s="47">
        <v>4.5109489051094886</v>
      </c>
    </row>
    <row r="264" spans="1:14" x14ac:dyDescent="0.2">
      <c r="A264" s="60">
        <v>262</v>
      </c>
      <c r="B264" s="49">
        <v>2907</v>
      </c>
      <c r="C264" s="61" t="s">
        <v>51</v>
      </c>
      <c r="D264" s="68" t="s">
        <v>50</v>
      </c>
      <c r="E264" s="67">
        <v>1</v>
      </c>
      <c r="F264" s="45">
        <v>801</v>
      </c>
      <c r="G264" s="48">
        <v>801</v>
      </c>
      <c r="H264" s="50">
        <v>3375</v>
      </c>
      <c r="I264" s="69">
        <v>3375</v>
      </c>
      <c r="J264" s="70">
        <v>3375</v>
      </c>
      <c r="K264" s="46">
        <v>40500</v>
      </c>
      <c r="L264" s="46">
        <v>3375</v>
      </c>
      <c r="M264" s="46">
        <v>40500</v>
      </c>
      <c r="N264" s="47">
        <v>4.213483146067416</v>
      </c>
    </row>
    <row r="265" spans="1:14" x14ac:dyDescent="0.2">
      <c r="A265" s="60">
        <v>263</v>
      </c>
      <c r="B265" s="49">
        <v>4209</v>
      </c>
      <c r="C265" s="61" t="s">
        <v>51</v>
      </c>
      <c r="D265" s="68" t="s">
        <v>50</v>
      </c>
      <c r="E265" s="67">
        <v>1</v>
      </c>
      <c r="F265" s="45">
        <v>685</v>
      </c>
      <c r="G265" s="48">
        <v>685</v>
      </c>
      <c r="H265" s="50">
        <v>3145</v>
      </c>
      <c r="I265" s="69">
        <v>3145</v>
      </c>
      <c r="J265" s="70">
        <v>3145</v>
      </c>
      <c r="K265" s="46">
        <v>37740</v>
      </c>
      <c r="L265" s="46">
        <v>3145</v>
      </c>
      <c r="M265" s="46">
        <v>37740</v>
      </c>
      <c r="N265" s="47">
        <v>4.5912408759124084</v>
      </c>
    </row>
    <row r="266" spans="1:14" x14ac:dyDescent="0.2">
      <c r="A266" s="60">
        <v>264</v>
      </c>
      <c r="B266" s="49">
        <v>3810</v>
      </c>
      <c r="C266" s="61" t="s">
        <v>51</v>
      </c>
      <c r="D266" s="68" t="s">
        <v>50</v>
      </c>
      <c r="E266" s="67">
        <v>1</v>
      </c>
      <c r="F266" s="45">
        <v>546</v>
      </c>
      <c r="G266" s="48">
        <v>546</v>
      </c>
      <c r="H266" s="50">
        <v>2695</v>
      </c>
      <c r="I266" s="69">
        <v>2695</v>
      </c>
      <c r="J266" s="70">
        <v>2695</v>
      </c>
      <c r="K266" s="46">
        <v>32340</v>
      </c>
      <c r="L266" s="46">
        <v>2695</v>
      </c>
      <c r="M266" s="46">
        <v>32340</v>
      </c>
      <c r="N266" s="47">
        <v>4.9358974358974361</v>
      </c>
    </row>
    <row r="267" spans="1:14" x14ac:dyDescent="0.2">
      <c r="A267" s="60">
        <v>265</v>
      </c>
      <c r="B267" s="49">
        <v>4409</v>
      </c>
      <c r="C267" s="61" t="s">
        <v>51</v>
      </c>
      <c r="D267" s="68" t="s">
        <v>50</v>
      </c>
      <c r="E267" s="67">
        <v>1</v>
      </c>
      <c r="F267" s="45">
        <v>685</v>
      </c>
      <c r="G267" s="48">
        <v>685</v>
      </c>
      <c r="H267" s="50">
        <v>3195</v>
      </c>
      <c r="I267" s="69">
        <v>3195</v>
      </c>
      <c r="J267" s="70">
        <v>3195</v>
      </c>
      <c r="K267" s="46">
        <v>38340</v>
      </c>
      <c r="L267" s="46">
        <v>3195</v>
      </c>
      <c r="M267" s="46">
        <v>38340</v>
      </c>
      <c r="N267" s="47">
        <v>4.664233576642336</v>
      </c>
    </row>
    <row r="268" spans="1:14" x14ac:dyDescent="0.2">
      <c r="A268" s="60">
        <v>266</v>
      </c>
      <c r="B268" s="49">
        <v>2306</v>
      </c>
      <c r="C268" s="61" t="s">
        <v>52</v>
      </c>
      <c r="D268" s="68" t="s">
        <v>50</v>
      </c>
      <c r="E268" s="67">
        <v>1</v>
      </c>
      <c r="F268" s="45">
        <v>1181</v>
      </c>
      <c r="G268" s="48">
        <v>1181</v>
      </c>
      <c r="H268" s="50">
        <v>4695</v>
      </c>
      <c r="I268" s="69">
        <v>4695</v>
      </c>
      <c r="J268" s="70">
        <v>4695</v>
      </c>
      <c r="K268" s="46">
        <v>56340</v>
      </c>
      <c r="L268" s="46">
        <v>4695</v>
      </c>
      <c r="M268" s="46">
        <v>56340</v>
      </c>
      <c r="N268" s="47">
        <v>3.9754445385266721</v>
      </c>
    </row>
    <row r="269" spans="1:14" x14ac:dyDescent="0.2">
      <c r="A269" s="60">
        <v>267</v>
      </c>
      <c r="B269" s="49">
        <v>2809</v>
      </c>
      <c r="C269" s="61" t="s">
        <v>51</v>
      </c>
      <c r="D269" s="68" t="s">
        <v>50</v>
      </c>
      <c r="E269" s="67">
        <v>1</v>
      </c>
      <c r="F269" s="45">
        <v>685</v>
      </c>
      <c r="G269" s="48">
        <v>685</v>
      </c>
      <c r="H269" s="50">
        <v>2970</v>
      </c>
      <c r="I269" s="69">
        <v>2970</v>
      </c>
      <c r="J269" s="70">
        <v>2970</v>
      </c>
      <c r="K269" s="46">
        <v>35640</v>
      </c>
      <c r="L269" s="46">
        <v>2970</v>
      </c>
      <c r="M269" s="46">
        <v>35640</v>
      </c>
      <c r="N269" s="47">
        <v>4.335766423357664</v>
      </c>
    </row>
    <row r="270" spans="1:14" x14ac:dyDescent="0.2">
      <c r="A270" s="60">
        <v>268</v>
      </c>
      <c r="B270" s="49">
        <v>3306</v>
      </c>
      <c r="C270" s="61" t="s">
        <v>52</v>
      </c>
      <c r="D270" s="68" t="s">
        <v>50</v>
      </c>
      <c r="E270" s="67">
        <v>1</v>
      </c>
      <c r="F270" s="45">
        <v>1185</v>
      </c>
      <c r="G270" s="48">
        <v>1185</v>
      </c>
      <c r="H270" s="50">
        <v>4995</v>
      </c>
      <c r="I270" s="69">
        <v>4995</v>
      </c>
      <c r="J270" s="70">
        <v>4995</v>
      </c>
      <c r="K270" s="46">
        <v>59940</v>
      </c>
      <c r="L270" s="46">
        <v>4995</v>
      </c>
      <c r="M270" s="46">
        <v>59940</v>
      </c>
      <c r="N270" s="47">
        <v>4.2151898734177218</v>
      </c>
    </row>
    <row r="271" spans="1:14" x14ac:dyDescent="0.2">
      <c r="A271" s="60">
        <v>269</v>
      </c>
      <c r="B271" s="49">
        <v>3605</v>
      </c>
      <c r="C271" s="61" t="s">
        <v>52</v>
      </c>
      <c r="D271" s="68" t="s">
        <v>50</v>
      </c>
      <c r="E271" s="67">
        <v>1</v>
      </c>
      <c r="F271" s="45">
        <v>696</v>
      </c>
      <c r="G271" s="48">
        <v>696</v>
      </c>
      <c r="H271" s="50">
        <v>3325</v>
      </c>
      <c r="I271" s="69">
        <v>3325</v>
      </c>
      <c r="J271" s="70">
        <v>3325</v>
      </c>
      <c r="K271" s="46">
        <v>39900</v>
      </c>
      <c r="L271" s="46">
        <v>3325</v>
      </c>
      <c r="M271" s="46">
        <v>39900</v>
      </c>
      <c r="N271" s="47">
        <v>4.7772988505747129</v>
      </c>
    </row>
    <row r="272" spans="1:14" x14ac:dyDescent="0.2">
      <c r="A272" s="60">
        <v>270</v>
      </c>
      <c r="B272" s="49">
        <v>4707</v>
      </c>
      <c r="C272" s="61" t="s">
        <v>51</v>
      </c>
      <c r="D272" s="68" t="s">
        <v>50</v>
      </c>
      <c r="E272" s="67">
        <v>1</v>
      </c>
      <c r="F272" s="45">
        <v>797</v>
      </c>
      <c r="G272" s="48">
        <v>797</v>
      </c>
      <c r="H272" s="50">
        <v>3500</v>
      </c>
      <c r="I272" s="69">
        <v>3500</v>
      </c>
      <c r="J272" s="70">
        <v>3500</v>
      </c>
      <c r="K272" s="46">
        <v>42000</v>
      </c>
      <c r="L272" s="46">
        <v>3500</v>
      </c>
      <c r="M272" s="46">
        <v>42000</v>
      </c>
      <c r="N272" s="47">
        <v>4.3914680050188206</v>
      </c>
    </row>
    <row r="273" spans="1:14" x14ac:dyDescent="0.2">
      <c r="A273" s="60">
        <v>271</v>
      </c>
      <c r="B273" s="49">
        <v>4806</v>
      </c>
      <c r="C273" s="61" t="s">
        <v>52</v>
      </c>
      <c r="D273" s="68" t="s">
        <v>50</v>
      </c>
      <c r="E273" s="67">
        <v>1</v>
      </c>
      <c r="F273" s="45">
        <v>1133</v>
      </c>
      <c r="G273" s="48">
        <v>1133</v>
      </c>
      <c r="H273" s="50">
        <v>5300</v>
      </c>
      <c r="I273" s="69">
        <v>5300</v>
      </c>
      <c r="J273" s="70">
        <v>5300</v>
      </c>
      <c r="K273" s="46">
        <v>63600</v>
      </c>
      <c r="L273" s="46">
        <v>5300</v>
      </c>
      <c r="M273" s="46">
        <v>63600</v>
      </c>
      <c r="N273" s="47">
        <v>4.6778464254192409</v>
      </c>
    </row>
    <row r="274" spans="1:14" x14ac:dyDescent="0.2">
      <c r="A274" s="60">
        <v>272</v>
      </c>
      <c r="B274" s="49">
        <v>2003</v>
      </c>
      <c r="C274" s="61" t="s">
        <v>51</v>
      </c>
      <c r="D274" s="68" t="s">
        <v>50</v>
      </c>
      <c r="E274" s="67">
        <v>1</v>
      </c>
      <c r="F274" s="45">
        <v>801</v>
      </c>
      <c r="G274" s="48">
        <v>801</v>
      </c>
      <c r="H274" s="50">
        <v>3195</v>
      </c>
      <c r="I274" s="69">
        <v>3195</v>
      </c>
      <c r="J274" s="70">
        <v>3195</v>
      </c>
      <c r="K274" s="46">
        <v>38340</v>
      </c>
      <c r="L274" s="46">
        <v>3195</v>
      </c>
      <c r="M274" s="46">
        <v>38340</v>
      </c>
      <c r="N274" s="47">
        <v>3.9887640449438204</v>
      </c>
    </row>
    <row r="275" spans="1:14" x14ac:dyDescent="0.2">
      <c r="A275" s="60">
        <v>273</v>
      </c>
      <c r="B275" s="49">
        <v>3801</v>
      </c>
      <c r="C275" s="61" t="s">
        <v>51</v>
      </c>
      <c r="D275" s="68" t="s">
        <v>50</v>
      </c>
      <c r="E275" s="67">
        <v>1</v>
      </c>
      <c r="F275" s="45">
        <v>685</v>
      </c>
      <c r="G275" s="48">
        <v>685</v>
      </c>
      <c r="H275" s="50">
        <v>2975</v>
      </c>
      <c r="I275" s="69">
        <v>2975</v>
      </c>
      <c r="J275" s="70">
        <v>2975</v>
      </c>
      <c r="K275" s="46">
        <v>35700</v>
      </c>
      <c r="L275" s="46">
        <v>2975</v>
      </c>
      <c r="M275" s="46">
        <v>35700</v>
      </c>
      <c r="N275" s="47">
        <v>4.3430656934306571</v>
      </c>
    </row>
    <row r="276" spans="1:14" x14ac:dyDescent="0.2">
      <c r="A276" s="60">
        <v>274</v>
      </c>
      <c r="B276" s="49">
        <v>3804</v>
      </c>
      <c r="C276" s="61" t="s">
        <v>51</v>
      </c>
      <c r="D276" s="68" t="s">
        <v>50</v>
      </c>
      <c r="E276" s="67">
        <v>1</v>
      </c>
      <c r="F276" s="45">
        <v>1185</v>
      </c>
      <c r="G276" s="48">
        <v>1185</v>
      </c>
      <c r="H276" s="50">
        <v>4795</v>
      </c>
      <c r="I276" s="69">
        <v>4795</v>
      </c>
      <c r="J276" s="70">
        <v>4795</v>
      </c>
      <c r="K276" s="46">
        <v>57540</v>
      </c>
      <c r="L276" s="46">
        <v>4795</v>
      </c>
      <c r="M276" s="46">
        <v>57540</v>
      </c>
      <c r="N276" s="47">
        <v>4.0464135021097043</v>
      </c>
    </row>
    <row r="277" spans="1:14" x14ac:dyDescent="0.2">
      <c r="A277" s="60">
        <v>275</v>
      </c>
      <c r="B277" s="49">
        <v>4803</v>
      </c>
      <c r="C277" s="61" t="s">
        <v>51</v>
      </c>
      <c r="D277" s="68" t="s">
        <v>50</v>
      </c>
      <c r="E277" s="67">
        <v>1</v>
      </c>
      <c r="F277" s="45">
        <v>797</v>
      </c>
      <c r="G277" s="48">
        <v>797</v>
      </c>
      <c r="H277" s="50">
        <v>3465</v>
      </c>
      <c r="I277" s="69">
        <v>3465</v>
      </c>
      <c r="J277" s="70">
        <v>3465</v>
      </c>
      <c r="K277" s="46">
        <v>41580</v>
      </c>
      <c r="L277" s="46">
        <v>3465</v>
      </c>
      <c r="M277" s="46">
        <v>41580</v>
      </c>
      <c r="N277" s="47">
        <v>4.347553324968632</v>
      </c>
    </row>
    <row r="278" spans="1:14" x14ac:dyDescent="0.2">
      <c r="A278" s="60">
        <v>276</v>
      </c>
      <c r="B278" s="49">
        <v>2002</v>
      </c>
      <c r="C278" s="61" t="s">
        <v>51</v>
      </c>
      <c r="D278" s="68" t="s">
        <v>50</v>
      </c>
      <c r="E278" s="67">
        <v>1</v>
      </c>
      <c r="F278" s="45">
        <v>794</v>
      </c>
      <c r="G278" s="48">
        <v>794</v>
      </c>
      <c r="H278" s="50">
        <v>3195</v>
      </c>
      <c r="I278" s="69">
        <v>3195</v>
      </c>
      <c r="J278" s="70">
        <v>3195</v>
      </c>
      <c r="K278" s="46">
        <v>38340</v>
      </c>
      <c r="L278" s="46">
        <v>3195</v>
      </c>
      <c r="M278" s="46">
        <v>38340</v>
      </c>
      <c r="N278" s="47">
        <v>4.023929471032746</v>
      </c>
    </row>
    <row r="279" spans="1:14" x14ac:dyDescent="0.2">
      <c r="A279" s="60">
        <v>277</v>
      </c>
      <c r="B279" s="49">
        <v>2604</v>
      </c>
      <c r="C279" s="61" t="s">
        <v>52</v>
      </c>
      <c r="D279" s="68" t="s">
        <v>50</v>
      </c>
      <c r="E279" s="67">
        <v>1</v>
      </c>
      <c r="F279" s="45">
        <v>1181</v>
      </c>
      <c r="G279" s="48">
        <v>1181</v>
      </c>
      <c r="H279" s="50">
        <v>4475</v>
      </c>
      <c r="I279" s="69">
        <v>4475</v>
      </c>
      <c r="J279" s="70">
        <v>4475</v>
      </c>
      <c r="K279" s="46">
        <v>53700</v>
      </c>
      <c r="L279" s="46">
        <v>4475</v>
      </c>
      <c r="M279" s="46">
        <v>53700</v>
      </c>
      <c r="N279" s="47">
        <v>3.7891617273497036</v>
      </c>
    </row>
    <row r="280" spans="1:14" x14ac:dyDescent="0.2">
      <c r="A280" s="60">
        <v>278</v>
      </c>
      <c r="B280" s="49">
        <v>4902</v>
      </c>
      <c r="C280" s="61" t="s">
        <v>52</v>
      </c>
      <c r="D280" s="68" t="s">
        <v>50</v>
      </c>
      <c r="E280" s="67">
        <v>1</v>
      </c>
      <c r="F280" s="45">
        <v>867</v>
      </c>
      <c r="G280" s="48">
        <v>867</v>
      </c>
      <c r="H280" s="50">
        <v>3895</v>
      </c>
      <c r="I280" s="69">
        <v>3895</v>
      </c>
      <c r="J280" s="70">
        <v>3895</v>
      </c>
      <c r="K280" s="46">
        <v>46740</v>
      </c>
      <c r="L280" s="46">
        <v>3895</v>
      </c>
      <c r="M280" s="46">
        <v>46740</v>
      </c>
      <c r="N280" s="47">
        <v>4.4925028835063436</v>
      </c>
    </row>
    <row r="281" spans="1:14" x14ac:dyDescent="0.2">
      <c r="A281" s="60">
        <v>279</v>
      </c>
      <c r="B281" s="49">
        <v>1706</v>
      </c>
      <c r="C281" s="61" t="s">
        <v>52</v>
      </c>
      <c r="D281" s="68" t="s">
        <v>50</v>
      </c>
      <c r="E281" s="67">
        <v>1</v>
      </c>
      <c r="F281" s="45">
        <v>1181</v>
      </c>
      <c r="G281" s="48">
        <v>1181</v>
      </c>
      <c r="H281" s="50">
        <v>4595</v>
      </c>
      <c r="I281" s="69">
        <v>4595</v>
      </c>
      <c r="J281" s="70">
        <v>4595</v>
      </c>
      <c r="K281" s="46">
        <v>55140</v>
      </c>
      <c r="L281" s="46">
        <v>4595</v>
      </c>
      <c r="M281" s="46">
        <v>55140</v>
      </c>
      <c r="N281" s="47">
        <v>3.8907705334462319</v>
      </c>
    </row>
    <row r="282" spans="1:14" x14ac:dyDescent="0.2">
      <c r="A282" s="60">
        <v>280</v>
      </c>
      <c r="B282" s="49">
        <v>3206</v>
      </c>
      <c r="C282" s="61" t="s">
        <v>52</v>
      </c>
      <c r="D282" s="68" t="s">
        <v>50</v>
      </c>
      <c r="E282" s="67">
        <v>1</v>
      </c>
      <c r="F282" s="45">
        <v>1185</v>
      </c>
      <c r="G282" s="48">
        <v>1185</v>
      </c>
      <c r="H282" s="50">
        <v>4950</v>
      </c>
      <c r="I282" s="69">
        <v>4950</v>
      </c>
      <c r="J282" s="70">
        <v>4950</v>
      </c>
      <c r="K282" s="46">
        <v>59400</v>
      </c>
      <c r="L282" s="46">
        <v>4950</v>
      </c>
      <c r="M282" s="46">
        <v>59400</v>
      </c>
      <c r="N282" s="47">
        <v>4.1772151898734178</v>
      </c>
    </row>
    <row r="283" spans="1:14" x14ac:dyDescent="0.2">
      <c r="A283" s="60">
        <v>281</v>
      </c>
      <c r="B283" s="49">
        <v>3310</v>
      </c>
      <c r="C283" s="61" t="s">
        <v>53</v>
      </c>
      <c r="D283" s="68" t="s">
        <v>50</v>
      </c>
      <c r="E283" s="67">
        <v>1</v>
      </c>
      <c r="F283" s="45">
        <v>546</v>
      </c>
      <c r="G283" s="48">
        <v>546</v>
      </c>
      <c r="H283" s="50">
        <v>2590</v>
      </c>
      <c r="I283" s="69">
        <v>2590</v>
      </c>
      <c r="J283" s="70">
        <v>2590</v>
      </c>
      <c r="K283" s="46">
        <v>31080</v>
      </c>
      <c r="L283" s="46">
        <v>2590</v>
      </c>
      <c r="M283" s="46">
        <v>31080</v>
      </c>
      <c r="N283" s="47">
        <v>4.7435897435897436</v>
      </c>
    </row>
    <row r="284" spans="1:14" x14ac:dyDescent="0.2">
      <c r="A284" s="60">
        <v>282</v>
      </c>
      <c r="B284" s="49">
        <v>1906</v>
      </c>
      <c r="C284" s="61" t="s">
        <v>52</v>
      </c>
      <c r="D284" s="68" t="s">
        <v>50</v>
      </c>
      <c r="E284" s="67">
        <v>1</v>
      </c>
      <c r="F284" s="45">
        <v>1181</v>
      </c>
      <c r="G284" s="48">
        <v>1181</v>
      </c>
      <c r="H284" s="50">
        <v>4750</v>
      </c>
      <c r="I284" s="69">
        <v>4750</v>
      </c>
      <c r="J284" s="70">
        <v>4750</v>
      </c>
      <c r="K284" s="46">
        <v>57000</v>
      </c>
      <c r="L284" s="46">
        <v>4750</v>
      </c>
      <c r="M284" s="46">
        <v>57000</v>
      </c>
      <c r="N284" s="47">
        <v>4.022015241320914</v>
      </c>
    </row>
    <row r="285" spans="1:14" x14ac:dyDescent="0.2">
      <c r="A285" s="60">
        <v>283</v>
      </c>
      <c r="B285" s="49">
        <v>3609</v>
      </c>
      <c r="C285" s="61" t="s">
        <v>53</v>
      </c>
      <c r="D285" s="68" t="s">
        <v>50</v>
      </c>
      <c r="E285" s="67">
        <v>1</v>
      </c>
      <c r="F285" s="45">
        <v>685</v>
      </c>
      <c r="G285" s="48">
        <v>685</v>
      </c>
      <c r="H285" s="50">
        <v>3050</v>
      </c>
      <c r="I285" s="69">
        <v>3050</v>
      </c>
      <c r="J285" s="70">
        <v>3050</v>
      </c>
      <c r="K285" s="46">
        <v>36600</v>
      </c>
      <c r="L285" s="46">
        <v>3050</v>
      </c>
      <c r="M285" s="46">
        <v>36600</v>
      </c>
      <c r="N285" s="47">
        <v>4.4525547445255471</v>
      </c>
    </row>
    <row r="286" spans="1:14" x14ac:dyDescent="0.2">
      <c r="A286" s="60">
        <v>284</v>
      </c>
      <c r="B286" s="49">
        <v>4802</v>
      </c>
      <c r="C286" s="61" t="s">
        <v>52</v>
      </c>
      <c r="D286" s="68" t="s">
        <v>50</v>
      </c>
      <c r="E286" s="67">
        <v>1</v>
      </c>
      <c r="F286" s="45">
        <v>867</v>
      </c>
      <c r="G286" s="48">
        <v>867</v>
      </c>
      <c r="H286" s="50">
        <v>3775</v>
      </c>
      <c r="I286" s="69">
        <v>3775</v>
      </c>
      <c r="J286" s="70">
        <v>3775</v>
      </c>
      <c r="K286" s="46">
        <v>45300</v>
      </c>
      <c r="L286" s="46">
        <v>3775</v>
      </c>
      <c r="M286" s="46">
        <v>45300</v>
      </c>
      <c r="N286" s="47">
        <v>4.3540945790080734</v>
      </c>
    </row>
    <row r="287" spans="1:14" x14ac:dyDescent="0.2">
      <c r="A287" s="60">
        <v>285</v>
      </c>
      <c r="B287" s="49">
        <v>2605</v>
      </c>
      <c r="C287" s="61" t="s">
        <v>51</v>
      </c>
      <c r="D287" s="68" t="s">
        <v>50</v>
      </c>
      <c r="E287" s="67">
        <v>1</v>
      </c>
      <c r="F287" s="45">
        <v>696</v>
      </c>
      <c r="G287" s="48">
        <v>696</v>
      </c>
      <c r="H287" s="50">
        <v>3220</v>
      </c>
      <c r="I287" s="69">
        <v>3220</v>
      </c>
      <c r="J287" s="70">
        <v>3220</v>
      </c>
      <c r="K287" s="46">
        <v>38640</v>
      </c>
      <c r="L287" s="46">
        <v>3220</v>
      </c>
      <c r="M287" s="46">
        <v>38640</v>
      </c>
      <c r="N287" s="47">
        <v>4.6264367816091951</v>
      </c>
    </row>
    <row r="288" spans="1:14" x14ac:dyDescent="0.2">
      <c r="A288" s="60">
        <v>286</v>
      </c>
      <c r="B288" s="49">
        <v>2710</v>
      </c>
      <c r="C288" s="61" t="s">
        <v>53</v>
      </c>
      <c r="D288" s="68" t="s">
        <v>50</v>
      </c>
      <c r="E288" s="67">
        <v>1</v>
      </c>
      <c r="F288" s="45">
        <v>546</v>
      </c>
      <c r="G288" s="48">
        <v>546</v>
      </c>
      <c r="H288" s="50">
        <v>2550</v>
      </c>
      <c r="I288" s="69">
        <v>2550</v>
      </c>
      <c r="J288" s="70">
        <v>2550</v>
      </c>
      <c r="K288" s="46">
        <v>30600</v>
      </c>
      <c r="L288" s="46">
        <v>2550</v>
      </c>
      <c r="M288" s="46">
        <v>30600</v>
      </c>
      <c r="N288" s="47">
        <v>4.6703296703296706</v>
      </c>
    </row>
    <row r="289" spans="1:14" x14ac:dyDescent="0.2">
      <c r="A289" s="60">
        <v>287</v>
      </c>
      <c r="B289" s="49">
        <v>3305</v>
      </c>
      <c r="C289" s="61" t="s">
        <v>51</v>
      </c>
      <c r="D289" s="68" t="s">
        <v>50</v>
      </c>
      <c r="E289" s="67">
        <v>1</v>
      </c>
      <c r="F289" s="45">
        <v>696</v>
      </c>
      <c r="G289" s="48">
        <v>696</v>
      </c>
      <c r="H289" s="50">
        <v>3295</v>
      </c>
      <c r="I289" s="69">
        <v>3295</v>
      </c>
      <c r="J289" s="70">
        <v>3295</v>
      </c>
      <c r="K289" s="46">
        <v>39540</v>
      </c>
      <c r="L289" s="46">
        <v>3295</v>
      </c>
      <c r="M289" s="46">
        <v>39540</v>
      </c>
      <c r="N289" s="47">
        <v>4.7341954022988508</v>
      </c>
    </row>
    <row r="290" spans="1:14" x14ac:dyDescent="0.2">
      <c r="A290" s="60">
        <v>288</v>
      </c>
      <c r="B290" s="49">
        <v>4908</v>
      </c>
      <c r="C290" s="61" t="s">
        <v>52</v>
      </c>
      <c r="D290" s="68" t="s">
        <v>50</v>
      </c>
      <c r="E290" s="67">
        <v>1</v>
      </c>
      <c r="F290" s="45">
        <v>867</v>
      </c>
      <c r="G290" s="48">
        <v>867</v>
      </c>
      <c r="H290" s="50">
        <v>4195</v>
      </c>
      <c r="I290" s="69">
        <v>4195</v>
      </c>
      <c r="J290" s="70">
        <v>4195</v>
      </c>
      <c r="K290" s="46">
        <v>50340</v>
      </c>
      <c r="L290" s="46">
        <v>4195</v>
      </c>
      <c r="M290" s="46">
        <v>50340</v>
      </c>
      <c r="N290" s="47">
        <v>4.8385236447520183</v>
      </c>
    </row>
    <row r="291" spans="1:14" x14ac:dyDescent="0.2">
      <c r="A291" s="60">
        <v>289</v>
      </c>
      <c r="B291" s="49">
        <v>2502</v>
      </c>
      <c r="C291" s="61" t="s">
        <v>51</v>
      </c>
      <c r="D291" s="68" t="s">
        <v>50</v>
      </c>
      <c r="E291" s="67">
        <v>1</v>
      </c>
      <c r="F291" s="45">
        <v>794</v>
      </c>
      <c r="G291" s="48">
        <v>794</v>
      </c>
      <c r="H291" s="50">
        <v>3195</v>
      </c>
      <c r="I291" s="69">
        <v>3195</v>
      </c>
      <c r="J291" s="70">
        <v>3195</v>
      </c>
      <c r="K291" s="46">
        <v>38340</v>
      </c>
      <c r="L291" s="46">
        <v>3195</v>
      </c>
      <c r="M291" s="46">
        <v>38340</v>
      </c>
      <c r="N291" s="47">
        <v>4.023929471032746</v>
      </c>
    </row>
    <row r="292" spans="1:14" x14ac:dyDescent="0.2">
      <c r="A292" s="60">
        <v>290</v>
      </c>
      <c r="B292" s="49">
        <v>4007</v>
      </c>
      <c r="C292" s="61" t="s">
        <v>51</v>
      </c>
      <c r="D292" s="68" t="s">
        <v>50</v>
      </c>
      <c r="E292" s="67">
        <v>1</v>
      </c>
      <c r="F292" s="45">
        <v>797</v>
      </c>
      <c r="G292" s="48">
        <v>797</v>
      </c>
      <c r="H292" s="50">
        <v>3550</v>
      </c>
      <c r="I292" s="69">
        <v>3550</v>
      </c>
      <c r="J292" s="70">
        <v>3550</v>
      </c>
      <c r="K292" s="46">
        <v>42600</v>
      </c>
      <c r="L292" s="46">
        <v>3550</v>
      </c>
      <c r="M292" s="46">
        <v>42600</v>
      </c>
      <c r="N292" s="47">
        <v>4.4542032622333751</v>
      </c>
    </row>
    <row r="293" spans="1:14" x14ac:dyDescent="0.2">
      <c r="A293" s="60">
        <v>291</v>
      </c>
      <c r="B293" s="49">
        <v>2302</v>
      </c>
      <c r="C293" s="61" t="s">
        <v>51</v>
      </c>
      <c r="D293" s="68" t="s">
        <v>50</v>
      </c>
      <c r="E293" s="67">
        <v>1</v>
      </c>
      <c r="F293" s="45">
        <v>794</v>
      </c>
      <c r="G293" s="48">
        <v>794</v>
      </c>
      <c r="H293" s="50">
        <v>3125</v>
      </c>
      <c r="I293" s="69">
        <v>3125</v>
      </c>
      <c r="J293" s="70">
        <v>3125</v>
      </c>
      <c r="K293" s="46">
        <v>37500</v>
      </c>
      <c r="L293" s="46">
        <v>3125</v>
      </c>
      <c r="M293" s="46">
        <v>37500</v>
      </c>
      <c r="N293" s="47">
        <v>3.9357682619647356</v>
      </c>
    </row>
    <row r="294" spans="1:14" x14ac:dyDescent="0.2">
      <c r="A294" s="60">
        <v>292</v>
      </c>
      <c r="B294" s="49">
        <v>2806</v>
      </c>
      <c r="C294" s="61" t="s">
        <v>52</v>
      </c>
      <c r="D294" s="68" t="s">
        <v>50</v>
      </c>
      <c r="E294" s="67">
        <v>1</v>
      </c>
      <c r="F294" s="45">
        <v>1181</v>
      </c>
      <c r="G294" s="48">
        <v>1181</v>
      </c>
      <c r="H294" s="50">
        <v>4895</v>
      </c>
      <c r="I294" s="69">
        <v>4895</v>
      </c>
      <c r="J294" s="70">
        <v>4895</v>
      </c>
      <c r="K294" s="46">
        <v>58740</v>
      </c>
      <c r="L294" s="46">
        <v>4895</v>
      </c>
      <c r="M294" s="46">
        <v>58740</v>
      </c>
      <c r="N294" s="47">
        <v>4.144792548687553</v>
      </c>
    </row>
    <row r="295" spans="1:14" x14ac:dyDescent="0.2">
      <c r="A295" s="60">
        <v>293</v>
      </c>
      <c r="B295" s="49">
        <v>2304</v>
      </c>
      <c r="C295" s="61" t="s">
        <v>52</v>
      </c>
      <c r="D295" s="68" t="s">
        <v>50</v>
      </c>
      <c r="E295" s="67">
        <v>1</v>
      </c>
      <c r="F295" s="45">
        <v>1181</v>
      </c>
      <c r="G295" s="48">
        <v>1181</v>
      </c>
      <c r="H295" s="50">
        <v>4450</v>
      </c>
      <c r="I295" s="69">
        <v>4450</v>
      </c>
      <c r="J295" s="70">
        <v>4450</v>
      </c>
      <c r="K295" s="46">
        <v>53400</v>
      </c>
      <c r="L295" s="46">
        <v>4450</v>
      </c>
      <c r="M295" s="46">
        <v>53400</v>
      </c>
      <c r="N295" s="47">
        <v>3.7679932260795934</v>
      </c>
    </row>
    <row r="296" spans="1:14" x14ac:dyDescent="0.2">
      <c r="A296" s="60">
        <v>294</v>
      </c>
      <c r="B296" s="49">
        <v>2805</v>
      </c>
      <c r="C296" s="61" t="s">
        <v>51</v>
      </c>
      <c r="D296" s="68" t="s">
        <v>50</v>
      </c>
      <c r="E296" s="67">
        <v>1</v>
      </c>
      <c r="F296" s="45">
        <v>696</v>
      </c>
      <c r="G296" s="48">
        <v>696</v>
      </c>
      <c r="H296" s="50">
        <v>3245</v>
      </c>
      <c r="I296" s="69">
        <v>3245</v>
      </c>
      <c r="J296" s="70">
        <v>3245</v>
      </c>
      <c r="K296" s="46">
        <v>38940</v>
      </c>
      <c r="L296" s="46">
        <v>3245</v>
      </c>
      <c r="M296" s="46">
        <v>38940</v>
      </c>
      <c r="N296" s="47">
        <v>4.6623563218390807</v>
      </c>
    </row>
    <row r="297" spans="1:14" x14ac:dyDescent="0.2">
      <c r="A297" s="60">
        <v>295</v>
      </c>
      <c r="B297" s="49">
        <v>3709</v>
      </c>
      <c r="C297" s="61" t="s">
        <v>53</v>
      </c>
      <c r="D297" s="68" t="s">
        <v>50</v>
      </c>
      <c r="E297" s="67">
        <v>1</v>
      </c>
      <c r="F297" s="45">
        <v>685</v>
      </c>
      <c r="G297" s="48">
        <v>685</v>
      </c>
      <c r="H297" s="50">
        <v>3050</v>
      </c>
      <c r="I297" s="69">
        <v>3050</v>
      </c>
      <c r="J297" s="70">
        <v>3050</v>
      </c>
      <c r="K297" s="46">
        <v>36600</v>
      </c>
      <c r="L297" s="46">
        <v>3050</v>
      </c>
      <c r="M297" s="46">
        <v>36600</v>
      </c>
      <c r="N297" s="47">
        <v>4.4525547445255471</v>
      </c>
    </row>
    <row r="298" spans="1:14" x14ac:dyDescent="0.2">
      <c r="A298" s="60">
        <v>296</v>
      </c>
      <c r="B298" s="49" t="s">
        <v>58</v>
      </c>
      <c r="C298" s="61" t="s">
        <v>52</v>
      </c>
      <c r="D298" s="68" t="s">
        <v>50</v>
      </c>
      <c r="E298" s="67">
        <v>1</v>
      </c>
      <c r="F298" s="45">
        <v>1308</v>
      </c>
      <c r="G298" s="48">
        <v>1308</v>
      </c>
      <c r="H298" s="50">
        <v>5295</v>
      </c>
      <c r="I298" s="69">
        <v>5295</v>
      </c>
      <c r="J298" s="70">
        <v>5295</v>
      </c>
      <c r="K298" s="46">
        <v>63540</v>
      </c>
      <c r="L298" s="46">
        <v>5295</v>
      </c>
      <c r="M298" s="46">
        <v>63540</v>
      </c>
      <c r="N298" s="47">
        <v>4.0481651376146788</v>
      </c>
    </row>
    <row r="299" spans="1:14" x14ac:dyDescent="0.2">
      <c r="A299" s="60">
        <v>297</v>
      </c>
      <c r="B299" s="49">
        <v>304</v>
      </c>
      <c r="C299" s="61" t="s">
        <v>51</v>
      </c>
      <c r="D299" s="68" t="s">
        <v>50</v>
      </c>
      <c r="E299" s="67">
        <v>1</v>
      </c>
      <c r="F299" s="45">
        <v>624</v>
      </c>
      <c r="G299" s="48">
        <v>624</v>
      </c>
      <c r="H299" s="50">
        <v>2695</v>
      </c>
      <c r="I299" s="69">
        <v>2695</v>
      </c>
      <c r="J299" s="70">
        <v>2695</v>
      </c>
      <c r="K299" s="46">
        <v>32340</v>
      </c>
      <c r="L299" s="46">
        <v>2695</v>
      </c>
      <c r="M299" s="46">
        <v>32340</v>
      </c>
      <c r="N299" s="47">
        <v>4.3189102564102564</v>
      </c>
    </row>
    <row r="300" spans="1:14" x14ac:dyDescent="0.2">
      <c r="A300" s="60">
        <v>298</v>
      </c>
      <c r="B300" s="49">
        <v>1202</v>
      </c>
      <c r="C300" s="61" t="s">
        <v>51</v>
      </c>
      <c r="D300" s="68" t="s">
        <v>50</v>
      </c>
      <c r="E300" s="67">
        <v>1</v>
      </c>
      <c r="F300" s="45">
        <v>794</v>
      </c>
      <c r="G300" s="48">
        <v>794</v>
      </c>
      <c r="H300" s="50">
        <v>3095</v>
      </c>
      <c r="I300" s="69">
        <v>3095</v>
      </c>
      <c r="J300" s="70">
        <v>3095</v>
      </c>
      <c r="K300" s="46">
        <v>37140</v>
      </c>
      <c r="L300" s="46">
        <v>3095</v>
      </c>
      <c r="M300" s="46">
        <v>37140</v>
      </c>
      <c r="N300" s="47">
        <v>3.8979848866498741</v>
      </c>
    </row>
    <row r="301" spans="1:14" x14ac:dyDescent="0.2">
      <c r="A301" s="60">
        <v>299</v>
      </c>
      <c r="B301" s="49">
        <v>1210</v>
      </c>
      <c r="C301" s="61" t="s">
        <v>53</v>
      </c>
      <c r="D301" s="68" t="s">
        <v>50</v>
      </c>
      <c r="E301" s="67">
        <v>1</v>
      </c>
      <c r="F301" s="45">
        <v>546</v>
      </c>
      <c r="G301" s="48">
        <v>546</v>
      </c>
      <c r="H301" s="50">
        <v>2495</v>
      </c>
      <c r="I301" s="69">
        <v>2495</v>
      </c>
      <c r="J301" s="70">
        <v>2495</v>
      </c>
      <c r="K301" s="46">
        <v>29940</v>
      </c>
      <c r="L301" s="46">
        <v>2495</v>
      </c>
      <c r="M301" s="46">
        <v>29940</v>
      </c>
      <c r="N301" s="47">
        <v>4.5695970695970693</v>
      </c>
    </row>
    <row r="302" spans="1:14" x14ac:dyDescent="0.2">
      <c r="A302" s="60">
        <v>300</v>
      </c>
      <c r="B302" s="49">
        <v>4706</v>
      </c>
      <c r="C302" s="61" t="s">
        <v>52</v>
      </c>
      <c r="D302" s="68" t="s">
        <v>50</v>
      </c>
      <c r="E302" s="67">
        <v>1</v>
      </c>
      <c r="F302" s="45">
        <v>1184</v>
      </c>
      <c r="G302" s="48">
        <v>1184</v>
      </c>
      <c r="H302" s="50">
        <v>5395</v>
      </c>
      <c r="I302" s="69">
        <v>5395</v>
      </c>
      <c r="J302" s="70">
        <v>5395</v>
      </c>
      <c r="K302" s="46">
        <v>64740</v>
      </c>
      <c r="L302" s="46">
        <v>5395</v>
      </c>
      <c r="M302" s="46">
        <v>64740</v>
      </c>
      <c r="N302" s="47">
        <v>4.5565878378378377</v>
      </c>
    </row>
    <row r="303" spans="1:14" x14ac:dyDescent="0.2">
      <c r="A303" s="60">
        <v>301</v>
      </c>
      <c r="B303" s="49">
        <v>3304</v>
      </c>
      <c r="C303" s="61" t="s">
        <v>52</v>
      </c>
      <c r="D303" s="68" t="s">
        <v>50</v>
      </c>
      <c r="E303" s="67">
        <v>1</v>
      </c>
      <c r="F303" s="45">
        <v>1185</v>
      </c>
      <c r="G303" s="48">
        <v>1185</v>
      </c>
      <c r="H303" s="50">
        <v>4545</v>
      </c>
      <c r="I303" s="69">
        <v>4545</v>
      </c>
      <c r="J303" s="70">
        <v>4545</v>
      </c>
      <c r="K303" s="46">
        <v>54540</v>
      </c>
      <c r="L303" s="46">
        <v>4545</v>
      </c>
      <c r="M303" s="46">
        <v>54540</v>
      </c>
      <c r="N303" s="47">
        <v>3.8354430379746836</v>
      </c>
    </row>
    <row r="304" spans="1:14" x14ac:dyDescent="0.2">
      <c r="A304" s="60">
        <v>302</v>
      </c>
      <c r="B304" s="49">
        <v>1002</v>
      </c>
      <c r="C304" s="61" t="s">
        <v>51</v>
      </c>
      <c r="D304" s="68" t="s">
        <v>50</v>
      </c>
      <c r="E304" s="67">
        <v>1</v>
      </c>
      <c r="F304" s="45">
        <v>794</v>
      </c>
      <c r="G304" s="48">
        <v>794</v>
      </c>
      <c r="H304" s="50">
        <v>3045</v>
      </c>
      <c r="I304" s="69">
        <v>3045</v>
      </c>
      <c r="J304" s="70">
        <v>3045</v>
      </c>
      <c r="K304" s="46">
        <v>36540</v>
      </c>
      <c r="L304" s="46">
        <v>3045</v>
      </c>
      <c r="M304" s="46">
        <v>36540</v>
      </c>
      <c r="N304" s="47">
        <v>3.8350125944584383</v>
      </c>
    </row>
    <row r="305" spans="1:14" x14ac:dyDescent="0.2">
      <c r="A305" s="60">
        <v>303</v>
      </c>
      <c r="B305" s="49">
        <v>3209</v>
      </c>
      <c r="C305" s="61" t="s">
        <v>51</v>
      </c>
      <c r="D305" s="68" t="s">
        <v>50</v>
      </c>
      <c r="E305" s="67">
        <v>1</v>
      </c>
      <c r="F305" s="45">
        <v>685</v>
      </c>
      <c r="G305" s="48">
        <v>685</v>
      </c>
      <c r="H305" s="50">
        <v>3065</v>
      </c>
      <c r="I305" s="69">
        <v>3065</v>
      </c>
      <c r="J305" s="70">
        <v>3065</v>
      </c>
      <c r="K305" s="46">
        <v>36780</v>
      </c>
      <c r="L305" s="46">
        <v>3065</v>
      </c>
      <c r="M305" s="46">
        <v>36780</v>
      </c>
      <c r="N305" s="47">
        <v>4.4744525547445253</v>
      </c>
    </row>
    <row r="306" spans="1:14" x14ac:dyDescent="0.2">
      <c r="A306" s="60">
        <v>304</v>
      </c>
      <c r="B306" s="49">
        <v>3309</v>
      </c>
      <c r="C306" s="61" t="s">
        <v>51</v>
      </c>
      <c r="D306" s="68" t="s">
        <v>50</v>
      </c>
      <c r="E306" s="67">
        <v>1</v>
      </c>
      <c r="F306" s="45">
        <v>685</v>
      </c>
      <c r="G306" s="48">
        <v>685</v>
      </c>
      <c r="H306" s="50">
        <v>3050</v>
      </c>
      <c r="I306" s="69">
        <v>3050</v>
      </c>
      <c r="J306" s="70">
        <v>3050</v>
      </c>
      <c r="K306" s="46">
        <v>36600</v>
      </c>
      <c r="L306" s="46">
        <v>3050</v>
      </c>
      <c r="M306" s="46">
        <v>36600</v>
      </c>
      <c r="N306" s="47">
        <v>4.4525547445255471</v>
      </c>
    </row>
    <row r="307" spans="1:14" x14ac:dyDescent="0.2">
      <c r="A307" s="60">
        <v>305</v>
      </c>
      <c r="B307" s="49">
        <v>3603</v>
      </c>
      <c r="C307" s="61" t="s">
        <v>52</v>
      </c>
      <c r="D307" s="68" t="s">
        <v>50</v>
      </c>
      <c r="E307" s="67">
        <v>1</v>
      </c>
      <c r="F307" s="45">
        <v>797</v>
      </c>
      <c r="G307" s="48">
        <v>797</v>
      </c>
      <c r="H307" s="50">
        <v>3260</v>
      </c>
      <c r="I307" s="69">
        <v>3260</v>
      </c>
      <c r="J307" s="70">
        <v>3260</v>
      </c>
      <c r="K307" s="46">
        <v>39120</v>
      </c>
      <c r="L307" s="46">
        <v>3260</v>
      </c>
      <c r="M307" s="46">
        <v>39120</v>
      </c>
      <c r="N307" s="47">
        <v>4.0903387703889589</v>
      </c>
    </row>
    <row r="308" spans="1:14" x14ac:dyDescent="0.2">
      <c r="A308" s="60">
        <v>306</v>
      </c>
      <c r="B308" s="49">
        <v>3604</v>
      </c>
      <c r="C308" s="61" t="s">
        <v>51</v>
      </c>
      <c r="D308" s="68" t="s">
        <v>50</v>
      </c>
      <c r="E308" s="67">
        <v>1</v>
      </c>
      <c r="F308" s="45">
        <v>1185</v>
      </c>
      <c r="G308" s="48">
        <v>1185</v>
      </c>
      <c r="H308" s="50">
        <v>4595</v>
      </c>
      <c r="I308" s="69">
        <v>4595</v>
      </c>
      <c r="J308" s="70">
        <v>4595</v>
      </c>
      <c r="K308" s="46">
        <v>55140</v>
      </c>
      <c r="L308" s="46">
        <v>4595</v>
      </c>
      <c r="M308" s="46">
        <v>55140</v>
      </c>
      <c r="N308" s="47">
        <v>3.8776371308016877</v>
      </c>
    </row>
    <row r="309" spans="1:14" x14ac:dyDescent="0.2">
      <c r="A309" s="60">
        <v>307</v>
      </c>
      <c r="B309" s="49">
        <v>3805</v>
      </c>
      <c r="C309" s="61" t="s">
        <v>52</v>
      </c>
      <c r="D309" s="68" t="s">
        <v>50</v>
      </c>
      <c r="E309" s="67">
        <v>1</v>
      </c>
      <c r="F309" s="45">
        <v>696</v>
      </c>
      <c r="G309" s="48">
        <v>696</v>
      </c>
      <c r="H309" s="50">
        <v>3350</v>
      </c>
      <c r="I309" s="69">
        <v>3350</v>
      </c>
      <c r="J309" s="70">
        <v>3350</v>
      </c>
      <c r="K309" s="46">
        <v>40200</v>
      </c>
      <c r="L309" s="46">
        <v>3350</v>
      </c>
      <c r="M309" s="46">
        <v>40200</v>
      </c>
      <c r="N309" s="47">
        <v>4.8132183908045976</v>
      </c>
    </row>
    <row r="310" spans="1:14" x14ac:dyDescent="0.2">
      <c r="A310" s="60">
        <v>308</v>
      </c>
      <c r="B310" s="49">
        <v>3901</v>
      </c>
      <c r="C310" s="61" t="s">
        <v>51</v>
      </c>
      <c r="D310" s="68" t="s">
        <v>50</v>
      </c>
      <c r="E310" s="67">
        <v>1</v>
      </c>
      <c r="F310" s="45">
        <v>685</v>
      </c>
      <c r="G310" s="48">
        <v>685</v>
      </c>
      <c r="H310" s="50">
        <v>2995</v>
      </c>
      <c r="I310" s="69">
        <v>2995</v>
      </c>
      <c r="J310" s="70">
        <v>2995</v>
      </c>
      <c r="K310" s="46">
        <v>35940</v>
      </c>
      <c r="L310" s="46">
        <v>2995</v>
      </c>
      <c r="M310" s="46">
        <v>35940</v>
      </c>
      <c r="N310" s="47">
        <v>4.3722627737226274</v>
      </c>
    </row>
    <row r="311" spans="1:14" x14ac:dyDescent="0.2">
      <c r="A311" s="60">
        <v>309</v>
      </c>
      <c r="B311" s="49">
        <v>4901</v>
      </c>
      <c r="C311" s="61" t="s">
        <v>51</v>
      </c>
      <c r="D311" s="68" t="s">
        <v>50</v>
      </c>
      <c r="E311" s="67">
        <v>1</v>
      </c>
      <c r="F311" s="45">
        <v>574</v>
      </c>
      <c r="G311" s="48">
        <v>574</v>
      </c>
      <c r="H311" s="50">
        <v>2810</v>
      </c>
      <c r="I311" s="69">
        <v>2810</v>
      </c>
      <c r="J311" s="70">
        <v>2810</v>
      </c>
      <c r="K311" s="46">
        <v>33720</v>
      </c>
      <c r="L311" s="46">
        <v>2810</v>
      </c>
      <c r="M311" s="46">
        <v>33720</v>
      </c>
      <c r="N311" s="47">
        <v>4.8954703832752617</v>
      </c>
    </row>
    <row r="312" spans="1:14" x14ac:dyDescent="0.2">
      <c r="A312" s="60">
        <v>310</v>
      </c>
      <c r="B312" s="49">
        <v>403</v>
      </c>
      <c r="C312" s="61" t="s">
        <v>51</v>
      </c>
      <c r="D312" s="68" t="s">
        <v>50</v>
      </c>
      <c r="E312" s="67">
        <v>1</v>
      </c>
      <c r="F312" s="45">
        <v>801</v>
      </c>
      <c r="G312" s="48">
        <v>801</v>
      </c>
      <c r="H312" s="50">
        <v>2850</v>
      </c>
      <c r="I312" s="69">
        <v>2850</v>
      </c>
      <c r="J312" s="70">
        <v>2850</v>
      </c>
      <c r="K312" s="46">
        <v>34200</v>
      </c>
      <c r="L312" s="46">
        <v>2850</v>
      </c>
      <c r="M312" s="46">
        <v>34200</v>
      </c>
      <c r="N312" s="47">
        <v>3.5580524344569286</v>
      </c>
    </row>
    <row r="313" spans="1:14" x14ac:dyDescent="0.2">
      <c r="A313" s="60">
        <v>311</v>
      </c>
      <c r="B313" s="49">
        <v>4607</v>
      </c>
      <c r="C313" s="61" t="s">
        <v>51</v>
      </c>
      <c r="D313" s="68" t="s">
        <v>50</v>
      </c>
      <c r="E313" s="67">
        <v>1</v>
      </c>
      <c r="F313" s="45">
        <v>797</v>
      </c>
      <c r="G313" s="48">
        <v>797</v>
      </c>
      <c r="H313" s="50">
        <v>3545</v>
      </c>
      <c r="I313" s="69">
        <v>3545</v>
      </c>
      <c r="J313" s="70">
        <v>3545</v>
      </c>
      <c r="K313" s="46">
        <v>42540</v>
      </c>
      <c r="L313" s="46">
        <v>3545</v>
      </c>
      <c r="M313" s="46">
        <v>42540</v>
      </c>
      <c r="N313" s="47">
        <v>4.4479297365119201</v>
      </c>
    </row>
    <row r="314" spans="1:14" x14ac:dyDescent="0.2">
      <c r="A314" s="60">
        <v>312</v>
      </c>
      <c r="B314" s="49">
        <v>2403</v>
      </c>
      <c r="C314" s="61" t="s">
        <v>51</v>
      </c>
      <c r="D314" s="68" t="s">
        <v>50</v>
      </c>
      <c r="E314" s="67">
        <v>1</v>
      </c>
      <c r="F314" s="45">
        <v>801</v>
      </c>
      <c r="G314" s="48">
        <v>801</v>
      </c>
      <c r="H314" s="50">
        <v>3225</v>
      </c>
      <c r="I314" s="69">
        <v>3225</v>
      </c>
      <c r="J314" s="70">
        <v>3225</v>
      </c>
      <c r="K314" s="46">
        <v>38700</v>
      </c>
      <c r="L314" s="46">
        <v>3225</v>
      </c>
      <c r="M314" s="46">
        <v>38700</v>
      </c>
      <c r="N314" s="47">
        <v>4.0262172284644198</v>
      </c>
    </row>
    <row r="315" spans="1:14" x14ac:dyDescent="0.2">
      <c r="A315" s="60">
        <v>313</v>
      </c>
      <c r="B315" s="49">
        <v>2001</v>
      </c>
      <c r="C315" s="61" t="s">
        <v>51</v>
      </c>
      <c r="D315" s="68" t="s">
        <v>50</v>
      </c>
      <c r="E315" s="67">
        <v>1</v>
      </c>
      <c r="F315" s="45">
        <v>685</v>
      </c>
      <c r="G315" s="48">
        <v>685</v>
      </c>
      <c r="H315" s="50">
        <v>2895</v>
      </c>
      <c r="I315" s="69">
        <v>2895</v>
      </c>
      <c r="J315" s="70">
        <v>2895</v>
      </c>
      <c r="K315" s="46">
        <v>34740</v>
      </c>
      <c r="L315" s="46">
        <v>2895</v>
      </c>
      <c r="M315" s="46">
        <v>34740</v>
      </c>
      <c r="N315" s="47">
        <v>4.226277372262774</v>
      </c>
    </row>
    <row r="316" spans="1:14" x14ac:dyDescent="0.2">
      <c r="A316" s="60">
        <v>314</v>
      </c>
      <c r="B316" s="49">
        <v>2202</v>
      </c>
      <c r="C316" s="61" t="s">
        <v>51</v>
      </c>
      <c r="D316" s="68" t="s">
        <v>50</v>
      </c>
      <c r="E316" s="67">
        <v>1</v>
      </c>
      <c r="F316" s="45">
        <v>794</v>
      </c>
      <c r="G316" s="48">
        <v>794</v>
      </c>
      <c r="H316" s="50">
        <v>3100</v>
      </c>
      <c r="I316" s="69">
        <v>3100</v>
      </c>
      <c r="J316" s="70">
        <v>3100</v>
      </c>
      <c r="K316" s="46">
        <v>37200</v>
      </c>
      <c r="L316" s="46">
        <v>3100</v>
      </c>
      <c r="M316" s="46">
        <v>37200</v>
      </c>
      <c r="N316" s="47">
        <v>3.9042821158690177</v>
      </c>
    </row>
    <row r="317" spans="1:14" x14ac:dyDescent="0.2">
      <c r="A317" s="60">
        <v>315</v>
      </c>
      <c r="B317" s="49">
        <v>3308</v>
      </c>
      <c r="C317" s="61" t="s">
        <v>51</v>
      </c>
      <c r="D317" s="68" t="s">
        <v>50</v>
      </c>
      <c r="E317" s="67">
        <v>1</v>
      </c>
      <c r="F317" s="45">
        <v>794</v>
      </c>
      <c r="G317" s="48">
        <v>794</v>
      </c>
      <c r="H317" s="50">
        <v>3435</v>
      </c>
      <c r="I317" s="69">
        <v>3435</v>
      </c>
      <c r="J317" s="70">
        <v>3435</v>
      </c>
      <c r="K317" s="46">
        <v>41220</v>
      </c>
      <c r="L317" s="46">
        <v>3435</v>
      </c>
      <c r="M317" s="46">
        <v>41220</v>
      </c>
      <c r="N317" s="47">
        <v>4.3261964735516374</v>
      </c>
    </row>
    <row r="318" spans="1:14" x14ac:dyDescent="0.2">
      <c r="A318" s="60">
        <v>316</v>
      </c>
      <c r="B318" s="49">
        <v>3105</v>
      </c>
      <c r="C318" s="61" t="s">
        <v>51</v>
      </c>
      <c r="D318" s="68" t="s">
        <v>50</v>
      </c>
      <c r="E318" s="67">
        <v>1</v>
      </c>
      <c r="F318" s="45">
        <v>696</v>
      </c>
      <c r="G318" s="48">
        <v>696</v>
      </c>
      <c r="H318" s="50">
        <v>3295</v>
      </c>
      <c r="I318" s="69">
        <v>3295</v>
      </c>
      <c r="J318" s="70">
        <v>3295</v>
      </c>
      <c r="K318" s="46">
        <v>39540</v>
      </c>
      <c r="L318" s="46">
        <v>3295</v>
      </c>
      <c r="M318" s="46">
        <v>39540</v>
      </c>
      <c r="N318" s="47">
        <v>4.7341954022988508</v>
      </c>
    </row>
    <row r="319" spans="1:14" x14ac:dyDescent="0.2">
      <c r="A319" s="60">
        <v>317</v>
      </c>
      <c r="B319" s="49">
        <v>2005</v>
      </c>
      <c r="C319" s="61" t="s">
        <v>51</v>
      </c>
      <c r="D319" s="68" t="s">
        <v>50</v>
      </c>
      <c r="E319" s="67">
        <v>1</v>
      </c>
      <c r="F319" s="45">
        <v>696</v>
      </c>
      <c r="G319" s="48">
        <v>696</v>
      </c>
      <c r="H319" s="50">
        <v>3195</v>
      </c>
      <c r="I319" s="69">
        <v>3195</v>
      </c>
      <c r="J319" s="70">
        <v>3195</v>
      </c>
      <c r="K319" s="46">
        <v>38340</v>
      </c>
      <c r="L319" s="46">
        <v>3195</v>
      </c>
      <c r="M319" s="46">
        <v>38340</v>
      </c>
      <c r="N319" s="47">
        <v>4.5905172413793105</v>
      </c>
    </row>
    <row r="320" spans="1:14" x14ac:dyDescent="0.2">
      <c r="A320" s="60">
        <v>318</v>
      </c>
      <c r="B320" s="49">
        <v>3301</v>
      </c>
      <c r="C320" s="61" t="s">
        <v>51</v>
      </c>
      <c r="D320" s="68" t="s">
        <v>50</v>
      </c>
      <c r="E320" s="67">
        <v>1</v>
      </c>
      <c r="F320" s="45">
        <v>685</v>
      </c>
      <c r="G320" s="48">
        <v>685</v>
      </c>
      <c r="H320" s="50">
        <v>2940</v>
      </c>
      <c r="I320" s="69">
        <v>2940</v>
      </c>
      <c r="J320" s="70">
        <v>2940</v>
      </c>
      <c r="K320" s="46">
        <v>35280</v>
      </c>
      <c r="L320" s="46">
        <v>2940</v>
      </c>
      <c r="M320" s="46">
        <v>35280</v>
      </c>
      <c r="N320" s="47">
        <v>4.2919708029197077</v>
      </c>
    </row>
    <row r="321" spans="1:14" x14ac:dyDescent="0.2">
      <c r="A321" s="60">
        <v>319</v>
      </c>
      <c r="B321" s="49">
        <v>809</v>
      </c>
      <c r="C321" s="61" t="s">
        <v>51</v>
      </c>
      <c r="D321" s="68" t="s">
        <v>50</v>
      </c>
      <c r="E321" s="67">
        <v>1</v>
      </c>
      <c r="F321" s="45">
        <v>685</v>
      </c>
      <c r="G321" s="48">
        <v>685</v>
      </c>
      <c r="H321" s="50">
        <v>2695</v>
      </c>
      <c r="I321" s="69">
        <v>2695</v>
      </c>
      <c r="J321" s="70">
        <v>2695</v>
      </c>
      <c r="K321" s="46">
        <v>32340</v>
      </c>
      <c r="L321" s="46">
        <v>2695</v>
      </c>
      <c r="M321" s="46">
        <v>32340</v>
      </c>
      <c r="N321" s="47">
        <v>3.9343065693430659</v>
      </c>
    </row>
    <row r="322" spans="1:14" x14ac:dyDescent="0.2">
      <c r="A322" s="60">
        <v>320</v>
      </c>
      <c r="B322" s="49">
        <v>907</v>
      </c>
      <c r="C322" s="61" t="s">
        <v>51</v>
      </c>
      <c r="D322" s="68" t="s">
        <v>50</v>
      </c>
      <c r="E322" s="67">
        <v>1</v>
      </c>
      <c r="F322" s="45">
        <v>801</v>
      </c>
      <c r="G322" s="48">
        <v>801</v>
      </c>
      <c r="H322" s="50">
        <v>3200</v>
      </c>
      <c r="I322" s="69">
        <v>3200</v>
      </c>
      <c r="J322" s="70">
        <v>3200</v>
      </c>
      <c r="K322" s="46">
        <v>38400</v>
      </c>
      <c r="L322" s="46">
        <v>3200</v>
      </c>
      <c r="M322" s="46">
        <v>38400</v>
      </c>
      <c r="N322" s="47">
        <v>3.9950062421972534</v>
      </c>
    </row>
    <row r="323" spans="1:14" x14ac:dyDescent="0.2">
      <c r="A323" s="60">
        <v>321</v>
      </c>
      <c r="B323" s="49">
        <v>3802</v>
      </c>
      <c r="C323" s="61" t="s">
        <v>51</v>
      </c>
      <c r="D323" s="68" t="s">
        <v>50</v>
      </c>
      <c r="E323" s="67">
        <v>1</v>
      </c>
      <c r="F323" s="45">
        <v>794</v>
      </c>
      <c r="G323" s="48">
        <v>794</v>
      </c>
      <c r="H323" s="50">
        <v>3300</v>
      </c>
      <c r="I323" s="69">
        <v>3300</v>
      </c>
      <c r="J323" s="70">
        <v>3300</v>
      </c>
      <c r="K323" s="46">
        <v>39600</v>
      </c>
      <c r="L323" s="46">
        <v>3300</v>
      </c>
      <c r="M323" s="46">
        <v>39600</v>
      </c>
      <c r="N323" s="47">
        <v>4.1561712846347607</v>
      </c>
    </row>
    <row r="324" spans="1:14" x14ac:dyDescent="0.2">
      <c r="A324" s="60">
        <v>322</v>
      </c>
      <c r="B324" s="49">
        <v>3902</v>
      </c>
      <c r="C324" s="61" t="s">
        <v>51</v>
      </c>
      <c r="D324" s="68" t="s">
        <v>50</v>
      </c>
      <c r="E324" s="67">
        <v>1</v>
      </c>
      <c r="F324" s="45">
        <v>794</v>
      </c>
      <c r="G324" s="48">
        <v>794</v>
      </c>
      <c r="H324" s="50">
        <v>3315</v>
      </c>
      <c r="I324" s="69">
        <v>3315</v>
      </c>
      <c r="J324" s="70">
        <v>3315</v>
      </c>
      <c r="K324" s="46">
        <v>39780</v>
      </c>
      <c r="L324" s="46">
        <v>3315</v>
      </c>
      <c r="M324" s="46">
        <v>39780</v>
      </c>
      <c r="N324" s="47">
        <v>4.1750629722921913</v>
      </c>
    </row>
    <row r="325" spans="1:14" x14ac:dyDescent="0.2">
      <c r="A325" s="60">
        <v>323</v>
      </c>
      <c r="B325" s="49">
        <v>4203</v>
      </c>
      <c r="C325" s="61" t="s">
        <v>51</v>
      </c>
      <c r="D325" s="68" t="s">
        <v>50</v>
      </c>
      <c r="E325" s="67">
        <v>1</v>
      </c>
      <c r="F325" s="45">
        <v>797</v>
      </c>
      <c r="G325" s="48">
        <v>797</v>
      </c>
      <c r="H325" s="50">
        <v>3375</v>
      </c>
      <c r="I325" s="69">
        <v>3375</v>
      </c>
      <c r="J325" s="70">
        <v>3375</v>
      </c>
      <c r="K325" s="46">
        <v>40500</v>
      </c>
      <c r="L325" s="46">
        <v>3375</v>
      </c>
      <c r="M325" s="46">
        <v>40500</v>
      </c>
      <c r="N325" s="47">
        <v>4.2346298619824339</v>
      </c>
    </row>
    <row r="326" spans="1:14" x14ac:dyDescent="0.2">
      <c r="A326" s="60">
        <v>324</v>
      </c>
      <c r="B326" s="49">
        <v>4705</v>
      </c>
      <c r="C326" s="61" t="s">
        <v>51</v>
      </c>
      <c r="D326" s="68" t="s">
        <v>50</v>
      </c>
      <c r="E326" s="67">
        <v>1</v>
      </c>
      <c r="F326" s="45">
        <v>696</v>
      </c>
      <c r="G326" s="48">
        <v>696</v>
      </c>
      <c r="H326" s="50">
        <v>3435</v>
      </c>
      <c r="I326" s="69">
        <v>3435</v>
      </c>
      <c r="J326" s="70">
        <v>3435</v>
      </c>
      <c r="K326" s="46">
        <v>41220</v>
      </c>
      <c r="L326" s="46">
        <v>3435</v>
      </c>
      <c r="M326" s="46">
        <v>41220</v>
      </c>
      <c r="N326" s="47">
        <v>4.9353448275862073</v>
      </c>
    </row>
    <row r="327" spans="1:14" x14ac:dyDescent="0.2">
      <c r="A327" s="60">
        <v>325</v>
      </c>
      <c r="B327" s="49" t="s">
        <v>59</v>
      </c>
      <c r="C327" s="61" t="s">
        <v>52</v>
      </c>
      <c r="D327" s="68" t="s">
        <v>50</v>
      </c>
      <c r="E327" s="67">
        <v>1</v>
      </c>
      <c r="F327" s="45">
        <v>1174</v>
      </c>
      <c r="G327" s="48">
        <v>1174</v>
      </c>
      <c r="H327" s="50">
        <v>5295</v>
      </c>
      <c r="I327" s="69">
        <v>5295</v>
      </c>
      <c r="J327" s="70">
        <v>5295</v>
      </c>
      <c r="K327" s="46">
        <v>63540</v>
      </c>
      <c r="L327" s="46">
        <v>5295</v>
      </c>
      <c r="M327" s="46">
        <v>63540</v>
      </c>
      <c r="N327" s="47">
        <v>4.5102214650766612</v>
      </c>
    </row>
    <row r="328" spans="1:14" x14ac:dyDescent="0.2">
      <c r="A328" s="60">
        <v>326</v>
      </c>
      <c r="B328" s="49">
        <v>3303</v>
      </c>
      <c r="C328" s="61" t="s">
        <v>51</v>
      </c>
      <c r="D328" s="68" t="s">
        <v>50</v>
      </c>
      <c r="E328" s="67">
        <v>1</v>
      </c>
      <c r="F328" s="45">
        <v>797</v>
      </c>
      <c r="G328" s="48">
        <v>797</v>
      </c>
      <c r="H328" s="50">
        <v>3250</v>
      </c>
      <c r="I328" s="69">
        <v>3250</v>
      </c>
      <c r="J328" s="70">
        <v>3250</v>
      </c>
      <c r="K328" s="46">
        <v>39000</v>
      </c>
      <c r="L328" s="46">
        <v>3250</v>
      </c>
      <c r="M328" s="46">
        <v>39000</v>
      </c>
      <c r="N328" s="47">
        <v>4.077791718946048</v>
      </c>
    </row>
    <row r="329" spans="1:14" x14ac:dyDescent="0.2">
      <c r="A329" s="60">
        <v>327</v>
      </c>
      <c r="B329" s="49">
        <v>3503</v>
      </c>
      <c r="C329" s="61" t="s">
        <v>51</v>
      </c>
      <c r="D329" s="68" t="s">
        <v>50</v>
      </c>
      <c r="E329" s="67">
        <v>1</v>
      </c>
      <c r="F329" s="45">
        <v>797</v>
      </c>
      <c r="G329" s="48">
        <v>797</v>
      </c>
      <c r="H329" s="50">
        <v>3275</v>
      </c>
      <c r="I329" s="69">
        <v>3275</v>
      </c>
      <c r="J329" s="70">
        <v>3275</v>
      </c>
      <c r="K329" s="46">
        <v>39300</v>
      </c>
      <c r="L329" s="46">
        <v>3275</v>
      </c>
      <c r="M329" s="46">
        <v>39300</v>
      </c>
      <c r="N329" s="47">
        <v>4.1091593475533248</v>
      </c>
    </row>
    <row r="330" spans="1:14" x14ac:dyDescent="0.2">
      <c r="A330" s="60">
        <v>328</v>
      </c>
      <c r="B330" s="49">
        <v>307</v>
      </c>
      <c r="C330" s="61" t="s">
        <v>51</v>
      </c>
      <c r="D330" s="68" t="s">
        <v>50</v>
      </c>
      <c r="E330" s="67">
        <v>1</v>
      </c>
      <c r="F330" s="45">
        <v>1092</v>
      </c>
      <c r="G330" s="48">
        <v>1092</v>
      </c>
      <c r="H330" s="50">
        <v>3595</v>
      </c>
      <c r="I330" s="69">
        <v>3595</v>
      </c>
      <c r="J330" s="70">
        <v>3595</v>
      </c>
      <c r="K330" s="46">
        <v>43140</v>
      </c>
      <c r="L330" s="46">
        <v>3595</v>
      </c>
      <c r="M330" s="46">
        <v>43140</v>
      </c>
      <c r="N330" s="47">
        <v>3.292124542124542</v>
      </c>
    </row>
    <row r="331" spans="1:14" x14ac:dyDescent="0.2">
      <c r="A331" s="60">
        <v>329</v>
      </c>
      <c r="B331" s="49">
        <v>2503</v>
      </c>
      <c r="C331" s="61" t="s">
        <v>51</v>
      </c>
      <c r="D331" s="68" t="s">
        <v>50</v>
      </c>
      <c r="E331" s="67">
        <v>1</v>
      </c>
      <c r="F331" s="45">
        <v>801</v>
      </c>
      <c r="G331" s="48">
        <v>801</v>
      </c>
      <c r="H331" s="50">
        <v>3225</v>
      </c>
      <c r="I331" s="69">
        <v>3225</v>
      </c>
      <c r="J331" s="70">
        <v>3225</v>
      </c>
      <c r="K331" s="46">
        <v>38700</v>
      </c>
      <c r="L331" s="46">
        <v>3225</v>
      </c>
      <c r="M331" s="46">
        <v>38700</v>
      </c>
      <c r="N331" s="47">
        <v>4.0262172284644198</v>
      </c>
    </row>
    <row r="332" spans="1:14" x14ac:dyDescent="0.2">
      <c r="A332" s="60">
        <v>330</v>
      </c>
      <c r="B332" s="49">
        <v>2803</v>
      </c>
      <c r="C332" s="61" t="s">
        <v>51</v>
      </c>
      <c r="D332" s="68" t="s">
        <v>50</v>
      </c>
      <c r="E332" s="67">
        <v>1</v>
      </c>
      <c r="F332" s="45">
        <v>801</v>
      </c>
      <c r="G332" s="48">
        <v>801</v>
      </c>
      <c r="H332" s="50">
        <v>3250</v>
      </c>
      <c r="I332" s="69">
        <v>3250</v>
      </c>
      <c r="J332" s="70">
        <v>3250</v>
      </c>
      <c r="K332" s="46">
        <v>39000</v>
      </c>
      <c r="L332" s="46">
        <v>3250</v>
      </c>
      <c r="M332" s="46">
        <v>39000</v>
      </c>
      <c r="N332" s="47">
        <v>4.0574282147315852</v>
      </c>
    </row>
    <row r="333" spans="1:14" x14ac:dyDescent="0.2">
      <c r="A333" s="60">
        <v>331</v>
      </c>
      <c r="B333" s="49">
        <v>2905</v>
      </c>
      <c r="C333" s="61" t="s">
        <v>51</v>
      </c>
      <c r="D333" s="68" t="s">
        <v>50</v>
      </c>
      <c r="E333" s="67">
        <v>1</v>
      </c>
      <c r="F333" s="45">
        <v>696</v>
      </c>
      <c r="G333" s="48">
        <v>696</v>
      </c>
      <c r="H333" s="50">
        <v>3295</v>
      </c>
      <c r="I333" s="69">
        <v>3295</v>
      </c>
      <c r="J333" s="70">
        <v>3295</v>
      </c>
      <c r="K333" s="46">
        <v>39540</v>
      </c>
      <c r="L333" s="46">
        <v>3295</v>
      </c>
      <c r="M333" s="46">
        <v>39540</v>
      </c>
      <c r="N333" s="47">
        <v>4.7341954022988508</v>
      </c>
    </row>
    <row r="334" spans="1:14" x14ac:dyDescent="0.2">
      <c r="A334" s="60">
        <v>332</v>
      </c>
      <c r="B334" s="49">
        <v>3409</v>
      </c>
      <c r="C334" s="61" t="s">
        <v>51</v>
      </c>
      <c r="D334" s="68" t="s">
        <v>50</v>
      </c>
      <c r="E334" s="67">
        <v>1</v>
      </c>
      <c r="F334" s="45">
        <v>685</v>
      </c>
      <c r="G334" s="48">
        <v>685</v>
      </c>
      <c r="H334" s="50">
        <v>3050</v>
      </c>
      <c r="I334" s="69">
        <v>3050</v>
      </c>
      <c r="J334" s="70">
        <v>3050</v>
      </c>
      <c r="K334" s="46">
        <v>36600</v>
      </c>
      <c r="L334" s="46">
        <v>3050</v>
      </c>
      <c r="M334" s="46">
        <v>36600</v>
      </c>
      <c r="N334" s="47">
        <v>4.4525547445255471</v>
      </c>
    </row>
    <row r="335" spans="1:14" x14ac:dyDescent="0.2">
      <c r="A335" s="60">
        <v>333</v>
      </c>
      <c r="B335" s="49">
        <v>2006</v>
      </c>
      <c r="C335" s="61" t="s">
        <v>52</v>
      </c>
      <c r="D335" s="68" t="s">
        <v>50</v>
      </c>
      <c r="E335" s="67">
        <v>1</v>
      </c>
      <c r="F335" s="45">
        <v>1181</v>
      </c>
      <c r="G335" s="48">
        <v>1181</v>
      </c>
      <c r="H335" s="50">
        <v>4995</v>
      </c>
      <c r="I335" s="69">
        <v>4995</v>
      </c>
      <c r="J335" s="70">
        <v>4995</v>
      </c>
      <c r="K335" s="46">
        <v>59940</v>
      </c>
      <c r="L335" s="46">
        <v>4995</v>
      </c>
      <c r="M335" s="46">
        <v>59940</v>
      </c>
      <c r="N335" s="47">
        <v>4.2294665537679936</v>
      </c>
    </row>
    <row r="336" spans="1:14" x14ac:dyDescent="0.2">
      <c r="A336" s="60">
        <v>334</v>
      </c>
      <c r="B336" s="49">
        <v>3505</v>
      </c>
      <c r="C336" s="61" t="s">
        <v>51</v>
      </c>
      <c r="D336" s="68" t="s">
        <v>50</v>
      </c>
      <c r="E336" s="67">
        <v>1</v>
      </c>
      <c r="F336" s="45">
        <v>696</v>
      </c>
      <c r="G336" s="48">
        <v>696</v>
      </c>
      <c r="H336" s="50">
        <v>3285</v>
      </c>
      <c r="I336" s="69">
        <v>3285</v>
      </c>
      <c r="J336" s="70">
        <v>3285</v>
      </c>
      <c r="K336" s="46">
        <v>39420</v>
      </c>
      <c r="L336" s="46">
        <v>3285</v>
      </c>
      <c r="M336" s="46">
        <v>39420</v>
      </c>
      <c r="N336" s="47">
        <v>4.7198275862068968</v>
      </c>
    </row>
    <row r="337" spans="1:14" x14ac:dyDescent="0.2">
      <c r="A337" s="60">
        <v>335</v>
      </c>
      <c r="B337" s="49">
        <v>3205</v>
      </c>
      <c r="C337" s="61" t="s">
        <v>51</v>
      </c>
      <c r="D337" s="68" t="s">
        <v>50</v>
      </c>
      <c r="E337" s="67">
        <v>1</v>
      </c>
      <c r="F337" s="45">
        <v>696</v>
      </c>
      <c r="G337" s="48">
        <v>696</v>
      </c>
      <c r="H337" s="50">
        <v>3248</v>
      </c>
      <c r="I337" s="69">
        <v>3248</v>
      </c>
      <c r="J337" s="70">
        <v>3248</v>
      </c>
      <c r="K337" s="46">
        <v>38976</v>
      </c>
      <c r="L337" s="46">
        <v>3248</v>
      </c>
      <c r="M337" s="46">
        <v>38976</v>
      </c>
      <c r="N337" s="47">
        <v>4.666666666666667</v>
      </c>
    </row>
    <row r="338" spans="1:14" x14ac:dyDescent="0.2">
      <c r="A338" s="60">
        <v>336</v>
      </c>
      <c r="B338" s="49">
        <v>3401</v>
      </c>
      <c r="C338" s="61" t="s">
        <v>51</v>
      </c>
      <c r="D338" s="68" t="s">
        <v>50</v>
      </c>
      <c r="E338" s="67">
        <v>1</v>
      </c>
      <c r="F338" s="45">
        <v>685</v>
      </c>
      <c r="G338" s="48">
        <v>685</v>
      </c>
      <c r="H338" s="50">
        <v>2950</v>
      </c>
      <c r="I338" s="69">
        <v>2950</v>
      </c>
      <c r="J338" s="70">
        <v>2950</v>
      </c>
      <c r="K338" s="46">
        <v>35400</v>
      </c>
      <c r="L338" s="46">
        <v>2950</v>
      </c>
      <c r="M338" s="46">
        <v>35400</v>
      </c>
      <c r="N338" s="47">
        <v>4.3065693430656937</v>
      </c>
    </row>
    <row r="339" spans="1:14" x14ac:dyDescent="0.2">
      <c r="A339" s="60">
        <v>337</v>
      </c>
      <c r="B339" s="49">
        <v>2902</v>
      </c>
      <c r="C339" s="61" t="s">
        <v>51</v>
      </c>
      <c r="D339" s="68" t="s">
        <v>50</v>
      </c>
      <c r="E339" s="67">
        <v>1</v>
      </c>
      <c r="F339" s="45">
        <v>794</v>
      </c>
      <c r="G339" s="48">
        <v>794</v>
      </c>
      <c r="H339" s="50">
        <v>3235</v>
      </c>
      <c r="I339" s="69">
        <v>3235</v>
      </c>
      <c r="J339" s="70">
        <v>3235</v>
      </c>
      <c r="K339" s="46">
        <v>38820</v>
      </c>
      <c r="L339" s="46">
        <v>3235</v>
      </c>
      <c r="M339" s="46">
        <v>38820</v>
      </c>
      <c r="N339" s="47">
        <v>4.0743073047858944</v>
      </c>
    </row>
    <row r="340" spans="1:14" x14ac:dyDescent="0.2">
      <c r="A340" s="60">
        <v>338</v>
      </c>
      <c r="B340" s="49" t="s">
        <v>60</v>
      </c>
      <c r="C340" s="61" t="s">
        <v>53</v>
      </c>
      <c r="D340" s="68" t="s">
        <v>50</v>
      </c>
      <c r="E340" s="67">
        <v>1</v>
      </c>
      <c r="F340" s="45">
        <v>546</v>
      </c>
      <c r="G340" s="48">
        <v>546</v>
      </c>
      <c r="H340" s="50">
        <v>2695</v>
      </c>
      <c r="I340" s="69">
        <v>2695</v>
      </c>
      <c r="J340" s="70">
        <v>2695</v>
      </c>
      <c r="K340" s="46">
        <v>32340</v>
      </c>
      <c r="L340" s="46">
        <v>2695</v>
      </c>
      <c r="M340" s="46">
        <v>32340</v>
      </c>
      <c r="N340" s="47">
        <v>4.9358974358974361</v>
      </c>
    </row>
    <row r="341" spans="1:14" x14ac:dyDescent="0.2">
      <c r="A341" s="60">
        <v>339</v>
      </c>
      <c r="B341" s="49">
        <v>4601</v>
      </c>
      <c r="C341" s="61" t="s">
        <v>51</v>
      </c>
      <c r="D341" s="68" t="s">
        <v>50</v>
      </c>
      <c r="E341" s="67">
        <v>1</v>
      </c>
      <c r="F341" s="45">
        <v>574</v>
      </c>
      <c r="G341" s="48">
        <v>574</v>
      </c>
      <c r="H341" s="50">
        <v>2795</v>
      </c>
      <c r="I341" s="69">
        <v>2795</v>
      </c>
      <c r="J341" s="70">
        <v>2795</v>
      </c>
      <c r="K341" s="46">
        <v>33540</v>
      </c>
      <c r="L341" s="46">
        <v>2795</v>
      </c>
      <c r="M341" s="46">
        <v>33540</v>
      </c>
      <c r="N341" s="47">
        <v>4.8693379790940767</v>
      </c>
    </row>
    <row r="342" spans="1:14" x14ac:dyDescent="0.2">
      <c r="A342" s="60">
        <v>340</v>
      </c>
      <c r="B342" s="49">
        <v>3410</v>
      </c>
      <c r="C342" s="61" t="s">
        <v>53</v>
      </c>
      <c r="D342" s="68" t="s">
        <v>50</v>
      </c>
      <c r="E342" s="67">
        <v>1</v>
      </c>
      <c r="F342" s="45">
        <v>546</v>
      </c>
      <c r="G342" s="48">
        <v>546</v>
      </c>
      <c r="H342" s="50">
        <v>2650</v>
      </c>
      <c r="I342" s="69">
        <v>2650</v>
      </c>
      <c r="J342" s="70">
        <v>2650</v>
      </c>
      <c r="K342" s="46">
        <v>31800</v>
      </c>
      <c r="L342" s="46">
        <v>2650</v>
      </c>
      <c r="M342" s="46">
        <v>31800</v>
      </c>
      <c r="N342" s="47">
        <v>4.8534798534798531</v>
      </c>
    </row>
    <row r="343" spans="1:14" x14ac:dyDescent="0.2">
      <c r="A343" s="60">
        <v>341</v>
      </c>
      <c r="B343" s="49">
        <v>4210</v>
      </c>
      <c r="C343" s="61" t="s">
        <v>53</v>
      </c>
      <c r="D343" s="68" t="s">
        <v>50</v>
      </c>
      <c r="E343" s="67">
        <v>1</v>
      </c>
      <c r="F343" s="45">
        <v>546</v>
      </c>
      <c r="G343" s="48">
        <v>546</v>
      </c>
      <c r="H343" s="50">
        <v>2650</v>
      </c>
      <c r="I343" s="69">
        <v>2650</v>
      </c>
      <c r="J343" s="70">
        <v>2650</v>
      </c>
      <c r="K343" s="46">
        <v>31800</v>
      </c>
      <c r="L343" s="46">
        <v>2650</v>
      </c>
      <c r="M343" s="46">
        <v>31800</v>
      </c>
      <c r="N343" s="47">
        <v>4.8534798534798531</v>
      </c>
    </row>
    <row r="344" spans="1:14" x14ac:dyDescent="0.2">
      <c r="A344" s="60">
        <v>342</v>
      </c>
      <c r="B344" s="49" t="s">
        <v>61</v>
      </c>
      <c r="C344" s="61" t="s">
        <v>53</v>
      </c>
      <c r="D344" s="68" t="s">
        <v>50</v>
      </c>
      <c r="E344" s="67">
        <v>1</v>
      </c>
      <c r="F344" s="45">
        <v>546</v>
      </c>
      <c r="G344" s="48">
        <v>546</v>
      </c>
      <c r="H344" s="50">
        <v>2695</v>
      </c>
      <c r="I344" s="69">
        <v>2695</v>
      </c>
      <c r="J344" s="70">
        <v>2695</v>
      </c>
      <c r="K344" s="46">
        <v>32340</v>
      </c>
      <c r="L344" s="46">
        <v>2695</v>
      </c>
      <c r="M344" s="46">
        <v>32340</v>
      </c>
      <c r="N344" s="47">
        <v>4.9358974358974361</v>
      </c>
    </row>
    <row r="345" spans="1:14" x14ac:dyDescent="0.2">
      <c r="A345" s="60">
        <v>343</v>
      </c>
      <c r="B345" s="49">
        <v>4208</v>
      </c>
      <c r="C345" s="61" t="s">
        <v>51</v>
      </c>
      <c r="D345" s="68" t="s">
        <v>50</v>
      </c>
      <c r="E345" s="67">
        <v>1</v>
      </c>
      <c r="F345" s="45">
        <v>794</v>
      </c>
      <c r="G345" s="48">
        <v>794</v>
      </c>
      <c r="H345" s="50">
        <v>3675</v>
      </c>
      <c r="I345" s="69">
        <v>3675</v>
      </c>
      <c r="J345" s="70">
        <v>3675</v>
      </c>
      <c r="K345" s="46">
        <v>44100</v>
      </c>
      <c r="L345" s="46">
        <v>3675</v>
      </c>
      <c r="M345" s="46">
        <v>44100</v>
      </c>
      <c r="N345" s="47">
        <v>4.6284634760705288</v>
      </c>
    </row>
    <row r="346" spans="1:14" x14ac:dyDescent="0.2">
      <c r="A346" s="60">
        <v>344</v>
      </c>
      <c r="B346" s="49">
        <v>3508</v>
      </c>
      <c r="C346" s="61" t="s">
        <v>51</v>
      </c>
      <c r="D346" s="68" t="s">
        <v>50</v>
      </c>
      <c r="E346" s="67">
        <v>1</v>
      </c>
      <c r="F346" s="45">
        <v>794</v>
      </c>
      <c r="G346" s="48">
        <v>794</v>
      </c>
      <c r="H346" s="50">
        <v>3410</v>
      </c>
      <c r="I346" s="69">
        <v>3410</v>
      </c>
      <c r="J346" s="70">
        <v>3410</v>
      </c>
      <c r="K346" s="46">
        <v>40920</v>
      </c>
      <c r="L346" s="46">
        <v>3410</v>
      </c>
      <c r="M346" s="46">
        <v>40920</v>
      </c>
      <c r="N346" s="47">
        <v>4.2947103274559195</v>
      </c>
    </row>
    <row r="347" spans="1:14" x14ac:dyDescent="0.2">
      <c r="A347" s="60">
        <v>345</v>
      </c>
      <c r="B347" s="49">
        <v>4403</v>
      </c>
      <c r="C347" s="61" t="s">
        <v>51</v>
      </c>
      <c r="D347" s="68" t="s">
        <v>50</v>
      </c>
      <c r="E347" s="67">
        <v>1</v>
      </c>
      <c r="F347" s="45">
        <v>797</v>
      </c>
      <c r="G347" s="48">
        <v>797</v>
      </c>
      <c r="H347" s="50">
        <v>3435</v>
      </c>
      <c r="I347" s="69">
        <v>3435</v>
      </c>
      <c r="J347" s="70">
        <v>3435</v>
      </c>
      <c r="K347" s="46">
        <v>41220</v>
      </c>
      <c r="L347" s="46">
        <v>3435</v>
      </c>
      <c r="M347" s="46">
        <v>41220</v>
      </c>
      <c r="N347" s="47">
        <v>4.3099121706398993</v>
      </c>
    </row>
    <row r="348" spans="1:14" x14ac:dyDescent="0.2">
      <c r="A348" s="60">
        <v>346</v>
      </c>
      <c r="B348" s="49">
        <v>4202</v>
      </c>
      <c r="C348" s="61" t="s">
        <v>51</v>
      </c>
      <c r="D348" s="68" t="s">
        <v>50</v>
      </c>
      <c r="E348" s="67">
        <v>1</v>
      </c>
      <c r="F348" s="45">
        <v>794</v>
      </c>
      <c r="G348" s="48">
        <v>794</v>
      </c>
      <c r="H348" s="50">
        <v>3395</v>
      </c>
      <c r="I348" s="69">
        <v>3395</v>
      </c>
      <c r="J348" s="70">
        <v>3395</v>
      </c>
      <c r="K348" s="46">
        <v>40740</v>
      </c>
      <c r="L348" s="46">
        <v>3395</v>
      </c>
      <c r="M348" s="46">
        <v>40740</v>
      </c>
      <c r="N348" s="47">
        <v>4.275818639798489</v>
      </c>
    </row>
    <row r="349" spans="1:14" x14ac:dyDescent="0.2">
      <c r="A349" s="60">
        <v>347</v>
      </c>
      <c r="B349" s="49">
        <v>2808</v>
      </c>
      <c r="C349" s="61" t="s">
        <v>51</v>
      </c>
      <c r="D349" s="68" t="s">
        <v>50</v>
      </c>
      <c r="E349" s="67">
        <v>1</v>
      </c>
      <c r="F349" s="45">
        <v>794</v>
      </c>
      <c r="G349" s="48">
        <v>794</v>
      </c>
      <c r="H349" s="50">
        <v>3325</v>
      </c>
      <c r="I349" s="69">
        <v>3325</v>
      </c>
      <c r="J349" s="70">
        <v>3325</v>
      </c>
      <c r="K349" s="46">
        <v>39900</v>
      </c>
      <c r="L349" s="46">
        <v>3325</v>
      </c>
      <c r="M349" s="46">
        <v>39900</v>
      </c>
      <c r="N349" s="47">
        <v>4.1876574307304786</v>
      </c>
    </row>
    <row r="350" spans="1:14" x14ac:dyDescent="0.2">
      <c r="A350" s="60">
        <v>348</v>
      </c>
      <c r="B350" s="49">
        <v>3905</v>
      </c>
      <c r="C350" s="61" t="s">
        <v>51</v>
      </c>
      <c r="D350" s="68" t="s">
        <v>50</v>
      </c>
      <c r="E350" s="67">
        <v>1</v>
      </c>
      <c r="F350" s="45">
        <v>696</v>
      </c>
      <c r="G350" s="48">
        <v>696</v>
      </c>
      <c r="H350" s="50">
        <v>3350</v>
      </c>
      <c r="I350" s="69">
        <v>3350</v>
      </c>
      <c r="J350" s="70">
        <v>3350</v>
      </c>
      <c r="K350" s="46">
        <v>40200</v>
      </c>
      <c r="L350" s="46">
        <v>3350</v>
      </c>
      <c r="M350" s="46">
        <v>40200</v>
      </c>
      <c r="N350" s="47">
        <v>4.8132183908045976</v>
      </c>
    </row>
    <row r="351" spans="1:14" x14ac:dyDescent="0.2">
      <c r="A351" s="60">
        <v>349</v>
      </c>
      <c r="B351" s="49" t="s">
        <v>62</v>
      </c>
      <c r="C351" s="61" t="s">
        <v>51</v>
      </c>
      <c r="D351" s="68" t="s">
        <v>50</v>
      </c>
      <c r="E351" s="67">
        <v>1</v>
      </c>
      <c r="F351" s="45">
        <v>801</v>
      </c>
      <c r="G351" s="48">
        <v>801</v>
      </c>
      <c r="H351" s="50">
        <v>3245</v>
      </c>
      <c r="I351" s="69">
        <v>3245</v>
      </c>
      <c r="J351" s="70">
        <v>3245</v>
      </c>
      <c r="K351" s="46">
        <v>38940</v>
      </c>
      <c r="L351" s="46">
        <v>3245</v>
      </c>
      <c r="M351" s="46">
        <v>38940</v>
      </c>
      <c r="N351" s="47">
        <v>4.0511860174781527</v>
      </c>
    </row>
    <row r="352" spans="1:14" x14ac:dyDescent="0.2">
      <c r="A352" s="60">
        <v>350</v>
      </c>
      <c r="B352" s="49">
        <v>4501</v>
      </c>
      <c r="C352" s="61" t="s">
        <v>51</v>
      </c>
      <c r="D352" s="68" t="s">
        <v>50</v>
      </c>
      <c r="E352" s="67">
        <v>1</v>
      </c>
      <c r="F352" s="45">
        <v>574</v>
      </c>
      <c r="G352" s="48">
        <v>574</v>
      </c>
      <c r="H352" s="50">
        <v>2705</v>
      </c>
      <c r="I352" s="69">
        <v>2705</v>
      </c>
      <c r="J352" s="70">
        <v>2705</v>
      </c>
      <c r="K352" s="46">
        <v>32460</v>
      </c>
      <c r="L352" s="46">
        <v>2705</v>
      </c>
      <c r="M352" s="46">
        <v>32460</v>
      </c>
      <c r="N352" s="47">
        <v>4.7125435540069684</v>
      </c>
    </row>
    <row r="353" spans="1:14" x14ac:dyDescent="0.2">
      <c r="A353" s="60">
        <v>351</v>
      </c>
      <c r="B353" s="49">
        <v>4502</v>
      </c>
      <c r="C353" s="61" t="s">
        <v>52</v>
      </c>
      <c r="D353" s="68" t="s">
        <v>50</v>
      </c>
      <c r="E353" s="67">
        <v>1</v>
      </c>
      <c r="F353" s="45">
        <v>867</v>
      </c>
      <c r="G353" s="48">
        <v>867</v>
      </c>
      <c r="H353" s="50">
        <v>4195</v>
      </c>
      <c r="I353" s="69">
        <v>4195</v>
      </c>
      <c r="J353" s="70">
        <v>4195</v>
      </c>
      <c r="K353" s="46">
        <v>50340</v>
      </c>
      <c r="L353" s="46">
        <v>4195</v>
      </c>
      <c r="M353" s="46">
        <v>50340</v>
      </c>
      <c r="N353" s="47">
        <v>4.8385236447520183</v>
      </c>
    </row>
    <row r="354" spans="1:14" x14ac:dyDescent="0.2">
      <c r="A354" s="60">
        <v>352</v>
      </c>
      <c r="B354" s="49">
        <v>4509</v>
      </c>
      <c r="C354" s="61" t="s">
        <v>51</v>
      </c>
      <c r="D354" s="68" t="s">
        <v>50</v>
      </c>
      <c r="E354" s="67">
        <v>1</v>
      </c>
      <c r="F354" s="45">
        <v>574</v>
      </c>
      <c r="G354" s="48">
        <v>574</v>
      </c>
      <c r="H354" s="50">
        <v>2775</v>
      </c>
      <c r="I354" s="69">
        <v>2775</v>
      </c>
      <c r="J354" s="70">
        <v>2775</v>
      </c>
      <c r="K354" s="46">
        <v>33300</v>
      </c>
      <c r="L354" s="46">
        <v>2775</v>
      </c>
      <c r="M354" s="46">
        <v>33300</v>
      </c>
      <c r="N354" s="47">
        <v>4.8344947735191637</v>
      </c>
    </row>
    <row r="355" spans="1:14" x14ac:dyDescent="0.2">
      <c r="A355" s="60">
        <v>353</v>
      </c>
      <c r="B355" s="49">
        <v>4602</v>
      </c>
      <c r="C355" s="61" t="s">
        <v>52</v>
      </c>
      <c r="D355" s="68" t="s">
        <v>50</v>
      </c>
      <c r="E355" s="67">
        <v>1</v>
      </c>
      <c r="F355" s="45">
        <v>867</v>
      </c>
      <c r="G355" s="48">
        <v>867</v>
      </c>
      <c r="H355" s="50">
        <v>3850</v>
      </c>
      <c r="I355" s="69">
        <v>3850</v>
      </c>
      <c r="J355" s="70">
        <v>3850</v>
      </c>
      <c r="K355" s="46">
        <v>46200</v>
      </c>
      <c r="L355" s="46">
        <v>3850</v>
      </c>
      <c r="M355" s="46">
        <v>46200</v>
      </c>
      <c r="N355" s="47">
        <v>4.4405997693194923</v>
      </c>
    </row>
    <row r="356" spans="1:14" x14ac:dyDescent="0.2">
      <c r="A356" s="60">
        <v>354</v>
      </c>
      <c r="B356" s="49">
        <v>4603</v>
      </c>
      <c r="C356" s="61" t="s">
        <v>51</v>
      </c>
      <c r="D356" s="68" t="s">
        <v>50</v>
      </c>
      <c r="E356" s="67">
        <v>1</v>
      </c>
      <c r="F356" s="45">
        <v>797</v>
      </c>
      <c r="G356" s="48">
        <v>797</v>
      </c>
      <c r="H356" s="50">
        <v>3450</v>
      </c>
      <c r="I356" s="69">
        <v>3450</v>
      </c>
      <c r="J356" s="70">
        <v>3450</v>
      </c>
      <c r="K356" s="46">
        <v>41400</v>
      </c>
      <c r="L356" s="46">
        <v>3450</v>
      </c>
      <c r="M356" s="46">
        <v>41400</v>
      </c>
      <c r="N356" s="47">
        <v>4.3287327478042661</v>
      </c>
    </row>
    <row r="357" spans="1:14" x14ac:dyDescent="0.2">
      <c r="A357" s="60">
        <v>355</v>
      </c>
      <c r="B357" s="49">
        <v>4609</v>
      </c>
      <c r="C357" s="61" t="s">
        <v>51</v>
      </c>
      <c r="D357" s="68" t="s">
        <v>50</v>
      </c>
      <c r="E357" s="67">
        <v>1</v>
      </c>
      <c r="F357" s="45">
        <v>574</v>
      </c>
      <c r="G357" s="48">
        <v>574</v>
      </c>
      <c r="H357" s="50">
        <v>2795</v>
      </c>
      <c r="I357" s="69">
        <v>2795</v>
      </c>
      <c r="J357" s="70">
        <v>2795</v>
      </c>
      <c r="K357" s="46">
        <v>33540</v>
      </c>
      <c r="L357" s="46">
        <v>2795</v>
      </c>
      <c r="M357" s="46">
        <v>33540</v>
      </c>
      <c r="N357" s="47">
        <v>4.8693379790940767</v>
      </c>
    </row>
    <row r="358" spans="1:14" x14ac:dyDescent="0.2">
      <c r="A358" s="60">
        <v>356</v>
      </c>
      <c r="B358" s="49">
        <v>1402</v>
      </c>
      <c r="C358" s="61" t="s">
        <v>51</v>
      </c>
      <c r="D358" s="68" t="s">
        <v>63</v>
      </c>
      <c r="E358" s="67">
        <v>1</v>
      </c>
      <c r="F358" s="45">
        <v>794</v>
      </c>
      <c r="G358" s="48">
        <v>794</v>
      </c>
      <c r="H358" s="50"/>
      <c r="I358" s="45">
        <v>3261</v>
      </c>
      <c r="J358" s="62">
        <v>3261</v>
      </c>
      <c r="K358" s="46">
        <v>39132</v>
      </c>
      <c r="L358" s="46">
        <v>3261</v>
      </c>
      <c r="M358" s="46">
        <v>39132</v>
      </c>
      <c r="N358" s="47">
        <v>4.1070528967254409</v>
      </c>
    </row>
    <row r="359" spans="1:14" x14ac:dyDescent="0.2">
      <c r="A359" s="60">
        <v>357</v>
      </c>
      <c r="B359" s="49">
        <v>2004</v>
      </c>
      <c r="C359" s="61" t="s">
        <v>52</v>
      </c>
      <c r="D359" s="68" t="s">
        <v>63</v>
      </c>
      <c r="E359" s="67">
        <v>1</v>
      </c>
      <c r="F359" s="45">
        <v>1181</v>
      </c>
      <c r="G359" s="48">
        <v>1181</v>
      </c>
      <c r="H359" s="50"/>
      <c r="I359" s="45">
        <v>5227</v>
      </c>
      <c r="J359" s="62">
        <v>5227</v>
      </c>
      <c r="K359" s="46">
        <v>62724</v>
      </c>
      <c r="L359" s="46">
        <v>5227</v>
      </c>
      <c r="M359" s="46">
        <v>62724</v>
      </c>
      <c r="N359" s="47">
        <v>4.4259102455546149</v>
      </c>
    </row>
    <row r="360" spans="1:14" x14ac:dyDescent="0.2">
      <c r="A360" s="60">
        <v>358</v>
      </c>
      <c r="B360" s="49">
        <v>2007</v>
      </c>
      <c r="C360" s="61" t="s">
        <v>51</v>
      </c>
      <c r="D360" s="68" t="s">
        <v>63</v>
      </c>
      <c r="E360" s="67">
        <v>1</v>
      </c>
      <c r="F360" s="45">
        <v>801</v>
      </c>
      <c r="G360" s="48">
        <v>801</v>
      </c>
      <c r="H360" s="50"/>
      <c r="I360" s="45">
        <v>3638</v>
      </c>
      <c r="J360" s="62">
        <v>3638</v>
      </c>
      <c r="K360" s="46">
        <v>43656</v>
      </c>
      <c r="L360" s="46">
        <v>3638</v>
      </c>
      <c r="M360" s="46">
        <v>43656</v>
      </c>
      <c r="N360" s="47">
        <v>4.5418227215980025</v>
      </c>
    </row>
    <row r="361" spans="1:14" x14ac:dyDescent="0.2">
      <c r="A361" s="60">
        <v>359</v>
      </c>
      <c r="B361" s="49">
        <v>2008</v>
      </c>
      <c r="C361" s="61" t="s">
        <v>51</v>
      </c>
      <c r="D361" s="68" t="s">
        <v>63</v>
      </c>
      <c r="E361" s="67">
        <v>1</v>
      </c>
      <c r="F361" s="45">
        <v>794</v>
      </c>
      <c r="G361" s="48">
        <v>794</v>
      </c>
      <c r="H361" s="50"/>
      <c r="I361" s="45">
        <v>3536</v>
      </c>
      <c r="J361" s="62">
        <v>3536</v>
      </c>
      <c r="K361" s="46">
        <v>42432</v>
      </c>
      <c r="L361" s="46">
        <v>3536</v>
      </c>
      <c r="M361" s="46">
        <v>42432</v>
      </c>
      <c r="N361" s="47">
        <v>4.4534005037783375</v>
      </c>
    </row>
    <row r="362" spans="1:14" x14ac:dyDescent="0.2">
      <c r="A362" s="60">
        <v>360</v>
      </c>
      <c r="B362" s="49">
        <v>2009</v>
      </c>
      <c r="C362" s="61" t="s">
        <v>51</v>
      </c>
      <c r="D362" s="68" t="s">
        <v>63</v>
      </c>
      <c r="E362" s="67">
        <v>1</v>
      </c>
      <c r="F362" s="45">
        <v>685</v>
      </c>
      <c r="G362" s="48">
        <v>685</v>
      </c>
      <c r="H362" s="50"/>
      <c r="I362" s="45">
        <v>2975</v>
      </c>
      <c r="J362" s="62">
        <v>2975</v>
      </c>
      <c r="K362" s="46">
        <v>35700</v>
      </c>
      <c r="L362" s="46">
        <v>2975</v>
      </c>
      <c r="M362" s="46">
        <v>35700</v>
      </c>
      <c r="N362" s="47">
        <v>4.3430656934306571</v>
      </c>
    </row>
    <row r="363" spans="1:14" x14ac:dyDescent="0.2">
      <c r="A363" s="60">
        <v>361</v>
      </c>
      <c r="B363" s="49">
        <v>2802</v>
      </c>
      <c r="C363" s="61" t="s">
        <v>51</v>
      </c>
      <c r="D363" s="68" t="s">
        <v>63</v>
      </c>
      <c r="E363" s="67">
        <v>1</v>
      </c>
      <c r="F363" s="45">
        <v>794</v>
      </c>
      <c r="G363" s="48">
        <v>794</v>
      </c>
      <c r="H363" s="50"/>
      <c r="I363" s="45">
        <v>3411</v>
      </c>
      <c r="J363" s="62">
        <v>3411</v>
      </c>
      <c r="K363" s="46">
        <v>40932</v>
      </c>
      <c r="L363" s="46">
        <v>3411</v>
      </c>
      <c r="M363" s="46">
        <v>40932</v>
      </c>
      <c r="N363" s="47">
        <v>4.2959697732997482</v>
      </c>
    </row>
    <row r="364" spans="1:14" x14ac:dyDescent="0.2">
      <c r="A364" s="60">
        <v>362</v>
      </c>
      <c r="B364" s="49">
        <v>2903</v>
      </c>
      <c r="C364" s="61" t="s">
        <v>51</v>
      </c>
      <c r="D364" s="68" t="s">
        <v>63</v>
      </c>
      <c r="E364" s="67">
        <v>1</v>
      </c>
      <c r="F364" s="45">
        <v>801</v>
      </c>
      <c r="G364" s="48">
        <v>801</v>
      </c>
      <c r="H364" s="50"/>
      <c r="I364" s="45">
        <v>3418</v>
      </c>
      <c r="J364" s="62">
        <v>3418</v>
      </c>
      <c r="K364" s="46">
        <v>41016</v>
      </c>
      <c r="L364" s="46">
        <v>3418</v>
      </c>
      <c r="M364" s="46">
        <v>41016</v>
      </c>
      <c r="N364" s="47">
        <v>4.2671660424469415</v>
      </c>
    </row>
    <row r="365" spans="1:14" x14ac:dyDescent="0.2">
      <c r="A365" s="60">
        <v>363</v>
      </c>
      <c r="B365" s="49">
        <v>3002</v>
      </c>
      <c r="C365" s="61" t="s">
        <v>51</v>
      </c>
      <c r="D365" s="68" t="s">
        <v>63</v>
      </c>
      <c r="E365" s="67">
        <v>1</v>
      </c>
      <c r="F365" s="45">
        <v>794</v>
      </c>
      <c r="G365" s="48">
        <v>794</v>
      </c>
      <c r="H365" s="50"/>
      <c r="I365" s="45">
        <v>3381</v>
      </c>
      <c r="J365" s="62">
        <v>3381</v>
      </c>
      <c r="K365" s="46">
        <v>40572</v>
      </c>
      <c r="L365" s="46">
        <v>3381</v>
      </c>
      <c r="M365" s="46">
        <v>40572</v>
      </c>
      <c r="N365" s="47">
        <v>4.2581863979848871</v>
      </c>
    </row>
    <row r="366" spans="1:14" x14ac:dyDescent="0.2">
      <c r="A366" s="60">
        <v>364</v>
      </c>
      <c r="B366" s="49">
        <v>3003</v>
      </c>
      <c r="C366" s="61" t="s">
        <v>51</v>
      </c>
      <c r="D366" s="68" t="s">
        <v>63</v>
      </c>
      <c r="E366" s="67">
        <v>1</v>
      </c>
      <c r="F366" s="45">
        <v>801</v>
      </c>
      <c r="G366" s="48">
        <v>801</v>
      </c>
      <c r="H366" s="50"/>
      <c r="I366" s="45">
        <v>3428</v>
      </c>
      <c r="J366" s="62">
        <v>3428</v>
      </c>
      <c r="K366" s="46">
        <v>41136</v>
      </c>
      <c r="L366" s="46">
        <v>3428</v>
      </c>
      <c r="M366" s="46">
        <v>41136</v>
      </c>
      <c r="N366" s="47">
        <v>4.2796504369538075</v>
      </c>
    </row>
    <row r="367" spans="1:14" x14ac:dyDescent="0.2">
      <c r="A367" s="60">
        <v>365</v>
      </c>
      <c r="B367" s="49">
        <v>3005</v>
      </c>
      <c r="C367" s="61" t="s">
        <v>51</v>
      </c>
      <c r="D367" s="68" t="s">
        <v>63</v>
      </c>
      <c r="E367" s="67">
        <v>1</v>
      </c>
      <c r="F367" s="45">
        <v>696</v>
      </c>
      <c r="G367" s="48">
        <v>696</v>
      </c>
      <c r="H367" s="50"/>
      <c r="I367" s="45">
        <v>3423</v>
      </c>
      <c r="J367" s="62">
        <v>3423</v>
      </c>
      <c r="K367" s="46">
        <v>41076</v>
      </c>
      <c r="L367" s="46">
        <v>3423</v>
      </c>
      <c r="M367" s="46">
        <v>41076</v>
      </c>
      <c r="N367" s="47">
        <v>4.9181034482758621</v>
      </c>
    </row>
    <row r="368" spans="1:14" x14ac:dyDescent="0.2">
      <c r="A368" s="60">
        <v>366</v>
      </c>
      <c r="B368" s="49">
        <v>3007</v>
      </c>
      <c r="C368" s="61" t="s">
        <v>51</v>
      </c>
      <c r="D368" s="68" t="s">
        <v>63</v>
      </c>
      <c r="E368" s="67">
        <v>1</v>
      </c>
      <c r="F368" s="45">
        <v>801</v>
      </c>
      <c r="G368" s="48">
        <v>801</v>
      </c>
      <c r="H368" s="50"/>
      <c r="I368" s="45">
        <v>3683</v>
      </c>
      <c r="J368" s="62">
        <v>3683</v>
      </c>
      <c r="K368" s="46">
        <v>44196</v>
      </c>
      <c r="L368" s="46">
        <v>3683</v>
      </c>
      <c r="M368" s="46">
        <v>44196</v>
      </c>
      <c r="N368" s="47">
        <v>4.5980024968789017</v>
      </c>
    </row>
    <row r="369" spans="1:14" x14ac:dyDescent="0.2">
      <c r="A369" s="60">
        <v>367</v>
      </c>
      <c r="B369" s="49">
        <v>3107</v>
      </c>
      <c r="C369" s="61" t="s">
        <v>51</v>
      </c>
      <c r="D369" s="68" t="s">
        <v>63</v>
      </c>
      <c r="E369" s="67">
        <v>1</v>
      </c>
      <c r="F369" s="45">
        <v>801</v>
      </c>
      <c r="G369" s="48">
        <v>801</v>
      </c>
      <c r="H369" s="50"/>
      <c r="I369" s="45">
        <v>3583</v>
      </c>
      <c r="J369" s="62">
        <v>3583</v>
      </c>
      <c r="K369" s="46">
        <v>42996</v>
      </c>
      <c r="L369" s="46">
        <v>3583</v>
      </c>
      <c r="M369" s="46">
        <v>42996</v>
      </c>
      <c r="N369" s="47">
        <v>4.4731585518102372</v>
      </c>
    </row>
    <row r="370" spans="1:14" x14ac:dyDescent="0.2">
      <c r="A370" s="60">
        <v>368</v>
      </c>
      <c r="B370" s="49">
        <v>3108</v>
      </c>
      <c r="C370" s="61" t="s">
        <v>51</v>
      </c>
      <c r="D370" s="68" t="s">
        <v>63</v>
      </c>
      <c r="E370" s="67">
        <v>1</v>
      </c>
      <c r="F370" s="45">
        <v>794</v>
      </c>
      <c r="G370" s="48">
        <v>794</v>
      </c>
      <c r="H370" s="50"/>
      <c r="I370" s="45">
        <v>3596</v>
      </c>
      <c r="J370" s="62">
        <v>3596</v>
      </c>
      <c r="K370" s="46">
        <v>43152</v>
      </c>
      <c r="L370" s="46">
        <v>3596</v>
      </c>
      <c r="M370" s="46">
        <v>43152</v>
      </c>
      <c r="N370" s="47">
        <v>4.5289672544080606</v>
      </c>
    </row>
    <row r="371" spans="1:14" x14ac:dyDescent="0.2">
      <c r="A371" s="60">
        <v>369</v>
      </c>
      <c r="B371" s="49">
        <v>3207</v>
      </c>
      <c r="C371" s="61" t="s">
        <v>51</v>
      </c>
      <c r="D371" s="68" t="s">
        <v>63</v>
      </c>
      <c r="E371" s="67">
        <v>1</v>
      </c>
      <c r="F371" s="45">
        <v>797</v>
      </c>
      <c r="G371" s="48">
        <v>797</v>
      </c>
      <c r="H371" s="50"/>
      <c r="I371" s="45">
        <v>3732</v>
      </c>
      <c r="J371" s="62">
        <v>3732</v>
      </c>
      <c r="K371" s="46">
        <v>44784</v>
      </c>
      <c r="L371" s="46">
        <v>3732</v>
      </c>
      <c r="M371" s="46">
        <v>44784</v>
      </c>
      <c r="N371" s="47">
        <v>4.682559598494354</v>
      </c>
    </row>
    <row r="372" spans="1:14" x14ac:dyDescent="0.2">
      <c r="A372" s="60">
        <v>370</v>
      </c>
      <c r="B372" s="49">
        <v>3307</v>
      </c>
      <c r="C372" s="61" t="s">
        <v>51</v>
      </c>
      <c r="D372" s="68" t="s">
        <v>63</v>
      </c>
      <c r="E372" s="67">
        <v>1</v>
      </c>
      <c r="F372" s="45">
        <v>797</v>
      </c>
      <c r="G372" s="48">
        <v>797</v>
      </c>
      <c r="H372" s="50"/>
      <c r="I372" s="45">
        <v>3652</v>
      </c>
      <c r="J372" s="62">
        <v>3652</v>
      </c>
      <c r="K372" s="46">
        <v>43824</v>
      </c>
      <c r="L372" s="46">
        <v>3652</v>
      </c>
      <c r="M372" s="46">
        <v>43824</v>
      </c>
      <c r="N372" s="47">
        <v>4.5821831869510667</v>
      </c>
    </row>
    <row r="373" spans="1:14" x14ac:dyDescent="0.2">
      <c r="A373" s="60">
        <v>371</v>
      </c>
      <c r="B373" s="49">
        <v>3402</v>
      </c>
      <c r="C373" s="61" t="s">
        <v>51</v>
      </c>
      <c r="D373" s="68" t="s">
        <v>63</v>
      </c>
      <c r="E373" s="67">
        <v>1</v>
      </c>
      <c r="F373" s="45">
        <v>794</v>
      </c>
      <c r="G373" s="48">
        <v>794</v>
      </c>
      <c r="H373" s="50"/>
      <c r="I373" s="45">
        <v>3426</v>
      </c>
      <c r="J373" s="62">
        <v>3426</v>
      </c>
      <c r="K373" s="46">
        <v>41112</v>
      </c>
      <c r="L373" s="46">
        <v>3426</v>
      </c>
      <c r="M373" s="46">
        <v>41112</v>
      </c>
      <c r="N373" s="47">
        <v>4.3148614609571787</v>
      </c>
    </row>
    <row r="374" spans="1:14" x14ac:dyDescent="0.2">
      <c r="A374" s="60">
        <v>372</v>
      </c>
      <c r="B374" s="49">
        <v>3403</v>
      </c>
      <c r="C374" s="61" t="s">
        <v>51</v>
      </c>
      <c r="D374" s="68" t="s">
        <v>63</v>
      </c>
      <c r="E374" s="67">
        <v>1</v>
      </c>
      <c r="F374" s="45">
        <v>797</v>
      </c>
      <c r="G374" s="48">
        <v>797</v>
      </c>
      <c r="H374" s="50"/>
      <c r="I374" s="45">
        <v>3462</v>
      </c>
      <c r="J374" s="62">
        <v>3462</v>
      </c>
      <c r="K374" s="46">
        <v>41544</v>
      </c>
      <c r="L374" s="46">
        <v>3462</v>
      </c>
      <c r="M374" s="46">
        <v>41544</v>
      </c>
      <c r="N374" s="47">
        <v>4.3437892095357595</v>
      </c>
    </row>
    <row r="375" spans="1:14" x14ac:dyDescent="0.2">
      <c r="A375" s="60">
        <v>373</v>
      </c>
      <c r="B375" s="49">
        <v>3404</v>
      </c>
      <c r="C375" s="61" t="s">
        <v>52</v>
      </c>
      <c r="D375" s="68" t="s">
        <v>63</v>
      </c>
      <c r="E375" s="67">
        <v>1</v>
      </c>
      <c r="F375" s="45">
        <v>1185</v>
      </c>
      <c r="G375" s="48">
        <v>1185</v>
      </c>
      <c r="H375" s="50"/>
      <c r="I375" s="45">
        <v>5172</v>
      </c>
      <c r="J375" s="62">
        <v>5172</v>
      </c>
      <c r="K375" s="46">
        <v>62064</v>
      </c>
      <c r="L375" s="46">
        <v>5172</v>
      </c>
      <c r="M375" s="46">
        <v>62064</v>
      </c>
      <c r="N375" s="47">
        <v>4.3645569620253166</v>
      </c>
    </row>
    <row r="376" spans="1:14" x14ac:dyDescent="0.2">
      <c r="A376" s="60">
        <v>374</v>
      </c>
      <c r="B376" s="49">
        <v>3405</v>
      </c>
      <c r="C376" s="61" t="s">
        <v>51</v>
      </c>
      <c r="D376" s="68" t="s">
        <v>63</v>
      </c>
      <c r="E376" s="67">
        <v>1</v>
      </c>
      <c r="F376" s="45">
        <v>696</v>
      </c>
      <c r="G376" s="48">
        <v>696</v>
      </c>
      <c r="H376" s="50"/>
      <c r="I376" s="45">
        <v>3488</v>
      </c>
      <c r="J376" s="62">
        <v>3488</v>
      </c>
      <c r="K376" s="46">
        <v>41856</v>
      </c>
      <c r="L376" s="46">
        <v>3488</v>
      </c>
      <c r="M376" s="46">
        <v>41856</v>
      </c>
      <c r="N376" s="47">
        <v>5.0114942528735629</v>
      </c>
    </row>
    <row r="377" spans="1:14" x14ac:dyDescent="0.2">
      <c r="A377" s="60">
        <v>375</v>
      </c>
      <c r="B377" s="49">
        <v>3406</v>
      </c>
      <c r="C377" s="61" t="s">
        <v>52</v>
      </c>
      <c r="D377" s="68" t="s">
        <v>63</v>
      </c>
      <c r="E377" s="67">
        <v>1</v>
      </c>
      <c r="F377" s="45">
        <v>1185</v>
      </c>
      <c r="G377" s="48">
        <v>1185</v>
      </c>
      <c r="H377" s="50"/>
      <c r="I377" s="45">
        <v>4917</v>
      </c>
      <c r="J377" s="62">
        <v>4917</v>
      </c>
      <c r="K377" s="46">
        <v>59004</v>
      </c>
      <c r="L377" s="46">
        <v>4917</v>
      </c>
      <c r="M377" s="46">
        <v>59004</v>
      </c>
      <c r="N377" s="47">
        <v>4.1493670886075948</v>
      </c>
    </row>
    <row r="378" spans="1:14" x14ac:dyDescent="0.2">
      <c r="A378" s="60">
        <v>376</v>
      </c>
      <c r="B378" s="49">
        <v>3407</v>
      </c>
      <c r="C378" s="61" t="s">
        <v>51</v>
      </c>
      <c r="D378" s="68" t="s">
        <v>63</v>
      </c>
      <c r="E378" s="67">
        <v>1</v>
      </c>
      <c r="F378" s="45">
        <v>797</v>
      </c>
      <c r="G378" s="48">
        <v>797</v>
      </c>
      <c r="H378" s="50"/>
      <c r="I378" s="45">
        <v>3667</v>
      </c>
      <c r="J378" s="62">
        <v>3667</v>
      </c>
      <c r="K378" s="46">
        <v>44004</v>
      </c>
      <c r="L378" s="46">
        <v>3667</v>
      </c>
      <c r="M378" s="46">
        <v>44004</v>
      </c>
      <c r="N378" s="47">
        <v>4.6010037641154327</v>
      </c>
    </row>
    <row r="379" spans="1:14" x14ac:dyDescent="0.2">
      <c r="A379" s="60">
        <v>377</v>
      </c>
      <c r="B379" s="49">
        <v>3408</v>
      </c>
      <c r="C379" s="61" t="s">
        <v>51</v>
      </c>
      <c r="D379" s="68" t="s">
        <v>63</v>
      </c>
      <c r="E379" s="67">
        <v>1</v>
      </c>
      <c r="F379" s="45">
        <v>794</v>
      </c>
      <c r="G379" s="48">
        <v>794</v>
      </c>
      <c r="H379" s="50"/>
      <c r="I379" s="45">
        <v>3551</v>
      </c>
      <c r="J379" s="62">
        <v>3551</v>
      </c>
      <c r="K379" s="46">
        <v>42612</v>
      </c>
      <c r="L379" s="46">
        <v>3551</v>
      </c>
      <c r="M379" s="46">
        <v>42612</v>
      </c>
      <c r="N379" s="47">
        <v>4.4722921914357681</v>
      </c>
    </row>
    <row r="380" spans="1:14" x14ac:dyDescent="0.2">
      <c r="A380" s="60">
        <v>378</v>
      </c>
      <c r="B380" s="49">
        <v>3502</v>
      </c>
      <c r="C380" s="61" t="s">
        <v>51</v>
      </c>
      <c r="D380" s="68" t="s">
        <v>63</v>
      </c>
      <c r="E380" s="67">
        <v>1</v>
      </c>
      <c r="F380" s="45">
        <v>794</v>
      </c>
      <c r="G380" s="48">
        <v>794</v>
      </c>
      <c r="H380" s="50"/>
      <c r="I380" s="45">
        <v>3471</v>
      </c>
      <c r="J380" s="62">
        <v>3471</v>
      </c>
      <c r="K380" s="46">
        <v>41652</v>
      </c>
      <c r="L380" s="46">
        <v>3471</v>
      </c>
      <c r="M380" s="46">
        <v>41652</v>
      </c>
      <c r="N380" s="47">
        <v>4.3715365239294712</v>
      </c>
    </row>
    <row r="381" spans="1:14" x14ac:dyDescent="0.2">
      <c r="A381" s="60">
        <v>379</v>
      </c>
      <c r="B381" s="49">
        <v>3504</v>
      </c>
      <c r="C381" s="61" t="s">
        <v>52</v>
      </c>
      <c r="D381" s="68" t="s">
        <v>63</v>
      </c>
      <c r="E381" s="67">
        <v>1</v>
      </c>
      <c r="F381" s="45">
        <v>1185</v>
      </c>
      <c r="G381" s="48">
        <v>1185</v>
      </c>
      <c r="H381" s="50"/>
      <c r="I381" s="45">
        <v>5072</v>
      </c>
      <c r="J381" s="62">
        <v>5072</v>
      </c>
      <c r="K381" s="46">
        <v>60864</v>
      </c>
      <c r="L381" s="46">
        <v>5072</v>
      </c>
      <c r="M381" s="46">
        <v>60864</v>
      </c>
      <c r="N381" s="47">
        <v>4.2801687763713083</v>
      </c>
    </row>
    <row r="382" spans="1:14" x14ac:dyDescent="0.2">
      <c r="A382" s="60">
        <v>380</v>
      </c>
      <c r="B382" s="49">
        <v>3507</v>
      </c>
      <c r="C382" s="61" t="s">
        <v>51</v>
      </c>
      <c r="D382" s="68" t="s">
        <v>63</v>
      </c>
      <c r="E382" s="67">
        <v>1</v>
      </c>
      <c r="F382" s="45">
        <v>797</v>
      </c>
      <c r="G382" s="48">
        <v>797</v>
      </c>
      <c r="H382" s="50"/>
      <c r="I382" s="45">
        <v>3712</v>
      </c>
      <c r="J382" s="62">
        <v>3712</v>
      </c>
      <c r="K382" s="46">
        <v>44544</v>
      </c>
      <c r="L382" s="46">
        <v>3712</v>
      </c>
      <c r="M382" s="46">
        <v>44544</v>
      </c>
      <c r="N382" s="47">
        <v>4.6574654956085322</v>
      </c>
    </row>
    <row r="383" spans="1:14" x14ac:dyDescent="0.2">
      <c r="A383" s="60">
        <v>381</v>
      </c>
      <c r="B383" s="49">
        <v>3602</v>
      </c>
      <c r="C383" s="61" t="s">
        <v>51</v>
      </c>
      <c r="D383" s="68" t="s">
        <v>63</v>
      </c>
      <c r="E383" s="67">
        <v>1</v>
      </c>
      <c r="F383" s="45">
        <v>794</v>
      </c>
      <c r="G383" s="48">
        <v>794</v>
      </c>
      <c r="H383" s="50"/>
      <c r="I383" s="45">
        <v>3456</v>
      </c>
      <c r="J383" s="62">
        <v>3456</v>
      </c>
      <c r="K383" s="46">
        <v>41472</v>
      </c>
      <c r="L383" s="46">
        <v>3456</v>
      </c>
      <c r="M383" s="46">
        <v>41472</v>
      </c>
      <c r="N383" s="47">
        <v>4.3526448362720407</v>
      </c>
    </row>
    <row r="384" spans="1:14" x14ac:dyDescent="0.2">
      <c r="A384" s="60">
        <v>382</v>
      </c>
      <c r="B384" s="49">
        <v>3606</v>
      </c>
      <c r="C384" s="61" t="s">
        <v>51</v>
      </c>
      <c r="D384" s="68" t="s">
        <v>63</v>
      </c>
      <c r="E384" s="67">
        <v>1</v>
      </c>
      <c r="F384" s="45">
        <v>1185</v>
      </c>
      <c r="G384" s="48">
        <v>1185</v>
      </c>
      <c r="H384" s="50"/>
      <c r="I384" s="45">
        <v>5372</v>
      </c>
      <c r="J384" s="62">
        <v>5372</v>
      </c>
      <c r="K384" s="46">
        <v>64464</v>
      </c>
      <c r="L384" s="46">
        <v>5372</v>
      </c>
      <c r="M384" s="46">
        <v>64464</v>
      </c>
      <c r="N384" s="47">
        <v>4.5333333333333332</v>
      </c>
    </row>
    <row r="385" spans="1:14" x14ac:dyDescent="0.2">
      <c r="A385" s="60">
        <v>383</v>
      </c>
      <c r="B385" s="49">
        <v>3607</v>
      </c>
      <c r="C385" s="61" t="s">
        <v>51</v>
      </c>
      <c r="D385" s="68" t="s">
        <v>63</v>
      </c>
      <c r="E385" s="67">
        <v>1</v>
      </c>
      <c r="F385" s="45">
        <v>797</v>
      </c>
      <c r="G385" s="48">
        <v>797</v>
      </c>
      <c r="H385" s="50"/>
      <c r="I385" s="45">
        <v>3697</v>
      </c>
      <c r="J385" s="62">
        <v>3697</v>
      </c>
      <c r="K385" s="46">
        <v>44364</v>
      </c>
      <c r="L385" s="46">
        <v>3697</v>
      </c>
      <c r="M385" s="46">
        <v>44364</v>
      </c>
      <c r="N385" s="47">
        <v>4.6386449184441654</v>
      </c>
    </row>
    <row r="386" spans="1:14" x14ac:dyDescent="0.2">
      <c r="A386" s="60">
        <v>384</v>
      </c>
      <c r="B386" s="49">
        <v>3608</v>
      </c>
      <c r="C386" s="61" t="s">
        <v>51</v>
      </c>
      <c r="D386" s="68" t="s">
        <v>63</v>
      </c>
      <c r="E386" s="67">
        <v>1</v>
      </c>
      <c r="F386" s="45">
        <v>794</v>
      </c>
      <c r="G386" s="48">
        <v>794</v>
      </c>
      <c r="H386" s="50"/>
      <c r="I386" s="45">
        <v>3661</v>
      </c>
      <c r="J386" s="62">
        <v>3661</v>
      </c>
      <c r="K386" s="46">
        <v>43932</v>
      </c>
      <c r="L386" s="46">
        <v>3661</v>
      </c>
      <c r="M386" s="46">
        <v>43932</v>
      </c>
      <c r="N386" s="47">
        <v>4.6108312342569269</v>
      </c>
    </row>
    <row r="387" spans="1:14" x14ac:dyDescent="0.2">
      <c r="A387" s="60">
        <v>385</v>
      </c>
      <c r="B387" s="49">
        <v>3702</v>
      </c>
      <c r="C387" s="61" t="s">
        <v>51</v>
      </c>
      <c r="D387" s="68" t="s">
        <v>63</v>
      </c>
      <c r="E387" s="67">
        <v>1</v>
      </c>
      <c r="F387" s="45">
        <v>794</v>
      </c>
      <c r="G387" s="48">
        <v>794</v>
      </c>
      <c r="H387" s="50"/>
      <c r="I387" s="45">
        <v>3471</v>
      </c>
      <c r="J387" s="62">
        <v>3471</v>
      </c>
      <c r="K387" s="46">
        <v>41652</v>
      </c>
      <c r="L387" s="46">
        <v>3471</v>
      </c>
      <c r="M387" s="46">
        <v>41652</v>
      </c>
      <c r="N387" s="47">
        <v>4.3715365239294712</v>
      </c>
    </row>
    <row r="388" spans="1:14" x14ac:dyDescent="0.2">
      <c r="A388" s="60">
        <v>386</v>
      </c>
      <c r="B388" s="49">
        <v>3703</v>
      </c>
      <c r="C388" s="61" t="s">
        <v>52</v>
      </c>
      <c r="D388" s="68" t="s">
        <v>63</v>
      </c>
      <c r="E388" s="67">
        <v>1</v>
      </c>
      <c r="F388" s="45">
        <v>797</v>
      </c>
      <c r="G388" s="48">
        <v>797</v>
      </c>
      <c r="H388" s="50"/>
      <c r="I388" s="45">
        <v>3462</v>
      </c>
      <c r="J388" s="62">
        <v>3462</v>
      </c>
      <c r="K388" s="46">
        <v>41544</v>
      </c>
      <c r="L388" s="46">
        <v>3462</v>
      </c>
      <c r="M388" s="46">
        <v>41544</v>
      </c>
      <c r="N388" s="47">
        <v>4.3437892095357595</v>
      </c>
    </row>
    <row r="389" spans="1:14" x14ac:dyDescent="0.2">
      <c r="A389" s="60">
        <v>387</v>
      </c>
      <c r="B389" s="49">
        <v>3704</v>
      </c>
      <c r="C389" s="61" t="s">
        <v>51</v>
      </c>
      <c r="D389" s="68" t="s">
        <v>63</v>
      </c>
      <c r="E389" s="67">
        <v>1</v>
      </c>
      <c r="F389" s="45">
        <v>1185</v>
      </c>
      <c r="G389" s="48">
        <v>1185</v>
      </c>
      <c r="H389" s="50"/>
      <c r="I389" s="45">
        <v>5372</v>
      </c>
      <c r="J389" s="62">
        <v>5372</v>
      </c>
      <c r="K389" s="46">
        <v>64464</v>
      </c>
      <c r="L389" s="46">
        <v>5372</v>
      </c>
      <c r="M389" s="46">
        <v>64464</v>
      </c>
      <c r="N389" s="47">
        <v>4.5333333333333332</v>
      </c>
    </row>
    <row r="390" spans="1:14" x14ac:dyDescent="0.2">
      <c r="A390" s="60">
        <v>388</v>
      </c>
      <c r="B390" s="49">
        <v>3705</v>
      </c>
      <c r="C390" s="61" t="s">
        <v>52</v>
      </c>
      <c r="D390" s="68" t="s">
        <v>63</v>
      </c>
      <c r="E390" s="67">
        <v>1</v>
      </c>
      <c r="F390" s="45">
        <v>696</v>
      </c>
      <c r="G390" s="48">
        <v>696</v>
      </c>
      <c r="H390" s="50"/>
      <c r="I390" s="45">
        <v>3513</v>
      </c>
      <c r="J390" s="62">
        <v>3513</v>
      </c>
      <c r="K390" s="46">
        <v>42156</v>
      </c>
      <c r="L390" s="46">
        <v>3513</v>
      </c>
      <c r="M390" s="46">
        <v>42156</v>
      </c>
      <c r="N390" s="47">
        <v>5.0474137931034484</v>
      </c>
    </row>
    <row r="391" spans="1:14" x14ac:dyDescent="0.2">
      <c r="A391" s="60">
        <v>389</v>
      </c>
      <c r="B391" s="49">
        <v>3708</v>
      </c>
      <c r="C391" s="61" t="s">
        <v>51</v>
      </c>
      <c r="D391" s="68" t="s">
        <v>63</v>
      </c>
      <c r="E391" s="67">
        <v>1</v>
      </c>
      <c r="F391" s="45">
        <v>794</v>
      </c>
      <c r="G391" s="48">
        <v>794</v>
      </c>
      <c r="H391" s="50"/>
      <c r="I391" s="45">
        <v>3636</v>
      </c>
      <c r="J391" s="62">
        <v>3636</v>
      </c>
      <c r="K391" s="46">
        <v>43632</v>
      </c>
      <c r="L391" s="46">
        <v>3636</v>
      </c>
      <c r="M391" s="46">
        <v>43632</v>
      </c>
      <c r="N391" s="47">
        <v>4.579345088161209</v>
      </c>
    </row>
    <row r="392" spans="1:14" x14ac:dyDescent="0.2">
      <c r="A392" s="60">
        <v>390</v>
      </c>
      <c r="B392" s="49">
        <v>3803</v>
      </c>
      <c r="C392" s="61" t="s">
        <v>52</v>
      </c>
      <c r="D392" s="68" t="s">
        <v>63</v>
      </c>
      <c r="E392" s="67">
        <v>1</v>
      </c>
      <c r="F392" s="45">
        <v>797</v>
      </c>
      <c r="G392" s="48">
        <v>797</v>
      </c>
      <c r="H392" s="50"/>
      <c r="I392" s="45">
        <v>3502</v>
      </c>
      <c r="J392" s="62">
        <v>3502</v>
      </c>
      <c r="K392" s="46">
        <v>42024</v>
      </c>
      <c r="L392" s="46">
        <v>3502</v>
      </c>
      <c r="M392" s="46">
        <v>42024</v>
      </c>
      <c r="N392" s="47">
        <v>4.3939774153074032</v>
      </c>
    </row>
    <row r="393" spans="1:14" x14ac:dyDescent="0.2">
      <c r="A393" s="60">
        <v>391</v>
      </c>
      <c r="B393" s="49">
        <v>3807</v>
      </c>
      <c r="C393" s="61" t="s">
        <v>51</v>
      </c>
      <c r="D393" s="68" t="s">
        <v>63</v>
      </c>
      <c r="E393" s="67">
        <v>1</v>
      </c>
      <c r="F393" s="45">
        <v>797</v>
      </c>
      <c r="G393" s="48">
        <v>797</v>
      </c>
      <c r="H393" s="50"/>
      <c r="I393" s="45">
        <v>3782</v>
      </c>
      <c r="J393" s="62">
        <v>3782</v>
      </c>
      <c r="K393" s="46">
        <v>45384</v>
      </c>
      <c r="L393" s="46">
        <v>3782</v>
      </c>
      <c r="M393" s="46">
        <v>45384</v>
      </c>
      <c r="N393" s="47">
        <v>4.7452948557089085</v>
      </c>
    </row>
    <row r="394" spans="1:14" x14ac:dyDescent="0.2">
      <c r="A394" s="60">
        <v>392</v>
      </c>
      <c r="B394" s="49">
        <v>3809</v>
      </c>
      <c r="C394" s="61" t="s">
        <v>53</v>
      </c>
      <c r="D394" s="68" t="s">
        <v>63</v>
      </c>
      <c r="E394" s="67">
        <v>1</v>
      </c>
      <c r="F394" s="45">
        <v>685</v>
      </c>
      <c r="G394" s="48">
        <v>685</v>
      </c>
      <c r="H394" s="50"/>
      <c r="I394" s="45">
        <v>3230</v>
      </c>
      <c r="J394" s="62">
        <v>3230</v>
      </c>
      <c r="K394" s="46">
        <v>38760</v>
      </c>
      <c r="L394" s="46">
        <v>3230</v>
      </c>
      <c r="M394" s="46">
        <v>38760</v>
      </c>
      <c r="N394" s="47">
        <v>4.7153284671532845</v>
      </c>
    </row>
    <row r="395" spans="1:14" x14ac:dyDescent="0.2">
      <c r="A395" s="60">
        <v>393</v>
      </c>
      <c r="B395" s="49">
        <v>3903</v>
      </c>
      <c r="C395" s="61" t="s">
        <v>52</v>
      </c>
      <c r="D395" s="68" t="s">
        <v>63</v>
      </c>
      <c r="E395" s="67">
        <v>1</v>
      </c>
      <c r="F395" s="45">
        <v>797</v>
      </c>
      <c r="G395" s="48">
        <v>797</v>
      </c>
      <c r="H395" s="50"/>
      <c r="I395" s="45">
        <v>3517</v>
      </c>
      <c r="J395" s="62">
        <v>3517</v>
      </c>
      <c r="K395" s="46">
        <v>42204</v>
      </c>
      <c r="L395" s="46">
        <v>3517</v>
      </c>
      <c r="M395" s="46">
        <v>42204</v>
      </c>
      <c r="N395" s="47">
        <v>4.4127979924717691</v>
      </c>
    </row>
    <row r="396" spans="1:14" x14ac:dyDescent="0.2">
      <c r="A396" s="60">
        <v>394</v>
      </c>
      <c r="B396" s="49">
        <v>3904</v>
      </c>
      <c r="C396" s="61" t="s">
        <v>51</v>
      </c>
      <c r="D396" s="68" t="s">
        <v>63</v>
      </c>
      <c r="E396" s="67">
        <v>1</v>
      </c>
      <c r="F396" s="45">
        <v>1185</v>
      </c>
      <c r="G396" s="48">
        <v>1185</v>
      </c>
      <c r="H396" s="50"/>
      <c r="I396" s="45">
        <v>4742</v>
      </c>
      <c r="J396" s="62">
        <v>4742</v>
      </c>
      <c r="K396" s="46">
        <v>56904</v>
      </c>
      <c r="L396" s="46">
        <v>4742</v>
      </c>
      <c r="M396" s="46">
        <v>56904</v>
      </c>
      <c r="N396" s="47">
        <v>4.0016877637130799</v>
      </c>
    </row>
    <row r="397" spans="1:14" x14ac:dyDescent="0.2">
      <c r="A397" s="60">
        <v>395</v>
      </c>
      <c r="B397" s="49">
        <v>3908</v>
      </c>
      <c r="C397" s="61" t="s">
        <v>51</v>
      </c>
      <c r="D397" s="68" t="s">
        <v>63</v>
      </c>
      <c r="E397" s="67">
        <v>1</v>
      </c>
      <c r="F397" s="45">
        <v>794</v>
      </c>
      <c r="G397" s="48">
        <v>794</v>
      </c>
      <c r="H397" s="50"/>
      <c r="I397" s="45">
        <v>3651</v>
      </c>
      <c r="J397" s="62">
        <v>3651</v>
      </c>
      <c r="K397" s="46">
        <v>43812</v>
      </c>
      <c r="L397" s="46">
        <v>3651</v>
      </c>
      <c r="M397" s="46">
        <v>43812</v>
      </c>
      <c r="N397" s="47">
        <v>4.5982367758186395</v>
      </c>
    </row>
    <row r="398" spans="1:14" x14ac:dyDescent="0.2">
      <c r="A398" s="60">
        <v>396</v>
      </c>
      <c r="B398" s="49">
        <v>3909</v>
      </c>
      <c r="C398" s="61" t="s">
        <v>51</v>
      </c>
      <c r="D398" s="68" t="s">
        <v>63</v>
      </c>
      <c r="E398" s="67">
        <v>1</v>
      </c>
      <c r="F398" s="45">
        <v>685</v>
      </c>
      <c r="G398" s="48">
        <v>685</v>
      </c>
      <c r="H398" s="50"/>
      <c r="I398" s="45">
        <v>3245</v>
      </c>
      <c r="J398" s="62">
        <v>3245</v>
      </c>
      <c r="K398" s="46">
        <v>38940</v>
      </c>
      <c r="L398" s="46">
        <v>3245</v>
      </c>
      <c r="M398" s="46">
        <v>38940</v>
      </c>
      <c r="N398" s="47">
        <v>4.7372262773722627</v>
      </c>
    </row>
    <row r="399" spans="1:14" x14ac:dyDescent="0.2">
      <c r="A399" s="60">
        <v>397</v>
      </c>
      <c r="B399" s="49">
        <v>4002</v>
      </c>
      <c r="C399" s="61" t="s">
        <v>51</v>
      </c>
      <c r="D399" s="68" t="s">
        <v>63</v>
      </c>
      <c r="E399" s="67">
        <v>1</v>
      </c>
      <c r="F399" s="45">
        <v>794</v>
      </c>
      <c r="G399" s="48">
        <v>794</v>
      </c>
      <c r="H399" s="50"/>
      <c r="I399" s="45">
        <v>3516</v>
      </c>
      <c r="J399" s="62">
        <v>3516</v>
      </c>
      <c r="K399" s="46">
        <v>42192</v>
      </c>
      <c r="L399" s="46">
        <v>3516</v>
      </c>
      <c r="M399" s="46">
        <v>42192</v>
      </c>
      <c r="N399" s="47">
        <v>4.4282115869017629</v>
      </c>
    </row>
    <row r="400" spans="1:14" x14ac:dyDescent="0.2">
      <c r="A400" s="60">
        <v>398</v>
      </c>
      <c r="B400" s="49">
        <v>4003</v>
      </c>
      <c r="C400" s="61" t="s">
        <v>51</v>
      </c>
      <c r="D400" s="68" t="s">
        <v>63</v>
      </c>
      <c r="E400" s="67">
        <v>1</v>
      </c>
      <c r="F400" s="45">
        <v>797</v>
      </c>
      <c r="G400" s="48">
        <v>797</v>
      </c>
      <c r="H400" s="50"/>
      <c r="I400" s="45">
        <v>3482</v>
      </c>
      <c r="J400" s="62">
        <v>3482</v>
      </c>
      <c r="K400" s="46">
        <v>41784</v>
      </c>
      <c r="L400" s="46">
        <v>3482</v>
      </c>
      <c r="M400" s="46">
        <v>41784</v>
      </c>
      <c r="N400" s="47">
        <v>4.3688833124215813</v>
      </c>
    </row>
    <row r="401" spans="1:14" x14ac:dyDescent="0.2">
      <c r="A401" s="60">
        <v>399</v>
      </c>
      <c r="B401" s="49">
        <v>4004</v>
      </c>
      <c r="C401" s="61" t="s">
        <v>52</v>
      </c>
      <c r="D401" s="68" t="s">
        <v>63</v>
      </c>
      <c r="E401" s="67">
        <v>1</v>
      </c>
      <c r="F401" s="45">
        <v>1185</v>
      </c>
      <c r="G401" s="48">
        <v>1185</v>
      </c>
      <c r="H401" s="50"/>
      <c r="I401" s="45">
        <v>5272</v>
      </c>
      <c r="J401" s="62">
        <v>5272</v>
      </c>
      <c r="K401" s="46">
        <v>63264</v>
      </c>
      <c r="L401" s="46">
        <v>5272</v>
      </c>
      <c r="M401" s="46">
        <v>63264</v>
      </c>
      <c r="N401" s="47">
        <v>4.4489451476793249</v>
      </c>
    </row>
    <row r="402" spans="1:14" x14ac:dyDescent="0.2">
      <c r="A402" s="60">
        <v>400</v>
      </c>
      <c r="B402" s="49">
        <v>4101</v>
      </c>
      <c r="C402" s="61" t="s">
        <v>51</v>
      </c>
      <c r="D402" s="68" t="s">
        <v>63</v>
      </c>
      <c r="E402" s="67">
        <v>1</v>
      </c>
      <c r="F402" s="45">
        <v>685</v>
      </c>
      <c r="G402" s="48">
        <v>685</v>
      </c>
      <c r="H402" s="50"/>
      <c r="I402" s="45">
        <v>3155</v>
      </c>
      <c r="J402" s="62">
        <v>3155</v>
      </c>
      <c r="K402" s="46">
        <v>37860</v>
      </c>
      <c r="L402" s="46">
        <v>3155</v>
      </c>
      <c r="M402" s="46">
        <v>37860</v>
      </c>
      <c r="N402" s="47">
        <v>4.6058394160583944</v>
      </c>
    </row>
    <row r="403" spans="1:14" x14ac:dyDescent="0.2">
      <c r="A403" s="60">
        <v>401</v>
      </c>
      <c r="B403" s="49">
        <v>4102</v>
      </c>
      <c r="C403" s="61" t="s">
        <v>51</v>
      </c>
      <c r="D403" s="68" t="s">
        <v>63</v>
      </c>
      <c r="E403" s="67">
        <v>1</v>
      </c>
      <c r="F403" s="45">
        <v>794</v>
      </c>
      <c r="G403" s="48">
        <v>794</v>
      </c>
      <c r="H403" s="50"/>
      <c r="I403" s="45">
        <v>3531</v>
      </c>
      <c r="J403" s="62">
        <v>3531</v>
      </c>
      <c r="K403" s="46">
        <v>42372</v>
      </c>
      <c r="L403" s="46">
        <v>3531</v>
      </c>
      <c r="M403" s="46">
        <v>42372</v>
      </c>
      <c r="N403" s="47">
        <v>4.4471032745591943</v>
      </c>
    </row>
    <row r="404" spans="1:14" x14ac:dyDescent="0.2">
      <c r="A404" s="60">
        <v>402</v>
      </c>
      <c r="B404" s="49">
        <v>4103</v>
      </c>
      <c r="C404" s="61" t="s">
        <v>51</v>
      </c>
      <c r="D404" s="68" t="s">
        <v>63</v>
      </c>
      <c r="E404" s="67">
        <v>1</v>
      </c>
      <c r="F404" s="45">
        <v>797</v>
      </c>
      <c r="G404" s="48">
        <v>797</v>
      </c>
      <c r="H404" s="50"/>
      <c r="I404" s="45">
        <v>3547</v>
      </c>
      <c r="J404" s="62">
        <v>3547</v>
      </c>
      <c r="K404" s="46">
        <v>42564</v>
      </c>
      <c r="L404" s="46">
        <v>3547</v>
      </c>
      <c r="M404" s="46">
        <v>42564</v>
      </c>
      <c r="N404" s="47">
        <v>4.4504391468005018</v>
      </c>
    </row>
    <row r="405" spans="1:14" x14ac:dyDescent="0.2">
      <c r="A405" s="60">
        <v>403</v>
      </c>
      <c r="B405" s="49">
        <v>4104</v>
      </c>
      <c r="C405" s="61" t="s">
        <v>52</v>
      </c>
      <c r="D405" s="68" t="s">
        <v>63</v>
      </c>
      <c r="E405" s="67">
        <v>1</v>
      </c>
      <c r="F405" s="45">
        <v>1185</v>
      </c>
      <c r="G405" s="48">
        <v>1185</v>
      </c>
      <c r="H405" s="50"/>
      <c r="I405" s="45">
        <v>5072</v>
      </c>
      <c r="J405" s="62">
        <v>5072</v>
      </c>
      <c r="K405" s="46">
        <v>60864</v>
      </c>
      <c r="L405" s="46">
        <v>5072</v>
      </c>
      <c r="M405" s="46">
        <v>60864</v>
      </c>
      <c r="N405" s="47">
        <v>4.2801687763713083</v>
      </c>
    </row>
    <row r="406" spans="1:14" x14ac:dyDescent="0.2">
      <c r="A406" s="60">
        <v>404</v>
      </c>
      <c r="B406" s="49">
        <v>4105</v>
      </c>
      <c r="C406" s="61" t="s">
        <v>51</v>
      </c>
      <c r="D406" s="68" t="s">
        <v>63</v>
      </c>
      <c r="E406" s="67">
        <v>1</v>
      </c>
      <c r="F406" s="45">
        <v>696</v>
      </c>
      <c r="G406" s="48">
        <v>696</v>
      </c>
      <c r="H406" s="50"/>
      <c r="I406" s="45">
        <v>3508</v>
      </c>
      <c r="J406" s="62">
        <v>3508</v>
      </c>
      <c r="K406" s="46">
        <v>42096</v>
      </c>
      <c r="L406" s="46">
        <v>3508</v>
      </c>
      <c r="M406" s="46">
        <v>42096</v>
      </c>
      <c r="N406" s="47">
        <v>5.0402298850574709</v>
      </c>
    </row>
    <row r="407" spans="1:14" x14ac:dyDescent="0.2">
      <c r="A407" s="60">
        <v>405</v>
      </c>
      <c r="B407" s="49">
        <v>4108</v>
      </c>
      <c r="C407" s="61" t="s">
        <v>51</v>
      </c>
      <c r="D407" s="68" t="s">
        <v>63</v>
      </c>
      <c r="E407" s="67">
        <v>1</v>
      </c>
      <c r="F407" s="45">
        <v>794</v>
      </c>
      <c r="G407" s="48">
        <v>794</v>
      </c>
      <c r="H407" s="50"/>
      <c r="I407" s="45">
        <v>3681</v>
      </c>
      <c r="J407" s="62">
        <v>3681</v>
      </c>
      <c r="K407" s="46">
        <v>44172</v>
      </c>
      <c r="L407" s="46">
        <v>3681</v>
      </c>
      <c r="M407" s="46">
        <v>44172</v>
      </c>
      <c r="N407" s="47">
        <v>4.6360201511335015</v>
      </c>
    </row>
    <row r="408" spans="1:14" x14ac:dyDescent="0.2">
      <c r="A408" s="60">
        <v>406</v>
      </c>
      <c r="B408" s="49">
        <v>4109</v>
      </c>
      <c r="C408" s="61" t="s">
        <v>51</v>
      </c>
      <c r="D408" s="68" t="s">
        <v>63</v>
      </c>
      <c r="E408" s="67">
        <v>1</v>
      </c>
      <c r="F408" s="45">
        <v>685</v>
      </c>
      <c r="G408" s="48">
        <v>685</v>
      </c>
      <c r="H408" s="50"/>
      <c r="I408" s="45">
        <v>3305</v>
      </c>
      <c r="J408" s="62">
        <v>3305</v>
      </c>
      <c r="K408" s="46">
        <v>39660</v>
      </c>
      <c r="L408" s="46">
        <v>3305</v>
      </c>
      <c r="M408" s="46">
        <v>39660</v>
      </c>
      <c r="N408" s="47">
        <v>4.8248175182481754</v>
      </c>
    </row>
    <row r="409" spans="1:14" x14ac:dyDescent="0.2">
      <c r="A409" s="60">
        <v>407</v>
      </c>
      <c r="B409" s="49">
        <v>4201</v>
      </c>
      <c r="C409" s="61" t="s">
        <v>51</v>
      </c>
      <c r="D409" s="68" t="s">
        <v>63</v>
      </c>
      <c r="E409" s="67">
        <v>1</v>
      </c>
      <c r="F409" s="45">
        <v>685</v>
      </c>
      <c r="G409" s="48">
        <v>685</v>
      </c>
      <c r="H409" s="50"/>
      <c r="I409" s="45">
        <v>3170</v>
      </c>
      <c r="J409" s="62">
        <v>3170</v>
      </c>
      <c r="K409" s="46">
        <v>38040</v>
      </c>
      <c r="L409" s="46">
        <v>3170</v>
      </c>
      <c r="M409" s="46">
        <v>38040</v>
      </c>
      <c r="N409" s="47">
        <v>4.6277372262773726</v>
      </c>
    </row>
    <row r="410" spans="1:14" x14ac:dyDescent="0.2">
      <c r="A410" s="60">
        <v>408</v>
      </c>
      <c r="B410" s="49">
        <v>4204</v>
      </c>
      <c r="C410" s="61" t="s">
        <v>52</v>
      </c>
      <c r="D410" s="68" t="s">
        <v>63</v>
      </c>
      <c r="E410" s="67">
        <v>1</v>
      </c>
      <c r="F410" s="45">
        <v>1184</v>
      </c>
      <c r="G410" s="48">
        <v>1184</v>
      </c>
      <c r="H410" s="50"/>
      <c r="I410" s="45">
        <v>5472</v>
      </c>
      <c r="J410" s="62">
        <v>5472</v>
      </c>
      <c r="K410" s="46">
        <v>65664</v>
      </c>
      <c r="L410" s="46">
        <v>5472</v>
      </c>
      <c r="M410" s="46">
        <v>65664</v>
      </c>
      <c r="N410" s="47">
        <v>4.6216216216216219</v>
      </c>
    </row>
    <row r="411" spans="1:14" x14ac:dyDescent="0.2">
      <c r="A411" s="60">
        <v>409</v>
      </c>
      <c r="B411" s="49">
        <v>4205</v>
      </c>
      <c r="C411" s="61" t="s">
        <v>51</v>
      </c>
      <c r="D411" s="68" t="s">
        <v>63</v>
      </c>
      <c r="E411" s="67">
        <v>1</v>
      </c>
      <c r="F411" s="45">
        <v>696</v>
      </c>
      <c r="G411" s="48">
        <v>696</v>
      </c>
      <c r="H411" s="50"/>
      <c r="I411" s="45">
        <v>3548</v>
      </c>
      <c r="J411" s="62">
        <v>3548</v>
      </c>
      <c r="K411" s="46">
        <v>42576</v>
      </c>
      <c r="L411" s="46">
        <v>3548</v>
      </c>
      <c r="M411" s="46">
        <v>42576</v>
      </c>
      <c r="N411" s="47">
        <v>5.0977011494252871</v>
      </c>
    </row>
    <row r="412" spans="1:14" x14ac:dyDescent="0.2">
      <c r="A412" s="60">
        <v>410</v>
      </c>
      <c r="B412" s="49">
        <v>4301</v>
      </c>
      <c r="C412" s="61" t="s">
        <v>51</v>
      </c>
      <c r="D412" s="68" t="s">
        <v>63</v>
      </c>
      <c r="E412" s="67">
        <v>1</v>
      </c>
      <c r="F412" s="45">
        <v>685</v>
      </c>
      <c r="G412" s="48">
        <v>685</v>
      </c>
      <c r="H412" s="50"/>
      <c r="I412" s="45">
        <v>3185</v>
      </c>
      <c r="J412" s="62">
        <v>3185</v>
      </c>
      <c r="K412" s="46">
        <v>38220</v>
      </c>
      <c r="L412" s="46">
        <v>3185</v>
      </c>
      <c r="M412" s="46">
        <v>38220</v>
      </c>
      <c r="N412" s="47">
        <v>4.6496350364963508</v>
      </c>
    </row>
    <row r="413" spans="1:14" x14ac:dyDescent="0.2">
      <c r="A413" s="60">
        <v>411</v>
      </c>
      <c r="B413" s="49" t="s">
        <v>64</v>
      </c>
      <c r="C413" s="61" t="s">
        <v>51</v>
      </c>
      <c r="D413" s="68" t="s">
        <v>65</v>
      </c>
      <c r="E413" s="67">
        <v>1</v>
      </c>
      <c r="F413" s="45">
        <v>794</v>
      </c>
      <c r="G413" s="48">
        <v>794</v>
      </c>
      <c r="H413" s="50"/>
      <c r="I413" s="45">
        <v>3561</v>
      </c>
      <c r="J413" s="62">
        <v>3561</v>
      </c>
      <c r="K413" s="46">
        <v>42732</v>
      </c>
      <c r="L413" s="46">
        <v>3561</v>
      </c>
      <c r="M413" s="46">
        <v>42732</v>
      </c>
      <c r="N413" s="47">
        <v>4.4848866498740554</v>
      </c>
    </row>
    <row r="414" spans="1:14" x14ac:dyDescent="0.2">
      <c r="A414" s="60">
        <v>412</v>
      </c>
      <c r="B414" s="49" t="s">
        <v>66</v>
      </c>
      <c r="C414" s="61" t="s">
        <v>51</v>
      </c>
      <c r="D414" s="68" t="s">
        <v>65</v>
      </c>
      <c r="E414" s="67">
        <v>1</v>
      </c>
      <c r="F414" s="45">
        <v>797</v>
      </c>
      <c r="G414" s="48">
        <v>797</v>
      </c>
      <c r="H414" s="50"/>
      <c r="I414" s="45">
        <v>3577</v>
      </c>
      <c r="J414" s="62">
        <v>3577</v>
      </c>
      <c r="K414" s="46">
        <v>42924</v>
      </c>
      <c r="L414" s="46">
        <v>3577</v>
      </c>
      <c r="M414" s="46">
        <v>42924</v>
      </c>
      <c r="N414" s="47">
        <v>4.4880803011292345</v>
      </c>
    </row>
    <row r="415" spans="1:14" x14ac:dyDescent="0.2">
      <c r="A415" s="60">
        <v>413</v>
      </c>
      <c r="B415" s="49" t="s">
        <v>67</v>
      </c>
      <c r="C415" s="61" t="s">
        <v>51</v>
      </c>
      <c r="D415" s="68" t="s">
        <v>65</v>
      </c>
      <c r="E415" s="67">
        <v>1</v>
      </c>
      <c r="F415" s="45">
        <v>696</v>
      </c>
      <c r="G415" s="48">
        <v>696</v>
      </c>
      <c r="H415" s="50"/>
      <c r="I415" s="45">
        <v>3538</v>
      </c>
      <c r="J415" s="62">
        <v>3538</v>
      </c>
      <c r="K415" s="46">
        <v>42456</v>
      </c>
      <c r="L415" s="46">
        <v>3538</v>
      </c>
      <c r="M415" s="46">
        <v>42456</v>
      </c>
      <c r="N415" s="47">
        <v>5.083333333333333</v>
      </c>
    </row>
    <row r="416" spans="1:14" x14ac:dyDescent="0.2">
      <c r="A416" s="60">
        <v>414</v>
      </c>
      <c r="B416" s="49">
        <v>4307</v>
      </c>
      <c r="C416" s="61" t="s">
        <v>51</v>
      </c>
      <c r="D416" s="68" t="s">
        <v>63</v>
      </c>
      <c r="E416" s="67">
        <v>1</v>
      </c>
      <c r="F416" s="45">
        <v>797</v>
      </c>
      <c r="G416" s="48">
        <v>797</v>
      </c>
      <c r="H416" s="50"/>
      <c r="I416" s="45">
        <v>3782</v>
      </c>
      <c r="J416" s="62">
        <v>3782</v>
      </c>
      <c r="K416" s="46">
        <v>45384</v>
      </c>
      <c r="L416" s="46">
        <v>3782</v>
      </c>
      <c r="M416" s="46">
        <v>45384</v>
      </c>
      <c r="N416" s="47">
        <v>4.7452948557089085</v>
      </c>
    </row>
    <row r="417" spans="1:14" x14ac:dyDescent="0.2">
      <c r="A417" s="60">
        <v>415</v>
      </c>
      <c r="B417" s="49">
        <v>4308</v>
      </c>
      <c r="C417" s="61" t="s">
        <v>51</v>
      </c>
      <c r="D417" s="68" t="s">
        <v>63</v>
      </c>
      <c r="E417" s="67">
        <v>1</v>
      </c>
      <c r="F417" s="45">
        <v>794</v>
      </c>
      <c r="G417" s="48">
        <v>794</v>
      </c>
      <c r="H417" s="50"/>
      <c r="I417" s="45">
        <v>3711</v>
      </c>
      <c r="J417" s="62">
        <v>3711</v>
      </c>
      <c r="K417" s="46">
        <v>44532</v>
      </c>
      <c r="L417" s="46">
        <v>3711</v>
      </c>
      <c r="M417" s="46">
        <v>44532</v>
      </c>
      <c r="N417" s="47">
        <v>4.6738035264483626</v>
      </c>
    </row>
    <row r="418" spans="1:14" x14ac:dyDescent="0.2">
      <c r="A418" s="60">
        <v>416</v>
      </c>
      <c r="B418" s="49" t="s">
        <v>68</v>
      </c>
      <c r="C418" s="61" t="s">
        <v>51</v>
      </c>
      <c r="D418" s="68" t="s">
        <v>65</v>
      </c>
      <c r="E418" s="67">
        <v>1</v>
      </c>
      <c r="F418" s="45">
        <v>685</v>
      </c>
      <c r="G418" s="48">
        <v>685</v>
      </c>
      <c r="H418" s="50"/>
      <c r="I418" s="45">
        <v>3280</v>
      </c>
      <c r="J418" s="62">
        <v>3280</v>
      </c>
      <c r="K418" s="46">
        <v>39360</v>
      </c>
      <c r="L418" s="46">
        <v>3280</v>
      </c>
      <c r="M418" s="46">
        <v>39360</v>
      </c>
      <c r="N418" s="47">
        <v>4.788321167883212</v>
      </c>
    </row>
    <row r="419" spans="1:14" x14ac:dyDescent="0.2">
      <c r="A419" s="60">
        <v>417</v>
      </c>
      <c r="B419" s="49">
        <v>4310</v>
      </c>
      <c r="C419" s="61" t="s">
        <v>53</v>
      </c>
      <c r="D419" s="68" t="s">
        <v>63</v>
      </c>
      <c r="E419" s="67">
        <v>1</v>
      </c>
      <c r="F419" s="45">
        <v>546</v>
      </c>
      <c r="G419" s="48">
        <v>546</v>
      </c>
      <c r="H419" s="50"/>
      <c r="I419" s="45">
        <v>2853</v>
      </c>
      <c r="J419" s="62">
        <v>2853</v>
      </c>
      <c r="K419" s="46">
        <v>34236</v>
      </c>
      <c r="L419" s="46">
        <v>2853</v>
      </c>
      <c r="M419" s="46">
        <v>34236</v>
      </c>
      <c r="N419" s="47">
        <v>5.2252747252747254</v>
      </c>
    </row>
    <row r="420" spans="1:14" x14ac:dyDescent="0.2">
      <c r="A420" s="60">
        <v>418</v>
      </c>
      <c r="B420" s="49">
        <v>4401</v>
      </c>
      <c r="C420" s="61" t="s">
        <v>51</v>
      </c>
      <c r="D420" s="68" t="s">
        <v>63</v>
      </c>
      <c r="E420" s="67">
        <v>1</v>
      </c>
      <c r="F420" s="45">
        <v>685</v>
      </c>
      <c r="G420" s="48">
        <v>685</v>
      </c>
      <c r="H420" s="50"/>
      <c r="I420" s="45">
        <v>3255</v>
      </c>
      <c r="J420" s="62">
        <v>3255</v>
      </c>
      <c r="K420" s="46">
        <v>39060</v>
      </c>
      <c r="L420" s="46">
        <v>3255</v>
      </c>
      <c r="M420" s="46">
        <v>39060</v>
      </c>
      <c r="N420" s="47">
        <v>4.7518248175182478</v>
      </c>
    </row>
    <row r="421" spans="1:14" x14ac:dyDescent="0.2">
      <c r="A421" s="60">
        <v>419</v>
      </c>
      <c r="B421" s="49">
        <v>4402</v>
      </c>
      <c r="C421" s="61" t="s">
        <v>51</v>
      </c>
      <c r="D421" s="68" t="s">
        <v>63</v>
      </c>
      <c r="E421" s="67">
        <v>1</v>
      </c>
      <c r="F421" s="45">
        <v>794</v>
      </c>
      <c r="G421" s="48">
        <v>794</v>
      </c>
      <c r="H421" s="50"/>
      <c r="I421" s="45">
        <v>3611</v>
      </c>
      <c r="J421" s="62">
        <v>3611</v>
      </c>
      <c r="K421" s="46">
        <v>43332</v>
      </c>
      <c r="L421" s="46">
        <v>3611</v>
      </c>
      <c r="M421" s="46">
        <v>43332</v>
      </c>
      <c r="N421" s="47">
        <v>4.5478589420654911</v>
      </c>
    </row>
    <row r="422" spans="1:14" x14ac:dyDescent="0.2">
      <c r="A422" s="60">
        <v>420</v>
      </c>
      <c r="B422" s="49">
        <v>4405</v>
      </c>
      <c r="C422" s="61" t="s">
        <v>51</v>
      </c>
      <c r="D422" s="68" t="s">
        <v>63</v>
      </c>
      <c r="E422" s="67">
        <v>1</v>
      </c>
      <c r="F422" s="45">
        <v>696</v>
      </c>
      <c r="G422" s="48">
        <v>696</v>
      </c>
      <c r="H422" s="50"/>
      <c r="I422" s="45">
        <v>3598</v>
      </c>
      <c r="J422" s="62">
        <v>3598</v>
      </c>
      <c r="K422" s="46">
        <v>43176</v>
      </c>
      <c r="L422" s="46">
        <v>3598</v>
      </c>
      <c r="M422" s="46">
        <v>43176</v>
      </c>
      <c r="N422" s="47">
        <v>5.1695402298850572</v>
      </c>
    </row>
    <row r="423" spans="1:14" x14ac:dyDescent="0.2">
      <c r="A423" s="60">
        <v>421</v>
      </c>
      <c r="B423" s="49">
        <v>4410</v>
      </c>
      <c r="C423" s="61" t="s">
        <v>53</v>
      </c>
      <c r="D423" s="68" t="s">
        <v>63</v>
      </c>
      <c r="E423" s="67">
        <v>1</v>
      </c>
      <c r="F423" s="45">
        <v>546</v>
      </c>
      <c r="G423" s="48">
        <v>546</v>
      </c>
      <c r="H423" s="50"/>
      <c r="I423" s="45">
        <v>2903</v>
      </c>
      <c r="J423" s="62">
        <v>2903</v>
      </c>
      <c r="K423" s="46">
        <v>34836</v>
      </c>
      <c r="L423" s="46">
        <v>2903</v>
      </c>
      <c r="M423" s="46">
        <v>34836</v>
      </c>
      <c r="N423" s="47">
        <v>5.3168498168498166</v>
      </c>
    </row>
    <row r="424" spans="1:14" x14ac:dyDescent="0.2">
      <c r="A424" s="60">
        <v>422</v>
      </c>
      <c r="B424" s="49">
        <v>4505</v>
      </c>
      <c r="C424" s="61" t="s">
        <v>51</v>
      </c>
      <c r="D424" s="68" t="s">
        <v>63</v>
      </c>
      <c r="E424" s="67">
        <v>1</v>
      </c>
      <c r="F424" s="45">
        <v>696</v>
      </c>
      <c r="G424" s="48">
        <v>696</v>
      </c>
      <c r="H424" s="50"/>
      <c r="I424" s="45">
        <v>3568</v>
      </c>
      <c r="J424" s="62">
        <v>3568</v>
      </c>
      <c r="K424" s="46">
        <v>42816</v>
      </c>
      <c r="L424" s="46">
        <v>3568</v>
      </c>
      <c r="M424" s="46">
        <v>42816</v>
      </c>
      <c r="N424" s="47">
        <v>5.1264367816091951</v>
      </c>
    </row>
    <row r="425" spans="1:14" x14ac:dyDescent="0.2">
      <c r="A425" s="60">
        <v>423</v>
      </c>
      <c r="B425" s="49">
        <v>4508</v>
      </c>
      <c r="C425" s="61" t="s">
        <v>52</v>
      </c>
      <c r="D425" s="68" t="s">
        <v>63</v>
      </c>
      <c r="E425" s="67">
        <v>1</v>
      </c>
      <c r="F425" s="45">
        <v>867</v>
      </c>
      <c r="G425" s="48">
        <v>867</v>
      </c>
      <c r="H425" s="50"/>
      <c r="I425" s="45">
        <v>4698</v>
      </c>
      <c r="J425" s="62">
        <v>4698</v>
      </c>
      <c r="K425" s="46">
        <v>56376</v>
      </c>
      <c r="L425" s="46">
        <v>4698</v>
      </c>
      <c r="M425" s="46">
        <v>56376</v>
      </c>
      <c r="N425" s="47">
        <v>5.4186851211072664</v>
      </c>
    </row>
    <row r="426" spans="1:14" x14ac:dyDescent="0.2">
      <c r="A426" s="60">
        <v>424</v>
      </c>
      <c r="B426" s="49">
        <v>4604</v>
      </c>
      <c r="C426" s="61" t="s">
        <v>52</v>
      </c>
      <c r="D426" s="68" t="s">
        <v>63</v>
      </c>
      <c r="E426" s="67">
        <v>1</v>
      </c>
      <c r="F426" s="45">
        <v>1184</v>
      </c>
      <c r="G426" s="48">
        <v>1184</v>
      </c>
      <c r="H426" s="50"/>
      <c r="I426" s="45">
        <v>5602</v>
      </c>
      <c r="J426" s="62">
        <v>5602</v>
      </c>
      <c r="K426" s="46">
        <v>67224</v>
      </c>
      <c r="L426" s="46">
        <v>5602</v>
      </c>
      <c r="M426" s="46">
        <v>67224</v>
      </c>
      <c r="N426" s="47">
        <v>4.7314189189189193</v>
      </c>
    </row>
    <row r="427" spans="1:14" x14ac:dyDescent="0.2">
      <c r="A427" s="60">
        <v>425</v>
      </c>
      <c r="B427" s="49">
        <v>4605</v>
      </c>
      <c r="C427" s="61" t="s">
        <v>51</v>
      </c>
      <c r="D427" s="68" t="s">
        <v>63</v>
      </c>
      <c r="E427" s="67">
        <v>1</v>
      </c>
      <c r="F427" s="45">
        <v>696</v>
      </c>
      <c r="G427" s="48">
        <v>696</v>
      </c>
      <c r="H427" s="50"/>
      <c r="I427" s="45">
        <v>3583</v>
      </c>
      <c r="J427" s="62">
        <v>3583</v>
      </c>
      <c r="K427" s="46">
        <v>42996</v>
      </c>
      <c r="L427" s="46">
        <v>3583</v>
      </c>
      <c r="M427" s="46">
        <v>42996</v>
      </c>
      <c r="N427" s="47">
        <v>5.1479885057471266</v>
      </c>
    </row>
    <row r="428" spans="1:14" x14ac:dyDescent="0.2">
      <c r="A428" s="60">
        <v>426</v>
      </c>
      <c r="B428" s="49">
        <v>4606</v>
      </c>
      <c r="C428" s="61" t="s">
        <v>52</v>
      </c>
      <c r="D428" s="68" t="s">
        <v>63</v>
      </c>
      <c r="E428" s="67">
        <v>1</v>
      </c>
      <c r="F428" s="45">
        <v>1184</v>
      </c>
      <c r="G428" s="48">
        <v>1184</v>
      </c>
      <c r="H428" s="50"/>
      <c r="I428" s="45">
        <v>5672</v>
      </c>
      <c r="J428" s="62">
        <v>5672</v>
      </c>
      <c r="K428" s="46">
        <v>68064</v>
      </c>
      <c r="L428" s="46">
        <v>5672</v>
      </c>
      <c r="M428" s="46">
        <v>68064</v>
      </c>
      <c r="N428" s="47">
        <v>4.7905405405405403</v>
      </c>
    </row>
    <row r="429" spans="1:14" x14ac:dyDescent="0.2">
      <c r="A429" s="60">
        <v>427</v>
      </c>
      <c r="B429" s="49">
        <v>4608</v>
      </c>
      <c r="C429" s="61" t="s">
        <v>52</v>
      </c>
      <c r="D429" s="68" t="s">
        <v>63</v>
      </c>
      <c r="E429" s="67">
        <v>1</v>
      </c>
      <c r="F429" s="45">
        <v>867</v>
      </c>
      <c r="G429" s="48">
        <v>867</v>
      </c>
      <c r="H429" s="50"/>
      <c r="I429" s="45">
        <v>4138</v>
      </c>
      <c r="J429" s="62">
        <v>4138</v>
      </c>
      <c r="K429" s="46">
        <v>49656</v>
      </c>
      <c r="L429" s="46">
        <v>4138</v>
      </c>
      <c r="M429" s="46">
        <v>49656</v>
      </c>
      <c r="N429" s="47">
        <v>4.7727797001153407</v>
      </c>
    </row>
    <row r="430" spans="1:14" x14ac:dyDescent="0.2">
      <c r="A430" s="60">
        <v>428</v>
      </c>
      <c r="B430" s="49">
        <v>4701</v>
      </c>
      <c r="C430" s="61" t="s">
        <v>51</v>
      </c>
      <c r="D430" s="68" t="s">
        <v>63</v>
      </c>
      <c r="E430" s="67">
        <v>1</v>
      </c>
      <c r="F430" s="45">
        <v>574</v>
      </c>
      <c r="G430" s="48">
        <v>574</v>
      </c>
      <c r="H430" s="50"/>
      <c r="I430" s="45">
        <v>3114</v>
      </c>
      <c r="J430" s="62">
        <v>3114</v>
      </c>
      <c r="K430" s="46">
        <v>37368</v>
      </c>
      <c r="L430" s="46">
        <v>3114</v>
      </c>
      <c r="M430" s="46">
        <v>37368</v>
      </c>
      <c r="N430" s="47">
        <v>5.4250871080139369</v>
      </c>
    </row>
    <row r="431" spans="1:14" x14ac:dyDescent="0.2">
      <c r="A431" s="60">
        <v>429</v>
      </c>
      <c r="B431" s="49">
        <v>4703</v>
      </c>
      <c r="C431" s="61" t="s">
        <v>51</v>
      </c>
      <c r="D431" s="68" t="s">
        <v>63</v>
      </c>
      <c r="E431" s="67">
        <v>1</v>
      </c>
      <c r="F431" s="45">
        <v>797</v>
      </c>
      <c r="G431" s="48">
        <v>797</v>
      </c>
      <c r="H431" s="50"/>
      <c r="I431" s="45">
        <v>3637</v>
      </c>
      <c r="J431" s="62">
        <v>3637</v>
      </c>
      <c r="K431" s="46">
        <v>43644</v>
      </c>
      <c r="L431" s="46">
        <v>3637</v>
      </c>
      <c r="M431" s="46">
        <v>43644</v>
      </c>
      <c r="N431" s="47">
        <v>4.5633626097866999</v>
      </c>
    </row>
    <row r="432" spans="1:14" x14ac:dyDescent="0.2">
      <c r="A432" s="60">
        <v>430</v>
      </c>
      <c r="B432" s="49">
        <v>4709</v>
      </c>
      <c r="C432" s="61" t="s">
        <v>51</v>
      </c>
      <c r="D432" s="68" t="s">
        <v>63</v>
      </c>
      <c r="E432" s="67">
        <v>1</v>
      </c>
      <c r="F432" s="45">
        <v>574</v>
      </c>
      <c r="G432" s="48">
        <v>574</v>
      </c>
      <c r="H432" s="50"/>
      <c r="I432" s="45">
        <v>3114</v>
      </c>
      <c r="J432" s="62">
        <v>3114</v>
      </c>
      <c r="K432" s="46">
        <v>37368</v>
      </c>
      <c r="L432" s="46">
        <v>3114</v>
      </c>
      <c r="M432" s="46">
        <v>37368</v>
      </c>
      <c r="N432" s="47">
        <v>5.4250871080139369</v>
      </c>
    </row>
    <row r="433" spans="1:14" x14ac:dyDescent="0.2">
      <c r="A433" s="60">
        <v>431</v>
      </c>
      <c r="B433" s="49">
        <v>4801</v>
      </c>
      <c r="C433" s="61" t="s">
        <v>51</v>
      </c>
      <c r="D433" s="68" t="s">
        <v>63</v>
      </c>
      <c r="E433" s="67">
        <v>1</v>
      </c>
      <c r="F433" s="45">
        <v>574</v>
      </c>
      <c r="G433" s="48">
        <v>574</v>
      </c>
      <c r="H433" s="50"/>
      <c r="I433" s="45">
        <v>2929</v>
      </c>
      <c r="J433" s="62">
        <v>2929</v>
      </c>
      <c r="K433" s="46">
        <v>35148</v>
      </c>
      <c r="L433" s="46">
        <v>2929</v>
      </c>
      <c r="M433" s="46">
        <v>35148</v>
      </c>
      <c r="N433" s="47">
        <v>5.1027874564459932</v>
      </c>
    </row>
    <row r="434" spans="1:14" x14ac:dyDescent="0.2">
      <c r="A434" s="60">
        <v>432</v>
      </c>
      <c r="B434" s="49">
        <v>4805</v>
      </c>
      <c r="C434" s="61" t="s">
        <v>51</v>
      </c>
      <c r="D434" s="68" t="s">
        <v>63</v>
      </c>
      <c r="E434" s="67">
        <v>1</v>
      </c>
      <c r="F434" s="45">
        <v>696</v>
      </c>
      <c r="G434" s="48">
        <v>696</v>
      </c>
      <c r="H434" s="50"/>
      <c r="I434" s="45">
        <v>3613</v>
      </c>
      <c r="J434" s="62">
        <v>3613</v>
      </c>
      <c r="K434" s="46">
        <v>43356</v>
      </c>
      <c r="L434" s="46">
        <v>3613</v>
      </c>
      <c r="M434" s="46">
        <v>43356</v>
      </c>
      <c r="N434" s="47">
        <v>5.1910919540229887</v>
      </c>
    </row>
    <row r="435" spans="1:14" x14ac:dyDescent="0.2">
      <c r="A435" s="60">
        <v>433</v>
      </c>
      <c r="B435" s="49">
        <v>4807</v>
      </c>
      <c r="C435" s="61" t="s">
        <v>51</v>
      </c>
      <c r="D435" s="68" t="s">
        <v>63</v>
      </c>
      <c r="E435" s="67">
        <v>1</v>
      </c>
      <c r="F435" s="45">
        <v>797</v>
      </c>
      <c r="G435" s="48">
        <v>797</v>
      </c>
      <c r="H435" s="50"/>
      <c r="I435" s="45">
        <v>3515</v>
      </c>
      <c r="J435" s="62">
        <v>3515</v>
      </c>
      <c r="K435" s="46">
        <v>42180</v>
      </c>
      <c r="L435" s="46">
        <v>3515</v>
      </c>
      <c r="M435" s="46">
        <v>42180</v>
      </c>
      <c r="N435" s="47">
        <v>4.4102885821831865</v>
      </c>
    </row>
    <row r="436" spans="1:14" x14ac:dyDescent="0.2">
      <c r="A436" s="60">
        <v>434</v>
      </c>
      <c r="B436" s="49">
        <v>4809</v>
      </c>
      <c r="C436" s="61" t="s">
        <v>51</v>
      </c>
      <c r="D436" s="68" t="s">
        <v>63</v>
      </c>
      <c r="E436" s="67">
        <v>1</v>
      </c>
      <c r="F436" s="45">
        <v>574</v>
      </c>
      <c r="G436" s="48">
        <v>574</v>
      </c>
      <c r="H436" s="50"/>
      <c r="I436" s="45">
        <v>2929</v>
      </c>
      <c r="J436" s="62">
        <v>2929</v>
      </c>
      <c r="K436" s="46">
        <v>35148</v>
      </c>
      <c r="L436" s="46">
        <v>2929</v>
      </c>
      <c r="M436" s="46">
        <v>35148</v>
      </c>
      <c r="N436" s="47">
        <v>5.1027874564459932</v>
      </c>
    </row>
    <row r="437" spans="1:14" x14ac:dyDescent="0.2">
      <c r="A437" s="60">
        <v>435</v>
      </c>
      <c r="B437" s="49">
        <v>4903</v>
      </c>
      <c r="C437" s="61" t="s">
        <v>51</v>
      </c>
      <c r="D437" s="68" t="s">
        <v>63</v>
      </c>
      <c r="E437" s="67">
        <v>1</v>
      </c>
      <c r="F437" s="45">
        <v>736</v>
      </c>
      <c r="G437" s="48">
        <v>736</v>
      </c>
      <c r="H437" s="50"/>
      <c r="I437" s="45">
        <v>3652</v>
      </c>
      <c r="J437" s="62">
        <v>3652</v>
      </c>
      <c r="K437" s="46">
        <v>43824</v>
      </c>
      <c r="L437" s="46">
        <v>3652</v>
      </c>
      <c r="M437" s="46">
        <v>43824</v>
      </c>
      <c r="N437" s="47">
        <v>4.9619565217391308</v>
      </c>
    </row>
    <row r="438" spans="1:14" x14ac:dyDescent="0.2">
      <c r="A438" s="60">
        <v>436</v>
      </c>
      <c r="B438" s="49">
        <v>4904</v>
      </c>
      <c r="C438" s="61" t="s">
        <v>52</v>
      </c>
      <c r="D438" s="68" t="s">
        <v>63</v>
      </c>
      <c r="E438" s="67">
        <v>1</v>
      </c>
      <c r="F438" s="45">
        <v>1067</v>
      </c>
      <c r="G438" s="48">
        <v>1067</v>
      </c>
      <c r="H438" s="50"/>
      <c r="I438" s="45">
        <v>5645</v>
      </c>
      <c r="J438" s="62">
        <v>5645</v>
      </c>
      <c r="K438" s="46">
        <v>67740</v>
      </c>
      <c r="L438" s="46">
        <v>5645</v>
      </c>
      <c r="M438" s="46">
        <v>67740</v>
      </c>
      <c r="N438" s="47">
        <v>5.2905342080599809</v>
      </c>
    </row>
    <row r="439" spans="1:14" x14ac:dyDescent="0.2">
      <c r="A439" s="60">
        <v>437</v>
      </c>
      <c r="B439" s="49">
        <v>4905</v>
      </c>
      <c r="C439" s="61" t="s">
        <v>51</v>
      </c>
      <c r="D439" s="68" t="s">
        <v>63</v>
      </c>
      <c r="E439" s="67">
        <v>1</v>
      </c>
      <c r="F439" s="45">
        <v>696</v>
      </c>
      <c r="G439" s="48">
        <v>696</v>
      </c>
      <c r="H439" s="50"/>
      <c r="I439" s="45">
        <v>3628</v>
      </c>
      <c r="J439" s="62">
        <v>3628</v>
      </c>
      <c r="K439" s="46">
        <v>43536</v>
      </c>
      <c r="L439" s="46">
        <v>3628</v>
      </c>
      <c r="M439" s="46">
        <v>43536</v>
      </c>
      <c r="N439" s="47">
        <v>5.2126436781609193</v>
      </c>
    </row>
    <row r="440" spans="1:14" x14ac:dyDescent="0.2">
      <c r="A440" s="60">
        <v>438</v>
      </c>
      <c r="B440" s="49">
        <v>4906</v>
      </c>
      <c r="C440" s="61" t="s">
        <v>52</v>
      </c>
      <c r="D440" s="68" t="s">
        <v>63</v>
      </c>
      <c r="E440" s="67">
        <v>1</v>
      </c>
      <c r="F440" s="45">
        <v>1067</v>
      </c>
      <c r="G440" s="48">
        <v>1067</v>
      </c>
      <c r="H440" s="50"/>
      <c r="I440" s="45">
        <v>5175</v>
      </c>
      <c r="J440" s="62">
        <v>5175</v>
      </c>
      <c r="K440" s="46">
        <v>62100</v>
      </c>
      <c r="L440" s="46">
        <v>5175</v>
      </c>
      <c r="M440" s="46">
        <v>62100</v>
      </c>
      <c r="N440" s="47">
        <v>4.8500468603561391</v>
      </c>
    </row>
    <row r="441" spans="1:14" x14ac:dyDescent="0.2">
      <c r="A441" s="60">
        <v>439</v>
      </c>
      <c r="B441" s="49">
        <v>4907</v>
      </c>
      <c r="C441" s="61" t="s">
        <v>51</v>
      </c>
      <c r="D441" s="68" t="s">
        <v>63</v>
      </c>
      <c r="E441" s="67">
        <v>1</v>
      </c>
      <c r="F441" s="45">
        <v>736</v>
      </c>
      <c r="G441" s="48">
        <v>736</v>
      </c>
      <c r="H441" s="50"/>
      <c r="I441" s="45">
        <v>3767</v>
      </c>
      <c r="J441" s="62">
        <v>3767</v>
      </c>
      <c r="K441" s="46">
        <v>45204</v>
      </c>
      <c r="L441" s="46">
        <v>3767</v>
      </c>
      <c r="M441" s="46">
        <v>45204</v>
      </c>
      <c r="N441" s="47">
        <v>5.1182065217391308</v>
      </c>
    </row>
    <row r="442" spans="1:14" x14ac:dyDescent="0.2">
      <c r="A442" s="60">
        <v>440</v>
      </c>
      <c r="B442" s="49">
        <v>4909</v>
      </c>
      <c r="C442" s="61" t="s">
        <v>51</v>
      </c>
      <c r="D442" s="68" t="s">
        <v>63</v>
      </c>
      <c r="E442" s="67">
        <v>1</v>
      </c>
      <c r="F442" s="45">
        <v>574</v>
      </c>
      <c r="G442" s="48">
        <v>574</v>
      </c>
      <c r="H442" s="50"/>
      <c r="I442" s="45">
        <v>3144</v>
      </c>
      <c r="J442" s="62">
        <v>3144</v>
      </c>
      <c r="K442" s="46">
        <v>37728</v>
      </c>
      <c r="L442" s="46">
        <v>3144</v>
      </c>
      <c r="M442" s="46">
        <v>37728</v>
      </c>
      <c r="N442" s="47">
        <v>5.4773519163763069</v>
      </c>
    </row>
    <row r="443" spans="1:14" x14ac:dyDescent="0.2">
      <c r="A443" s="60">
        <v>441</v>
      </c>
      <c r="B443" s="49" t="s">
        <v>69</v>
      </c>
      <c r="C443" s="61" t="s">
        <v>51</v>
      </c>
      <c r="D443" s="68" t="s">
        <v>63</v>
      </c>
      <c r="E443" s="67">
        <v>1</v>
      </c>
      <c r="F443" s="45">
        <v>767</v>
      </c>
      <c r="G443" s="48">
        <v>767</v>
      </c>
      <c r="H443" s="50"/>
      <c r="I443" s="45">
        <v>3730</v>
      </c>
      <c r="J443" s="62">
        <v>3730</v>
      </c>
      <c r="K443" s="46">
        <v>44760</v>
      </c>
      <c r="L443" s="46">
        <v>3730</v>
      </c>
      <c r="M443" s="46">
        <v>44760</v>
      </c>
      <c r="N443" s="47">
        <v>4.8631029986962186</v>
      </c>
    </row>
    <row r="444" spans="1:14" x14ac:dyDescent="0.2">
      <c r="A444" s="60">
        <v>442</v>
      </c>
      <c r="B444" s="49" t="s">
        <v>70</v>
      </c>
      <c r="C444" s="61" t="s">
        <v>51</v>
      </c>
      <c r="D444" s="68" t="s">
        <v>63</v>
      </c>
      <c r="E444" s="67">
        <v>1</v>
      </c>
      <c r="F444" s="45">
        <v>765</v>
      </c>
      <c r="G444" s="48">
        <v>765</v>
      </c>
      <c r="H444" s="50"/>
      <c r="I444" s="45">
        <v>3854</v>
      </c>
      <c r="J444" s="62">
        <v>3854</v>
      </c>
      <c r="K444" s="46">
        <v>46248</v>
      </c>
      <c r="L444" s="46">
        <v>3854</v>
      </c>
      <c r="M444" s="46">
        <v>46248</v>
      </c>
      <c r="N444" s="47">
        <v>5.037908496732026</v>
      </c>
    </row>
    <row r="445" spans="1:14" x14ac:dyDescent="0.2">
      <c r="A445" s="60">
        <v>443</v>
      </c>
      <c r="B445" s="49" t="s">
        <v>71</v>
      </c>
      <c r="C445" s="61" t="s">
        <v>51</v>
      </c>
      <c r="D445" s="68" t="s">
        <v>63</v>
      </c>
      <c r="E445" s="67">
        <v>1</v>
      </c>
      <c r="F445" s="45">
        <v>767</v>
      </c>
      <c r="G445" s="48">
        <v>767</v>
      </c>
      <c r="H445" s="50"/>
      <c r="I445" s="45">
        <v>3790</v>
      </c>
      <c r="J445" s="62">
        <v>3790</v>
      </c>
      <c r="K445" s="46">
        <v>45480</v>
      </c>
      <c r="L445" s="46">
        <v>3790</v>
      </c>
      <c r="M445" s="46">
        <v>45480</v>
      </c>
      <c r="N445" s="47">
        <v>4.941329856584094</v>
      </c>
    </row>
    <row r="446" spans="1:14" x14ac:dyDescent="0.2">
      <c r="A446" s="60">
        <v>444</v>
      </c>
      <c r="B446" s="49">
        <v>904</v>
      </c>
      <c r="C446" s="61" t="s">
        <v>52</v>
      </c>
      <c r="D446" s="68" t="s">
        <v>63</v>
      </c>
      <c r="E446" s="67">
        <v>1</v>
      </c>
      <c r="F446" s="45">
        <v>1181</v>
      </c>
      <c r="G446" s="48">
        <v>1181</v>
      </c>
      <c r="H446" s="50"/>
      <c r="I446" s="45">
        <v>3670</v>
      </c>
      <c r="J446" s="62">
        <v>3670</v>
      </c>
      <c r="K446" s="46">
        <v>44040</v>
      </c>
      <c r="L446" s="46">
        <v>3670</v>
      </c>
      <c r="M446" s="46">
        <v>44040</v>
      </c>
      <c r="N446" s="47">
        <v>3.107535986452159</v>
      </c>
    </row>
    <row r="447" spans="1:14" x14ac:dyDescent="0.2">
      <c r="A447" s="60">
        <v>445</v>
      </c>
      <c r="B447" s="49" t="s">
        <v>72</v>
      </c>
      <c r="C447" s="61" t="s">
        <v>52</v>
      </c>
      <c r="D447" s="68" t="s">
        <v>63</v>
      </c>
      <c r="E447" s="67">
        <v>1</v>
      </c>
      <c r="F447" s="45">
        <v>1174</v>
      </c>
      <c r="G447" s="48">
        <v>1174</v>
      </c>
      <c r="H447" s="50"/>
      <c r="I447" s="45">
        <v>5670</v>
      </c>
      <c r="J447" s="62">
        <v>5670</v>
      </c>
      <c r="K447" s="46">
        <v>68040</v>
      </c>
      <c r="L447" s="46">
        <v>5670</v>
      </c>
      <c r="M447" s="46">
        <v>68040</v>
      </c>
      <c r="N447" s="47">
        <v>4.8296422487223172</v>
      </c>
    </row>
    <row r="448" spans="1:14" x14ac:dyDescent="0.2">
      <c r="A448" s="60">
        <v>446</v>
      </c>
      <c r="B448" s="49" t="s">
        <v>73</v>
      </c>
      <c r="C448" s="61" t="s">
        <v>52</v>
      </c>
      <c r="D448" s="68" t="s">
        <v>63</v>
      </c>
      <c r="E448" s="67">
        <v>1</v>
      </c>
      <c r="F448" s="45">
        <v>1174</v>
      </c>
      <c r="G448" s="48">
        <v>1174</v>
      </c>
      <c r="H448" s="50"/>
      <c r="I448" s="45">
        <v>5770</v>
      </c>
      <c r="J448" s="62">
        <v>5770</v>
      </c>
      <c r="K448" s="46">
        <v>69240</v>
      </c>
      <c r="L448" s="46">
        <v>5770</v>
      </c>
      <c r="M448" s="46">
        <v>69240</v>
      </c>
      <c r="N448" s="47">
        <v>4.9148211243611586</v>
      </c>
    </row>
    <row r="449" spans="1:14" x14ac:dyDescent="0.2">
      <c r="A449" s="60">
        <v>447</v>
      </c>
      <c r="B449" s="49" t="s">
        <v>74</v>
      </c>
      <c r="C449" s="61" t="s">
        <v>51</v>
      </c>
      <c r="D449" s="68" t="s">
        <v>63</v>
      </c>
      <c r="E449" s="67">
        <v>1</v>
      </c>
      <c r="F449" s="45">
        <v>765</v>
      </c>
      <c r="G449" s="48">
        <v>765</v>
      </c>
      <c r="H449" s="50"/>
      <c r="I449" s="45">
        <v>3839</v>
      </c>
      <c r="J449" s="62">
        <v>3839</v>
      </c>
      <c r="K449" s="46">
        <v>46068</v>
      </c>
      <c r="L449" s="46">
        <v>3839</v>
      </c>
      <c r="M449" s="46">
        <v>46068</v>
      </c>
      <c r="N449" s="47">
        <v>5.0183006535947712</v>
      </c>
    </row>
  </sheetData>
  <autoFilter ref="A2:N449"/>
  <phoneticPr fontId="1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showGridLines="0" workbookViewId="0">
      <selection activeCell="B1" sqref="B1"/>
    </sheetView>
  </sheetViews>
  <sheetFormatPr defaultRowHeight="12" x14ac:dyDescent="0.2"/>
  <cols>
    <col min="1" max="1" width="11.28515625" bestFit="1" customWidth="1"/>
    <col min="3" max="3" width="11.28515625" bestFit="1" customWidth="1"/>
  </cols>
  <sheetData>
    <row r="1" spans="1:3" x14ac:dyDescent="0.2">
      <c r="A1" t="s">
        <v>465</v>
      </c>
      <c r="B1" t="s">
        <v>464</v>
      </c>
    </row>
    <row r="2" spans="1:3" s="44" customFormat="1" x14ac:dyDescent="0.2">
      <c r="A2" s="87">
        <f>'A&amp;R'!H5</f>
        <v>43220</v>
      </c>
      <c r="B2" s="694">
        <v>0</v>
      </c>
      <c r="C2" s="87"/>
    </row>
    <row r="3" spans="1:3" x14ac:dyDescent="0.2">
      <c r="A3" s="87">
        <v>43251</v>
      </c>
      <c r="B3" s="694">
        <v>1</v>
      </c>
      <c r="C3" s="87"/>
    </row>
    <row r="4" spans="1:3" x14ac:dyDescent="0.2">
      <c r="A4" s="692">
        <f>EOMONTH(A3,1)</f>
        <v>43281</v>
      </c>
      <c r="B4" s="694">
        <v>1</v>
      </c>
      <c r="C4" s="87"/>
    </row>
    <row r="5" spans="1:3" x14ac:dyDescent="0.2">
      <c r="A5" s="692">
        <f t="shared" ref="A5:A68" si="0">EOMONTH(A4,1)</f>
        <v>43312</v>
      </c>
      <c r="B5" s="694">
        <v>1</v>
      </c>
      <c r="C5" s="87"/>
    </row>
    <row r="6" spans="1:3" x14ac:dyDescent="0.2">
      <c r="A6" s="692">
        <f t="shared" si="0"/>
        <v>43343</v>
      </c>
      <c r="B6" s="694">
        <f>B3+1</f>
        <v>2</v>
      </c>
      <c r="C6" s="87"/>
    </row>
    <row r="7" spans="1:3" x14ac:dyDescent="0.2">
      <c r="A7" s="692">
        <f t="shared" si="0"/>
        <v>43373</v>
      </c>
      <c r="B7" s="694">
        <f t="shared" ref="B7:B70" si="1">B4+1</f>
        <v>2</v>
      </c>
      <c r="C7" s="87"/>
    </row>
    <row r="8" spans="1:3" x14ac:dyDescent="0.2">
      <c r="A8" s="692">
        <f t="shared" si="0"/>
        <v>43404</v>
      </c>
      <c r="B8" s="694">
        <f t="shared" si="1"/>
        <v>2</v>
      </c>
      <c r="C8" s="87"/>
    </row>
    <row r="9" spans="1:3" x14ac:dyDescent="0.2">
      <c r="A9" s="692">
        <f t="shared" si="0"/>
        <v>43434</v>
      </c>
      <c r="B9" s="694">
        <f t="shared" si="1"/>
        <v>3</v>
      </c>
      <c r="C9" s="87"/>
    </row>
    <row r="10" spans="1:3" x14ac:dyDescent="0.2">
      <c r="A10" s="692">
        <f t="shared" si="0"/>
        <v>43465</v>
      </c>
      <c r="B10" s="694">
        <f t="shared" si="1"/>
        <v>3</v>
      </c>
      <c r="C10" s="87"/>
    </row>
    <row r="11" spans="1:3" x14ac:dyDescent="0.2">
      <c r="A11" s="692">
        <f t="shared" si="0"/>
        <v>43496</v>
      </c>
      <c r="B11" s="694">
        <f t="shared" si="1"/>
        <v>3</v>
      </c>
      <c r="C11" s="87"/>
    </row>
    <row r="12" spans="1:3" x14ac:dyDescent="0.2">
      <c r="A12" s="692">
        <f t="shared" si="0"/>
        <v>43524</v>
      </c>
      <c r="B12" s="694">
        <f t="shared" si="1"/>
        <v>4</v>
      </c>
      <c r="C12" s="87"/>
    </row>
    <row r="13" spans="1:3" x14ac:dyDescent="0.2">
      <c r="A13" s="692">
        <f t="shared" si="0"/>
        <v>43555</v>
      </c>
      <c r="B13" s="694">
        <f t="shared" si="1"/>
        <v>4</v>
      </c>
      <c r="C13" s="87"/>
    </row>
    <row r="14" spans="1:3" x14ac:dyDescent="0.2">
      <c r="A14" s="692">
        <f t="shared" si="0"/>
        <v>43585</v>
      </c>
      <c r="B14" s="694">
        <f t="shared" si="1"/>
        <v>4</v>
      </c>
      <c r="C14" s="87"/>
    </row>
    <row r="15" spans="1:3" x14ac:dyDescent="0.2">
      <c r="A15" s="692">
        <f t="shared" si="0"/>
        <v>43616</v>
      </c>
      <c r="B15" s="694">
        <f t="shared" si="1"/>
        <v>5</v>
      </c>
      <c r="C15" s="87"/>
    </row>
    <row r="16" spans="1:3" x14ac:dyDescent="0.2">
      <c r="A16" s="692">
        <f t="shared" si="0"/>
        <v>43646</v>
      </c>
      <c r="B16" s="694">
        <f t="shared" si="1"/>
        <v>5</v>
      </c>
      <c r="C16" s="87"/>
    </row>
    <row r="17" spans="1:3" x14ac:dyDescent="0.2">
      <c r="A17" s="692">
        <f t="shared" si="0"/>
        <v>43677</v>
      </c>
      <c r="B17" s="694">
        <f t="shared" si="1"/>
        <v>5</v>
      </c>
      <c r="C17" s="87"/>
    </row>
    <row r="18" spans="1:3" x14ac:dyDescent="0.2">
      <c r="A18" s="692">
        <f t="shared" si="0"/>
        <v>43708</v>
      </c>
      <c r="B18" s="694">
        <f t="shared" si="1"/>
        <v>6</v>
      </c>
      <c r="C18" s="87"/>
    </row>
    <row r="19" spans="1:3" x14ac:dyDescent="0.2">
      <c r="A19" s="692">
        <f t="shared" si="0"/>
        <v>43738</v>
      </c>
      <c r="B19" s="694">
        <f t="shared" si="1"/>
        <v>6</v>
      </c>
      <c r="C19" s="87"/>
    </row>
    <row r="20" spans="1:3" x14ac:dyDescent="0.2">
      <c r="A20" s="692">
        <f t="shared" si="0"/>
        <v>43769</v>
      </c>
      <c r="B20" s="694">
        <f t="shared" si="1"/>
        <v>6</v>
      </c>
      <c r="C20" s="87"/>
    </row>
    <row r="21" spans="1:3" x14ac:dyDescent="0.2">
      <c r="A21" s="692">
        <f t="shared" si="0"/>
        <v>43799</v>
      </c>
      <c r="B21" s="694">
        <f t="shared" si="1"/>
        <v>7</v>
      </c>
      <c r="C21" s="87"/>
    </row>
    <row r="22" spans="1:3" x14ac:dyDescent="0.2">
      <c r="A22" s="692">
        <f t="shared" si="0"/>
        <v>43830</v>
      </c>
      <c r="B22" s="694">
        <f t="shared" si="1"/>
        <v>7</v>
      </c>
      <c r="C22" s="87"/>
    </row>
    <row r="23" spans="1:3" x14ac:dyDescent="0.2">
      <c r="A23" s="692">
        <f t="shared" si="0"/>
        <v>43861</v>
      </c>
      <c r="B23" s="694">
        <f t="shared" si="1"/>
        <v>7</v>
      </c>
      <c r="C23" s="87"/>
    </row>
    <row r="24" spans="1:3" x14ac:dyDescent="0.2">
      <c r="A24" s="692">
        <f t="shared" si="0"/>
        <v>43890</v>
      </c>
      <c r="B24" s="694">
        <f t="shared" si="1"/>
        <v>8</v>
      </c>
      <c r="C24" s="87"/>
    </row>
    <row r="25" spans="1:3" x14ac:dyDescent="0.2">
      <c r="A25" s="692">
        <f t="shared" si="0"/>
        <v>43921</v>
      </c>
      <c r="B25" s="694">
        <f t="shared" si="1"/>
        <v>8</v>
      </c>
      <c r="C25" s="87"/>
    </row>
    <row r="26" spans="1:3" x14ac:dyDescent="0.2">
      <c r="A26" s="692">
        <f t="shared" si="0"/>
        <v>43951</v>
      </c>
      <c r="B26" s="694">
        <f t="shared" si="1"/>
        <v>8</v>
      </c>
      <c r="C26" s="87"/>
    </row>
    <row r="27" spans="1:3" x14ac:dyDescent="0.2">
      <c r="A27" s="692">
        <f t="shared" si="0"/>
        <v>43982</v>
      </c>
      <c r="B27" s="694">
        <f t="shared" si="1"/>
        <v>9</v>
      </c>
      <c r="C27" s="87"/>
    </row>
    <row r="28" spans="1:3" x14ac:dyDescent="0.2">
      <c r="A28" s="692">
        <f t="shared" si="0"/>
        <v>44012</v>
      </c>
      <c r="B28" s="694">
        <f t="shared" si="1"/>
        <v>9</v>
      </c>
      <c r="C28" s="87"/>
    </row>
    <row r="29" spans="1:3" x14ac:dyDescent="0.2">
      <c r="A29" s="692">
        <f t="shared" si="0"/>
        <v>44043</v>
      </c>
      <c r="B29" s="694">
        <f t="shared" si="1"/>
        <v>9</v>
      </c>
      <c r="C29" s="87"/>
    </row>
    <row r="30" spans="1:3" x14ac:dyDescent="0.2">
      <c r="A30" s="692">
        <f t="shared" si="0"/>
        <v>44074</v>
      </c>
      <c r="B30" s="694">
        <f t="shared" si="1"/>
        <v>10</v>
      </c>
      <c r="C30" s="87"/>
    </row>
    <row r="31" spans="1:3" x14ac:dyDescent="0.2">
      <c r="A31" s="692">
        <f t="shared" si="0"/>
        <v>44104</v>
      </c>
      <c r="B31" s="694">
        <f t="shared" si="1"/>
        <v>10</v>
      </c>
      <c r="C31" s="87"/>
    </row>
    <row r="32" spans="1:3" x14ac:dyDescent="0.2">
      <c r="A32" s="692">
        <f t="shared" si="0"/>
        <v>44135</v>
      </c>
      <c r="B32" s="694">
        <f t="shared" si="1"/>
        <v>10</v>
      </c>
      <c r="C32" s="87"/>
    </row>
    <row r="33" spans="1:3" x14ac:dyDescent="0.2">
      <c r="A33" s="692">
        <f t="shared" si="0"/>
        <v>44165</v>
      </c>
      <c r="B33" s="694">
        <f t="shared" si="1"/>
        <v>11</v>
      </c>
      <c r="C33" s="87"/>
    </row>
    <row r="34" spans="1:3" x14ac:dyDescent="0.2">
      <c r="A34" s="692">
        <f t="shared" si="0"/>
        <v>44196</v>
      </c>
      <c r="B34" s="694">
        <f t="shared" si="1"/>
        <v>11</v>
      </c>
      <c r="C34" s="87"/>
    </row>
    <row r="35" spans="1:3" x14ac:dyDescent="0.2">
      <c r="A35" s="692">
        <f t="shared" si="0"/>
        <v>44227</v>
      </c>
      <c r="B35" s="694">
        <f t="shared" si="1"/>
        <v>11</v>
      </c>
      <c r="C35" s="87"/>
    </row>
    <row r="36" spans="1:3" x14ac:dyDescent="0.2">
      <c r="A36" s="692">
        <f t="shared" si="0"/>
        <v>44255</v>
      </c>
      <c r="B36" s="694">
        <f t="shared" si="1"/>
        <v>12</v>
      </c>
      <c r="C36" s="87"/>
    </row>
    <row r="37" spans="1:3" x14ac:dyDescent="0.2">
      <c r="A37" s="692">
        <f t="shared" si="0"/>
        <v>44286</v>
      </c>
      <c r="B37" s="694">
        <f t="shared" si="1"/>
        <v>12</v>
      </c>
      <c r="C37" s="87"/>
    </row>
    <row r="38" spans="1:3" x14ac:dyDescent="0.2">
      <c r="A38" s="692">
        <f t="shared" si="0"/>
        <v>44316</v>
      </c>
      <c r="B38" s="694">
        <f t="shared" si="1"/>
        <v>12</v>
      </c>
      <c r="C38" s="87"/>
    </row>
    <row r="39" spans="1:3" x14ac:dyDescent="0.2">
      <c r="A39" s="692">
        <f t="shared" si="0"/>
        <v>44347</v>
      </c>
      <c r="B39" s="694">
        <f t="shared" si="1"/>
        <v>13</v>
      </c>
      <c r="C39" s="87"/>
    </row>
    <row r="40" spans="1:3" x14ac:dyDescent="0.2">
      <c r="A40" s="692">
        <f t="shared" si="0"/>
        <v>44377</v>
      </c>
      <c r="B40" s="694">
        <f t="shared" si="1"/>
        <v>13</v>
      </c>
      <c r="C40" s="87"/>
    </row>
    <row r="41" spans="1:3" x14ac:dyDescent="0.2">
      <c r="A41" s="692">
        <f t="shared" si="0"/>
        <v>44408</v>
      </c>
      <c r="B41" s="694">
        <f t="shared" si="1"/>
        <v>13</v>
      </c>
      <c r="C41" s="87"/>
    </row>
    <row r="42" spans="1:3" x14ac:dyDescent="0.2">
      <c r="A42" s="692">
        <f t="shared" si="0"/>
        <v>44439</v>
      </c>
      <c r="B42" s="694">
        <f t="shared" si="1"/>
        <v>14</v>
      </c>
      <c r="C42" s="87"/>
    </row>
    <row r="43" spans="1:3" x14ac:dyDescent="0.2">
      <c r="A43" s="692">
        <f t="shared" si="0"/>
        <v>44469</v>
      </c>
      <c r="B43" s="694">
        <f t="shared" si="1"/>
        <v>14</v>
      </c>
      <c r="C43" s="87"/>
    </row>
    <row r="44" spans="1:3" x14ac:dyDescent="0.2">
      <c r="A44" s="692">
        <f t="shared" si="0"/>
        <v>44500</v>
      </c>
      <c r="B44" s="694">
        <f t="shared" si="1"/>
        <v>14</v>
      </c>
      <c r="C44" s="87"/>
    </row>
    <row r="45" spans="1:3" x14ac:dyDescent="0.2">
      <c r="A45" s="692">
        <f t="shared" si="0"/>
        <v>44530</v>
      </c>
      <c r="B45" s="694">
        <f t="shared" si="1"/>
        <v>15</v>
      </c>
      <c r="C45" s="87"/>
    </row>
    <row r="46" spans="1:3" x14ac:dyDescent="0.2">
      <c r="A46" s="692">
        <f t="shared" si="0"/>
        <v>44561</v>
      </c>
      <c r="B46" s="694">
        <f t="shared" si="1"/>
        <v>15</v>
      </c>
      <c r="C46" s="87"/>
    </row>
    <row r="47" spans="1:3" x14ac:dyDescent="0.2">
      <c r="A47" s="692">
        <f t="shared" si="0"/>
        <v>44592</v>
      </c>
      <c r="B47" s="694">
        <f t="shared" si="1"/>
        <v>15</v>
      </c>
      <c r="C47" s="87"/>
    </row>
    <row r="48" spans="1:3" x14ac:dyDescent="0.2">
      <c r="A48" s="692">
        <f t="shared" si="0"/>
        <v>44620</v>
      </c>
      <c r="B48" s="694">
        <f t="shared" si="1"/>
        <v>16</v>
      </c>
      <c r="C48" s="87"/>
    </row>
    <row r="49" spans="1:3" x14ac:dyDescent="0.2">
      <c r="A49" s="692">
        <f t="shared" si="0"/>
        <v>44651</v>
      </c>
      <c r="B49" s="694">
        <f t="shared" si="1"/>
        <v>16</v>
      </c>
      <c r="C49" s="87"/>
    </row>
    <row r="50" spans="1:3" x14ac:dyDescent="0.2">
      <c r="A50" s="692">
        <f t="shared" si="0"/>
        <v>44681</v>
      </c>
      <c r="B50" s="694">
        <f t="shared" si="1"/>
        <v>16</v>
      </c>
      <c r="C50" s="87"/>
    </row>
    <row r="51" spans="1:3" x14ac:dyDescent="0.2">
      <c r="A51" s="692">
        <f t="shared" si="0"/>
        <v>44712</v>
      </c>
      <c r="B51" s="694">
        <f t="shared" si="1"/>
        <v>17</v>
      </c>
      <c r="C51" s="87"/>
    </row>
    <row r="52" spans="1:3" x14ac:dyDescent="0.2">
      <c r="A52" s="692">
        <f t="shared" si="0"/>
        <v>44742</v>
      </c>
      <c r="B52" s="694">
        <f t="shared" si="1"/>
        <v>17</v>
      </c>
      <c r="C52" s="87"/>
    </row>
    <row r="53" spans="1:3" x14ac:dyDescent="0.2">
      <c r="A53" s="692">
        <f t="shared" si="0"/>
        <v>44773</v>
      </c>
      <c r="B53" s="694">
        <f t="shared" si="1"/>
        <v>17</v>
      </c>
      <c r="C53" s="87"/>
    </row>
    <row r="54" spans="1:3" x14ac:dyDescent="0.2">
      <c r="A54" s="692">
        <f t="shared" si="0"/>
        <v>44804</v>
      </c>
      <c r="B54" s="694">
        <f t="shared" si="1"/>
        <v>18</v>
      </c>
      <c r="C54" s="87"/>
    </row>
    <row r="55" spans="1:3" x14ac:dyDescent="0.2">
      <c r="A55" s="692">
        <f t="shared" si="0"/>
        <v>44834</v>
      </c>
      <c r="B55" s="694">
        <f t="shared" si="1"/>
        <v>18</v>
      </c>
      <c r="C55" s="87"/>
    </row>
    <row r="56" spans="1:3" x14ac:dyDescent="0.2">
      <c r="A56" s="692">
        <f t="shared" si="0"/>
        <v>44865</v>
      </c>
      <c r="B56" s="694">
        <f t="shared" si="1"/>
        <v>18</v>
      </c>
      <c r="C56" s="87"/>
    </row>
    <row r="57" spans="1:3" x14ac:dyDescent="0.2">
      <c r="A57" s="692">
        <f t="shared" si="0"/>
        <v>44895</v>
      </c>
      <c r="B57" s="694">
        <f t="shared" si="1"/>
        <v>19</v>
      </c>
      <c r="C57" s="87"/>
    </row>
    <row r="58" spans="1:3" x14ac:dyDescent="0.2">
      <c r="A58" s="692">
        <f t="shared" si="0"/>
        <v>44926</v>
      </c>
      <c r="B58" s="694">
        <f t="shared" si="1"/>
        <v>19</v>
      </c>
      <c r="C58" s="87"/>
    </row>
    <row r="59" spans="1:3" x14ac:dyDescent="0.2">
      <c r="A59" s="692">
        <f t="shared" si="0"/>
        <v>44957</v>
      </c>
      <c r="B59" s="694">
        <f t="shared" si="1"/>
        <v>19</v>
      </c>
      <c r="C59" s="87"/>
    </row>
    <row r="60" spans="1:3" x14ac:dyDescent="0.2">
      <c r="A60" s="692">
        <f t="shared" si="0"/>
        <v>44985</v>
      </c>
      <c r="B60" s="694">
        <f t="shared" si="1"/>
        <v>20</v>
      </c>
      <c r="C60" s="87"/>
    </row>
    <row r="61" spans="1:3" x14ac:dyDescent="0.2">
      <c r="A61" s="692">
        <f t="shared" si="0"/>
        <v>45016</v>
      </c>
      <c r="B61" s="694">
        <f t="shared" si="1"/>
        <v>20</v>
      </c>
      <c r="C61" s="87"/>
    </row>
    <row r="62" spans="1:3" x14ac:dyDescent="0.2">
      <c r="A62" s="692">
        <f t="shared" si="0"/>
        <v>45046</v>
      </c>
      <c r="B62" s="694">
        <f t="shared" si="1"/>
        <v>20</v>
      </c>
      <c r="C62" s="87"/>
    </row>
    <row r="63" spans="1:3" x14ac:dyDescent="0.2">
      <c r="A63" s="692">
        <f t="shared" si="0"/>
        <v>45077</v>
      </c>
      <c r="B63" s="694">
        <f t="shared" si="1"/>
        <v>21</v>
      </c>
      <c r="C63" s="87"/>
    </row>
    <row r="64" spans="1:3" x14ac:dyDescent="0.2">
      <c r="A64" s="692">
        <f t="shared" si="0"/>
        <v>45107</v>
      </c>
      <c r="B64" s="694">
        <f t="shared" si="1"/>
        <v>21</v>
      </c>
      <c r="C64" s="87"/>
    </row>
    <row r="65" spans="1:3" x14ac:dyDescent="0.2">
      <c r="A65" s="692">
        <f t="shared" si="0"/>
        <v>45138</v>
      </c>
      <c r="B65" s="694">
        <f t="shared" si="1"/>
        <v>21</v>
      </c>
      <c r="C65" s="87"/>
    </row>
    <row r="66" spans="1:3" x14ac:dyDescent="0.2">
      <c r="A66" s="692">
        <f t="shared" si="0"/>
        <v>45169</v>
      </c>
      <c r="B66" s="694">
        <f t="shared" si="1"/>
        <v>22</v>
      </c>
      <c r="C66" s="87"/>
    </row>
    <row r="67" spans="1:3" x14ac:dyDescent="0.2">
      <c r="A67" s="692">
        <f t="shared" si="0"/>
        <v>45199</v>
      </c>
      <c r="B67" s="694">
        <f t="shared" si="1"/>
        <v>22</v>
      </c>
      <c r="C67" s="87"/>
    </row>
    <row r="68" spans="1:3" x14ac:dyDescent="0.2">
      <c r="A68" s="692">
        <f t="shared" si="0"/>
        <v>45230</v>
      </c>
      <c r="B68" s="694">
        <f t="shared" si="1"/>
        <v>22</v>
      </c>
      <c r="C68" s="87"/>
    </row>
    <row r="69" spans="1:3" x14ac:dyDescent="0.2">
      <c r="A69" s="692">
        <f t="shared" ref="A69:A122" si="2">EOMONTH(A68,1)</f>
        <v>45260</v>
      </c>
      <c r="B69" s="694">
        <f t="shared" si="1"/>
        <v>23</v>
      </c>
      <c r="C69" s="87"/>
    </row>
    <row r="70" spans="1:3" x14ac:dyDescent="0.2">
      <c r="A70" s="692">
        <f t="shared" si="2"/>
        <v>45291</v>
      </c>
      <c r="B70" s="694">
        <f t="shared" si="1"/>
        <v>23</v>
      </c>
      <c r="C70" s="87"/>
    </row>
    <row r="71" spans="1:3" x14ac:dyDescent="0.2">
      <c r="A71" s="692">
        <f t="shared" si="2"/>
        <v>45322</v>
      </c>
      <c r="B71" s="694">
        <f t="shared" ref="B71:B121" si="3">B68+1</f>
        <v>23</v>
      </c>
      <c r="C71" s="87"/>
    </row>
    <row r="72" spans="1:3" x14ac:dyDescent="0.2">
      <c r="A72" s="692">
        <f t="shared" si="2"/>
        <v>45351</v>
      </c>
      <c r="B72" s="694">
        <f t="shared" si="3"/>
        <v>24</v>
      </c>
      <c r="C72" s="87"/>
    </row>
    <row r="73" spans="1:3" x14ac:dyDescent="0.2">
      <c r="A73" s="692">
        <f t="shared" si="2"/>
        <v>45382</v>
      </c>
      <c r="B73" s="694">
        <f t="shared" si="3"/>
        <v>24</v>
      </c>
      <c r="C73" s="87"/>
    </row>
    <row r="74" spans="1:3" x14ac:dyDescent="0.2">
      <c r="A74" s="692">
        <f t="shared" si="2"/>
        <v>45412</v>
      </c>
      <c r="B74" s="694">
        <f t="shared" si="3"/>
        <v>24</v>
      </c>
      <c r="C74" s="87"/>
    </row>
    <row r="75" spans="1:3" x14ac:dyDescent="0.2">
      <c r="A75" s="692">
        <f t="shared" si="2"/>
        <v>45443</v>
      </c>
      <c r="B75" s="694">
        <f t="shared" si="3"/>
        <v>25</v>
      </c>
      <c r="C75" s="87"/>
    </row>
    <row r="76" spans="1:3" x14ac:dyDescent="0.2">
      <c r="A76" s="692">
        <f t="shared" si="2"/>
        <v>45473</v>
      </c>
      <c r="B76" s="694">
        <f t="shared" si="3"/>
        <v>25</v>
      </c>
      <c r="C76" s="87"/>
    </row>
    <row r="77" spans="1:3" x14ac:dyDescent="0.2">
      <c r="A77" s="692">
        <f t="shared" si="2"/>
        <v>45504</v>
      </c>
      <c r="B77" s="694">
        <f t="shared" si="3"/>
        <v>25</v>
      </c>
      <c r="C77" s="87"/>
    </row>
    <row r="78" spans="1:3" x14ac:dyDescent="0.2">
      <c r="A78" s="692">
        <f t="shared" si="2"/>
        <v>45535</v>
      </c>
      <c r="B78" s="694">
        <f t="shared" si="3"/>
        <v>26</v>
      </c>
      <c r="C78" s="87"/>
    </row>
    <row r="79" spans="1:3" x14ac:dyDescent="0.2">
      <c r="A79" s="692">
        <f t="shared" si="2"/>
        <v>45565</v>
      </c>
      <c r="B79" s="694">
        <f t="shared" si="3"/>
        <v>26</v>
      </c>
      <c r="C79" s="87"/>
    </row>
    <row r="80" spans="1:3" x14ac:dyDescent="0.2">
      <c r="A80" s="692">
        <f t="shared" si="2"/>
        <v>45596</v>
      </c>
      <c r="B80" s="694">
        <f t="shared" si="3"/>
        <v>26</v>
      </c>
      <c r="C80" s="87"/>
    </row>
    <row r="81" spans="1:3" x14ac:dyDescent="0.2">
      <c r="A81" s="692">
        <f t="shared" si="2"/>
        <v>45626</v>
      </c>
      <c r="B81" s="694">
        <f t="shared" si="3"/>
        <v>27</v>
      </c>
      <c r="C81" s="87"/>
    </row>
    <row r="82" spans="1:3" x14ac:dyDescent="0.2">
      <c r="A82" s="692">
        <f t="shared" si="2"/>
        <v>45657</v>
      </c>
      <c r="B82" s="694">
        <f t="shared" si="3"/>
        <v>27</v>
      </c>
      <c r="C82" s="87"/>
    </row>
    <row r="83" spans="1:3" x14ac:dyDescent="0.2">
      <c r="A83" s="692">
        <f t="shared" si="2"/>
        <v>45688</v>
      </c>
      <c r="B83" s="694">
        <f t="shared" si="3"/>
        <v>27</v>
      </c>
      <c r="C83" s="87"/>
    </row>
    <row r="84" spans="1:3" x14ac:dyDescent="0.2">
      <c r="A84" s="692">
        <f t="shared" si="2"/>
        <v>45716</v>
      </c>
      <c r="B84" s="694">
        <f t="shared" si="3"/>
        <v>28</v>
      </c>
      <c r="C84" s="87"/>
    </row>
    <row r="85" spans="1:3" x14ac:dyDescent="0.2">
      <c r="A85" s="692">
        <f t="shared" si="2"/>
        <v>45747</v>
      </c>
      <c r="B85" s="694">
        <f t="shared" si="3"/>
        <v>28</v>
      </c>
      <c r="C85" s="87"/>
    </row>
    <row r="86" spans="1:3" x14ac:dyDescent="0.2">
      <c r="A86" s="692">
        <f t="shared" si="2"/>
        <v>45777</v>
      </c>
      <c r="B86" s="694">
        <f t="shared" si="3"/>
        <v>28</v>
      </c>
      <c r="C86" s="87"/>
    </row>
    <row r="87" spans="1:3" x14ac:dyDescent="0.2">
      <c r="A87" s="692">
        <f t="shared" si="2"/>
        <v>45808</v>
      </c>
      <c r="B87" s="694">
        <f t="shared" si="3"/>
        <v>29</v>
      </c>
      <c r="C87" s="87"/>
    </row>
    <row r="88" spans="1:3" x14ac:dyDescent="0.2">
      <c r="A88" s="692">
        <f t="shared" si="2"/>
        <v>45838</v>
      </c>
      <c r="B88" s="694">
        <f t="shared" si="3"/>
        <v>29</v>
      </c>
      <c r="C88" s="87"/>
    </row>
    <row r="89" spans="1:3" x14ac:dyDescent="0.2">
      <c r="A89" s="692">
        <f t="shared" si="2"/>
        <v>45869</v>
      </c>
      <c r="B89" s="694">
        <f t="shared" si="3"/>
        <v>29</v>
      </c>
      <c r="C89" s="87"/>
    </row>
    <row r="90" spans="1:3" x14ac:dyDescent="0.2">
      <c r="A90" s="692">
        <f t="shared" si="2"/>
        <v>45900</v>
      </c>
      <c r="B90" s="694">
        <f t="shared" si="3"/>
        <v>30</v>
      </c>
      <c r="C90" s="87"/>
    </row>
    <row r="91" spans="1:3" x14ac:dyDescent="0.2">
      <c r="A91" s="692">
        <f t="shared" si="2"/>
        <v>45930</v>
      </c>
      <c r="B91" s="694">
        <f t="shared" si="3"/>
        <v>30</v>
      </c>
      <c r="C91" s="87"/>
    </row>
    <row r="92" spans="1:3" x14ac:dyDescent="0.2">
      <c r="A92" s="692">
        <f t="shared" si="2"/>
        <v>45961</v>
      </c>
      <c r="B92" s="694">
        <f t="shared" si="3"/>
        <v>30</v>
      </c>
      <c r="C92" s="87"/>
    </row>
    <row r="93" spans="1:3" x14ac:dyDescent="0.2">
      <c r="A93" s="692">
        <f t="shared" si="2"/>
        <v>45991</v>
      </c>
      <c r="B93" s="694">
        <f t="shared" si="3"/>
        <v>31</v>
      </c>
      <c r="C93" s="87"/>
    </row>
    <row r="94" spans="1:3" x14ac:dyDescent="0.2">
      <c r="A94" s="692">
        <f t="shared" si="2"/>
        <v>46022</v>
      </c>
      <c r="B94" s="694">
        <f t="shared" si="3"/>
        <v>31</v>
      </c>
      <c r="C94" s="87"/>
    </row>
    <row r="95" spans="1:3" x14ac:dyDescent="0.2">
      <c r="A95" s="692">
        <f t="shared" si="2"/>
        <v>46053</v>
      </c>
      <c r="B95" s="694">
        <f t="shared" si="3"/>
        <v>31</v>
      </c>
      <c r="C95" s="87"/>
    </row>
    <row r="96" spans="1:3" x14ac:dyDescent="0.2">
      <c r="A96" s="692">
        <f t="shared" si="2"/>
        <v>46081</v>
      </c>
      <c r="B96" s="694">
        <f t="shared" si="3"/>
        <v>32</v>
      </c>
      <c r="C96" s="87"/>
    </row>
    <row r="97" spans="1:3" x14ac:dyDescent="0.2">
      <c r="A97" s="692">
        <f t="shared" si="2"/>
        <v>46112</v>
      </c>
      <c r="B97" s="694">
        <f t="shared" si="3"/>
        <v>32</v>
      </c>
      <c r="C97" s="87"/>
    </row>
    <row r="98" spans="1:3" x14ac:dyDescent="0.2">
      <c r="A98" s="692">
        <f t="shared" si="2"/>
        <v>46142</v>
      </c>
      <c r="B98" s="694">
        <f t="shared" si="3"/>
        <v>32</v>
      </c>
      <c r="C98" s="87"/>
    </row>
    <row r="99" spans="1:3" x14ac:dyDescent="0.2">
      <c r="A99" s="692">
        <f t="shared" si="2"/>
        <v>46173</v>
      </c>
      <c r="B99" s="694">
        <f t="shared" si="3"/>
        <v>33</v>
      </c>
      <c r="C99" s="87"/>
    </row>
    <row r="100" spans="1:3" x14ac:dyDescent="0.2">
      <c r="A100" s="692">
        <f t="shared" si="2"/>
        <v>46203</v>
      </c>
      <c r="B100" s="694">
        <f t="shared" si="3"/>
        <v>33</v>
      </c>
      <c r="C100" s="87"/>
    </row>
    <row r="101" spans="1:3" x14ac:dyDescent="0.2">
      <c r="A101" s="692">
        <f t="shared" si="2"/>
        <v>46234</v>
      </c>
      <c r="B101" s="694">
        <f t="shared" si="3"/>
        <v>33</v>
      </c>
      <c r="C101" s="87"/>
    </row>
    <row r="102" spans="1:3" x14ac:dyDescent="0.2">
      <c r="A102" s="692">
        <f t="shared" si="2"/>
        <v>46265</v>
      </c>
      <c r="B102" s="694">
        <f t="shared" si="3"/>
        <v>34</v>
      </c>
      <c r="C102" s="87"/>
    </row>
    <row r="103" spans="1:3" x14ac:dyDescent="0.2">
      <c r="A103" s="692">
        <f t="shared" si="2"/>
        <v>46295</v>
      </c>
      <c r="B103" s="694">
        <f t="shared" si="3"/>
        <v>34</v>
      </c>
      <c r="C103" s="87"/>
    </row>
    <row r="104" spans="1:3" x14ac:dyDescent="0.2">
      <c r="A104" s="692">
        <f t="shared" si="2"/>
        <v>46326</v>
      </c>
      <c r="B104" s="694">
        <f t="shared" si="3"/>
        <v>34</v>
      </c>
      <c r="C104" s="87"/>
    </row>
    <row r="105" spans="1:3" x14ac:dyDescent="0.2">
      <c r="A105" s="692">
        <f t="shared" si="2"/>
        <v>46356</v>
      </c>
      <c r="B105" s="694">
        <f t="shared" si="3"/>
        <v>35</v>
      </c>
      <c r="C105" s="87"/>
    </row>
    <row r="106" spans="1:3" x14ac:dyDescent="0.2">
      <c r="A106" s="692">
        <f t="shared" si="2"/>
        <v>46387</v>
      </c>
      <c r="B106" s="694">
        <f t="shared" si="3"/>
        <v>35</v>
      </c>
      <c r="C106" s="87"/>
    </row>
    <row r="107" spans="1:3" x14ac:dyDescent="0.2">
      <c r="A107" s="692">
        <f t="shared" si="2"/>
        <v>46418</v>
      </c>
      <c r="B107" s="694">
        <f t="shared" si="3"/>
        <v>35</v>
      </c>
      <c r="C107" s="87"/>
    </row>
    <row r="108" spans="1:3" x14ac:dyDescent="0.2">
      <c r="A108" s="692">
        <f t="shared" si="2"/>
        <v>46446</v>
      </c>
      <c r="B108" s="694">
        <f t="shared" si="3"/>
        <v>36</v>
      </c>
      <c r="C108" s="87"/>
    </row>
    <row r="109" spans="1:3" x14ac:dyDescent="0.2">
      <c r="A109" s="692">
        <f t="shared" si="2"/>
        <v>46477</v>
      </c>
      <c r="B109" s="694">
        <f t="shared" si="3"/>
        <v>36</v>
      </c>
      <c r="C109" s="87"/>
    </row>
    <row r="110" spans="1:3" x14ac:dyDescent="0.2">
      <c r="A110" s="692">
        <f t="shared" si="2"/>
        <v>46507</v>
      </c>
      <c r="B110" s="694">
        <f t="shared" si="3"/>
        <v>36</v>
      </c>
      <c r="C110" s="87"/>
    </row>
    <row r="111" spans="1:3" x14ac:dyDescent="0.2">
      <c r="A111" s="692">
        <f t="shared" si="2"/>
        <v>46538</v>
      </c>
      <c r="B111" s="694">
        <f t="shared" si="3"/>
        <v>37</v>
      </c>
      <c r="C111" s="87"/>
    </row>
    <row r="112" spans="1:3" x14ac:dyDescent="0.2">
      <c r="A112" s="692">
        <f t="shared" si="2"/>
        <v>46568</v>
      </c>
      <c r="B112" s="694">
        <f t="shared" si="3"/>
        <v>37</v>
      </c>
      <c r="C112" s="87"/>
    </row>
    <row r="113" spans="1:3" x14ac:dyDescent="0.2">
      <c r="A113" s="692">
        <f t="shared" si="2"/>
        <v>46599</v>
      </c>
      <c r="B113" s="694">
        <f t="shared" si="3"/>
        <v>37</v>
      </c>
      <c r="C113" s="87"/>
    </row>
    <row r="114" spans="1:3" x14ac:dyDescent="0.2">
      <c r="A114" s="692">
        <f t="shared" si="2"/>
        <v>46630</v>
      </c>
      <c r="B114" s="694">
        <f t="shared" si="3"/>
        <v>38</v>
      </c>
      <c r="C114" s="87"/>
    </row>
    <row r="115" spans="1:3" x14ac:dyDescent="0.2">
      <c r="A115" s="692">
        <f t="shared" si="2"/>
        <v>46660</v>
      </c>
      <c r="B115" s="694">
        <f t="shared" si="3"/>
        <v>38</v>
      </c>
      <c r="C115" s="87"/>
    </row>
    <row r="116" spans="1:3" x14ac:dyDescent="0.2">
      <c r="A116" s="692">
        <f t="shared" si="2"/>
        <v>46691</v>
      </c>
      <c r="B116" s="694">
        <f t="shared" si="3"/>
        <v>38</v>
      </c>
      <c r="C116" s="87"/>
    </row>
    <row r="117" spans="1:3" x14ac:dyDescent="0.2">
      <c r="A117" s="692">
        <f t="shared" si="2"/>
        <v>46721</v>
      </c>
      <c r="B117" s="694">
        <f t="shared" si="3"/>
        <v>39</v>
      </c>
      <c r="C117" s="87"/>
    </row>
    <row r="118" spans="1:3" x14ac:dyDescent="0.2">
      <c r="A118" s="692">
        <f t="shared" si="2"/>
        <v>46752</v>
      </c>
      <c r="B118" s="694">
        <f t="shared" si="3"/>
        <v>39</v>
      </c>
      <c r="C118" s="87"/>
    </row>
    <row r="119" spans="1:3" x14ac:dyDescent="0.2">
      <c r="A119" s="692">
        <f t="shared" si="2"/>
        <v>46783</v>
      </c>
      <c r="B119" s="694">
        <f t="shared" si="3"/>
        <v>39</v>
      </c>
      <c r="C119" s="87"/>
    </row>
    <row r="120" spans="1:3" x14ac:dyDescent="0.2">
      <c r="A120" s="692">
        <f t="shared" si="2"/>
        <v>46812</v>
      </c>
      <c r="B120" s="694">
        <f t="shared" si="3"/>
        <v>40</v>
      </c>
      <c r="C120" s="87"/>
    </row>
    <row r="121" spans="1:3" x14ac:dyDescent="0.2">
      <c r="A121" s="692">
        <f t="shared" si="2"/>
        <v>46843</v>
      </c>
      <c r="B121" s="694">
        <f t="shared" si="3"/>
        <v>40</v>
      </c>
      <c r="C121" s="87"/>
    </row>
    <row r="122" spans="1:3" x14ac:dyDescent="0.2">
      <c r="A122" s="692">
        <f t="shared" si="2"/>
        <v>46873</v>
      </c>
      <c r="B122" s="695">
        <f>B121</f>
        <v>40</v>
      </c>
      <c r="C122" s="87"/>
    </row>
    <row r="123" spans="1:3" x14ac:dyDescent="0.2">
      <c r="A123" s="692"/>
    </row>
    <row r="124" spans="1:3" x14ac:dyDescent="0.2">
      <c r="A124" s="692"/>
    </row>
    <row r="125" spans="1:3" x14ac:dyDescent="0.2">
      <c r="A125" s="692"/>
    </row>
    <row r="126" spans="1:3" x14ac:dyDescent="0.2">
      <c r="A126" s="692"/>
    </row>
    <row r="127" spans="1:3" x14ac:dyDescent="0.2">
      <c r="A127" s="692"/>
    </row>
    <row r="128" spans="1:3" x14ac:dyDescent="0.2">
      <c r="A128" s="692"/>
    </row>
    <row r="129" spans="1:1" x14ac:dyDescent="0.2">
      <c r="A129" s="692"/>
    </row>
    <row r="130" spans="1:1" x14ac:dyDescent="0.2">
      <c r="A130" s="692"/>
    </row>
    <row r="131" spans="1:1" x14ac:dyDescent="0.2">
      <c r="A131" s="692"/>
    </row>
    <row r="132" spans="1:1" x14ac:dyDescent="0.2">
      <c r="A132" s="692"/>
    </row>
    <row r="133" spans="1:1" x14ac:dyDescent="0.2">
      <c r="A133" s="692"/>
    </row>
    <row r="134" spans="1:1" x14ac:dyDescent="0.2">
      <c r="A134" s="692"/>
    </row>
    <row r="135" spans="1:1" x14ac:dyDescent="0.2">
      <c r="A135" s="692"/>
    </row>
    <row r="136" spans="1:1" x14ac:dyDescent="0.2">
      <c r="A136" s="692"/>
    </row>
    <row r="137" spans="1:1" x14ac:dyDescent="0.2">
      <c r="A137" s="692"/>
    </row>
    <row r="138" spans="1:1" x14ac:dyDescent="0.2">
      <c r="A138" s="692"/>
    </row>
    <row r="139" spans="1:1" x14ac:dyDescent="0.2">
      <c r="A139" s="692"/>
    </row>
    <row r="140" spans="1:1" x14ac:dyDescent="0.2">
      <c r="A140" s="692"/>
    </row>
    <row r="141" spans="1:1" x14ac:dyDescent="0.2">
      <c r="A141" s="692"/>
    </row>
    <row r="142" spans="1:1" x14ac:dyDescent="0.2">
      <c r="A142" s="692"/>
    </row>
    <row r="143" spans="1:1" x14ac:dyDescent="0.2">
      <c r="A143" s="692"/>
    </row>
    <row r="144" spans="1:1" x14ac:dyDescent="0.2">
      <c r="A144" s="692"/>
    </row>
    <row r="145" spans="1:1" x14ac:dyDescent="0.2">
      <c r="A145" s="692"/>
    </row>
    <row r="146" spans="1:1" x14ac:dyDescent="0.2">
      <c r="A146" s="692"/>
    </row>
    <row r="147" spans="1:1" x14ac:dyDescent="0.2">
      <c r="A147" s="692"/>
    </row>
    <row r="148" spans="1:1" x14ac:dyDescent="0.2">
      <c r="A148" s="692"/>
    </row>
    <row r="149" spans="1:1" x14ac:dyDescent="0.2">
      <c r="A149" s="692"/>
    </row>
    <row r="150" spans="1:1" x14ac:dyDescent="0.2">
      <c r="A150" s="692"/>
    </row>
    <row r="151" spans="1:1" x14ac:dyDescent="0.2">
      <c r="A151" s="692"/>
    </row>
    <row r="152" spans="1:1" x14ac:dyDescent="0.2">
      <c r="A152" s="692"/>
    </row>
    <row r="153" spans="1:1" x14ac:dyDescent="0.2">
      <c r="A153" s="692"/>
    </row>
    <row r="154" spans="1:1" x14ac:dyDescent="0.2">
      <c r="A154" s="692"/>
    </row>
    <row r="155" spans="1:1" x14ac:dyDescent="0.2">
      <c r="A155" s="692"/>
    </row>
    <row r="156" spans="1:1" x14ac:dyDescent="0.2">
      <c r="A156" s="692"/>
    </row>
    <row r="157" spans="1:1" x14ac:dyDescent="0.2">
      <c r="A157" s="69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3"/>
  <sheetViews>
    <sheetView showGridLines="0" zoomScaleNormal="100" workbookViewId="0">
      <selection activeCell="D22" sqref="D22"/>
    </sheetView>
  </sheetViews>
  <sheetFormatPr defaultColWidth="8.85546875" defaultRowHeight="12.75" outlineLevelRow="1" outlineLevelCol="1" x14ac:dyDescent="0.2"/>
  <cols>
    <col min="1" max="1" width="28" style="780" customWidth="1" outlineLevel="1"/>
    <col min="2" max="3" width="15.42578125" style="780" customWidth="1" outlineLevel="1"/>
    <col min="4" max="4" width="16.28515625" style="780" bestFit="1" customWidth="1"/>
    <col min="5" max="5" width="19" style="780" customWidth="1" outlineLevel="1"/>
    <col min="6" max="6" width="21" style="780" customWidth="1" outlineLevel="1"/>
    <col min="7" max="7" width="18.28515625" style="780" customWidth="1" outlineLevel="1"/>
    <col min="8" max="8" width="19" style="780" customWidth="1" outlineLevel="1"/>
    <col min="9" max="9" width="15.7109375" style="780" customWidth="1" outlineLevel="1"/>
    <col min="10" max="10" width="17.42578125" style="780" customWidth="1"/>
    <col min="11" max="11" width="12.28515625" style="780" bestFit="1" customWidth="1"/>
    <col min="12" max="16384" width="8.85546875" style="780"/>
  </cols>
  <sheetData>
    <row r="1" spans="1:11" x14ac:dyDescent="0.2">
      <c r="A1" s="779" t="s">
        <v>552</v>
      </c>
      <c r="B1" s="779"/>
    </row>
    <row r="2" spans="1:11" x14ac:dyDescent="0.2">
      <c r="A2" s="779" t="s">
        <v>527</v>
      </c>
      <c r="B2" s="779"/>
      <c r="H2" s="819"/>
      <c r="I2" s="820" t="s">
        <v>553</v>
      </c>
      <c r="J2" s="820" t="s">
        <v>554</v>
      </c>
      <c r="K2" s="820" t="s">
        <v>555</v>
      </c>
    </row>
    <row r="3" spans="1:11" x14ac:dyDescent="0.2">
      <c r="H3" s="820" t="s">
        <v>556</v>
      </c>
      <c r="I3" s="821">
        <f>SUM(F23:F142)</f>
        <v>-30629288.805555489</v>
      </c>
      <c r="J3" s="821">
        <f ca="1">-'CF(M)'!J96</f>
        <v>-30629288.805555489</v>
      </c>
      <c r="K3" s="821">
        <f ca="1">I3-J3</f>
        <v>0</v>
      </c>
    </row>
    <row r="4" spans="1:11" outlineLevel="1" x14ac:dyDescent="0.2">
      <c r="H4" s="820" t="s">
        <v>557</v>
      </c>
      <c r="I4" s="821">
        <f>F22</f>
        <v>201232.66666666669</v>
      </c>
      <c r="J4" s="821">
        <f>'A&amp;R'!G53</f>
        <v>201232.66666666672</v>
      </c>
      <c r="K4" s="821">
        <f>I4-J4</f>
        <v>0</v>
      </c>
    </row>
    <row r="5" spans="1:11" ht="15" outlineLevel="1" x14ac:dyDescent="0.35">
      <c r="A5" s="781" t="s">
        <v>528</v>
      </c>
      <c r="B5" s="781"/>
      <c r="C5" s="781"/>
    </row>
    <row r="6" spans="1:11" outlineLevel="1" x14ac:dyDescent="0.2">
      <c r="A6" s="780" t="s">
        <v>529</v>
      </c>
      <c r="B6" s="782">
        <f>'A&amp;R'!G52</f>
        <v>60400000</v>
      </c>
    </row>
    <row r="7" spans="1:11" outlineLevel="1" x14ac:dyDescent="0.2">
      <c r="A7" s="780" t="s">
        <v>530</v>
      </c>
      <c r="B7" s="783">
        <f>'A&amp;R'!D40</f>
        <v>0.05</v>
      </c>
      <c r="C7" s="784"/>
    </row>
    <row r="8" spans="1:11" outlineLevel="1" x14ac:dyDescent="0.2">
      <c r="A8" s="785" t="s">
        <v>531</v>
      </c>
      <c r="B8" s="786">
        <v>2.5000000000000001E-5</v>
      </c>
      <c r="C8" s="787">
        <f>B8/360</f>
        <v>6.9444444444444453E-8</v>
      </c>
      <c r="D8" s="785" t="s">
        <v>532</v>
      </c>
    </row>
    <row r="9" spans="1:11" outlineLevel="1" x14ac:dyDescent="0.2">
      <c r="A9" s="788" t="s">
        <v>533</v>
      </c>
      <c r="B9" s="789">
        <f>B7-B8</f>
        <v>4.9975000000000006E-2</v>
      </c>
    </row>
    <row r="10" spans="1:11" outlineLevel="1" x14ac:dyDescent="0.2">
      <c r="A10" s="790" t="s">
        <v>534</v>
      </c>
      <c r="B10" s="791">
        <f>B9/360</f>
        <v>1.3881944444444445E-4</v>
      </c>
    </row>
    <row r="11" spans="1:11" outlineLevel="1" x14ac:dyDescent="0.2">
      <c r="A11" s="785" t="s">
        <v>558</v>
      </c>
      <c r="B11" s="792">
        <v>43220</v>
      </c>
      <c r="D11" s="785" t="s">
        <v>535</v>
      </c>
    </row>
    <row r="12" spans="1:11" outlineLevel="1" x14ac:dyDescent="0.2">
      <c r="A12" s="780" t="s">
        <v>536</v>
      </c>
      <c r="B12" s="793">
        <v>43173</v>
      </c>
      <c r="E12" s="794"/>
    </row>
    <row r="13" spans="1:11" outlineLevel="1" x14ac:dyDescent="0.2">
      <c r="A13" s="780" t="s">
        <v>537</v>
      </c>
      <c r="B13" s="793">
        <v>43178</v>
      </c>
      <c r="E13" s="795"/>
      <c r="F13" s="796"/>
    </row>
    <row r="14" spans="1:11" outlineLevel="1" x14ac:dyDescent="0.2">
      <c r="A14" s="780" t="s">
        <v>538</v>
      </c>
      <c r="B14" s="797">
        <v>46849</v>
      </c>
      <c r="E14" s="794"/>
      <c r="F14" s="801"/>
    </row>
    <row r="15" spans="1:11" outlineLevel="1" x14ac:dyDescent="0.2">
      <c r="A15" s="780" t="s">
        <v>539</v>
      </c>
      <c r="B15" s="798" t="s">
        <v>559</v>
      </c>
      <c r="G15" s="799"/>
      <c r="H15" s="796"/>
    </row>
    <row r="16" spans="1:11" outlineLevel="1" x14ac:dyDescent="0.2">
      <c r="A16" s="780" t="s">
        <v>540</v>
      </c>
      <c r="B16" s="800" t="s">
        <v>541</v>
      </c>
      <c r="H16" s="801"/>
    </row>
    <row r="17" spans="1:11" outlineLevel="1" x14ac:dyDescent="0.2">
      <c r="A17" s="802"/>
      <c r="I17" s="799"/>
    </row>
    <row r="18" spans="1:11" x14ac:dyDescent="0.2">
      <c r="A18" s="802"/>
      <c r="D18" s="794"/>
      <c r="E18" s="803"/>
    </row>
    <row r="19" spans="1:11" outlineLevel="1" x14ac:dyDescent="0.2">
      <c r="A19" s="804"/>
      <c r="B19" s="804"/>
      <c r="C19" s="805" t="s">
        <v>542</v>
      </c>
      <c r="D19" s="804"/>
      <c r="E19" s="804"/>
      <c r="F19" s="804"/>
      <c r="G19" s="804"/>
      <c r="H19" s="804"/>
      <c r="I19" s="804"/>
      <c r="J19" s="804"/>
    </row>
    <row r="20" spans="1:11" ht="38.25" x14ac:dyDescent="0.2">
      <c r="A20" s="806" t="s">
        <v>560</v>
      </c>
      <c r="B20" s="807" t="s">
        <v>543</v>
      </c>
      <c r="C20" s="808" t="s">
        <v>544</v>
      </c>
      <c r="D20" s="808" t="s">
        <v>545</v>
      </c>
      <c r="E20" s="809" t="s">
        <v>546</v>
      </c>
      <c r="F20" s="806" t="s">
        <v>547</v>
      </c>
      <c r="G20" s="809" t="s">
        <v>548</v>
      </c>
      <c r="H20" s="809" t="s">
        <v>549</v>
      </c>
      <c r="I20" s="810" t="s">
        <v>550</v>
      </c>
      <c r="J20" s="810" t="s">
        <v>551</v>
      </c>
    </row>
    <row r="21" spans="1:11" outlineLevel="1" x14ac:dyDescent="0.2">
      <c r="A21" s="811"/>
      <c r="B21" s="812">
        <f>B11</f>
        <v>43220</v>
      </c>
      <c r="C21" s="812"/>
      <c r="D21" s="812"/>
      <c r="E21" s="799">
        <v>0</v>
      </c>
      <c r="G21" s="799">
        <v>0</v>
      </c>
      <c r="H21" s="799">
        <f>B6</f>
        <v>60400000</v>
      </c>
    </row>
    <row r="22" spans="1:11" ht="14.25" x14ac:dyDescent="0.2">
      <c r="A22" s="813">
        <f>B22-B21+1</f>
        <v>-24</v>
      </c>
      <c r="B22" s="812">
        <v>43195</v>
      </c>
      <c r="C22" s="812">
        <f>IF(OR(WEEKDAY(B22+1)=1,WEEKDAY(B22+1)=7),WORKDAY(B22+1,-1),WORKDAY(B22+1,0))</f>
        <v>43196</v>
      </c>
      <c r="D22" s="812">
        <f>WORKDAY(C22,4)</f>
        <v>43202</v>
      </c>
      <c r="E22" s="814">
        <f>H21</f>
        <v>60400000</v>
      </c>
      <c r="F22" s="815">
        <f>-A22*J22*$B$10</f>
        <v>201232.66666666669</v>
      </c>
      <c r="G22" s="816">
        <v>0</v>
      </c>
      <c r="H22" s="816">
        <f t="shared" ref="H22:H85" si="0">E22+G22</f>
        <v>60400000</v>
      </c>
      <c r="I22" s="796">
        <f>J22*$C$8*A22</f>
        <v>-100.66666666666667</v>
      </c>
      <c r="J22" s="799">
        <f>AVERAGE(H21,E22)</f>
        <v>60400000</v>
      </c>
      <c r="K22" s="817">
        <f>COUNT(D22)</f>
        <v>1</v>
      </c>
    </row>
    <row r="23" spans="1:11" x14ac:dyDescent="0.2">
      <c r="A23" s="813">
        <f t="shared" ref="A23:A86" si="1">B23-B22</f>
        <v>30</v>
      </c>
      <c r="B23" s="812">
        <f>EOMONTH(B22,0)+5</f>
        <v>43225</v>
      </c>
      <c r="C23" s="812">
        <f t="shared" ref="C23:C86" si="2">IF(OR(WEEKDAY(B23+1)=1,WEEKDAY(B23+1)=7),WORKDAY(B23+1,-1),WORKDAY(B23+1,0))</f>
        <v>43224</v>
      </c>
      <c r="D23" s="812">
        <f t="shared" ref="D23:D86" si="3">WORKDAY(C23,4)</f>
        <v>43230</v>
      </c>
      <c r="E23" s="796">
        <f t="shared" ref="E23:E86" si="4">H22</f>
        <v>60400000</v>
      </c>
      <c r="F23" s="818">
        <f t="shared" ref="F23:F86" si="5">-A23*J23*$B$10</f>
        <v>-251540.83333333334</v>
      </c>
      <c r="G23" s="796">
        <v>0</v>
      </c>
      <c r="H23" s="796">
        <f t="shared" si="0"/>
        <v>60400000</v>
      </c>
      <c r="I23" s="796">
        <f t="shared" ref="I23:I86" si="6">J23*$C$8*A23</f>
        <v>125.83333333333334</v>
      </c>
      <c r="J23" s="796">
        <f>AVERAGE(H22,E22)</f>
        <v>60400000</v>
      </c>
      <c r="K23" s="817">
        <f>COUNT(D23)</f>
        <v>1</v>
      </c>
    </row>
    <row r="24" spans="1:11" x14ac:dyDescent="0.2">
      <c r="A24" s="813">
        <f t="shared" si="1"/>
        <v>31</v>
      </c>
      <c r="B24" s="812">
        <f t="shared" ref="B24:B87" si="7">EOMONTH(B23,0)+5</f>
        <v>43256</v>
      </c>
      <c r="C24" s="812">
        <f t="shared" si="2"/>
        <v>43257</v>
      </c>
      <c r="D24" s="812">
        <f t="shared" si="3"/>
        <v>43263</v>
      </c>
      <c r="E24" s="796">
        <f t="shared" si="4"/>
        <v>60400000</v>
      </c>
      <c r="F24" s="818">
        <f t="shared" si="5"/>
        <v>-259925.52777777778</v>
      </c>
      <c r="G24" s="796">
        <v>0</v>
      </c>
      <c r="H24" s="796">
        <f t="shared" si="0"/>
        <v>60400000</v>
      </c>
      <c r="I24" s="796">
        <f t="shared" si="6"/>
        <v>130.02777777777777</v>
      </c>
      <c r="J24" s="796">
        <f t="shared" ref="J24:J87" si="8">AVERAGE(H23,E23)</f>
        <v>60400000</v>
      </c>
      <c r="K24" s="817">
        <f t="shared" ref="K24:K87" si="9">COUNT(D24)</f>
        <v>1</v>
      </c>
    </row>
    <row r="25" spans="1:11" x14ac:dyDescent="0.2">
      <c r="A25" s="813">
        <f t="shared" si="1"/>
        <v>30</v>
      </c>
      <c r="B25" s="812">
        <f t="shared" si="7"/>
        <v>43286</v>
      </c>
      <c r="C25" s="812">
        <f t="shared" si="2"/>
        <v>43287</v>
      </c>
      <c r="D25" s="812">
        <f t="shared" si="3"/>
        <v>43293</v>
      </c>
      <c r="E25" s="796">
        <f t="shared" si="4"/>
        <v>60400000</v>
      </c>
      <c r="F25" s="818">
        <f t="shared" si="5"/>
        <v>-251540.83333333334</v>
      </c>
      <c r="G25" s="796">
        <v>0</v>
      </c>
      <c r="H25" s="796">
        <f t="shared" si="0"/>
        <v>60400000</v>
      </c>
      <c r="I25" s="796">
        <f t="shared" si="6"/>
        <v>125.83333333333334</v>
      </c>
      <c r="J25" s="796">
        <f t="shared" si="8"/>
        <v>60400000</v>
      </c>
      <c r="K25" s="817">
        <f t="shared" si="9"/>
        <v>1</v>
      </c>
    </row>
    <row r="26" spans="1:11" x14ac:dyDescent="0.2">
      <c r="A26" s="813">
        <f t="shared" si="1"/>
        <v>31</v>
      </c>
      <c r="B26" s="812">
        <f t="shared" si="7"/>
        <v>43317</v>
      </c>
      <c r="C26" s="812">
        <f t="shared" si="2"/>
        <v>43318</v>
      </c>
      <c r="D26" s="812">
        <f t="shared" si="3"/>
        <v>43322</v>
      </c>
      <c r="E26" s="796">
        <f t="shared" si="4"/>
        <v>60400000</v>
      </c>
      <c r="F26" s="818">
        <f t="shared" si="5"/>
        <v>-259925.52777777778</v>
      </c>
      <c r="G26" s="796">
        <v>0</v>
      </c>
      <c r="H26" s="796">
        <f t="shared" si="0"/>
        <v>60400000</v>
      </c>
      <c r="I26" s="796">
        <f t="shared" si="6"/>
        <v>130.02777777777777</v>
      </c>
      <c r="J26" s="796">
        <f t="shared" si="8"/>
        <v>60400000</v>
      </c>
      <c r="K26" s="817">
        <f t="shared" si="9"/>
        <v>1</v>
      </c>
    </row>
    <row r="27" spans="1:11" x14ac:dyDescent="0.2">
      <c r="A27" s="813">
        <f t="shared" si="1"/>
        <v>31</v>
      </c>
      <c r="B27" s="812">
        <f t="shared" si="7"/>
        <v>43348</v>
      </c>
      <c r="C27" s="812">
        <f t="shared" si="2"/>
        <v>43349</v>
      </c>
      <c r="D27" s="812">
        <f t="shared" si="3"/>
        <v>43355</v>
      </c>
      <c r="E27" s="796">
        <f t="shared" si="4"/>
        <v>60400000</v>
      </c>
      <c r="F27" s="818">
        <f t="shared" si="5"/>
        <v>-259925.52777777778</v>
      </c>
      <c r="G27" s="796">
        <v>0</v>
      </c>
      <c r="H27" s="796">
        <f t="shared" si="0"/>
        <v>60400000</v>
      </c>
      <c r="I27" s="796">
        <f t="shared" si="6"/>
        <v>130.02777777777777</v>
      </c>
      <c r="J27" s="796">
        <f t="shared" si="8"/>
        <v>60400000</v>
      </c>
      <c r="K27" s="817">
        <f t="shared" si="9"/>
        <v>1</v>
      </c>
    </row>
    <row r="28" spans="1:11" x14ac:dyDescent="0.2">
      <c r="A28" s="813">
        <f t="shared" si="1"/>
        <v>30</v>
      </c>
      <c r="B28" s="812">
        <f t="shared" si="7"/>
        <v>43378</v>
      </c>
      <c r="C28" s="812">
        <f t="shared" si="2"/>
        <v>43378</v>
      </c>
      <c r="D28" s="812">
        <f t="shared" si="3"/>
        <v>43384</v>
      </c>
      <c r="E28" s="796">
        <f t="shared" si="4"/>
        <v>60400000</v>
      </c>
      <c r="F28" s="818">
        <f t="shared" si="5"/>
        <v>-251540.83333333334</v>
      </c>
      <c r="G28" s="796">
        <v>0</v>
      </c>
      <c r="H28" s="796">
        <f t="shared" si="0"/>
        <v>60400000</v>
      </c>
      <c r="I28" s="796">
        <f t="shared" si="6"/>
        <v>125.83333333333334</v>
      </c>
      <c r="J28" s="796">
        <f t="shared" si="8"/>
        <v>60400000</v>
      </c>
      <c r="K28" s="817">
        <f t="shared" si="9"/>
        <v>1</v>
      </c>
    </row>
    <row r="29" spans="1:11" x14ac:dyDescent="0.2">
      <c r="A29" s="813">
        <f t="shared" si="1"/>
        <v>31</v>
      </c>
      <c r="B29" s="812">
        <f t="shared" si="7"/>
        <v>43409</v>
      </c>
      <c r="C29" s="812">
        <f t="shared" si="2"/>
        <v>43410</v>
      </c>
      <c r="D29" s="812">
        <f t="shared" si="3"/>
        <v>43416</v>
      </c>
      <c r="E29" s="796">
        <f t="shared" si="4"/>
        <v>60400000</v>
      </c>
      <c r="F29" s="818">
        <f t="shared" si="5"/>
        <v>-259925.52777777778</v>
      </c>
      <c r="G29" s="796">
        <v>0</v>
      </c>
      <c r="H29" s="796">
        <f t="shared" si="0"/>
        <v>60400000</v>
      </c>
      <c r="I29" s="796">
        <f t="shared" si="6"/>
        <v>130.02777777777777</v>
      </c>
      <c r="J29" s="796">
        <f t="shared" si="8"/>
        <v>60400000</v>
      </c>
      <c r="K29" s="817">
        <f t="shared" si="9"/>
        <v>1</v>
      </c>
    </row>
    <row r="30" spans="1:11" x14ac:dyDescent="0.2">
      <c r="A30" s="813">
        <f t="shared" si="1"/>
        <v>30</v>
      </c>
      <c r="B30" s="812">
        <f t="shared" si="7"/>
        <v>43439</v>
      </c>
      <c r="C30" s="812">
        <f t="shared" si="2"/>
        <v>43440</v>
      </c>
      <c r="D30" s="812">
        <f t="shared" si="3"/>
        <v>43446</v>
      </c>
      <c r="E30" s="796">
        <f t="shared" si="4"/>
        <v>60400000</v>
      </c>
      <c r="F30" s="818">
        <f t="shared" si="5"/>
        <v>-251540.83333333334</v>
      </c>
      <c r="G30" s="796">
        <v>0</v>
      </c>
      <c r="H30" s="796">
        <f t="shared" si="0"/>
        <v>60400000</v>
      </c>
      <c r="I30" s="796">
        <f t="shared" si="6"/>
        <v>125.83333333333334</v>
      </c>
      <c r="J30" s="796">
        <f t="shared" si="8"/>
        <v>60400000</v>
      </c>
      <c r="K30" s="817">
        <f t="shared" si="9"/>
        <v>1</v>
      </c>
    </row>
    <row r="31" spans="1:11" x14ac:dyDescent="0.2">
      <c r="A31" s="813">
        <f t="shared" si="1"/>
        <v>31</v>
      </c>
      <c r="B31" s="812">
        <f t="shared" si="7"/>
        <v>43470</v>
      </c>
      <c r="C31" s="812">
        <f t="shared" si="2"/>
        <v>43469</v>
      </c>
      <c r="D31" s="812">
        <f t="shared" si="3"/>
        <v>43475</v>
      </c>
      <c r="E31" s="796">
        <f t="shared" si="4"/>
        <v>60400000</v>
      </c>
      <c r="F31" s="818">
        <f t="shared" si="5"/>
        <v>-259925.52777777778</v>
      </c>
      <c r="G31" s="796">
        <v>0</v>
      </c>
      <c r="H31" s="796">
        <f t="shared" si="0"/>
        <v>60400000</v>
      </c>
      <c r="I31" s="796">
        <f>J31*$C$8*A31</f>
        <v>130.02777777777777</v>
      </c>
      <c r="J31" s="796">
        <f t="shared" si="8"/>
        <v>60400000</v>
      </c>
      <c r="K31" s="817">
        <f t="shared" si="9"/>
        <v>1</v>
      </c>
    </row>
    <row r="32" spans="1:11" x14ac:dyDescent="0.2">
      <c r="A32" s="813">
        <f t="shared" si="1"/>
        <v>31</v>
      </c>
      <c r="B32" s="812">
        <f t="shared" si="7"/>
        <v>43501</v>
      </c>
      <c r="C32" s="812">
        <f t="shared" si="2"/>
        <v>43502</v>
      </c>
      <c r="D32" s="812">
        <f t="shared" si="3"/>
        <v>43508</v>
      </c>
      <c r="E32" s="796">
        <f t="shared" si="4"/>
        <v>60400000</v>
      </c>
      <c r="F32" s="818">
        <f t="shared" si="5"/>
        <v>-259925.52777777778</v>
      </c>
      <c r="G32" s="796">
        <v>0</v>
      </c>
      <c r="H32" s="796">
        <f t="shared" si="0"/>
        <v>60400000</v>
      </c>
      <c r="I32" s="796">
        <f t="shared" si="6"/>
        <v>130.02777777777777</v>
      </c>
      <c r="J32" s="796">
        <f t="shared" si="8"/>
        <v>60400000</v>
      </c>
      <c r="K32" s="817">
        <f t="shared" si="9"/>
        <v>1</v>
      </c>
    </row>
    <row r="33" spans="1:11" x14ac:dyDescent="0.2">
      <c r="A33" s="813">
        <f t="shared" si="1"/>
        <v>28</v>
      </c>
      <c r="B33" s="812">
        <f t="shared" si="7"/>
        <v>43529</v>
      </c>
      <c r="C33" s="812">
        <f t="shared" si="2"/>
        <v>43530</v>
      </c>
      <c r="D33" s="812">
        <f t="shared" si="3"/>
        <v>43536</v>
      </c>
      <c r="E33" s="796">
        <f t="shared" si="4"/>
        <v>60400000</v>
      </c>
      <c r="F33" s="818">
        <f t="shared" si="5"/>
        <v>-234771.44444444447</v>
      </c>
      <c r="G33" s="796">
        <v>0</v>
      </c>
      <c r="H33" s="796">
        <f t="shared" si="0"/>
        <v>60400000</v>
      </c>
      <c r="I33" s="796">
        <f t="shared" si="6"/>
        <v>117.44444444444446</v>
      </c>
      <c r="J33" s="796">
        <f t="shared" si="8"/>
        <v>60400000</v>
      </c>
      <c r="K33" s="817">
        <f t="shared" si="9"/>
        <v>1</v>
      </c>
    </row>
    <row r="34" spans="1:11" x14ac:dyDescent="0.2">
      <c r="A34" s="813">
        <f t="shared" si="1"/>
        <v>31</v>
      </c>
      <c r="B34" s="812">
        <f t="shared" si="7"/>
        <v>43560</v>
      </c>
      <c r="C34" s="812">
        <f t="shared" si="2"/>
        <v>43560</v>
      </c>
      <c r="D34" s="812">
        <f t="shared" si="3"/>
        <v>43566</v>
      </c>
      <c r="E34" s="796">
        <f t="shared" si="4"/>
        <v>60400000</v>
      </c>
      <c r="F34" s="818">
        <f t="shared" si="5"/>
        <v>-259925.52777777778</v>
      </c>
      <c r="G34" s="796">
        <v>0</v>
      </c>
      <c r="H34" s="796">
        <f t="shared" si="0"/>
        <v>60400000</v>
      </c>
      <c r="I34" s="796">
        <f t="shared" si="6"/>
        <v>130.02777777777777</v>
      </c>
      <c r="J34" s="796">
        <f t="shared" si="8"/>
        <v>60400000</v>
      </c>
      <c r="K34" s="817">
        <f t="shared" si="9"/>
        <v>1</v>
      </c>
    </row>
    <row r="35" spans="1:11" x14ac:dyDescent="0.2">
      <c r="A35" s="813">
        <f t="shared" si="1"/>
        <v>30</v>
      </c>
      <c r="B35" s="812">
        <f t="shared" si="7"/>
        <v>43590</v>
      </c>
      <c r="C35" s="812">
        <f t="shared" si="2"/>
        <v>43591</v>
      </c>
      <c r="D35" s="812">
        <f t="shared" si="3"/>
        <v>43595</v>
      </c>
      <c r="E35" s="796">
        <f t="shared" si="4"/>
        <v>60400000</v>
      </c>
      <c r="F35" s="818">
        <f t="shared" si="5"/>
        <v>-251540.83333333334</v>
      </c>
      <c r="G35" s="796">
        <v>0</v>
      </c>
      <c r="H35" s="796">
        <f t="shared" si="0"/>
        <v>60400000</v>
      </c>
      <c r="I35" s="796">
        <f t="shared" si="6"/>
        <v>125.83333333333334</v>
      </c>
      <c r="J35" s="796">
        <f t="shared" si="8"/>
        <v>60400000</v>
      </c>
      <c r="K35" s="817">
        <f t="shared" si="9"/>
        <v>1</v>
      </c>
    </row>
    <row r="36" spans="1:11" x14ac:dyDescent="0.2">
      <c r="A36" s="813">
        <f t="shared" si="1"/>
        <v>31</v>
      </c>
      <c r="B36" s="812">
        <f t="shared" si="7"/>
        <v>43621</v>
      </c>
      <c r="C36" s="812">
        <f t="shared" si="2"/>
        <v>43622</v>
      </c>
      <c r="D36" s="812">
        <f t="shared" si="3"/>
        <v>43628</v>
      </c>
      <c r="E36" s="796">
        <f t="shared" si="4"/>
        <v>60400000</v>
      </c>
      <c r="F36" s="818">
        <f t="shared" si="5"/>
        <v>-259925.52777777778</v>
      </c>
      <c r="G36" s="796">
        <v>0</v>
      </c>
      <c r="H36" s="796">
        <f t="shared" si="0"/>
        <v>60400000</v>
      </c>
      <c r="I36" s="796">
        <f t="shared" si="6"/>
        <v>130.02777777777777</v>
      </c>
      <c r="J36" s="796">
        <f t="shared" si="8"/>
        <v>60400000</v>
      </c>
      <c r="K36" s="817">
        <f t="shared" si="9"/>
        <v>1</v>
      </c>
    </row>
    <row r="37" spans="1:11" x14ac:dyDescent="0.2">
      <c r="A37" s="813">
        <f t="shared" si="1"/>
        <v>30</v>
      </c>
      <c r="B37" s="812">
        <f t="shared" si="7"/>
        <v>43651</v>
      </c>
      <c r="C37" s="812">
        <f t="shared" si="2"/>
        <v>43651</v>
      </c>
      <c r="D37" s="812">
        <f t="shared" si="3"/>
        <v>43657</v>
      </c>
      <c r="E37" s="796">
        <f t="shared" si="4"/>
        <v>60400000</v>
      </c>
      <c r="F37" s="818">
        <f t="shared" si="5"/>
        <v>-251540.83333333334</v>
      </c>
      <c r="G37" s="796">
        <v>0</v>
      </c>
      <c r="H37" s="796">
        <f t="shared" si="0"/>
        <v>60400000</v>
      </c>
      <c r="I37" s="796">
        <f t="shared" si="6"/>
        <v>125.83333333333334</v>
      </c>
      <c r="J37" s="796">
        <f t="shared" si="8"/>
        <v>60400000</v>
      </c>
      <c r="K37" s="817">
        <f t="shared" si="9"/>
        <v>1</v>
      </c>
    </row>
    <row r="38" spans="1:11" x14ac:dyDescent="0.2">
      <c r="A38" s="813">
        <f t="shared" si="1"/>
        <v>31</v>
      </c>
      <c r="B38" s="812">
        <f t="shared" si="7"/>
        <v>43682</v>
      </c>
      <c r="C38" s="812">
        <f t="shared" si="2"/>
        <v>43683</v>
      </c>
      <c r="D38" s="812">
        <f t="shared" si="3"/>
        <v>43689</v>
      </c>
      <c r="E38" s="796">
        <f t="shared" si="4"/>
        <v>60400000</v>
      </c>
      <c r="F38" s="818">
        <f t="shared" si="5"/>
        <v>-259925.52777777778</v>
      </c>
      <c r="G38" s="796">
        <v>0</v>
      </c>
      <c r="H38" s="796">
        <f t="shared" si="0"/>
        <v>60400000</v>
      </c>
      <c r="I38" s="796">
        <f t="shared" si="6"/>
        <v>130.02777777777777</v>
      </c>
      <c r="J38" s="796">
        <f t="shared" si="8"/>
        <v>60400000</v>
      </c>
      <c r="K38" s="817">
        <f t="shared" si="9"/>
        <v>1</v>
      </c>
    </row>
    <row r="39" spans="1:11" x14ac:dyDescent="0.2">
      <c r="A39" s="813">
        <f t="shared" si="1"/>
        <v>31</v>
      </c>
      <c r="B39" s="812">
        <f t="shared" si="7"/>
        <v>43713</v>
      </c>
      <c r="C39" s="812">
        <f t="shared" si="2"/>
        <v>43714</v>
      </c>
      <c r="D39" s="812">
        <f t="shared" si="3"/>
        <v>43720</v>
      </c>
      <c r="E39" s="796">
        <f t="shared" si="4"/>
        <v>60400000</v>
      </c>
      <c r="F39" s="818">
        <f t="shared" si="5"/>
        <v>-259925.52777777778</v>
      </c>
      <c r="G39" s="796">
        <v>0</v>
      </c>
      <c r="H39" s="796">
        <f t="shared" si="0"/>
        <v>60400000</v>
      </c>
      <c r="I39" s="796">
        <f t="shared" si="6"/>
        <v>130.02777777777777</v>
      </c>
      <c r="J39" s="796">
        <f t="shared" si="8"/>
        <v>60400000</v>
      </c>
      <c r="K39" s="817">
        <f t="shared" si="9"/>
        <v>1</v>
      </c>
    </row>
    <row r="40" spans="1:11" x14ac:dyDescent="0.2">
      <c r="A40" s="813">
        <f t="shared" si="1"/>
        <v>30</v>
      </c>
      <c r="B40" s="812">
        <f t="shared" si="7"/>
        <v>43743</v>
      </c>
      <c r="C40" s="812">
        <f t="shared" si="2"/>
        <v>43742</v>
      </c>
      <c r="D40" s="812">
        <f t="shared" si="3"/>
        <v>43748</v>
      </c>
      <c r="E40" s="796">
        <f t="shared" si="4"/>
        <v>60400000</v>
      </c>
      <c r="F40" s="818">
        <f t="shared" si="5"/>
        <v>-251540.83333333334</v>
      </c>
      <c r="G40" s="796">
        <v>0</v>
      </c>
      <c r="H40" s="796">
        <f t="shared" si="0"/>
        <v>60400000</v>
      </c>
      <c r="I40" s="796">
        <f t="shared" si="6"/>
        <v>125.83333333333334</v>
      </c>
      <c r="J40" s="796">
        <f t="shared" si="8"/>
        <v>60400000</v>
      </c>
      <c r="K40" s="817">
        <f t="shared" si="9"/>
        <v>1</v>
      </c>
    </row>
    <row r="41" spans="1:11" x14ac:dyDescent="0.2">
      <c r="A41" s="813">
        <f t="shared" si="1"/>
        <v>31</v>
      </c>
      <c r="B41" s="812">
        <f t="shared" si="7"/>
        <v>43774</v>
      </c>
      <c r="C41" s="812">
        <f t="shared" si="2"/>
        <v>43775</v>
      </c>
      <c r="D41" s="812">
        <f t="shared" si="3"/>
        <v>43781</v>
      </c>
      <c r="E41" s="796">
        <f t="shared" si="4"/>
        <v>60400000</v>
      </c>
      <c r="F41" s="818">
        <f t="shared" si="5"/>
        <v>-259925.52777777778</v>
      </c>
      <c r="G41" s="796">
        <v>0</v>
      </c>
      <c r="H41" s="796">
        <f t="shared" si="0"/>
        <v>60400000</v>
      </c>
      <c r="I41" s="796">
        <f t="shared" si="6"/>
        <v>130.02777777777777</v>
      </c>
      <c r="J41" s="796">
        <f t="shared" si="8"/>
        <v>60400000</v>
      </c>
      <c r="K41" s="817">
        <f t="shared" si="9"/>
        <v>1</v>
      </c>
    </row>
    <row r="42" spans="1:11" x14ac:dyDescent="0.2">
      <c r="A42" s="813">
        <f t="shared" si="1"/>
        <v>30</v>
      </c>
      <c r="B42" s="812">
        <f t="shared" si="7"/>
        <v>43804</v>
      </c>
      <c r="C42" s="812">
        <f t="shared" si="2"/>
        <v>43805</v>
      </c>
      <c r="D42" s="812">
        <f t="shared" si="3"/>
        <v>43811</v>
      </c>
      <c r="E42" s="796">
        <f t="shared" si="4"/>
        <v>60400000</v>
      </c>
      <c r="F42" s="818">
        <f t="shared" si="5"/>
        <v>-251540.83333333334</v>
      </c>
      <c r="G42" s="796">
        <v>0</v>
      </c>
      <c r="H42" s="796">
        <f t="shared" si="0"/>
        <v>60400000</v>
      </c>
      <c r="I42" s="796">
        <f t="shared" si="6"/>
        <v>125.83333333333334</v>
      </c>
      <c r="J42" s="796">
        <f t="shared" si="8"/>
        <v>60400000</v>
      </c>
      <c r="K42" s="817">
        <f t="shared" si="9"/>
        <v>1</v>
      </c>
    </row>
    <row r="43" spans="1:11" x14ac:dyDescent="0.2">
      <c r="A43" s="813">
        <f t="shared" si="1"/>
        <v>31</v>
      </c>
      <c r="B43" s="812">
        <f t="shared" si="7"/>
        <v>43835</v>
      </c>
      <c r="C43" s="812">
        <f t="shared" si="2"/>
        <v>43836</v>
      </c>
      <c r="D43" s="812">
        <f t="shared" si="3"/>
        <v>43840</v>
      </c>
      <c r="E43" s="796">
        <f t="shared" si="4"/>
        <v>60400000</v>
      </c>
      <c r="F43" s="818">
        <f t="shared" si="5"/>
        <v>-259925.52777777778</v>
      </c>
      <c r="G43" s="796">
        <v>0</v>
      </c>
      <c r="H43" s="796">
        <f t="shared" si="0"/>
        <v>60400000</v>
      </c>
      <c r="I43" s="796">
        <f t="shared" si="6"/>
        <v>130.02777777777777</v>
      </c>
      <c r="J43" s="796">
        <f t="shared" si="8"/>
        <v>60400000</v>
      </c>
      <c r="K43" s="817">
        <f t="shared" si="9"/>
        <v>1</v>
      </c>
    </row>
    <row r="44" spans="1:11" x14ac:dyDescent="0.2">
      <c r="A44" s="813">
        <f t="shared" si="1"/>
        <v>31</v>
      </c>
      <c r="B44" s="812">
        <f t="shared" si="7"/>
        <v>43866</v>
      </c>
      <c r="C44" s="812">
        <f t="shared" si="2"/>
        <v>43867</v>
      </c>
      <c r="D44" s="812">
        <f t="shared" si="3"/>
        <v>43873</v>
      </c>
      <c r="E44" s="796">
        <f t="shared" si="4"/>
        <v>60400000</v>
      </c>
      <c r="F44" s="818">
        <f t="shared" si="5"/>
        <v>-259925.52777777778</v>
      </c>
      <c r="G44" s="796">
        <v>0</v>
      </c>
      <c r="H44" s="796">
        <f t="shared" si="0"/>
        <v>60400000</v>
      </c>
      <c r="I44" s="796">
        <f t="shared" si="6"/>
        <v>130.02777777777777</v>
      </c>
      <c r="J44" s="796">
        <f t="shared" si="8"/>
        <v>60400000</v>
      </c>
      <c r="K44" s="817">
        <f t="shared" si="9"/>
        <v>1</v>
      </c>
    </row>
    <row r="45" spans="1:11" x14ac:dyDescent="0.2">
      <c r="A45" s="813">
        <f t="shared" si="1"/>
        <v>29</v>
      </c>
      <c r="B45" s="812">
        <f t="shared" si="7"/>
        <v>43895</v>
      </c>
      <c r="C45" s="812">
        <f t="shared" si="2"/>
        <v>43896</v>
      </c>
      <c r="D45" s="812">
        <f t="shared" si="3"/>
        <v>43902</v>
      </c>
      <c r="E45" s="796">
        <f t="shared" si="4"/>
        <v>60400000</v>
      </c>
      <c r="F45" s="818">
        <f t="shared" si="5"/>
        <v>-243156.13888888891</v>
      </c>
      <c r="G45" s="796">
        <v>0</v>
      </c>
      <c r="H45" s="796">
        <f t="shared" si="0"/>
        <v>60400000</v>
      </c>
      <c r="I45" s="796">
        <f t="shared" si="6"/>
        <v>121.6388888888889</v>
      </c>
      <c r="J45" s="796">
        <f t="shared" si="8"/>
        <v>60400000</v>
      </c>
      <c r="K45" s="817">
        <f t="shared" si="9"/>
        <v>1</v>
      </c>
    </row>
    <row r="46" spans="1:11" x14ac:dyDescent="0.2">
      <c r="A46" s="813">
        <f t="shared" si="1"/>
        <v>31</v>
      </c>
      <c r="B46" s="812">
        <f t="shared" si="7"/>
        <v>43926</v>
      </c>
      <c r="C46" s="812">
        <f t="shared" si="2"/>
        <v>43927</v>
      </c>
      <c r="D46" s="812">
        <f t="shared" si="3"/>
        <v>43931</v>
      </c>
      <c r="E46" s="796">
        <f t="shared" si="4"/>
        <v>60400000</v>
      </c>
      <c r="F46" s="818">
        <f t="shared" si="5"/>
        <v>-259925.52777777778</v>
      </c>
      <c r="G46" s="796">
        <v>0</v>
      </c>
      <c r="H46" s="796">
        <f t="shared" si="0"/>
        <v>60400000</v>
      </c>
      <c r="I46" s="796">
        <f t="shared" si="6"/>
        <v>130.02777777777777</v>
      </c>
      <c r="J46" s="796">
        <f t="shared" si="8"/>
        <v>60400000</v>
      </c>
      <c r="K46" s="817">
        <f t="shared" si="9"/>
        <v>1</v>
      </c>
    </row>
    <row r="47" spans="1:11" x14ac:dyDescent="0.2">
      <c r="A47" s="813">
        <f t="shared" si="1"/>
        <v>30</v>
      </c>
      <c r="B47" s="812">
        <f t="shared" si="7"/>
        <v>43956</v>
      </c>
      <c r="C47" s="812">
        <f t="shared" si="2"/>
        <v>43957</v>
      </c>
      <c r="D47" s="812">
        <f t="shared" si="3"/>
        <v>43963</v>
      </c>
      <c r="E47" s="796">
        <f t="shared" si="4"/>
        <v>60400000</v>
      </c>
      <c r="F47" s="818">
        <f t="shared" si="5"/>
        <v>-251540.83333333334</v>
      </c>
      <c r="G47" s="796">
        <v>0</v>
      </c>
      <c r="H47" s="796">
        <f t="shared" si="0"/>
        <v>60400000</v>
      </c>
      <c r="I47" s="796">
        <f t="shared" si="6"/>
        <v>125.83333333333334</v>
      </c>
      <c r="J47" s="796">
        <f t="shared" si="8"/>
        <v>60400000</v>
      </c>
      <c r="K47" s="817">
        <f t="shared" si="9"/>
        <v>1</v>
      </c>
    </row>
    <row r="48" spans="1:11" x14ac:dyDescent="0.2">
      <c r="A48" s="813">
        <f t="shared" si="1"/>
        <v>31</v>
      </c>
      <c r="B48" s="812">
        <f t="shared" si="7"/>
        <v>43987</v>
      </c>
      <c r="C48" s="812">
        <f t="shared" si="2"/>
        <v>43987</v>
      </c>
      <c r="D48" s="812">
        <f t="shared" si="3"/>
        <v>43993</v>
      </c>
      <c r="E48" s="796">
        <f t="shared" si="4"/>
        <v>60400000</v>
      </c>
      <c r="F48" s="818">
        <f t="shared" si="5"/>
        <v>-259925.52777777778</v>
      </c>
      <c r="G48" s="796">
        <v>0</v>
      </c>
      <c r="H48" s="796">
        <f t="shared" si="0"/>
        <v>60400000</v>
      </c>
      <c r="I48" s="796">
        <f t="shared" si="6"/>
        <v>130.02777777777777</v>
      </c>
      <c r="J48" s="796">
        <f t="shared" si="8"/>
        <v>60400000</v>
      </c>
      <c r="K48" s="817">
        <f t="shared" si="9"/>
        <v>1</v>
      </c>
    </row>
    <row r="49" spans="1:11" x14ac:dyDescent="0.2">
      <c r="A49" s="813">
        <f t="shared" si="1"/>
        <v>30</v>
      </c>
      <c r="B49" s="812">
        <f t="shared" si="7"/>
        <v>44017</v>
      </c>
      <c r="C49" s="812">
        <f t="shared" si="2"/>
        <v>44018</v>
      </c>
      <c r="D49" s="812">
        <f t="shared" si="3"/>
        <v>44022</v>
      </c>
      <c r="E49" s="796">
        <f t="shared" si="4"/>
        <v>60400000</v>
      </c>
      <c r="F49" s="818">
        <f t="shared" si="5"/>
        <v>-251540.83333333334</v>
      </c>
      <c r="G49" s="796">
        <v>0</v>
      </c>
      <c r="H49" s="796">
        <f t="shared" si="0"/>
        <v>60400000</v>
      </c>
      <c r="I49" s="796">
        <f t="shared" si="6"/>
        <v>125.83333333333334</v>
      </c>
      <c r="J49" s="796">
        <f t="shared" si="8"/>
        <v>60400000</v>
      </c>
      <c r="K49" s="817">
        <f t="shared" si="9"/>
        <v>1</v>
      </c>
    </row>
    <row r="50" spans="1:11" x14ac:dyDescent="0.2">
      <c r="A50" s="813">
        <f t="shared" si="1"/>
        <v>31</v>
      </c>
      <c r="B50" s="812">
        <f t="shared" si="7"/>
        <v>44048</v>
      </c>
      <c r="C50" s="812">
        <f t="shared" si="2"/>
        <v>44049</v>
      </c>
      <c r="D50" s="812">
        <f t="shared" si="3"/>
        <v>44055</v>
      </c>
      <c r="E50" s="796">
        <f t="shared" si="4"/>
        <v>60400000</v>
      </c>
      <c r="F50" s="818">
        <f t="shared" si="5"/>
        <v>-259925.52777777778</v>
      </c>
      <c r="G50" s="796">
        <v>0</v>
      </c>
      <c r="H50" s="796">
        <f t="shared" si="0"/>
        <v>60400000</v>
      </c>
      <c r="I50" s="796">
        <f t="shared" si="6"/>
        <v>130.02777777777777</v>
      </c>
      <c r="J50" s="796">
        <f t="shared" si="8"/>
        <v>60400000</v>
      </c>
      <c r="K50" s="817">
        <f t="shared" si="9"/>
        <v>1</v>
      </c>
    </row>
    <row r="51" spans="1:11" x14ac:dyDescent="0.2">
      <c r="A51" s="813">
        <f t="shared" si="1"/>
        <v>31</v>
      </c>
      <c r="B51" s="812">
        <f t="shared" si="7"/>
        <v>44079</v>
      </c>
      <c r="C51" s="812">
        <f t="shared" si="2"/>
        <v>44078</v>
      </c>
      <c r="D51" s="812">
        <f t="shared" si="3"/>
        <v>44084</v>
      </c>
      <c r="E51" s="796">
        <f t="shared" si="4"/>
        <v>60400000</v>
      </c>
      <c r="F51" s="818">
        <f t="shared" si="5"/>
        <v>-259925.52777777778</v>
      </c>
      <c r="G51" s="796">
        <v>0</v>
      </c>
      <c r="H51" s="796">
        <f t="shared" si="0"/>
        <v>60400000</v>
      </c>
      <c r="I51" s="796">
        <f t="shared" si="6"/>
        <v>130.02777777777777</v>
      </c>
      <c r="J51" s="796">
        <f t="shared" si="8"/>
        <v>60400000</v>
      </c>
      <c r="K51" s="817">
        <f t="shared" si="9"/>
        <v>1</v>
      </c>
    </row>
    <row r="52" spans="1:11" x14ac:dyDescent="0.2">
      <c r="A52" s="813">
        <f t="shared" si="1"/>
        <v>30</v>
      </c>
      <c r="B52" s="812">
        <f t="shared" si="7"/>
        <v>44109</v>
      </c>
      <c r="C52" s="812">
        <f t="shared" si="2"/>
        <v>44110</v>
      </c>
      <c r="D52" s="812">
        <f t="shared" si="3"/>
        <v>44116</v>
      </c>
      <c r="E52" s="796">
        <f t="shared" si="4"/>
        <v>60400000</v>
      </c>
      <c r="F52" s="818">
        <f t="shared" si="5"/>
        <v>-251540.83333333334</v>
      </c>
      <c r="G52" s="796">
        <v>0</v>
      </c>
      <c r="H52" s="796">
        <f t="shared" si="0"/>
        <v>60400000</v>
      </c>
      <c r="I52" s="796">
        <f t="shared" si="6"/>
        <v>125.83333333333334</v>
      </c>
      <c r="J52" s="796">
        <f t="shared" si="8"/>
        <v>60400000</v>
      </c>
      <c r="K52" s="817">
        <f t="shared" si="9"/>
        <v>1</v>
      </c>
    </row>
    <row r="53" spans="1:11" x14ac:dyDescent="0.2">
      <c r="A53" s="813">
        <f t="shared" si="1"/>
        <v>31</v>
      </c>
      <c r="B53" s="812">
        <f t="shared" si="7"/>
        <v>44140</v>
      </c>
      <c r="C53" s="812">
        <f t="shared" si="2"/>
        <v>44141</v>
      </c>
      <c r="D53" s="812">
        <f t="shared" si="3"/>
        <v>44147</v>
      </c>
      <c r="E53" s="796">
        <f t="shared" si="4"/>
        <v>60400000</v>
      </c>
      <c r="F53" s="818">
        <f t="shared" si="5"/>
        <v>-259925.52777777778</v>
      </c>
      <c r="G53" s="796">
        <v>0</v>
      </c>
      <c r="H53" s="796">
        <f t="shared" si="0"/>
        <v>60400000</v>
      </c>
      <c r="I53" s="796">
        <f t="shared" si="6"/>
        <v>130.02777777777777</v>
      </c>
      <c r="J53" s="796">
        <f t="shared" si="8"/>
        <v>60400000</v>
      </c>
      <c r="K53" s="817">
        <f t="shared" si="9"/>
        <v>1</v>
      </c>
    </row>
    <row r="54" spans="1:11" x14ac:dyDescent="0.2">
      <c r="A54" s="813">
        <f t="shared" si="1"/>
        <v>30</v>
      </c>
      <c r="B54" s="812">
        <f t="shared" si="7"/>
        <v>44170</v>
      </c>
      <c r="C54" s="812">
        <f t="shared" si="2"/>
        <v>44169</v>
      </c>
      <c r="D54" s="812">
        <f t="shared" si="3"/>
        <v>44175</v>
      </c>
      <c r="E54" s="796">
        <f t="shared" si="4"/>
        <v>60400000</v>
      </c>
      <c r="F54" s="818">
        <f t="shared" si="5"/>
        <v>-251540.83333333334</v>
      </c>
      <c r="G54" s="796">
        <v>0</v>
      </c>
      <c r="H54" s="796">
        <f t="shared" si="0"/>
        <v>60400000</v>
      </c>
      <c r="I54" s="796">
        <f t="shared" si="6"/>
        <v>125.83333333333334</v>
      </c>
      <c r="J54" s="796">
        <f t="shared" si="8"/>
        <v>60400000</v>
      </c>
      <c r="K54" s="817">
        <f t="shared" si="9"/>
        <v>1</v>
      </c>
    </row>
    <row r="55" spans="1:11" x14ac:dyDescent="0.2">
      <c r="A55" s="813">
        <f t="shared" si="1"/>
        <v>31</v>
      </c>
      <c r="B55" s="812">
        <f t="shared" si="7"/>
        <v>44201</v>
      </c>
      <c r="C55" s="812">
        <f t="shared" si="2"/>
        <v>44202</v>
      </c>
      <c r="D55" s="812">
        <f t="shared" si="3"/>
        <v>44208</v>
      </c>
      <c r="E55" s="796">
        <f t="shared" si="4"/>
        <v>60400000</v>
      </c>
      <c r="F55" s="818">
        <f t="shared" si="5"/>
        <v>-259925.52777777778</v>
      </c>
      <c r="G55" s="796">
        <v>0</v>
      </c>
      <c r="H55" s="796">
        <f t="shared" si="0"/>
        <v>60400000</v>
      </c>
      <c r="I55" s="796">
        <f t="shared" si="6"/>
        <v>130.02777777777777</v>
      </c>
      <c r="J55" s="796">
        <f t="shared" si="8"/>
        <v>60400000</v>
      </c>
      <c r="K55" s="817">
        <f t="shared" si="9"/>
        <v>1</v>
      </c>
    </row>
    <row r="56" spans="1:11" x14ac:dyDescent="0.2">
      <c r="A56" s="813">
        <f t="shared" si="1"/>
        <v>31</v>
      </c>
      <c r="B56" s="812">
        <f t="shared" si="7"/>
        <v>44232</v>
      </c>
      <c r="C56" s="812">
        <f t="shared" si="2"/>
        <v>44232</v>
      </c>
      <c r="D56" s="812">
        <f t="shared" si="3"/>
        <v>44238</v>
      </c>
      <c r="E56" s="796">
        <f t="shared" si="4"/>
        <v>60400000</v>
      </c>
      <c r="F56" s="818">
        <f t="shared" si="5"/>
        <v>-259925.52777777778</v>
      </c>
      <c r="G56" s="796">
        <v>0</v>
      </c>
      <c r="H56" s="796">
        <f t="shared" si="0"/>
        <v>60400000</v>
      </c>
      <c r="I56" s="796">
        <f t="shared" si="6"/>
        <v>130.02777777777777</v>
      </c>
      <c r="J56" s="796">
        <f t="shared" si="8"/>
        <v>60400000</v>
      </c>
      <c r="K56" s="817">
        <f t="shared" si="9"/>
        <v>1</v>
      </c>
    </row>
    <row r="57" spans="1:11" x14ac:dyDescent="0.2">
      <c r="A57" s="813">
        <f t="shared" si="1"/>
        <v>28</v>
      </c>
      <c r="B57" s="812">
        <f t="shared" si="7"/>
        <v>44260</v>
      </c>
      <c r="C57" s="812">
        <f t="shared" si="2"/>
        <v>44260</v>
      </c>
      <c r="D57" s="812">
        <f t="shared" si="3"/>
        <v>44266</v>
      </c>
      <c r="E57" s="796">
        <f t="shared" si="4"/>
        <v>60400000</v>
      </c>
      <c r="F57" s="818">
        <f t="shared" si="5"/>
        <v>-234771.44444444447</v>
      </c>
      <c r="G57" s="796">
        <v>0</v>
      </c>
      <c r="H57" s="796">
        <f t="shared" si="0"/>
        <v>60400000</v>
      </c>
      <c r="I57" s="796">
        <f t="shared" si="6"/>
        <v>117.44444444444446</v>
      </c>
      <c r="J57" s="796">
        <f t="shared" si="8"/>
        <v>60400000</v>
      </c>
      <c r="K57" s="817">
        <f t="shared" si="9"/>
        <v>1</v>
      </c>
    </row>
    <row r="58" spans="1:11" x14ac:dyDescent="0.2">
      <c r="A58" s="813">
        <f t="shared" si="1"/>
        <v>31</v>
      </c>
      <c r="B58" s="812">
        <f t="shared" si="7"/>
        <v>44291</v>
      </c>
      <c r="C58" s="812">
        <f t="shared" si="2"/>
        <v>44292</v>
      </c>
      <c r="D58" s="812">
        <f t="shared" si="3"/>
        <v>44298</v>
      </c>
      <c r="E58" s="796">
        <f t="shared" si="4"/>
        <v>60400000</v>
      </c>
      <c r="F58" s="818">
        <f t="shared" si="5"/>
        <v>-259925.52777777778</v>
      </c>
      <c r="G58" s="796">
        <v>0</v>
      </c>
      <c r="H58" s="796">
        <f t="shared" si="0"/>
        <v>60400000</v>
      </c>
      <c r="I58" s="796">
        <f t="shared" si="6"/>
        <v>130.02777777777777</v>
      </c>
      <c r="J58" s="796">
        <f t="shared" si="8"/>
        <v>60400000</v>
      </c>
      <c r="K58" s="817">
        <f t="shared" si="9"/>
        <v>1</v>
      </c>
    </row>
    <row r="59" spans="1:11" x14ac:dyDescent="0.2">
      <c r="A59" s="813">
        <f t="shared" si="1"/>
        <v>30</v>
      </c>
      <c r="B59" s="812">
        <f t="shared" si="7"/>
        <v>44321</v>
      </c>
      <c r="C59" s="812">
        <f t="shared" si="2"/>
        <v>44322</v>
      </c>
      <c r="D59" s="812">
        <f t="shared" si="3"/>
        <v>44328</v>
      </c>
      <c r="E59" s="796">
        <f t="shared" si="4"/>
        <v>60400000</v>
      </c>
      <c r="F59" s="818">
        <f t="shared" si="5"/>
        <v>-251540.83333333334</v>
      </c>
      <c r="G59" s="796">
        <v>0</v>
      </c>
      <c r="H59" s="796">
        <f t="shared" si="0"/>
        <v>60400000</v>
      </c>
      <c r="I59" s="796">
        <f t="shared" si="6"/>
        <v>125.83333333333334</v>
      </c>
      <c r="J59" s="796">
        <f t="shared" si="8"/>
        <v>60400000</v>
      </c>
      <c r="K59" s="817">
        <f t="shared" si="9"/>
        <v>1</v>
      </c>
    </row>
    <row r="60" spans="1:11" x14ac:dyDescent="0.2">
      <c r="A60" s="813">
        <f t="shared" si="1"/>
        <v>31</v>
      </c>
      <c r="B60" s="812">
        <f t="shared" si="7"/>
        <v>44352</v>
      </c>
      <c r="C60" s="812">
        <f t="shared" si="2"/>
        <v>44351</v>
      </c>
      <c r="D60" s="812">
        <f t="shared" si="3"/>
        <v>44357</v>
      </c>
      <c r="E60" s="796">
        <f t="shared" si="4"/>
        <v>60400000</v>
      </c>
      <c r="F60" s="818">
        <f t="shared" si="5"/>
        <v>-259925.52777777778</v>
      </c>
      <c r="G60" s="796">
        <v>0</v>
      </c>
      <c r="H60" s="796">
        <f t="shared" si="0"/>
        <v>60400000</v>
      </c>
      <c r="I60" s="796">
        <f t="shared" si="6"/>
        <v>130.02777777777777</v>
      </c>
      <c r="J60" s="796">
        <f t="shared" si="8"/>
        <v>60400000</v>
      </c>
      <c r="K60" s="817">
        <f t="shared" si="9"/>
        <v>1</v>
      </c>
    </row>
    <row r="61" spans="1:11" x14ac:dyDescent="0.2">
      <c r="A61" s="813">
        <f t="shared" si="1"/>
        <v>30</v>
      </c>
      <c r="B61" s="812">
        <f t="shared" si="7"/>
        <v>44382</v>
      </c>
      <c r="C61" s="812">
        <f t="shared" si="2"/>
        <v>44383</v>
      </c>
      <c r="D61" s="812">
        <f t="shared" si="3"/>
        <v>44389</v>
      </c>
      <c r="E61" s="796">
        <f t="shared" si="4"/>
        <v>60400000</v>
      </c>
      <c r="F61" s="818">
        <f t="shared" si="5"/>
        <v>-251540.83333333334</v>
      </c>
      <c r="G61" s="796">
        <v>0</v>
      </c>
      <c r="H61" s="796">
        <f t="shared" si="0"/>
        <v>60400000</v>
      </c>
      <c r="I61" s="796">
        <f t="shared" si="6"/>
        <v>125.83333333333334</v>
      </c>
      <c r="J61" s="796">
        <f t="shared" si="8"/>
        <v>60400000</v>
      </c>
      <c r="K61" s="817">
        <f t="shared" si="9"/>
        <v>1</v>
      </c>
    </row>
    <row r="62" spans="1:11" x14ac:dyDescent="0.2">
      <c r="A62" s="813">
        <f t="shared" si="1"/>
        <v>31</v>
      </c>
      <c r="B62" s="812">
        <f t="shared" si="7"/>
        <v>44413</v>
      </c>
      <c r="C62" s="812">
        <f t="shared" si="2"/>
        <v>44414</v>
      </c>
      <c r="D62" s="812">
        <f t="shared" si="3"/>
        <v>44420</v>
      </c>
      <c r="E62" s="796">
        <f t="shared" si="4"/>
        <v>60400000</v>
      </c>
      <c r="F62" s="818">
        <f t="shared" si="5"/>
        <v>-259925.52777777778</v>
      </c>
      <c r="G62" s="796">
        <v>0</v>
      </c>
      <c r="H62" s="796">
        <f t="shared" si="0"/>
        <v>60400000</v>
      </c>
      <c r="I62" s="796">
        <f t="shared" si="6"/>
        <v>130.02777777777777</v>
      </c>
      <c r="J62" s="796">
        <f t="shared" si="8"/>
        <v>60400000</v>
      </c>
      <c r="K62" s="817">
        <f t="shared" si="9"/>
        <v>1</v>
      </c>
    </row>
    <row r="63" spans="1:11" x14ac:dyDescent="0.2">
      <c r="A63" s="813">
        <f t="shared" si="1"/>
        <v>31</v>
      </c>
      <c r="B63" s="812">
        <f t="shared" si="7"/>
        <v>44444</v>
      </c>
      <c r="C63" s="812">
        <f t="shared" si="2"/>
        <v>44445</v>
      </c>
      <c r="D63" s="812">
        <f t="shared" si="3"/>
        <v>44449</v>
      </c>
      <c r="E63" s="796">
        <f t="shared" si="4"/>
        <v>60400000</v>
      </c>
      <c r="F63" s="818">
        <f t="shared" si="5"/>
        <v>-259925.52777777778</v>
      </c>
      <c r="G63" s="796">
        <v>0</v>
      </c>
      <c r="H63" s="796">
        <f t="shared" si="0"/>
        <v>60400000</v>
      </c>
      <c r="I63" s="796">
        <f t="shared" si="6"/>
        <v>130.02777777777777</v>
      </c>
      <c r="J63" s="796">
        <f t="shared" si="8"/>
        <v>60400000</v>
      </c>
      <c r="K63" s="817">
        <f t="shared" si="9"/>
        <v>1</v>
      </c>
    </row>
    <row r="64" spans="1:11" x14ac:dyDescent="0.2">
      <c r="A64" s="813">
        <f t="shared" si="1"/>
        <v>30</v>
      </c>
      <c r="B64" s="812">
        <f t="shared" si="7"/>
        <v>44474</v>
      </c>
      <c r="C64" s="812">
        <f t="shared" si="2"/>
        <v>44475</v>
      </c>
      <c r="D64" s="812">
        <f t="shared" si="3"/>
        <v>44481</v>
      </c>
      <c r="E64" s="796">
        <f t="shared" si="4"/>
        <v>60400000</v>
      </c>
      <c r="F64" s="818">
        <f t="shared" si="5"/>
        <v>-251540.83333333334</v>
      </c>
      <c r="G64" s="796">
        <v>0</v>
      </c>
      <c r="H64" s="796">
        <f t="shared" si="0"/>
        <v>60400000</v>
      </c>
      <c r="I64" s="796">
        <f t="shared" si="6"/>
        <v>125.83333333333334</v>
      </c>
      <c r="J64" s="796">
        <f t="shared" si="8"/>
        <v>60400000</v>
      </c>
      <c r="K64" s="817">
        <f t="shared" si="9"/>
        <v>1</v>
      </c>
    </row>
    <row r="65" spans="1:11" x14ac:dyDescent="0.2">
      <c r="A65" s="813">
        <f t="shared" si="1"/>
        <v>31</v>
      </c>
      <c r="B65" s="812">
        <f t="shared" si="7"/>
        <v>44505</v>
      </c>
      <c r="C65" s="812">
        <f t="shared" si="2"/>
        <v>44505</v>
      </c>
      <c r="D65" s="812">
        <f t="shared" si="3"/>
        <v>44511</v>
      </c>
      <c r="E65" s="796">
        <f t="shared" si="4"/>
        <v>60400000</v>
      </c>
      <c r="F65" s="818">
        <f t="shared" si="5"/>
        <v>-259925.52777777778</v>
      </c>
      <c r="G65" s="796">
        <v>0</v>
      </c>
      <c r="H65" s="796">
        <f t="shared" si="0"/>
        <v>60400000</v>
      </c>
      <c r="I65" s="796">
        <f t="shared" si="6"/>
        <v>130.02777777777777</v>
      </c>
      <c r="J65" s="796">
        <f t="shared" si="8"/>
        <v>60400000</v>
      </c>
      <c r="K65" s="817">
        <f t="shared" si="9"/>
        <v>1</v>
      </c>
    </row>
    <row r="66" spans="1:11" x14ac:dyDescent="0.2">
      <c r="A66" s="813">
        <f t="shared" si="1"/>
        <v>30</v>
      </c>
      <c r="B66" s="812">
        <f t="shared" si="7"/>
        <v>44535</v>
      </c>
      <c r="C66" s="812">
        <f t="shared" si="2"/>
        <v>44536</v>
      </c>
      <c r="D66" s="812">
        <f t="shared" si="3"/>
        <v>44540</v>
      </c>
      <c r="E66" s="796">
        <f t="shared" si="4"/>
        <v>60400000</v>
      </c>
      <c r="F66" s="818">
        <f t="shared" si="5"/>
        <v>-251540.83333333334</v>
      </c>
      <c r="G66" s="796">
        <v>0</v>
      </c>
      <c r="H66" s="796">
        <f t="shared" si="0"/>
        <v>60400000</v>
      </c>
      <c r="I66" s="796">
        <f t="shared" si="6"/>
        <v>125.83333333333334</v>
      </c>
      <c r="J66" s="796">
        <f t="shared" si="8"/>
        <v>60400000</v>
      </c>
      <c r="K66" s="817">
        <f t="shared" si="9"/>
        <v>1</v>
      </c>
    </row>
    <row r="67" spans="1:11" x14ac:dyDescent="0.2">
      <c r="A67" s="813">
        <f t="shared" si="1"/>
        <v>31</v>
      </c>
      <c r="B67" s="812">
        <f t="shared" si="7"/>
        <v>44566</v>
      </c>
      <c r="C67" s="812">
        <f t="shared" si="2"/>
        <v>44567</v>
      </c>
      <c r="D67" s="812">
        <f t="shared" si="3"/>
        <v>44573</v>
      </c>
      <c r="E67" s="796">
        <f t="shared" si="4"/>
        <v>60400000</v>
      </c>
      <c r="F67" s="818">
        <f t="shared" si="5"/>
        <v>-259925.52777777778</v>
      </c>
      <c r="G67" s="796">
        <v>0</v>
      </c>
      <c r="H67" s="796">
        <f t="shared" si="0"/>
        <v>60400000</v>
      </c>
      <c r="I67" s="796">
        <f t="shared" si="6"/>
        <v>130.02777777777777</v>
      </c>
      <c r="J67" s="796">
        <f t="shared" si="8"/>
        <v>60400000</v>
      </c>
      <c r="K67" s="817">
        <f t="shared" si="9"/>
        <v>1</v>
      </c>
    </row>
    <row r="68" spans="1:11" x14ac:dyDescent="0.2">
      <c r="A68" s="813">
        <f t="shared" si="1"/>
        <v>31</v>
      </c>
      <c r="B68" s="812">
        <f t="shared" si="7"/>
        <v>44597</v>
      </c>
      <c r="C68" s="812">
        <f t="shared" si="2"/>
        <v>44596</v>
      </c>
      <c r="D68" s="812">
        <f t="shared" si="3"/>
        <v>44602</v>
      </c>
      <c r="E68" s="796">
        <f t="shared" si="4"/>
        <v>60400000</v>
      </c>
      <c r="F68" s="818">
        <f t="shared" si="5"/>
        <v>-259925.52777777778</v>
      </c>
      <c r="G68" s="796">
        <v>0</v>
      </c>
      <c r="H68" s="796">
        <f t="shared" si="0"/>
        <v>60400000</v>
      </c>
      <c r="I68" s="796">
        <f t="shared" si="6"/>
        <v>130.02777777777777</v>
      </c>
      <c r="J68" s="796">
        <f t="shared" si="8"/>
        <v>60400000</v>
      </c>
      <c r="K68" s="817">
        <f t="shared" si="9"/>
        <v>1</v>
      </c>
    </row>
    <row r="69" spans="1:11" x14ac:dyDescent="0.2">
      <c r="A69" s="813">
        <f t="shared" si="1"/>
        <v>28</v>
      </c>
      <c r="B69" s="812">
        <f t="shared" si="7"/>
        <v>44625</v>
      </c>
      <c r="C69" s="812">
        <f t="shared" si="2"/>
        <v>44624</v>
      </c>
      <c r="D69" s="812">
        <f t="shared" si="3"/>
        <v>44630</v>
      </c>
      <c r="E69" s="796">
        <f t="shared" si="4"/>
        <v>60400000</v>
      </c>
      <c r="F69" s="818">
        <f t="shared" si="5"/>
        <v>-234771.44444444447</v>
      </c>
      <c r="G69" s="796">
        <v>0</v>
      </c>
      <c r="H69" s="796">
        <f t="shared" si="0"/>
        <v>60400000</v>
      </c>
      <c r="I69" s="796">
        <f t="shared" si="6"/>
        <v>117.44444444444446</v>
      </c>
      <c r="J69" s="796">
        <f t="shared" si="8"/>
        <v>60400000</v>
      </c>
      <c r="K69" s="817">
        <f t="shared" si="9"/>
        <v>1</v>
      </c>
    </row>
    <row r="70" spans="1:11" x14ac:dyDescent="0.2">
      <c r="A70" s="813">
        <f t="shared" si="1"/>
        <v>31</v>
      </c>
      <c r="B70" s="812">
        <f t="shared" si="7"/>
        <v>44656</v>
      </c>
      <c r="C70" s="812">
        <f t="shared" si="2"/>
        <v>44657</v>
      </c>
      <c r="D70" s="812">
        <f t="shared" si="3"/>
        <v>44663</v>
      </c>
      <c r="E70" s="796">
        <f t="shared" si="4"/>
        <v>60400000</v>
      </c>
      <c r="F70" s="818">
        <f t="shared" si="5"/>
        <v>-259925.52777777778</v>
      </c>
      <c r="G70" s="796">
        <v>0</v>
      </c>
      <c r="H70" s="796">
        <f t="shared" si="0"/>
        <v>60400000</v>
      </c>
      <c r="I70" s="796">
        <f t="shared" si="6"/>
        <v>130.02777777777777</v>
      </c>
      <c r="J70" s="796">
        <f t="shared" si="8"/>
        <v>60400000</v>
      </c>
      <c r="K70" s="817">
        <f t="shared" si="9"/>
        <v>1</v>
      </c>
    </row>
    <row r="71" spans="1:11" x14ac:dyDescent="0.2">
      <c r="A71" s="813">
        <f t="shared" si="1"/>
        <v>30</v>
      </c>
      <c r="B71" s="812">
        <f t="shared" si="7"/>
        <v>44686</v>
      </c>
      <c r="C71" s="812">
        <f t="shared" si="2"/>
        <v>44687</v>
      </c>
      <c r="D71" s="812">
        <f t="shared" si="3"/>
        <v>44693</v>
      </c>
      <c r="E71" s="796">
        <f t="shared" si="4"/>
        <v>60400000</v>
      </c>
      <c r="F71" s="818">
        <f t="shared" si="5"/>
        <v>-251540.83333333334</v>
      </c>
      <c r="G71" s="796">
        <v>0</v>
      </c>
      <c r="H71" s="796">
        <f t="shared" si="0"/>
        <v>60400000</v>
      </c>
      <c r="I71" s="796">
        <f t="shared" si="6"/>
        <v>125.83333333333334</v>
      </c>
      <c r="J71" s="796">
        <f t="shared" si="8"/>
        <v>60400000</v>
      </c>
      <c r="K71" s="817">
        <f t="shared" si="9"/>
        <v>1</v>
      </c>
    </row>
    <row r="72" spans="1:11" x14ac:dyDescent="0.2">
      <c r="A72" s="813">
        <f t="shared" si="1"/>
        <v>31</v>
      </c>
      <c r="B72" s="812">
        <f t="shared" si="7"/>
        <v>44717</v>
      </c>
      <c r="C72" s="812">
        <f t="shared" si="2"/>
        <v>44718</v>
      </c>
      <c r="D72" s="812">
        <f t="shared" si="3"/>
        <v>44722</v>
      </c>
      <c r="E72" s="796">
        <f t="shared" si="4"/>
        <v>60400000</v>
      </c>
      <c r="F72" s="818">
        <f t="shared" si="5"/>
        <v>-259925.52777777778</v>
      </c>
      <c r="G72" s="796">
        <v>0</v>
      </c>
      <c r="H72" s="796">
        <f t="shared" si="0"/>
        <v>60400000</v>
      </c>
      <c r="I72" s="796">
        <f t="shared" si="6"/>
        <v>130.02777777777777</v>
      </c>
      <c r="J72" s="796">
        <f t="shared" si="8"/>
        <v>60400000</v>
      </c>
      <c r="K72" s="817">
        <f t="shared" si="9"/>
        <v>1</v>
      </c>
    </row>
    <row r="73" spans="1:11" x14ac:dyDescent="0.2">
      <c r="A73" s="813">
        <f t="shared" si="1"/>
        <v>30</v>
      </c>
      <c r="B73" s="812">
        <f t="shared" si="7"/>
        <v>44747</v>
      </c>
      <c r="C73" s="812">
        <f t="shared" si="2"/>
        <v>44748</v>
      </c>
      <c r="D73" s="812">
        <f t="shared" si="3"/>
        <v>44754</v>
      </c>
      <c r="E73" s="796">
        <f t="shared" si="4"/>
        <v>60400000</v>
      </c>
      <c r="F73" s="818">
        <f t="shared" si="5"/>
        <v>-251540.83333333334</v>
      </c>
      <c r="G73" s="796">
        <v>0</v>
      </c>
      <c r="H73" s="796">
        <f t="shared" si="0"/>
        <v>60400000</v>
      </c>
      <c r="I73" s="796">
        <f t="shared" si="6"/>
        <v>125.83333333333334</v>
      </c>
      <c r="J73" s="796">
        <f t="shared" si="8"/>
        <v>60400000</v>
      </c>
      <c r="K73" s="817">
        <f t="shared" si="9"/>
        <v>1</v>
      </c>
    </row>
    <row r="74" spans="1:11" x14ac:dyDescent="0.2">
      <c r="A74" s="813">
        <f t="shared" si="1"/>
        <v>31</v>
      </c>
      <c r="B74" s="812">
        <f t="shared" si="7"/>
        <v>44778</v>
      </c>
      <c r="C74" s="812">
        <f t="shared" si="2"/>
        <v>44778</v>
      </c>
      <c r="D74" s="812">
        <f t="shared" si="3"/>
        <v>44784</v>
      </c>
      <c r="E74" s="796">
        <f t="shared" si="4"/>
        <v>60400000</v>
      </c>
      <c r="F74" s="818">
        <f t="shared" si="5"/>
        <v>-259925.52777777778</v>
      </c>
      <c r="G74" s="796">
        <v>0</v>
      </c>
      <c r="H74" s="796">
        <f t="shared" si="0"/>
        <v>60400000</v>
      </c>
      <c r="I74" s="796">
        <f t="shared" si="6"/>
        <v>130.02777777777777</v>
      </c>
      <c r="J74" s="796">
        <f t="shared" si="8"/>
        <v>60400000</v>
      </c>
      <c r="K74" s="817">
        <f t="shared" si="9"/>
        <v>1</v>
      </c>
    </row>
    <row r="75" spans="1:11" x14ac:dyDescent="0.2">
      <c r="A75" s="813">
        <f t="shared" si="1"/>
        <v>31</v>
      </c>
      <c r="B75" s="812">
        <f t="shared" si="7"/>
        <v>44809</v>
      </c>
      <c r="C75" s="812">
        <f t="shared" si="2"/>
        <v>44810</v>
      </c>
      <c r="D75" s="812">
        <f t="shared" si="3"/>
        <v>44816</v>
      </c>
      <c r="E75" s="796">
        <f t="shared" si="4"/>
        <v>60400000</v>
      </c>
      <c r="F75" s="818">
        <f t="shared" si="5"/>
        <v>-259925.52777777778</v>
      </c>
      <c r="G75" s="796">
        <v>0</v>
      </c>
      <c r="H75" s="796">
        <f t="shared" si="0"/>
        <v>60400000</v>
      </c>
      <c r="I75" s="796">
        <f t="shared" si="6"/>
        <v>130.02777777777777</v>
      </c>
      <c r="J75" s="796">
        <f t="shared" si="8"/>
        <v>60400000</v>
      </c>
      <c r="K75" s="817">
        <f t="shared" si="9"/>
        <v>1</v>
      </c>
    </row>
    <row r="76" spans="1:11" x14ac:dyDescent="0.2">
      <c r="A76" s="813">
        <f t="shared" si="1"/>
        <v>30</v>
      </c>
      <c r="B76" s="812">
        <f t="shared" si="7"/>
        <v>44839</v>
      </c>
      <c r="C76" s="812">
        <f t="shared" si="2"/>
        <v>44840</v>
      </c>
      <c r="D76" s="812">
        <f t="shared" si="3"/>
        <v>44846</v>
      </c>
      <c r="E76" s="796">
        <f t="shared" si="4"/>
        <v>60400000</v>
      </c>
      <c r="F76" s="818">
        <f t="shared" si="5"/>
        <v>-251540.83333333334</v>
      </c>
      <c r="G76" s="796">
        <v>0</v>
      </c>
      <c r="H76" s="796">
        <f t="shared" si="0"/>
        <v>60400000</v>
      </c>
      <c r="I76" s="796">
        <f t="shared" si="6"/>
        <v>125.83333333333334</v>
      </c>
      <c r="J76" s="796">
        <f t="shared" si="8"/>
        <v>60400000</v>
      </c>
      <c r="K76" s="817">
        <f t="shared" si="9"/>
        <v>1</v>
      </c>
    </row>
    <row r="77" spans="1:11" x14ac:dyDescent="0.2">
      <c r="A77" s="813">
        <f t="shared" si="1"/>
        <v>31</v>
      </c>
      <c r="B77" s="812">
        <f t="shared" si="7"/>
        <v>44870</v>
      </c>
      <c r="C77" s="812">
        <f t="shared" si="2"/>
        <v>44869</v>
      </c>
      <c r="D77" s="812">
        <f t="shared" si="3"/>
        <v>44875</v>
      </c>
      <c r="E77" s="796">
        <f t="shared" si="4"/>
        <v>60400000</v>
      </c>
      <c r="F77" s="818">
        <f t="shared" si="5"/>
        <v>-259925.52777777778</v>
      </c>
      <c r="G77" s="796">
        <v>0</v>
      </c>
      <c r="H77" s="796">
        <f t="shared" si="0"/>
        <v>60400000</v>
      </c>
      <c r="I77" s="796">
        <f t="shared" si="6"/>
        <v>130.02777777777777</v>
      </c>
      <c r="J77" s="796">
        <f t="shared" si="8"/>
        <v>60400000</v>
      </c>
      <c r="K77" s="817">
        <f t="shared" si="9"/>
        <v>1</v>
      </c>
    </row>
    <row r="78" spans="1:11" x14ac:dyDescent="0.2">
      <c r="A78" s="813">
        <f t="shared" si="1"/>
        <v>30</v>
      </c>
      <c r="B78" s="812">
        <f t="shared" si="7"/>
        <v>44900</v>
      </c>
      <c r="C78" s="812">
        <f t="shared" si="2"/>
        <v>44901</v>
      </c>
      <c r="D78" s="812">
        <f t="shared" si="3"/>
        <v>44907</v>
      </c>
      <c r="E78" s="796">
        <f t="shared" si="4"/>
        <v>60400000</v>
      </c>
      <c r="F78" s="818">
        <f t="shared" si="5"/>
        <v>-251540.83333333334</v>
      </c>
      <c r="G78" s="796">
        <v>0</v>
      </c>
      <c r="H78" s="796">
        <f t="shared" si="0"/>
        <v>60400000</v>
      </c>
      <c r="I78" s="796">
        <f t="shared" si="6"/>
        <v>125.83333333333334</v>
      </c>
      <c r="J78" s="796">
        <f t="shared" si="8"/>
        <v>60400000</v>
      </c>
      <c r="K78" s="817">
        <f t="shared" si="9"/>
        <v>1</v>
      </c>
    </row>
    <row r="79" spans="1:11" x14ac:dyDescent="0.2">
      <c r="A79" s="813">
        <f t="shared" si="1"/>
        <v>31</v>
      </c>
      <c r="B79" s="812">
        <f t="shared" si="7"/>
        <v>44931</v>
      </c>
      <c r="C79" s="812">
        <f t="shared" si="2"/>
        <v>44932</v>
      </c>
      <c r="D79" s="812">
        <f t="shared" si="3"/>
        <v>44938</v>
      </c>
      <c r="E79" s="796">
        <f t="shared" si="4"/>
        <v>60400000</v>
      </c>
      <c r="F79" s="818">
        <f t="shared" si="5"/>
        <v>-259925.52777777778</v>
      </c>
      <c r="G79" s="796">
        <v>0</v>
      </c>
      <c r="H79" s="796">
        <f t="shared" si="0"/>
        <v>60400000</v>
      </c>
      <c r="I79" s="796">
        <f t="shared" si="6"/>
        <v>130.02777777777777</v>
      </c>
      <c r="J79" s="796">
        <f t="shared" si="8"/>
        <v>60400000</v>
      </c>
      <c r="K79" s="817">
        <f t="shared" si="9"/>
        <v>1</v>
      </c>
    </row>
    <row r="80" spans="1:11" x14ac:dyDescent="0.2">
      <c r="A80" s="813">
        <f t="shared" si="1"/>
        <v>31</v>
      </c>
      <c r="B80" s="812">
        <f t="shared" si="7"/>
        <v>44962</v>
      </c>
      <c r="C80" s="812">
        <f t="shared" si="2"/>
        <v>44963</v>
      </c>
      <c r="D80" s="812">
        <f t="shared" si="3"/>
        <v>44967</v>
      </c>
      <c r="E80" s="796">
        <f t="shared" si="4"/>
        <v>60400000</v>
      </c>
      <c r="F80" s="818">
        <f t="shared" si="5"/>
        <v>-259925.52777777778</v>
      </c>
      <c r="G80" s="796">
        <v>0</v>
      </c>
      <c r="H80" s="796">
        <f t="shared" si="0"/>
        <v>60400000</v>
      </c>
      <c r="I80" s="796">
        <f t="shared" si="6"/>
        <v>130.02777777777777</v>
      </c>
      <c r="J80" s="796">
        <f t="shared" si="8"/>
        <v>60400000</v>
      </c>
      <c r="K80" s="817">
        <f t="shared" si="9"/>
        <v>1</v>
      </c>
    </row>
    <row r="81" spans="1:11" x14ac:dyDescent="0.2">
      <c r="A81" s="813">
        <f t="shared" si="1"/>
        <v>28</v>
      </c>
      <c r="B81" s="812">
        <f t="shared" si="7"/>
        <v>44990</v>
      </c>
      <c r="C81" s="812">
        <f t="shared" si="2"/>
        <v>44991</v>
      </c>
      <c r="D81" s="812">
        <f t="shared" si="3"/>
        <v>44995</v>
      </c>
      <c r="E81" s="796">
        <f t="shared" si="4"/>
        <v>60400000</v>
      </c>
      <c r="F81" s="818">
        <f t="shared" si="5"/>
        <v>-234771.44444444447</v>
      </c>
      <c r="G81" s="796">
        <v>0</v>
      </c>
      <c r="H81" s="796">
        <f t="shared" si="0"/>
        <v>60400000</v>
      </c>
      <c r="I81" s="796">
        <f t="shared" si="6"/>
        <v>117.44444444444446</v>
      </c>
      <c r="J81" s="796">
        <f t="shared" si="8"/>
        <v>60400000</v>
      </c>
      <c r="K81" s="817">
        <f t="shared" si="9"/>
        <v>1</v>
      </c>
    </row>
    <row r="82" spans="1:11" x14ac:dyDescent="0.2">
      <c r="A82" s="813">
        <f t="shared" si="1"/>
        <v>31</v>
      </c>
      <c r="B82" s="812">
        <f t="shared" si="7"/>
        <v>45021</v>
      </c>
      <c r="C82" s="812">
        <f t="shared" si="2"/>
        <v>45022</v>
      </c>
      <c r="D82" s="812">
        <f t="shared" si="3"/>
        <v>45028</v>
      </c>
      <c r="E82" s="796">
        <f t="shared" si="4"/>
        <v>60400000</v>
      </c>
      <c r="F82" s="818">
        <f t="shared" si="5"/>
        <v>-259925.52777777778</v>
      </c>
      <c r="G82" s="796">
        <v>0</v>
      </c>
      <c r="H82" s="796">
        <f t="shared" si="0"/>
        <v>60400000</v>
      </c>
      <c r="I82" s="796">
        <f t="shared" si="6"/>
        <v>130.02777777777777</v>
      </c>
      <c r="J82" s="796">
        <f t="shared" si="8"/>
        <v>60400000</v>
      </c>
      <c r="K82" s="817">
        <f t="shared" si="9"/>
        <v>1</v>
      </c>
    </row>
    <row r="83" spans="1:11" x14ac:dyDescent="0.2">
      <c r="A83" s="813">
        <f t="shared" si="1"/>
        <v>30</v>
      </c>
      <c r="B83" s="812">
        <f t="shared" si="7"/>
        <v>45051</v>
      </c>
      <c r="C83" s="812">
        <f t="shared" si="2"/>
        <v>45051</v>
      </c>
      <c r="D83" s="812">
        <f t="shared" si="3"/>
        <v>45057</v>
      </c>
      <c r="E83" s="796">
        <f t="shared" si="4"/>
        <v>60400000</v>
      </c>
      <c r="F83" s="818">
        <f t="shared" si="5"/>
        <v>-251540.83333333334</v>
      </c>
      <c r="G83" s="796">
        <v>0</v>
      </c>
      <c r="H83" s="796">
        <f t="shared" si="0"/>
        <v>60400000</v>
      </c>
      <c r="I83" s="796">
        <f t="shared" si="6"/>
        <v>125.83333333333334</v>
      </c>
      <c r="J83" s="796">
        <f t="shared" si="8"/>
        <v>60400000</v>
      </c>
      <c r="K83" s="817">
        <f t="shared" si="9"/>
        <v>1</v>
      </c>
    </row>
    <row r="84" spans="1:11" x14ac:dyDescent="0.2">
      <c r="A84" s="813">
        <f t="shared" si="1"/>
        <v>31</v>
      </c>
      <c r="B84" s="812">
        <f t="shared" si="7"/>
        <v>45082</v>
      </c>
      <c r="C84" s="812">
        <f t="shared" si="2"/>
        <v>45083</v>
      </c>
      <c r="D84" s="812">
        <f t="shared" si="3"/>
        <v>45089</v>
      </c>
      <c r="E84" s="796">
        <f t="shared" si="4"/>
        <v>60400000</v>
      </c>
      <c r="F84" s="818">
        <f t="shared" si="5"/>
        <v>-259925.52777777778</v>
      </c>
      <c r="G84" s="796">
        <v>0</v>
      </c>
      <c r="H84" s="796">
        <f t="shared" si="0"/>
        <v>60400000</v>
      </c>
      <c r="I84" s="796">
        <f t="shared" si="6"/>
        <v>130.02777777777777</v>
      </c>
      <c r="J84" s="796">
        <f t="shared" si="8"/>
        <v>60400000</v>
      </c>
      <c r="K84" s="817">
        <f t="shared" si="9"/>
        <v>1</v>
      </c>
    </row>
    <row r="85" spans="1:11" x14ac:dyDescent="0.2">
      <c r="A85" s="813">
        <f t="shared" si="1"/>
        <v>30</v>
      </c>
      <c r="B85" s="812">
        <f t="shared" si="7"/>
        <v>45112</v>
      </c>
      <c r="C85" s="812">
        <f t="shared" si="2"/>
        <v>45113</v>
      </c>
      <c r="D85" s="812">
        <f t="shared" si="3"/>
        <v>45119</v>
      </c>
      <c r="E85" s="796">
        <f t="shared" si="4"/>
        <v>60400000</v>
      </c>
      <c r="F85" s="818">
        <f t="shared" si="5"/>
        <v>-251540.83333333334</v>
      </c>
      <c r="G85" s="796">
        <v>0</v>
      </c>
      <c r="H85" s="796">
        <f t="shared" si="0"/>
        <v>60400000</v>
      </c>
      <c r="I85" s="796">
        <f t="shared" si="6"/>
        <v>125.83333333333334</v>
      </c>
      <c r="J85" s="796">
        <f t="shared" si="8"/>
        <v>60400000</v>
      </c>
      <c r="K85" s="817">
        <f t="shared" si="9"/>
        <v>1</v>
      </c>
    </row>
    <row r="86" spans="1:11" x14ac:dyDescent="0.2">
      <c r="A86" s="813">
        <f t="shared" si="1"/>
        <v>31</v>
      </c>
      <c r="B86" s="812">
        <f t="shared" si="7"/>
        <v>45143</v>
      </c>
      <c r="C86" s="812">
        <f t="shared" si="2"/>
        <v>45142</v>
      </c>
      <c r="D86" s="812">
        <f t="shared" si="3"/>
        <v>45148</v>
      </c>
      <c r="E86" s="796">
        <f t="shared" si="4"/>
        <v>60400000</v>
      </c>
      <c r="F86" s="818">
        <f t="shared" si="5"/>
        <v>-259925.52777777778</v>
      </c>
      <c r="G86" s="796">
        <v>0</v>
      </c>
      <c r="H86" s="796">
        <f t="shared" ref="H86:H139" si="10">E86+G86</f>
        <v>60400000</v>
      </c>
      <c r="I86" s="796">
        <f t="shared" si="6"/>
        <v>130.02777777777777</v>
      </c>
      <c r="J86" s="796">
        <f t="shared" si="8"/>
        <v>60400000</v>
      </c>
      <c r="K86" s="817">
        <f t="shared" si="9"/>
        <v>1</v>
      </c>
    </row>
    <row r="87" spans="1:11" x14ac:dyDescent="0.2">
      <c r="A87" s="813">
        <f t="shared" ref="A87:A141" si="11">B87-B86</f>
        <v>31</v>
      </c>
      <c r="B87" s="812">
        <f t="shared" si="7"/>
        <v>45174</v>
      </c>
      <c r="C87" s="812">
        <f t="shared" ref="C87:C142" si="12">IF(OR(WEEKDAY(B87+1)=1,WEEKDAY(B87+1)=7),WORKDAY(B87+1,-1),WORKDAY(B87+1,0))</f>
        <v>45175</v>
      </c>
      <c r="D87" s="812">
        <f t="shared" ref="D87:D142" si="13">WORKDAY(C87,4)</f>
        <v>45181</v>
      </c>
      <c r="E87" s="796">
        <f t="shared" ref="E87:E139" si="14">H86</f>
        <v>60400000</v>
      </c>
      <c r="F87" s="818">
        <f t="shared" ref="F87:F139" si="15">-A87*J87*$B$10</f>
        <v>-259925.52777777778</v>
      </c>
      <c r="G87" s="796">
        <v>0</v>
      </c>
      <c r="H87" s="796">
        <f t="shared" si="10"/>
        <v>60400000</v>
      </c>
      <c r="I87" s="796">
        <f t="shared" ref="I87:I142" si="16">J87*$C$8*A87</f>
        <v>130.02777777777777</v>
      </c>
      <c r="J87" s="796">
        <f t="shared" si="8"/>
        <v>60400000</v>
      </c>
      <c r="K87" s="817">
        <f t="shared" si="9"/>
        <v>1</v>
      </c>
    </row>
    <row r="88" spans="1:11" x14ac:dyDescent="0.2">
      <c r="A88" s="813">
        <f t="shared" si="11"/>
        <v>30</v>
      </c>
      <c r="B88" s="812">
        <f t="shared" ref="B88:B141" si="17">EOMONTH(B87,0)+5</f>
        <v>45204</v>
      </c>
      <c r="C88" s="812">
        <f t="shared" si="12"/>
        <v>45205</v>
      </c>
      <c r="D88" s="812">
        <f t="shared" si="13"/>
        <v>45211</v>
      </c>
      <c r="E88" s="796">
        <f t="shared" si="14"/>
        <v>60400000</v>
      </c>
      <c r="F88" s="818">
        <f t="shared" si="15"/>
        <v>-251540.83333333334</v>
      </c>
      <c r="G88" s="796">
        <v>0</v>
      </c>
      <c r="H88" s="796">
        <f t="shared" si="10"/>
        <v>60400000</v>
      </c>
      <c r="I88" s="796">
        <f t="shared" si="16"/>
        <v>125.83333333333334</v>
      </c>
      <c r="J88" s="796">
        <f t="shared" ref="J88:J139" si="18">AVERAGE(H87,E87)</f>
        <v>60400000</v>
      </c>
      <c r="K88" s="817">
        <f t="shared" ref="K88:K139" si="19">COUNT(D88)</f>
        <v>1</v>
      </c>
    </row>
    <row r="89" spans="1:11" x14ac:dyDescent="0.2">
      <c r="A89" s="813">
        <f t="shared" si="11"/>
        <v>31</v>
      </c>
      <c r="B89" s="812">
        <f t="shared" si="17"/>
        <v>45235</v>
      </c>
      <c r="C89" s="812">
        <f t="shared" si="12"/>
        <v>45236</v>
      </c>
      <c r="D89" s="812">
        <f t="shared" si="13"/>
        <v>45240</v>
      </c>
      <c r="E89" s="796">
        <f t="shared" si="14"/>
        <v>60400000</v>
      </c>
      <c r="F89" s="818">
        <f t="shared" si="15"/>
        <v>-259925.52777777778</v>
      </c>
      <c r="G89" s="796">
        <v>0</v>
      </c>
      <c r="H89" s="796">
        <f t="shared" si="10"/>
        <v>60400000</v>
      </c>
      <c r="I89" s="796">
        <f t="shared" si="16"/>
        <v>130.02777777777777</v>
      </c>
      <c r="J89" s="796">
        <f t="shared" si="18"/>
        <v>60400000</v>
      </c>
      <c r="K89" s="817">
        <f t="shared" si="19"/>
        <v>1</v>
      </c>
    </row>
    <row r="90" spans="1:11" x14ac:dyDescent="0.2">
      <c r="A90" s="813">
        <f t="shared" si="11"/>
        <v>30</v>
      </c>
      <c r="B90" s="812">
        <f t="shared" si="17"/>
        <v>45265</v>
      </c>
      <c r="C90" s="812">
        <f t="shared" si="12"/>
        <v>45266</v>
      </c>
      <c r="D90" s="812">
        <f t="shared" si="13"/>
        <v>45272</v>
      </c>
      <c r="E90" s="796">
        <f t="shared" si="14"/>
        <v>60400000</v>
      </c>
      <c r="F90" s="818">
        <f t="shared" si="15"/>
        <v>-251540.83333333334</v>
      </c>
      <c r="G90" s="796">
        <v>0</v>
      </c>
      <c r="H90" s="796">
        <f t="shared" si="10"/>
        <v>60400000</v>
      </c>
      <c r="I90" s="796">
        <f t="shared" si="16"/>
        <v>125.83333333333334</v>
      </c>
      <c r="J90" s="796">
        <f t="shared" si="18"/>
        <v>60400000</v>
      </c>
      <c r="K90" s="817">
        <f t="shared" si="19"/>
        <v>1</v>
      </c>
    </row>
    <row r="91" spans="1:11" x14ac:dyDescent="0.2">
      <c r="A91" s="813">
        <f t="shared" si="11"/>
        <v>31</v>
      </c>
      <c r="B91" s="812">
        <f t="shared" si="17"/>
        <v>45296</v>
      </c>
      <c r="C91" s="812">
        <f t="shared" si="12"/>
        <v>45296</v>
      </c>
      <c r="D91" s="812">
        <f t="shared" si="13"/>
        <v>45302</v>
      </c>
      <c r="E91" s="796">
        <f t="shared" si="14"/>
        <v>60400000</v>
      </c>
      <c r="F91" s="818">
        <f t="shared" si="15"/>
        <v>-259925.52777777778</v>
      </c>
      <c r="G91" s="796">
        <v>0</v>
      </c>
      <c r="H91" s="796">
        <f t="shared" si="10"/>
        <v>60400000</v>
      </c>
      <c r="I91" s="796">
        <f t="shared" si="16"/>
        <v>130.02777777777777</v>
      </c>
      <c r="J91" s="796">
        <f t="shared" si="18"/>
        <v>60400000</v>
      </c>
      <c r="K91" s="817">
        <f t="shared" si="19"/>
        <v>1</v>
      </c>
    </row>
    <row r="92" spans="1:11" x14ac:dyDescent="0.2">
      <c r="A92" s="813">
        <f t="shared" si="11"/>
        <v>31</v>
      </c>
      <c r="B92" s="812">
        <f t="shared" si="17"/>
        <v>45327</v>
      </c>
      <c r="C92" s="812">
        <f t="shared" si="12"/>
        <v>45328</v>
      </c>
      <c r="D92" s="812">
        <f t="shared" si="13"/>
        <v>45334</v>
      </c>
      <c r="E92" s="796">
        <f t="shared" si="14"/>
        <v>60400000</v>
      </c>
      <c r="F92" s="818">
        <f t="shared" si="15"/>
        <v>-259925.52777777778</v>
      </c>
      <c r="G92" s="796">
        <v>0</v>
      </c>
      <c r="H92" s="796">
        <f t="shared" si="10"/>
        <v>60400000</v>
      </c>
      <c r="I92" s="796">
        <f t="shared" si="16"/>
        <v>130.02777777777777</v>
      </c>
      <c r="J92" s="796">
        <f t="shared" si="18"/>
        <v>60400000</v>
      </c>
      <c r="K92" s="817">
        <f t="shared" si="19"/>
        <v>1</v>
      </c>
    </row>
    <row r="93" spans="1:11" x14ac:dyDescent="0.2">
      <c r="A93" s="813">
        <f t="shared" si="11"/>
        <v>29</v>
      </c>
      <c r="B93" s="812">
        <f t="shared" si="17"/>
        <v>45356</v>
      </c>
      <c r="C93" s="812">
        <f t="shared" si="12"/>
        <v>45357</v>
      </c>
      <c r="D93" s="812">
        <f t="shared" si="13"/>
        <v>45363</v>
      </c>
      <c r="E93" s="796">
        <f t="shared" si="14"/>
        <v>60400000</v>
      </c>
      <c r="F93" s="818">
        <f t="shared" si="15"/>
        <v>-243156.13888888891</v>
      </c>
      <c r="G93" s="796">
        <v>0</v>
      </c>
      <c r="H93" s="796">
        <f t="shared" si="10"/>
        <v>60400000</v>
      </c>
      <c r="I93" s="796">
        <f t="shared" si="16"/>
        <v>121.6388888888889</v>
      </c>
      <c r="J93" s="796">
        <f t="shared" si="18"/>
        <v>60400000</v>
      </c>
      <c r="K93" s="817">
        <f t="shared" si="19"/>
        <v>1</v>
      </c>
    </row>
    <row r="94" spans="1:11" x14ac:dyDescent="0.2">
      <c r="A94" s="813">
        <f t="shared" si="11"/>
        <v>31</v>
      </c>
      <c r="B94" s="812">
        <f t="shared" si="17"/>
        <v>45387</v>
      </c>
      <c r="C94" s="812">
        <f t="shared" si="12"/>
        <v>45387</v>
      </c>
      <c r="D94" s="812">
        <f t="shared" si="13"/>
        <v>45393</v>
      </c>
      <c r="E94" s="796">
        <f t="shared" si="14"/>
        <v>60400000</v>
      </c>
      <c r="F94" s="818">
        <f t="shared" si="15"/>
        <v>-259925.52777777778</v>
      </c>
      <c r="G94" s="796">
        <v>0</v>
      </c>
      <c r="H94" s="796">
        <f t="shared" si="10"/>
        <v>60400000</v>
      </c>
      <c r="I94" s="796">
        <f t="shared" si="16"/>
        <v>130.02777777777777</v>
      </c>
      <c r="J94" s="796">
        <f t="shared" si="18"/>
        <v>60400000</v>
      </c>
      <c r="K94" s="817">
        <f t="shared" si="19"/>
        <v>1</v>
      </c>
    </row>
    <row r="95" spans="1:11" x14ac:dyDescent="0.2">
      <c r="A95" s="813">
        <f t="shared" si="11"/>
        <v>30</v>
      </c>
      <c r="B95" s="812">
        <f t="shared" si="17"/>
        <v>45417</v>
      </c>
      <c r="C95" s="812">
        <f t="shared" si="12"/>
        <v>45418</v>
      </c>
      <c r="D95" s="812">
        <f t="shared" si="13"/>
        <v>45422</v>
      </c>
      <c r="E95" s="796">
        <f t="shared" si="14"/>
        <v>60400000</v>
      </c>
      <c r="F95" s="818">
        <f t="shared" si="15"/>
        <v>-251540.83333333334</v>
      </c>
      <c r="G95" s="796">
        <v>0</v>
      </c>
      <c r="H95" s="796">
        <f t="shared" si="10"/>
        <v>60400000</v>
      </c>
      <c r="I95" s="796">
        <f t="shared" si="16"/>
        <v>125.83333333333334</v>
      </c>
      <c r="J95" s="796">
        <f t="shared" si="18"/>
        <v>60400000</v>
      </c>
      <c r="K95" s="817">
        <f t="shared" si="19"/>
        <v>1</v>
      </c>
    </row>
    <row r="96" spans="1:11" x14ac:dyDescent="0.2">
      <c r="A96" s="813">
        <f t="shared" si="11"/>
        <v>31</v>
      </c>
      <c r="B96" s="812">
        <f t="shared" si="17"/>
        <v>45448</v>
      </c>
      <c r="C96" s="812">
        <f t="shared" si="12"/>
        <v>45449</v>
      </c>
      <c r="D96" s="812">
        <f t="shared" si="13"/>
        <v>45455</v>
      </c>
      <c r="E96" s="796">
        <f t="shared" si="14"/>
        <v>60400000</v>
      </c>
      <c r="F96" s="818">
        <f t="shared" si="15"/>
        <v>-259925.52777777778</v>
      </c>
      <c r="G96" s="796">
        <v>0</v>
      </c>
      <c r="H96" s="796">
        <f t="shared" si="10"/>
        <v>60400000</v>
      </c>
      <c r="I96" s="796">
        <f t="shared" si="16"/>
        <v>130.02777777777777</v>
      </c>
      <c r="J96" s="796">
        <f t="shared" si="18"/>
        <v>60400000</v>
      </c>
      <c r="K96" s="817">
        <f t="shared" si="19"/>
        <v>1</v>
      </c>
    </row>
    <row r="97" spans="1:11" x14ac:dyDescent="0.2">
      <c r="A97" s="813">
        <f t="shared" si="11"/>
        <v>30</v>
      </c>
      <c r="B97" s="812">
        <f t="shared" si="17"/>
        <v>45478</v>
      </c>
      <c r="C97" s="812">
        <f t="shared" si="12"/>
        <v>45478</v>
      </c>
      <c r="D97" s="812">
        <f t="shared" si="13"/>
        <v>45484</v>
      </c>
      <c r="E97" s="796">
        <f t="shared" si="14"/>
        <v>60400000</v>
      </c>
      <c r="F97" s="818">
        <f t="shared" si="15"/>
        <v>-251540.83333333334</v>
      </c>
      <c r="G97" s="796">
        <v>0</v>
      </c>
      <c r="H97" s="796">
        <f t="shared" si="10"/>
        <v>60400000</v>
      </c>
      <c r="I97" s="796">
        <f t="shared" si="16"/>
        <v>125.83333333333334</v>
      </c>
      <c r="J97" s="796">
        <f t="shared" si="18"/>
        <v>60400000</v>
      </c>
      <c r="K97" s="817">
        <f t="shared" si="19"/>
        <v>1</v>
      </c>
    </row>
    <row r="98" spans="1:11" x14ac:dyDescent="0.2">
      <c r="A98" s="813">
        <f t="shared" si="11"/>
        <v>31</v>
      </c>
      <c r="B98" s="812">
        <f t="shared" si="17"/>
        <v>45509</v>
      </c>
      <c r="C98" s="812">
        <f t="shared" si="12"/>
        <v>45510</v>
      </c>
      <c r="D98" s="812">
        <f t="shared" si="13"/>
        <v>45516</v>
      </c>
      <c r="E98" s="796">
        <f t="shared" si="14"/>
        <v>60400000</v>
      </c>
      <c r="F98" s="818">
        <f t="shared" si="15"/>
        <v>-259925.52777777778</v>
      </c>
      <c r="G98" s="796">
        <v>0</v>
      </c>
      <c r="H98" s="796">
        <f t="shared" si="10"/>
        <v>60400000</v>
      </c>
      <c r="I98" s="796">
        <f t="shared" si="16"/>
        <v>130.02777777777777</v>
      </c>
      <c r="J98" s="796">
        <f t="shared" si="18"/>
        <v>60400000</v>
      </c>
      <c r="K98" s="817">
        <f t="shared" si="19"/>
        <v>1</v>
      </c>
    </row>
    <row r="99" spans="1:11" x14ac:dyDescent="0.2">
      <c r="A99" s="813">
        <f t="shared" si="11"/>
        <v>31</v>
      </c>
      <c r="B99" s="812">
        <f t="shared" si="17"/>
        <v>45540</v>
      </c>
      <c r="C99" s="812">
        <f t="shared" si="12"/>
        <v>45541</v>
      </c>
      <c r="D99" s="812">
        <f t="shared" si="13"/>
        <v>45547</v>
      </c>
      <c r="E99" s="796">
        <f t="shared" si="14"/>
        <v>60400000</v>
      </c>
      <c r="F99" s="818">
        <f t="shared" si="15"/>
        <v>-259925.52777777778</v>
      </c>
      <c r="G99" s="796">
        <v>0</v>
      </c>
      <c r="H99" s="796">
        <f t="shared" si="10"/>
        <v>60400000</v>
      </c>
      <c r="I99" s="796">
        <f t="shared" si="16"/>
        <v>130.02777777777777</v>
      </c>
      <c r="J99" s="796">
        <f t="shared" si="18"/>
        <v>60400000</v>
      </c>
      <c r="K99" s="817">
        <f t="shared" si="19"/>
        <v>1</v>
      </c>
    </row>
    <row r="100" spans="1:11" x14ac:dyDescent="0.2">
      <c r="A100" s="813">
        <f t="shared" si="11"/>
        <v>30</v>
      </c>
      <c r="B100" s="812">
        <f t="shared" si="17"/>
        <v>45570</v>
      </c>
      <c r="C100" s="812">
        <f t="shared" si="12"/>
        <v>45569</v>
      </c>
      <c r="D100" s="812">
        <f t="shared" si="13"/>
        <v>45575</v>
      </c>
      <c r="E100" s="796">
        <f t="shared" si="14"/>
        <v>60400000</v>
      </c>
      <c r="F100" s="818">
        <f t="shared" si="15"/>
        <v>-251540.83333333334</v>
      </c>
      <c r="G100" s="796">
        <v>0</v>
      </c>
      <c r="H100" s="796">
        <f t="shared" si="10"/>
        <v>60400000</v>
      </c>
      <c r="I100" s="796">
        <f t="shared" si="16"/>
        <v>125.83333333333334</v>
      </c>
      <c r="J100" s="796">
        <f t="shared" si="18"/>
        <v>60400000</v>
      </c>
      <c r="K100" s="817">
        <f t="shared" si="19"/>
        <v>1</v>
      </c>
    </row>
    <row r="101" spans="1:11" x14ac:dyDescent="0.2">
      <c r="A101" s="813">
        <f t="shared" si="11"/>
        <v>31</v>
      </c>
      <c r="B101" s="812">
        <f t="shared" si="17"/>
        <v>45601</v>
      </c>
      <c r="C101" s="812">
        <f t="shared" si="12"/>
        <v>45602</v>
      </c>
      <c r="D101" s="812">
        <f t="shared" si="13"/>
        <v>45608</v>
      </c>
      <c r="E101" s="796">
        <f t="shared" si="14"/>
        <v>60400000</v>
      </c>
      <c r="F101" s="818">
        <f t="shared" si="15"/>
        <v>-259925.52777777778</v>
      </c>
      <c r="G101" s="796">
        <v>0</v>
      </c>
      <c r="H101" s="796">
        <f t="shared" si="10"/>
        <v>60400000</v>
      </c>
      <c r="I101" s="796">
        <f t="shared" si="16"/>
        <v>130.02777777777777</v>
      </c>
      <c r="J101" s="796">
        <f t="shared" si="18"/>
        <v>60400000</v>
      </c>
      <c r="K101" s="817">
        <f t="shared" si="19"/>
        <v>1</v>
      </c>
    </row>
    <row r="102" spans="1:11" x14ac:dyDescent="0.2">
      <c r="A102" s="813">
        <f t="shared" si="11"/>
        <v>30</v>
      </c>
      <c r="B102" s="812">
        <f t="shared" si="17"/>
        <v>45631</v>
      </c>
      <c r="C102" s="812">
        <f t="shared" si="12"/>
        <v>45632</v>
      </c>
      <c r="D102" s="812">
        <f t="shared" si="13"/>
        <v>45638</v>
      </c>
      <c r="E102" s="796">
        <f t="shared" si="14"/>
        <v>60400000</v>
      </c>
      <c r="F102" s="818">
        <f t="shared" si="15"/>
        <v>-251540.83333333334</v>
      </c>
      <c r="G102" s="796">
        <v>0</v>
      </c>
      <c r="H102" s="796">
        <f t="shared" si="10"/>
        <v>60400000</v>
      </c>
      <c r="I102" s="796">
        <f t="shared" si="16"/>
        <v>125.83333333333334</v>
      </c>
      <c r="J102" s="796">
        <f t="shared" si="18"/>
        <v>60400000</v>
      </c>
      <c r="K102" s="817">
        <f t="shared" si="19"/>
        <v>1</v>
      </c>
    </row>
    <row r="103" spans="1:11" x14ac:dyDescent="0.2">
      <c r="A103" s="813">
        <f t="shared" si="11"/>
        <v>31</v>
      </c>
      <c r="B103" s="812">
        <f t="shared" si="17"/>
        <v>45662</v>
      </c>
      <c r="C103" s="812">
        <f t="shared" si="12"/>
        <v>45663</v>
      </c>
      <c r="D103" s="812">
        <f t="shared" si="13"/>
        <v>45667</v>
      </c>
      <c r="E103" s="796">
        <f t="shared" si="14"/>
        <v>60400000</v>
      </c>
      <c r="F103" s="818">
        <f t="shared" si="15"/>
        <v>-259925.52777777778</v>
      </c>
      <c r="G103" s="796">
        <v>0</v>
      </c>
      <c r="H103" s="796">
        <f t="shared" si="10"/>
        <v>60400000</v>
      </c>
      <c r="I103" s="796">
        <f t="shared" si="16"/>
        <v>130.02777777777777</v>
      </c>
      <c r="J103" s="796">
        <f t="shared" si="18"/>
        <v>60400000</v>
      </c>
      <c r="K103" s="817">
        <f t="shared" si="19"/>
        <v>1</v>
      </c>
    </row>
    <row r="104" spans="1:11" x14ac:dyDescent="0.2">
      <c r="A104" s="813">
        <f t="shared" si="11"/>
        <v>31</v>
      </c>
      <c r="B104" s="812">
        <f t="shared" si="17"/>
        <v>45693</v>
      </c>
      <c r="C104" s="812">
        <f t="shared" si="12"/>
        <v>45694</v>
      </c>
      <c r="D104" s="812">
        <f t="shared" si="13"/>
        <v>45700</v>
      </c>
      <c r="E104" s="796">
        <f t="shared" si="14"/>
        <v>60400000</v>
      </c>
      <c r="F104" s="818">
        <f t="shared" si="15"/>
        <v>-259925.52777777778</v>
      </c>
      <c r="G104" s="796">
        <v>0</v>
      </c>
      <c r="H104" s="796">
        <f t="shared" si="10"/>
        <v>60400000</v>
      </c>
      <c r="I104" s="796">
        <f t="shared" si="16"/>
        <v>130.02777777777777</v>
      </c>
      <c r="J104" s="796">
        <f t="shared" si="18"/>
        <v>60400000</v>
      </c>
      <c r="K104" s="817">
        <f t="shared" si="19"/>
        <v>1</v>
      </c>
    </row>
    <row r="105" spans="1:11" x14ac:dyDescent="0.2">
      <c r="A105" s="813">
        <f t="shared" si="11"/>
        <v>28</v>
      </c>
      <c r="B105" s="812">
        <f t="shared" si="17"/>
        <v>45721</v>
      </c>
      <c r="C105" s="812">
        <f t="shared" si="12"/>
        <v>45722</v>
      </c>
      <c r="D105" s="812">
        <f t="shared" si="13"/>
        <v>45728</v>
      </c>
      <c r="E105" s="796">
        <f t="shared" si="14"/>
        <v>60400000</v>
      </c>
      <c r="F105" s="818">
        <f t="shared" si="15"/>
        <v>-234771.44444444447</v>
      </c>
      <c r="G105" s="796">
        <v>0</v>
      </c>
      <c r="H105" s="796">
        <f t="shared" si="10"/>
        <v>60400000</v>
      </c>
      <c r="I105" s="796">
        <f t="shared" si="16"/>
        <v>117.44444444444446</v>
      </c>
      <c r="J105" s="796">
        <f t="shared" si="18"/>
        <v>60400000</v>
      </c>
      <c r="K105" s="817">
        <f t="shared" si="19"/>
        <v>1</v>
      </c>
    </row>
    <row r="106" spans="1:11" x14ac:dyDescent="0.2">
      <c r="A106" s="813">
        <f t="shared" si="11"/>
        <v>31</v>
      </c>
      <c r="B106" s="812">
        <f t="shared" si="17"/>
        <v>45752</v>
      </c>
      <c r="C106" s="812">
        <f t="shared" si="12"/>
        <v>45751</v>
      </c>
      <c r="D106" s="812">
        <f t="shared" si="13"/>
        <v>45757</v>
      </c>
      <c r="E106" s="796">
        <f t="shared" si="14"/>
        <v>60400000</v>
      </c>
      <c r="F106" s="818">
        <f t="shared" si="15"/>
        <v>-259925.52777777778</v>
      </c>
      <c r="G106" s="796">
        <v>0</v>
      </c>
      <c r="H106" s="796">
        <f t="shared" si="10"/>
        <v>60400000</v>
      </c>
      <c r="I106" s="796">
        <f t="shared" si="16"/>
        <v>130.02777777777777</v>
      </c>
      <c r="J106" s="796">
        <f t="shared" si="18"/>
        <v>60400000</v>
      </c>
      <c r="K106" s="817">
        <f t="shared" si="19"/>
        <v>1</v>
      </c>
    </row>
    <row r="107" spans="1:11" x14ac:dyDescent="0.2">
      <c r="A107" s="813">
        <f t="shared" si="11"/>
        <v>30</v>
      </c>
      <c r="B107" s="812">
        <f t="shared" si="17"/>
        <v>45782</v>
      </c>
      <c r="C107" s="812">
        <f t="shared" si="12"/>
        <v>45783</v>
      </c>
      <c r="D107" s="812">
        <f t="shared" si="13"/>
        <v>45789</v>
      </c>
      <c r="E107" s="796">
        <f t="shared" si="14"/>
        <v>60400000</v>
      </c>
      <c r="F107" s="818">
        <f t="shared" si="15"/>
        <v>-251540.83333333334</v>
      </c>
      <c r="G107" s="796">
        <v>0</v>
      </c>
      <c r="H107" s="796">
        <f t="shared" si="10"/>
        <v>60400000</v>
      </c>
      <c r="I107" s="796">
        <f t="shared" si="16"/>
        <v>125.83333333333334</v>
      </c>
      <c r="J107" s="796">
        <f t="shared" si="18"/>
        <v>60400000</v>
      </c>
      <c r="K107" s="817">
        <f t="shared" si="19"/>
        <v>1</v>
      </c>
    </row>
    <row r="108" spans="1:11" x14ac:dyDescent="0.2">
      <c r="A108" s="813">
        <f t="shared" si="11"/>
        <v>31</v>
      </c>
      <c r="B108" s="812">
        <f t="shared" si="17"/>
        <v>45813</v>
      </c>
      <c r="C108" s="812">
        <f t="shared" si="12"/>
        <v>45814</v>
      </c>
      <c r="D108" s="812">
        <f t="shared" si="13"/>
        <v>45820</v>
      </c>
      <c r="E108" s="796">
        <f t="shared" si="14"/>
        <v>60400000</v>
      </c>
      <c r="F108" s="818">
        <f t="shared" si="15"/>
        <v>-259925.52777777778</v>
      </c>
      <c r="G108" s="796">
        <v>0</v>
      </c>
      <c r="H108" s="796">
        <f t="shared" si="10"/>
        <v>60400000</v>
      </c>
      <c r="I108" s="796">
        <f t="shared" si="16"/>
        <v>130.02777777777777</v>
      </c>
      <c r="J108" s="796">
        <f t="shared" si="18"/>
        <v>60400000</v>
      </c>
      <c r="K108" s="817">
        <f t="shared" si="19"/>
        <v>1</v>
      </c>
    </row>
    <row r="109" spans="1:11" x14ac:dyDescent="0.2">
      <c r="A109" s="813">
        <f t="shared" si="11"/>
        <v>30</v>
      </c>
      <c r="B109" s="812">
        <f t="shared" si="17"/>
        <v>45843</v>
      </c>
      <c r="C109" s="812">
        <f t="shared" si="12"/>
        <v>45842</v>
      </c>
      <c r="D109" s="812">
        <f t="shared" si="13"/>
        <v>45848</v>
      </c>
      <c r="E109" s="796">
        <f t="shared" si="14"/>
        <v>60400000</v>
      </c>
      <c r="F109" s="818">
        <f t="shared" si="15"/>
        <v>-251540.83333333334</v>
      </c>
      <c r="G109" s="796">
        <v>0</v>
      </c>
      <c r="H109" s="796">
        <f t="shared" si="10"/>
        <v>60400000</v>
      </c>
      <c r="I109" s="796">
        <f t="shared" si="16"/>
        <v>125.83333333333334</v>
      </c>
      <c r="J109" s="796">
        <f t="shared" si="18"/>
        <v>60400000</v>
      </c>
      <c r="K109" s="817">
        <f t="shared" si="19"/>
        <v>1</v>
      </c>
    </row>
    <row r="110" spans="1:11" x14ac:dyDescent="0.2">
      <c r="A110" s="813">
        <f t="shared" si="11"/>
        <v>31</v>
      </c>
      <c r="B110" s="812">
        <f t="shared" si="17"/>
        <v>45874</v>
      </c>
      <c r="C110" s="812">
        <f t="shared" si="12"/>
        <v>45875</v>
      </c>
      <c r="D110" s="812">
        <f t="shared" si="13"/>
        <v>45881</v>
      </c>
      <c r="E110" s="796">
        <f t="shared" si="14"/>
        <v>60400000</v>
      </c>
      <c r="F110" s="818">
        <f t="shared" si="15"/>
        <v>-259925.52777777778</v>
      </c>
      <c r="G110" s="796">
        <v>0</v>
      </c>
      <c r="H110" s="796">
        <f t="shared" si="10"/>
        <v>60400000</v>
      </c>
      <c r="I110" s="796">
        <f t="shared" si="16"/>
        <v>130.02777777777777</v>
      </c>
      <c r="J110" s="796">
        <f t="shared" si="18"/>
        <v>60400000</v>
      </c>
      <c r="K110" s="817">
        <f t="shared" si="19"/>
        <v>1</v>
      </c>
    </row>
    <row r="111" spans="1:11" x14ac:dyDescent="0.2">
      <c r="A111" s="813">
        <f t="shared" si="11"/>
        <v>31</v>
      </c>
      <c r="B111" s="812">
        <f t="shared" si="17"/>
        <v>45905</v>
      </c>
      <c r="C111" s="812">
        <f t="shared" si="12"/>
        <v>45905</v>
      </c>
      <c r="D111" s="812">
        <f t="shared" si="13"/>
        <v>45911</v>
      </c>
      <c r="E111" s="796">
        <f t="shared" si="14"/>
        <v>60400000</v>
      </c>
      <c r="F111" s="818">
        <f t="shared" si="15"/>
        <v>-259925.52777777778</v>
      </c>
      <c r="G111" s="796">
        <v>0</v>
      </c>
      <c r="H111" s="796">
        <f t="shared" si="10"/>
        <v>60400000</v>
      </c>
      <c r="I111" s="796">
        <f t="shared" si="16"/>
        <v>130.02777777777777</v>
      </c>
      <c r="J111" s="796">
        <f t="shared" si="18"/>
        <v>60400000</v>
      </c>
      <c r="K111" s="817">
        <f t="shared" si="19"/>
        <v>1</v>
      </c>
    </row>
    <row r="112" spans="1:11" x14ac:dyDescent="0.2">
      <c r="A112" s="813">
        <f t="shared" si="11"/>
        <v>30</v>
      </c>
      <c r="B112" s="812">
        <f t="shared" si="17"/>
        <v>45935</v>
      </c>
      <c r="C112" s="812">
        <f t="shared" si="12"/>
        <v>45936</v>
      </c>
      <c r="D112" s="812">
        <f t="shared" si="13"/>
        <v>45940</v>
      </c>
      <c r="E112" s="796">
        <f t="shared" si="14"/>
        <v>60400000</v>
      </c>
      <c r="F112" s="818">
        <f t="shared" si="15"/>
        <v>-251540.83333333334</v>
      </c>
      <c r="G112" s="796">
        <v>0</v>
      </c>
      <c r="H112" s="796">
        <f t="shared" si="10"/>
        <v>60400000</v>
      </c>
      <c r="I112" s="796">
        <f t="shared" si="16"/>
        <v>125.83333333333334</v>
      </c>
      <c r="J112" s="796">
        <f t="shared" si="18"/>
        <v>60400000</v>
      </c>
      <c r="K112" s="817">
        <f t="shared" si="19"/>
        <v>1</v>
      </c>
    </row>
    <row r="113" spans="1:11" x14ac:dyDescent="0.2">
      <c r="A113" s="813">
        <f t="shared" si="11"/>
        <v>31</v>
      </c>
      <c r="B113" s="812">
        <f t="shared" si="17"/>
        <v>45966</v>
      </c>
      <c r="C113" s="812">
        <f t="shared" si="12"/>
        <v>45967</v>
      </c>
      <c r="D113" s="812">
        <f t="shared" si="13"/>
        <v>45973</v>
      </c>
      <c r="E113" s="796">
        <f t="shared" si="14"/>
        <v>60400000</v>
      </c>
      <c r="F113" s="818">
        <f t="shared" si="15"/>
        <v>-259925.52777777778</v>
      </c>
      <c r="G113" s="796">
        <v>0</v>
      </c>
      <c r="H113" s="796">
        <f t="shared" si="10"/>
        <v>60400000</v>
      </c>
      <c r="I113" s="796">
        <f t="shared" si="16"/>
        <v>130.02777777777777</v>
      </c>
      <c r="J113" s="796">
        <f t="shared" si="18"/>
        <v>60400000</v>
      </c>
      <c r="K113" s="817">
        <f t="shared" si="19"/>
        <v>1</v>
      </c>
    </row>
    <row r="114" spans="1:11" x14ac:dyDescent="0.2">
      <c r="A114" s="813">
        <f t="shared" si="11"/>
        <v>30</v>
      </c>
      <c r="B114" s="812">
        <f t="shared" si="17"/>
        <v>45996</v>
      </c>
      <c r="C114" s="812">
        <f t="shared" si="12"/>
        <v>45996</v>
      </c>
      <c r="D114" s="812">
        <f t="shared" si="13"/>
        <v>46002</v>
      </c>
      <c r="E114" s="796">
        <f t="shared" si="14"/>
        <v>60400000</v>
      </c>
      <c r="F114" s="818">
        <f t="shared" si="15"/>
        <v>-251540.83333333334</v>
      </c>
      <c r="G114" s="796">
        <v>0</v>
      </c>
      <c r="H114" s="796">
        <f t="shared" si="10"/>
        <v>60400000</v>
      </c>
      <c r="I114" s="796">
        <f t="shared" si="16"/>
        <v>125.83333333333334</v>
      </c>
      <c r="J114" s="796">
        <f t="shared" si="18"/>
        <v>60400000</v>
      </c>
      <c r="K114" s="817">
        <f t="shared" si="19"/>
        <v>1</v>
      </c>
    </row>
    <row r="115" spans="1:11" x14ac:dyDescent="0.2">
      <c r="A115" s="813">
        <f t="shared" si="11"/>
        <v>31</v>
      </c>
      <c r="B115" s="812">
        <f t="shared" si="17"/>
        <v>46027</v>
      </c>
      <c r="C115" s="812">
        <f t="shared" si="12"/>
        <v>46028</v>
      </c>
      <c r="D115" s="812">
        <f t="shared" si="13"/>
        <v>46034</v>
      </c>
      <c r="E115" s="796">
        <f t="shared" si="14"/>
        <v>60400000</v>
      </c>
      <c r="F115" s="818">
        <f t="shared" si="15"/>
        <v>-259925.52777777778</v>
      </c>
      <c r="G115" s="796">
        <v>0</v>
      </c>
      <c r="H115" s="796">
        <f t="shared" si="10"/>
        <v>60400000</v>
      </c>
      <c r="I115" s="796">
        <f t="shared" si="16"/>
        <v>130.02777777777777</v>
      </c>
      <c r="J115" s="796">
        <f t="shared" si="18"/>
        <v>60400000</v>
      </c>
      <c r="K115" s="817">
        <f t="shared" si="19"/>
        <v>1</v>
      </c>
    </row>
    <row r="116" spans="1:11" x14ac:dyDescent="0.2">
      <c r="A116" s="813">
        <f t="shared" si="11"/>
        <v>31</v>
      </c>
      <c r="B116" s="812">
        <f t="shared" si="17"/>
        <v>46058</v>
      </c>
      <c r="C116" s="812">
        <f t="shared" si="12"/>
        <v>46059</v>
      </c>
      <c r="D116" s="812">
        <f t="shared" si="13"/>
        <v>46065</v>
      </c>
      <c r="E116" s="796">
        <f t="shared" si="14"/>
        <v>60400000</v>
      </c>
      <c r="F116" s="818">
        <f t="shared" si="15"/>
        <v>-259925.52777777778</v>
      </c>
      <c r="G116" s="796">
        <v>0</v>
      </c>
      <c r="H116" s="796">
        <f t="shared" si="10"/>
        <v>60400000</v>
      </c>
      <c r="I116" s="796">
        <f t="shared" si="16"/>
        <v>130.02777777777777</v>
      </c>
      <c r="J116" s="796">
        <f t="shared" si="18"/>
        <v>60400000</v>
      </c>
      <c r="K116" s="817">
        <f t="shared" si="19"/>
        <v>1</v>
      </c>
    </row>
    <row r="117" spans="1:11" x14ac:dyDescent="0.2">
      <c r="A117" s="813">
        <f t="shared" si="11"/>
        <v>28</v>
      </c>
      <c r="B117" s="812">
        <f t="shared" si="17"/>
        <v>46086</v>
      </c>
      <c r="C117" s="812">
        <f t="shared" si="12"/>
        <v>46087</v>
      </c>
      <c r="D117" s="812">
        <f t="shared" si="13"/>
        <v>46093</v>
      </c>
      <c r="E117" s="796">
        <f t="shared" si="14"/>
        <v>60400000</v>
      </c>
      <c r="F117" s="818">
        <f t="shared" si="15"/>
        <v>-234771.44444444447</v>
      </c>
      <c r="G117" s="796">
        <v>0</v>
      </c>
      <c r="H117" s="796">
        <f t="shared" si="10"/>
        <v>60400000</v>
      </c>
      <c r="I117" s="796">
        <f t="shared" si="16"/>
        <v>117.44444444444446</v>
      </c>
      <c r="J117" s="796">
        <f t="shared" si="18"/>
        <v>60400000</v>
      </c>
      <c r="K117" s="817">
        <f t="shared" si="19"/>
        <v>1</v>
      </c>
    </row>
    <row r="118" spans="1:11" x14ac:dyDescent="0.2">
      <c r="A118" s="813">
        <f t="shared" si="11"/>
        <v>31</v>
      </c>
      <c r="B118" s="812">
        <f t="shared" si="17"/>
        <v>46117</v>
      </c>
      <c r="C118" s="812">
        <f t="shared" si="12"/>
        <v>46118</v>
      </c>
      <c r="D118" s="812">
        <f t="shared" si="13"/>
        <v>46122</v>
      </c>
      <c r="E118" s="796">
        <f t="shared" si="14"/>
        <v>60400000</v>
      </c>
      <c r="F118" s="818">
        <f t="shared" si="15"/>
        <v>-259925.52777777778</v>
      </c>
      <c r="G118" s="796">
        <v>0</v>
      </c>
      <c r="H118" s="796">
        <f t="shared" si="10"/>
        <v>60400000</v>
      </c>
      <c r="I118" s="796">
        <f t="shared" si="16"/>
        <v>130.02777777777777</v>
      </c>
      <c r="J118" s="796">
        <f t="shared" si="18"/>
        <v>60400000</v>
      </c>
      <c r="K118" s="817">
        <f t="shared" si="19"/>
        <v>1</v>
      </c>
    </row>
    <row r="119" spans="1:11" x14ac:dyDescent="0.2">
      <c r="A119" s="813">
        <f t="shared" si="11"/>
        <v>30</v>
      </c>
      <c r="B119" s="812">
        <f t="shared" si="17"/>
        <v>46147</v>
      </c>
      <c r="C119" s="812">
        <f t="shared" si="12"/>
        <v>46148</v>
      </c>
      <c r="D119" s="812">
        <f t="shared" si="13"/>
        <v>46154</v>
      </c>
      <c r="E119" s="796">
        <f t="shared" si="14"/>
        <v>60400000</v>
      </c>
      <c r="F119" s="818">
        <f t="shared" si="15"/>
        <v>-251540.83333333334</v>
      </c>
      <c r="G119" s="796">
        <v>0</v>
      </c>
      <c r="H119" s="796">
        <f t="shared" si="10"/>
        <v>60400000</v>
      </c>
      <c r="I119" s="796">
        <f t="shared" si="16"/>
        <v>125.83333333333334</v>
      </c>
      <c r="J119" s="796">
        <f t="shared" si="18"/>
        <v>60400000</v>
      </c>
      <c r="K119" s="817">
        <f t="shared" si="19"/>
        <v>1</v>
      </c>
    </row>
    <row r="120" spans="1:11" x14ac:dyDescent="0.2">
      <c r="A120" s="813">
        <f t="shared" si="11"/>
        <v>31</v>
      </c>
      <c r="B120" s="812">
        <f t="shared" si="17"/>
        <v>46178</v>
      </c>
      <c r="C120" s="812">
        <f t="shared" si="12"/>
        <v>46178</v>
      </c>
      <c r="D120" s="812">
        <f t="shared" si="13"/>
        <v>46184</v>
      </c>
      <c r="E120" s="796">
        <f t="shared" si="14"/>
        <v>60400000</v>
      </c>
      <c r="F120" s="818">
        <f t="shared" si="15"/>
        <v>-259925.52777777778</v>
      </c>
      <c r="G120" s="796">
        <v>0</v>
      </c>
      <c r="H120" s="796">
        <f t="shared" si="10"/>
        <v>60400000</v>
      </c>
      <c r="I120" s="796">
        <f t="shared" si="16"/>
        <v>130.02777777777777</v>
      </c>
      <c r="J120" s="796">
        <f t="shared" si="18"/>
        <v>60400000</v>
      </c>
      <c r="K120" s="817">
        <f t="shared" si="19"/>
        <v>1</v>
      </c>
    </row>
    <row r="121" spans="1:11" x14ac:dyDescent="0.2">
      <c r="A121" s="813">
        <f t="shared" si="11"/>
        <v>30</v>
      </c>
      <c r="B121" s="812">
        <f t="shared" si="17"/>
        <v>46208</v>
      </c>
      <c r="C121" s="812">
        <f t="shared" si="12"/>
        <v>46209</v>
      </c>
      <c r="D121" s="812">
        <f t="shared" si="13"/>
        <v>46213</v>
      </c>
      <c r="E121" s="796">
        <f t="shared" si="14"/>
        <v>60400000</v>
      </c>
      <c r="F121" s="818">
        <f t="shared" si="15"/>
        <v>-251540.83333333334</v>
      </c>
      <c r="G121" s="796">
        <v>0</v>
      </c>
      <c r="H121" s="796">
        <f t="shared" si="10"/>
        <v>60400000</v>
      </c>
      <c r="I121" s="796">
        <f t="shared" si="16"/>
        <v>125.83333333333334</v>
      </c>
      <c r="J121" s="796">
        <f t="shared" si="18"/>
        <v>60400000</v>
      </c>
      <c r="K121" s="817">
        <f t="shared" si="19"/>
        <v>1</v>
      </c>
    </row>
    <row r="122" spans="1:11" x14ac:dyDescent="0.2">
      <c r="A122" s="813">
        <f t="shared" si="11"/>
        <v>31</v>
      </c>
      <c r="B122" s="812">
        <f t="shared" si="17"/>
        <v>46239</v>
      </c>
      <c r="C122" s="812">
        <f t="shared" si="12"/>
        <v>46240</v>
      </c>
      <c r="D122" s="812">
        <f t="shared" si="13"/>
        <v>46246</v>
      </c>
      <c r="E122" s="796">
        <f t="shared" si="14"/>
        <v>60400000</v>
      </c>
      <c r="F122" s="818">
        <f t="shared" si="15"/>
        <v>-259925.52777777778</v>
      </c>
      <c r="G122" s="796">
        <v>0</v>
      </c>
      <c r="H122" s="796">
        <f t="shared" si="10"/>
        <v>60400000</v>
      </c>
      <c r="I122" s="796">
        <f t="shared" si="16"/>
        <v>130.02777777777777</v>
      </c>
      <c r="J122" s="796">
        <f t="shared" si="18"/>
        <v>60400000</v>
      </c>
      <c r="K122" s="817">
        <f t="shared" si="19"/>
        <v>1</v>
      </c>
    </row>
    <row r="123" spans="1:11" x14ac:dyDescent="0.2">
      <c r="A123" s="813">
        <f t="shared" si="11"/>
        <v>31</v>
      </c>
      <c r="B123" s="812">
        <f t="shared" si="17"/>
        <v>46270</v>
      </c>
      <c r="C123" s="812">
        <f t="shared" si="12"/>
        <v>46269</v>
      </c>
      <c r="D123" s="812">
        <f t="shared" si="13"/>
        <v>46275</v>
      </c>
      <c r="E123" s="796">
        <f t="shared" si="14"/>
        <v>60400000</v>
      </c>
      <c r="F123" s="818">
        <f t="shared" si="15"/>
        <v>-259925.52777777778</v>
      </c>
      <c r="G123" s="796">
        <v>0</v>
      </c>
      <c r="H123" s="796">
        <f t="shared" si="10"/>
        <v>60400000</v>
      </c>
      <c r="I123" s="796">
        <f t="shared" si="16"/>
        <v>130.02777777777777</v>
      </c>
      <c r="J123" s="796">
        <f t="shared" si="18"/>
        <v>60400000</v>
      </c>
      <c r="K123" s="817">
        <f t="shared" si="19"/>
        <v>1</v>
      </c>
    </row>
    <row r="124" spans="1:11" x14ac:dyDescent="0.2">
      <c r="A124" s="813">
        <f t="shared" si="11"/>
        <v>30</v>
      </c>
      <c r="B124" s="812">
        <f t="shared" si="17"/>
        <v>46300</v>
      </c>
      <c r="C124" s="812">
        <f t="shared" si="12"/>
        <v>46301</v>
      </c>
      <c r="D124" s="812">
        <f t="shared" si="13"/>
        <v>46307</v>
      </c>
      <c r="E124" s="796">
        <f t="shared" si="14"/>
        <v>60400000</v>
      </c>
      <c r="F124" s="818">
        <f t="shared" si="15"/>
        <v>-251540.83333333334</v>
      </c>
      <c r="G124" s="796">
        <v>0</v>
      </c>
      <c r="H124" s="796">
        <f t="shared" si="10"/>
        <v>60400000</v>
      </c>
      <c r="I124" s="796">
        <f t="shared" si="16"/>
        <v>125.83333333333334</v>
      </c>
      <c r="J124" s="796">
        <f t="shared" si="18"/>
        <v>60400000</v>
      </c>
      <c r="K124" s="817">
        <f t="shared" si="19"/>
        <v>1</v>
      </c>
    </row>
    <row r="125" spans="1:11" x14ac:dyDescent="0.2">
      <c r="A125" s="813">
        <f t="shared" si="11"/>
        <v>31</v>
      </c>
      <c r="B125" s="812">
        <f t="shared" si="17"/>
        <v>46331</v>
      </c>
      <c r="C125" s="812">
        <f t="shared" si="12"/>
        <v>46332</v>
      </c>
      <c r="D125" s="812">
        <f t="shared" si="13"/>
        <v>46338</v>
      </c>
      <c r="E125" s="796">
        <f t="shared" si="14"/>
        <v>60400000</v>
      </c>
      <c r="F125" s="818">
        <f t="shared" si="15"/>
        <v>-259925.52777777778</v>
      </c>
      <c r="G125" s="796">
        <v>0</v>
      </c>
      <c r="H125" s="796">
        <f t="shared" si="10"/>
        <v>60400000</v>
      </c>
      <c r="I125" s="796">
        <f t="shared" si="16"/>
        <v>130.02777777777777</v>
      </c>
      <c r="J125" s="796">
        <f t="shared" si="18"/>
        <v>60400000</v>
      </c>
      <c r="K125" s="817">
        <f t="shared" si="19"/>
        <v>1</v>
      </c>
    </row>
    <row r="126" spans="1:11" x14ac:dyDescent="0.2">
      <c r="A126" s="813">
        <f t="shared" si="11"/>
        <v>30</v>
      </c>
      <c r="B126" s="812">
        <f t="shared" si="17"/>
        <v>46361</v>
      </c>
      <c r="C126" s="812">
        <f t="shared" si="12"/>
        <v>46360</v>
      </c>
      <c r="D126" s="812">
        <f t="shared" si="13"/>
        <v>46366</v>
      </c>
      <c r="E126" s="796">
        <f t="shared" si="14"/>
        <v>60400000</v>
      </c>
      <c r="F126" s="818">
        <f t="shared" si="15"/>
        <v>-251540.83333333334</v>
      </c>
      <c r="G126" s="796">
        <v>0</v>
      </c>
      <c r="H126" s="796">
        <f t="shared" si="10"/>
        <v>60400000</v>
      </c>
      <c r="I126" s="796">
        <f t="shared" si="16"/>
        <v>125.83333333333334</v>
      </c>
      <c r="J126" s="796">
        <f t="shared" si="18"/>
        <v>60400000</v>
      </c>
      <c r="K126" s="817">
        <f t="shared" si="19"/>
        <v>1</v>
      </c>
    </row>
    <row r="127" spans="1:11" x14ac:dyDescent="0.2">
      <c r="A127" s="813">
        <f t="shared" si="11"/>
        <v>31</v>
      </c>
      <c r="B127" s="812">
        <f t="shared" si="17"/>
        <v>46392</v>
      </c>
      <c r="C127" s="812">
        <f t="shared" si="12"/>
        <v>46393</v>
      </c>
      <c r="D127" s="812">
        <f t="shared" si="13"/>
        <v>46399</v>
      </c>
      <c r="E127" s="796">
        <f t="shared" si="14"/>
        <v>60400000</v>
      </c>
      <c r="F127" s="818">
        <f t="shared" si="15"/>
        <v>-259925.52777777778</v>
      </c>
      <c r="G127" s="796">
        <v>0</v>
      </c>
      <c r="H127" s="796">
        <f t="shared" si="10"/>
        <v>60400000</v>
      </c>
      <c r="I127" s="796">
        <f t="shared" si="16"/>
        <v>130.02777777777777</v>
      </c>
      <c r="J127" s="796">
        <f t="shared" si="18"/>
        <v>60400000</v>
      </c>
      <c r="K127" s="817">
        <f t="shared" si="19"/>
        <v>1</v>
      </c>
    </row>
    <row r="128" spans="1:11" x14ac:dyDescent="0.2">
      <c r="A128" s="813">
        <f t="shared" si="11"/>
        <v>31</v>
      </c>
      <c r="B128" s="812">
        <f t="shared" si="17"/>
        <v>46423</v>
      </c>
      <c r="C128" s="812">
        <f t="shared" si="12"/>
        <v>46423</v>
      </c>
      <c r="D128" s="812">
        <f t="shared" si="13"/>
        <v>46429</v>
      </c>
      <c r="E128" s="796">
        <f t="shared" si="14"/>
        <v>60400000</v>
      </c>
      <c r="F128" s="818">
        <f t="shared" si="15"/>
        <v>-259925.52777777778</v>
      </c>
      <c r="G128" s="796">
        <v>0</v>
      </c>
      <c r="H128" s="796">
        <f t="shared" si="10"/>
        <v>60400000</v>
      </c>
      <c r="I128" s="796">
        <f t="shared" si="16"/>
        <v>130.02777777777777</v>
      </c>
      <c r="J128" s="796">
        <f t="shared" si="18"/>
        <v>60400000</v>
      </c>
      <c r="K128" s="817">
        <f t="shared" si="19"/>
        <v>1</v>
      </c>
    </row>
    <row r="129" spans="1:11" x14ac:dyDescent="0.2">
      <c r="A129" s="813">
        <f t="shared" si="11"/>
        <v>28</v>
      </c>
      <c r="B129" s="812">
        <f t="shared" si="17"/>
        <v>46451</v>
      </c>
      <c r="C129" s="812">
        <f t="shared" si="12"/>
        <v>46451</v>
      </c>
      <c r="D129" s="812">
        <f t="shared" si="13"/>
        <v>46457</v>
      </c>
      <c r="E129" s="796">
        <f t="shared" si="14"/>
        <v>60400000</v>
      </c>
      <c r="F129" s="818">
        <f t="shared" si="15"/>
        <v>-234771.44444444447</v>
      </c>
      <c r="G129" s="796">
        <v>0</v>
      </c>
      <c r="H129" s="796">
        <f t="shared" si="10"/>
        <v>60400000</v>
      </c>
      <c r="I129" s="796">
        <f t="shared" si="16"/>
        <v>117.44444444444446</v>
      </c>
      <c r="J129" s="796">
        <f t="shared" si="18"/>
        <v>60400000</v>
      </c>
      <c r="K129" s="817">
        <f t="shared" si="19"/>
        <v>1</v>
      </c>
    </row>
    <row r="130" spans="1:11" x14ac:dyDescent="0.2">
      <c r="A130" s="813">
        <f t="shared" si="11"/>
        <v>31</v>
      </c>
      <c r="B130" s="812">
        <f t="shared" si="17"/>
        <v>46482</v>
      </c>
      <c r="C130" s="812">
        <f t="shared" si="12"/>
        <v>46483</v>
      </c>
      <c r="D130" s="812">
        <f t="shared" si="13"/>
        <v>46489</v>
      </c>
      <c r="E130" s="796">
        <f t="shared" si="14"/>
        <v>60400000</v>
      </c>
      <c r="F130" s="818">
        <f t="shared" si="15"/>
        <v>-259925.52777777778</v>
      </c>
      <c r="G130" s="796">
        <v>0</v>
      </c>
      <c r="H130" s="796">
        <f t="shared" si="10"/>
        <v>60400000</v>
      </c>
      <c r="I130" s="796">
        <f t="shared" si="16"/>
        <v>130.02777777777777</v>
      </c>
      <c r="J130" s="796">
        <f t="shared" si="18"/>
        <v>60400000</v>
      </c>
      <c r="K130" s="817">
        <f t="shared" si="19"/>
        <v>1</v>
      </c>
    </row>
    <row r="131" spans="1:11" x14ac:dyDescent="0.2">
      <c r="A131" s="813">
        <f t="shared" si="11"/>
        <v>30</v>
      </c>
      <c r="B131" s="812">
        <f t="shared" si="17"/>
        <v>46512</v>
      </c>
      <c r="C131" s="812">
        <f t="shared" si="12"/>
        <v>46513</v>
      </c>
      <c r="D131" s="812">
        <f t="shared" si="13"/>
        <v>46519</v>
      </c>
      <c r="E131" s="796">
        <f t="shared" si="14"/>
        <v>60400000</v>
      </c>
      <c r="F131" s="818">
        <f t="shared" si="15"/>
        <v>-251540.83333333334</v>
      </c>
      <c r="G131" s="796">
        <v>0</v>
      </c>
      <c r="H131" s="796">
        <f t="shared" si="10"/>
        <v>60400000</v>
      </c>
      <c r="I131" s="796">
        <f t="shared" si="16"/>
        <v>125.83333333333334</v>
      </c>
      <c r="J131" s="796">
        <f t="shared" si="18"/>
        <v>60400000</v>
      </c>
      <c r="K131" s="817">
        <f t="shared" si="19"/>
        <v>1</v>
      </c>
    </row>
    <row r="132" spans="1:11" x14ac:dyDescent="0.2">
      <c r="A132" s="813">
        <f t="shared" si="11"/>
        <v>31</v>
      </c>
      <c r="B132" s="812">
        <f t="shared" si="17"/>
        <v>46543</v>
      </c>
      <c r="C132" s="812">
        <f t="shared" si="12"/>
        <v>46542</v>
      </c>
      <c r="D132" s="812">
        <f t="shared" si="13"/>
        <v>46548</v>
      </c>
      <c r="E132" s="796">
        <f t="shared" si="14"/>
        <v>60400000</v>
      </c>
      <c r="F132" s="818">
        <f t="shared" si="15"/>
        <v>-259925.52777777778</v>
      </c>
      <c r="G132" s="796">
        <v>0</v>
      </c>
      <c r="H132" s="796">
        <f t="shared" si="10"/>
        <v>60400000</v>
      </c>
      <c r="I132" s="796">
        <f t="shared" si="16"/>
        <v>130.02777777777777</v>
      </c>
      <c r="J132" s="796">
        <f t="shared" si="18"/>
        <v>60400000</v>
      </c>
      <c r="K132" s="817">
        <f t="shared" si="19"/>
        <v>1</v>
      </c>
    </row>
    <row r="133" spans="1:11" x14ac:dyDescent="0.2">
      <c r="A133" s="813">
        <f t="shared" si="11"/>
        <v>30</v>
      </c>
      <c r="B133" s="812">
        <f t="shared" si="17"/>
        <v>46573</v>
      </c>
      <c r="C133" s="812">
        <f t="shared" si="12"/>
        <v>46574</v>
      </c>
      <c r="D133" s="812">
        <f t="shared" si="13"/>
        <v>46580</v>
      </c>
      <c r="E133" s="796">
        <f t="shared" si="14"/>
        <v>60400000</v>
      </c>
      <c r="F133" s="818">
        <f t="shared" si="15"/>
        <v>-251540.83333333334</v>
      </c>
      <c r="G133" s="796">
        <v>0</v>
      </c>
      <c r="H133" s="796">
        <f t="shared" si="10"/>
        <v>60400000</v>
      </c>
      <c r="I133" s="796">
        <f t="shared" si="16"/>
        <v>125.83333333333334</v>
      </c>
      <c r="J133" s="796">
        <f t="shared" si="18"/>
        <v>60400000</v>
      </c>
      <c r="K133" s="817">
        <f t="shared" si="19"/>
        <v>1</v>
      </c>
    </row>
    <row r="134" spans="1:11" x14ac:dyDescent="0.2">
      <c r="A134" s="813">
        <f t="shared" si="11"/>
        <v>31</v>
      </c>
      <c r="B134" s="812">
        <f t="shared" si="17"/>
        <v>46604</v>
      </c>
      <c r="C134" s="812">
        <f t="shared" si="12"/>
        <v>46605</v>
      </c>
      <c r="D134" s="812">
        <f t="shared" si="13"/>
        <v>46611</v>
      </c>
      <c r="E134" s="796">
        <f t="shared" si="14"/>
        <v>60400000</v>
      </c>
      <c r="F134" s="818">
        <f t="shared" si="15"/>
        <v>-259925.52777777778</v>
      </c>
      <c r="G134" s="796">
        <v>0</v>
      </c>
      <c r="H134" s="796">
        <f t="shared" si="10"/>
        <v>60400000</v>
      </c>
      <c r="I134" s="796">
        <f t="shared" si="16"/>
        <v>130.02777777777777</v>
      </c>
      <c r="J134" s="796">
        <f t="shared" si="18"/>
        <v>60400000</v>
      </c>
      <c r="K134" s="817">
        <f t="shared" si="19"/>
        <v>1</v>
      </c>
    </row>
    <row r="135" spans="1:11" x14ac:dyDescent="0.2">
      <c r="A135" s="813">
        <f t="shared" si="11"/>
        <v>31</v>
      </c>
      <c r="B135" s="812">
        <f t="shared" si="17"/>
        <v>46635</v>
      </c>
      <c r="C135" s="812">
        <f t="shared" si="12"/>
        <v>46636</v>
      </c>
      <c r="D135" s="812">
        <f t="shared" si="13"/>
        <v>46640</v>
      </c>
      <c r="E135" s="796">
        <f t="shared" si="14"/>
        <v>60400000</v>
      </c>
      <c r="F135" s="818">
        <f t="shared" si="15"/>
        <v>-259925.52777777778</v>
      </c>
      <c r="G135" s="796">
        <v>0</v>
      </c>
      <c r="H135" s="796">
        <f t="shared" si="10"/>
        <v>60400000</v>
      </c>
      <c r="I135" s="796">
        <f t="shared" si="16"/>
        <v>130.02777777777777</v>
      </c>
      <c r="J135" s="796">
        <f t="shared" si="18"/>
        <v>60400000</v>
      </c>
      <c r="K135" s="817">
        <f t="shared" si="19"/>
        <v>1</v>
      </c>
    </row>
    <row r="136" spans="1:11" x14ac:dyDescent="0.2">
      <c r="A136" s="813">
        <f t="shared" si="11"/>
        <v>30</v>
      </c>
      <c r="B136" s="812">
        <f t="shared" si="17"/>
        <v>46665</v>
      </c>
      <c r="C136" s="812">
        <f t="shared" si="12"/>
        <v>46666</v>
      </c>
      <c r="D136" s="812">
        <f t="shared" si="13"/>
        <v>46672</v>
      </c>
      <c r="E136" s="796">
        <f t="shared" si="14"/>
        <v>60400000</v>
      </c>
      <c r="F136" s="818">
        <f t="shared" si="15"/>
        <v>-251540.83333333334</v>
      </c>
      <c r="G136" s="796">
        <v>0</v>
      </c>
      <c r="H136" s="796">
        <f t="shared" si="10"/>
        <v>60400000</v>
      </c>
      <c r="I136" s="796">
        <f t="shared" si="16"/>
        <v>125.83333333333334</v>
      </c>
      <c r="J136" s="796">
        <f t="shared" si="18"/>
        <v>60400000</v>
      </c>
      <c r="K136" s="817">
        <f t="shared" si="19"/>
        <v>1</v>
      </c>
    </row>
    <row r="137" spans="1:11" x14ac:dyDescent="0.2">
      <c r="A137" s="813">
        <f t="shared" si="11"/>
        <v>31</v>
      </c>
      <c r="B137" s="812">
        <f t="shared" si="17"/>
        <v>46696</v>
      </c>
      <c r="C137" s="812">
        <f t="shared" si="12"/>
        <v>46696</v>
      </c>
      <c r="D137" s="812">
        <f t="shared" si="13"/>
        <v>46702</v>
      </c>
      <c r="E137" s="796">
        <f t="shared" si="14"/>
        <v>60400000</v>
      </c>
      <c r="F137" s="818">
        <f t="shared" si="15"/>
        <v>-259925.52777777778</v>
      </c>
      <c r="G137" s="796">
        <v>0</v>
      </c>
      <c r="H137" s="796">
        <f t="shared" si="10"/>
        <v>60400000</v>
      </c>
      <c r="I137" s="796">
        <f t="shared" si="16"/>
        <v>130.02777777777777</v>
      </c>
      <c r="J137" s="796">
        <f t="shared" si="18"/>
        <v>60400000</v>
      </c>
      <c r="K137" s="817">
        <f t="shared" si="19"/>
        <v>1</v>
      </c>
    </row>
    <row r="138" spans="1:11" x14ac:dyDescent="0.2">
      <c r="A138" s="813">
        <f t="shared" si="11"/>
        <v>30</v>
      </c>
      <c r="B138" s="812">
        <f t="shared" si="17"/>
        <v>46726</v>
      </c>
      <c r="C138" s="812">
        <f t="shared" si="12"/>
        <v>46727</v>
      </c>
      <c r="D138" s="812">
        <f t="shared" si="13"/>
        <v>46731</v>
      </c>
      <c r="E138" s="796">
        <f t="shared" si="14"/>
        <v>60400000</v>
      </c>
      <c r="F138" s="818">
        <f t="shared" si="15"/>
        <v>-251540.83333333334</v>
      </c>
      <c r="G138" s="796">
        <v>0</v>
      </c>
      <c r="H138" s="796">
        <f t="shared" si="10"/>
        <v>60400000</v>
      </c>
      <c r="I138" s="796">
        <f t="shared" si="16"/>
        <v>125.83333333333334</v>
      </c>
      <c r="J138" s="796">
        <f t="shared" si="18"/>
        <v>60400000</v>
      </c>
      <c r="K138" s="817">
        <f t="shared" si="19"/>
        <v>1</v>
      </c>
    </row>
    <row r="139" spans="1:11" x14ac:dyDescent="0.2">
      <c r="A139" s="813">
        <f t="shared" si="11"/>
        <v>31</v>
      </c>
      <c r="B139" s="812">
        <f t="shared" si="17"/>
        <v>46757</v>
      </c>
      <c r="C139" s="812">
        <f t="shared" si="12"/>
        <v>46758</v>
      </c>
      <c r="D139" s="812">
        <f t="shared" si="13"/>
        <v>46764</v>
      </c>
      <c r="E139" s="796">
        <f t="shared" si="14"/>
        <v>60400000</v>
      </c>
      <c r="F139" s="818">
        <f t="shared" si="15"/>
        <v>-259925.52777777778</v>
      </c>
      <c r="G139" s="796">
        <v>0</v>
      </c>
      <c r="H139" s="796">
        <f t="shared" si="10"/>
        <v>60400000</v>
      </c>
      <c r="I139" s="796">
        <f t="shared" si="16"/>
        <v>130.02777777777777</v>
      </c>
      <c r="J139" s="796">
        <f t="shared" si="18"/>
        <v>60400000</v>
      </c>
      <c r="K139" s="817">
        <f t="shared" si="19"/>
        <v>1</v>
      </c>
    </row>
    <row r="140" spans="1:11" x14ac:dyDescent="0.2">
      <c r="A140" s="813">
        <f t="shared" si="11"/>
        <v>31</v>
      </c>
      <c r="B140" s="812">
        <f t="shared" si="17"/>
        <v>46788</v>
      </c>
      <c r="C140" s="812">
        <f t="shared" si="12"/>
        <v>46787</v>
      </c>
      <c r="D140" s="812">
        <f t="shared" si="13"/>
        <v>46793</v>
      </c>
      <c r="E140" s="796">
        <f>H139</f>
        <v>60400000</v>
      </c>
      <c r="F140" s="818">
        <f>-A140*J140*$B$10</f>
        <v>-259925.52777777778</v>
      </c>
      <c r="G140" s="796">
        <v>0</v>
      </c>
      <c r="H140" s="796">
        <f>E140+G140</f>
        <v>60400000</v>
      </c>
      <c r="I140" s="796">
        <f t="shared" si="16"/>
        <v>130.02777777777777</v>
      </c>
      <c r="J140" s="796">
        <f>AVERAGE(H139,E139)</f>
        <v>60400000</v>
      </c>
      <c r="K140" s="817">
        <f>COUNT(D140)</f>
        <v>1</v>
      </c>
    </row>
    <row r="141" spans="1:11" x14ac:dyDescent="0.2">
      <c r="A141" s="813">
        <f t="shared" si="11"/>
        <v>29</v>
      </c>
      <c r="B141" s="812">
        <f t="shared" si="17"/>
        <v>46817</v>
      </c>
      <c r="C141" s="812">
        <f t="shared" si="12"/>
        <v>46818</v>
      </c>
      <c r="D141" s="812">
        <f t="shared" si="13"/>
        <v>46822</v>
      </c>
      <c r="E141" s="796">
        <f>H140</f>
        <v>60400000</v>
      </c>
      <c r="F141" s="818">
        <f>-A141*J141*$B$10</f>
        <v>-243156.13888888891</v>
      </c>
      <c r="G141" s="796">
        <v>0</v>
      </c>
      <c r="H141" s="796">
        <f>E141+G141</f>
        <v>60400000</v>
      </c>
      <c r="I141" s="796">
        <f t="shared" si="16"/>
        <v>121.6388888888889</v>
      </c>
      <c r="J141" s="796">
        <f>AVERAGE(H140,E140)</f>
        <v>60400000</v>
      </c>
      <c r="K141" s="817">
        <f>COUNT(D141)</f>
        <v>1</v>
      </c>
    </row>
    <row r="142" spans="1:11" x14ac:dyDescent="0.2">
      <c r="A142" s="813">
        <f>B142-B141</f>
        <v>31</v>
      </c>
      <c r="B142" s="812">
        <f>EOMONTH(B141,0)+5</f>
        <v>46848</v>
      </c>
      <c r="C142" s="812">
        <f t="shared" si="12"/>
        <v>46849</v>
      </c>
      <c r="D142" s="812">
        <f t="shared" si="13"/>
        <v>46855</v>
      </c>
      <c r="E142" s="796">
        <f>H139</f>
        <v>60400000</v>
      </c>
      <c r="F142" s="818">
        <f>-A142*J142*$B$10</f>
        <v>-259925.52777777778</v>
      </c>
      <c r="G142" s="796">
        <f>-E142</f>
        <v>-60400000</v>
      </c>
      <c r="H142" s="796">
        <f>E142+G142</f>
        <v>0</v>
      </c>
      <c r="I142" s="796">
        <f t="shared" si="16"/>
        <v>130.02777777777777</v>
      </c>
      <c r="J142" s="796">
        <f>AVERAGE(H139,E139)</f>
        <v>60400000</v>
      </c>
      <c r="K142" s="817">
        <f>COUNT(D142)</f>
        <v>1</v>
      </c>
    </row>
    <row r="143" spans="1:11" x14ac:dyDescent="0.2">
      <c r="A143" s="812"/>
      <c r="B143" s="812"/>
      <c r="C143" s="812"/>
      <c r="D143" s="812"/>
      <c r="E143" s="796"/>
      <c r="F143" s="818"/>
      <c r="G143" s="796"/>
      <c r="H143" s="796"/>
      <c r="I143" s="796"/>
      <c r="J143" s="796"/>
      <c r="K143" s="817">
        <f>SUM(K22:K142)</f>
        <v>121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기본안</vt:lpstr>
      <vt:lpstr>Property(Y)</vt:lpstr>
      <vt:lpstr>Report</vt:lpstr>
      <vt:lpstr>A&amp;R</vt:lpstr>
      <vt:lpstr>CF(M)</vt:lpstr>
      <vt:lpstr>Property(M)</vt:lpstr>
      <vt:lpstr>rent data</vt:lpstr>
      <vt:lpstr>preiod</vt:lpstr>
      <vt:lpstr>PBC</vt:lpstr>
      <vt:lpstr>note</vt:lpstr>
    </vt:vector>
  </TitlesOfParts>
  <Company>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Kyungtaek Lee</dc:creator>
  <cp:lastModifiedBy>Kyungtaek Lee</cp:lastModifiedBy>
  <dcterms:created xsi:type="dcterms:W3CDTF">2018-01-18T05:22:46Z</dcterms:created>
  <dcterms:modified xsi:type="dcterms:W3CDTF">2018-03-28T05:54:56Z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